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5C136456-2D25-42F5-9C9D-701D2C303B7A}" xr6:coauthVersionLast="45" xr6:coauthVersionMax="45" xr10:uidLastSave="{00000000-0000-0000-0000-000000000000}"/>
  <bookViews>
    <workbookView xWindow="-108" yWindow="-108" windowWidth="23256" windowHeight="12720" tabRatio="768" activeTab="2" xr2:uid="{00000000-000D-0000-FFFF-FFFF00000000}"/>
  </bookViews>
  <sheets>
    <sheet name="_summary" sheetId="16" r:id="rId1"/>
    <sheet name="_eurostat_input" sheetId="20" state="hidden" r:id="rId2"/>
    <sheet name="_eurostat_input new" sheetId="29" r:id="rId3"/>
    <sheet name="_EUROSTAT w JRCuseSPLIT  %" sheetId="26" r:id="rId4"/>
    <sheet name="_EUROSTAT w JRCuseSPLIT  total" sheetId="28" state="hidden" r:id="rId5"/>
    <sheet name="_CH_NRG_Bal_T17a" sheetId="27" r:id="rId6"/>
    <sheet name="_gas_1-pager" sheetId="22" r:id="rId7"/>
    <sheet name="gas-ff-natural" sheetId="2" r:id="rId8"/>
    <sheet name="liquid-ff-heatingoil" sheetId="8" r:id="rId9"/>
    <sheet name="solid-ff-coal" sheetId="12" r:id="rId10"/>
    <sheet name="electricity" sheetId="6" r:id="rId11"/>
    <sheet name="electricity-heatpumps" sheetId="34" r:id="rId12"/>
    <sheet name="_el_1-pager" sheetId="23" r:id="rId13"/>
    <sheet name="solid-bio" sheetId="30" r:id="rId14"/>
    <sheet name="liquid-bio" sheetId="32" r:id="rId15"/>
    <sheet name="gas-bio" sheetId="31" r:id="rId16"/>
    <sheet name="_solid-bio-woodlog" sheetId="5" r:id="rId17"/>
    <sheet name="_solid-bio-pellets" sheetId="15" r:id="rId18"/>
    <sheet name="heat-ambient" sheetId="9" r:id="rId19"/>
    <sheet name="heat-solar" sheetId="11" r:id="rId20"/>
    <sheet name="heat-geothermal" sheetId="13" r:id="rId21"/>
    <sheet name="solid-waste" sheetId="33" r:id="rId22"/>
    <sheet name="_gas-ff-natural-condensing" sheetId="18" r:id="rId23"/>
    <sheet name="_gas-ff-natural-lowtemp" sheetId="19" r:id="rId24"/>
    <sheet name="_heat-district" sheetId="21" r:id="rId25"/>
  </sheets>
  <externalReferences>
    <externalReference r:id="rId26"/>
    <externalReference r:id="rId27"/>
  </externalReferences>
  <definedNames>
    <definedName name="_xlnm.Print_Area" localSheetId="1">_eurostat_input!$A$21:$AN$53</definedName>
    <definedName name="_xlnm.Print_Area" localSheetId="2">'_eurostat_input new'!$A$8:$BO$40</definedName>
    <definedName name="veränbenz">#REF!</definedName>
    <definedName name="verändies">#REF!</definedName>
    <definedName name="veränel">#REF!</definedName>
    <definedName name="veränendverb">#REF!</definedName>
    <definedName name="veränerd">#REF!</definedName>
    <definedName name="veränfernw">#REF!</definedName>
    <definedName name="veränflug">#REF!</definedName>
    <definedName name="verängas">#REF!</definedName>
    <definedName name="veränhel">#REF!</definedName>
    <definedName name="veränhms">#REF!</definedName>
    <definedName name="veränholz">#REF!</definedName>
    <definedName name="veränkoh">#REF!</definedName>
    <definedName name="veränmül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" i="29" l="1"/>
  <c r="BI1" i="29"/>
  <c r="AV1" i="29"/>
  <c r="AI1" i="29"/>
  <c r="V1" i="29"/>
  <c r="AF333" i="26" l="1"/>
  <c r="AG333" i="26" s="1"/>
  <c r="AH333" i="26" s="1"/>
  <c r="AF332" i="26"/>
  <c r="AG332" i="26" s="1"/>
  <c r="AH332" i="26" s="1"/>
  <c r="AF331" i="26"/>
  <c r="AG331" i="26" s="1"/>
  <c r="AH331" i="26" s="1"/>
  <c r="AF330" i="26"/>
  <c r="AG330" i="26" s="1"/>
  <c r="AH330" i="26" s="1"/>
  <c r="AF329" i="26"/>
  <c r="AG329" i="26" s="1"/>
  <c r="AH329" i="26" s="1"/>
  <c r="AF328" i="26"/>
  <c r="AG328" i="26" s="1"/>
  <c r="AH328" i="26" s="1"/>
  <c r="AF327" i="26"/>
  <c r="AG327" i="26" s="1"/>
  <c r="AH327" i="26" s="1"/>
  <c r="AF326" i="26"/>
  <c r="AG326" i="26" s="1"/>
  <c r="AH326" i="26" s="1"/>
  <c r="AF325" i="26"/>
  <c r="AG325" i="26" s="1"/>
  <c r="AH325" i="26" s="1"/>
  <c r="AF324" i="26"/>
  <c r="AG324" i="26" s="1"/>
  <c r="AH324" i="26" s="1"/>
  <c r="AF323" i="26"/>
  <c r="AG323" i="26" s="1"/>
  <c r="AH323" i="26" s="1"/>
  <c r="AF322" i="26"/>
  <c r="AG322" i="26" s="1"/>
  <c r="AH322" i="26" s="1"/>
  <c r="AF321" i="26"/>
  <c r="AG321" i="26" s="1"/>
  <c r="AH321" i="26" s="1"/>
  <c r="AF320" i="26"/>
  <c r="AG320" i="26" s="1"/>
  <c r="AH320" i="26" s="1"/>
  <c r="AF319" i="26"/>
  <c r="AG319" i="26" s="1"/>
  <c r="AH319" i="26" s="1"/>
  <c r="AF318" i="26"/>
  <c r="AG318" i="26" s="1"/>
  <c r="AH318" i="26" s="1"/>
  <c r="AF317" i="26"/>
  <c r="AG317" i="26" s="1"/>
  <c r="AH317" i="26" s="1"/>
  <c r="AF316" i="26"/>
  <c r="AG316" i="26" s="1"/>
  <c r="AH316" i="26" s="1"/>
  <c r="AF315" i="26"/>
  <c r="AG315" i="26" s="1"/>
  <c r="AH315" i="26" s="1"/>
  <c r="AF314" i="26"/>
  <c r="AG314" i="26" s="1"/>
  <c r="AH314" i="26" s="1"/>
  <c r="AF313" i="26"/>
  <c r="AG313" i="26" s="1"/>
  <c r="AH313" i="26" s="1"/>
  <c r="AF312" i="26"/>
  <c r="AG312" i="26" s="1"/>
  <c r="AH312" i="26" s="1"/>
  <c r="AF311" i="26"/>
  <c r="AG311" i="26" s="1"/>
  <c r="AH311" i="26" s="1"/>
  <c r="AF310" i="26"/>
  <c r="AG310" i="26" s="1"/>
  <c r="AH310" i="26" s="1"/>
  <c r="AF309" i="26"/>
  <c r="AG309" i="26" s="1"/>
  <c r="AH309" i="26" s="1"/>
  <c r="AF308" i="26"/>
  <c r="AG308" i="26" s="1"/>
  <c r="AH308" i="26" s="1"/>
  <c r="AF307" i="26"/>
  <c r="AG307" i="26" s="1"/>
  <c r="AH307" i="26" s="1"/>
  <c r="AF306" i="26"/>
  <c r="AG306" i="26" s="1"/>
  <c r="AH306" i="26" s="1"/>
  <c r="AF305" i="26"/>
  <c r="AG305" i="26" s="1"/>
  <c r="AH305" i="26" s="1"/>
  <c r="AF304" i="26"/>
  <c r="AG304" i="26" s="1"/>
  <c r="AH304" i="26" s="1"/>
  <c r="AF303" i="26"/>
  <c r="AG303" i="26" s="1"/>
  <c r="AH303" i="26" s="1"/>
  <c r="AF302" i="26"/>
  <c r="AG302" i="26" s="1"/>
  <c r="AH302" i="26" s="1"/>
  <c r="AF301" i="26"/>
  <c r="AG301" i="26" s="1"/>
  <c r="AH301" i="26" s="1"/>
  <c r="AF300" i="26"/>
  <c r="AG300" i="26" s="1"/>
  <c r="AH300" i="26" s="1"/>
  <c r="AF299" i="26"/>
  <c r="AG299" i="26" s="1"/>
  <c r="AH299" i="26" s="1"/>
  <c r="AF298" i="26"/>
  <c r="AG298" i="26" s="1"/>
  <c r="AH298" i="26" s="1"/>
  <c r="AF297" i="26"/>
  <c r="AG297" i="26" s="1"/>
  <c r="AH297" i="26" s="1"/>
  <c r="AF296" i="26"/>
  <c r="AG296" i="26" s="1"/>
  <c r="AH296" i="26" s="1"/>
  <c r="AF295" i="26"/>
  <c r="AG295" i="26" s="1"/>
  <c r="AH295" i="26" s="1"/>
  <c r="AF294" i="26"/>
  <c r="AG294" i="26" s="1"/>
  <c r="AH294" i="26" s="1"/>
  <c r="AF293" i="26"/>
  <c r="AG293" i="26" s="1"/>
  <c r="AH293" i="26" s="1"/>
  <c r="AF292" i="26"/>
  <c r="AG292" i="26" s="1"/>
  <c r="AH292" i="26" s="1"/>
  <c r="AF291" i="26"/>
  <c r="AG291" i="26" s="1"/>
  <c r="AH291" i="26" s="1"/>
  <c r="AF290" i="26"/>
  <c r="AG290" i="26" s="1"/>
  <c r="AH290" i="26" s="1"/>
  <c r="AF289" i="26"/>
  <c r="AG289" i="26" s="1"/>
  <c r="AH289" i="26" s="1"/>
  <c r="AF288" i="26"/>
  <c r="AG288" i="26" s="1"/>
  <c r="AH288" i="26" s="1"/>
  <c r="AF287" i="26"/>
  <c r="AG287" i="26" s="1"/>
  <c r="AH287" i="26" s="1"/>
  <c r="AF286" i="26"/>
  <c r="AG286" i="26" s="1"/>
  <c r="AH286" i="26" s="1"/>
  <c r="AF285" i="26"/>
  <c r="AG285" i="26" s="1"/>
  <c r="AH285" i="26" s="1"/>
  <c r="AF284" i="26"/>
  <c r="AG284" i="26" s="1"/>
  <c r="AH284" i="26" s="1"/>
  <c r="AG283" i="26"/>
  <c r="AH283" i="26" s="1"/>
  <c r="AF283" i="26"/>
  <c r="AF282" i="26"/>
  <c r="AG282" i="26" s="1"/>
  <c r="AH282" i="26" s="1"/>
  <c r="AF281" i="26"/>
  <c r="AG281" i="26" s="1"/>
  <c r="AH281" i="26" s="1"/>
  <c r="AF280" i="26"/>
  <c r="AG280" i="26" s="1"/>
  <c r="AH280" i="26" s="1"/>
  <c r="AF279" i="26"/>
  <c r="AG279" i="26" s="1"/>
  <c r="AH279" i="26" s="1"/>
  <c r="AF278" i="26"/>
  <c r="AG278" i="26" s="1"/>
  <c r="AH278" i="26" s="1"/>
  <c r="AF277" i="26"/>
  <c r="AG277" i="26" s="1"/>
  <c r="AH277" i="26" s="1"/>
  <c r="AF276" i="26"/>
  <c r="AG276" i="26" s="1"/>
  <c r="AH276" i="26" s="1"/>
  <c r="AF275" i="26"/>
  <c r="AG275" i="26" s="1"/>
  <c r="AH275" i="26" s="1"/>
  <c r="AF274" i="26"/>
  <c r="AG274" i="26" s="1"/>
  <c r="AH274" i="26" s="1"/>
  <c r="AF273" i="26"/>
  <c r="AG273" i="26" s="1"/>
  <c r="AH273" i="26" s="1"/>
  <c r="AF272" i="26"/>
  <c r="AG272" i="26" s="1"/>
  <c r="AH272" i="26" s="1"/>
  <c r="AF271" i="26"/>
  <c r="AG271" i="26" s="1"/>
  <c r="AH271" i="26" s="1"/>
  <c r="AF270" i="26"/>
  <c r="AG270" i="26" s="1"/>
  <c r="AH270" i="26" s="1"/>
  <c r="AF269" i="26"/>
  <c r="AG269" i="26" s="1"/>
  <c r="AH269" i="26" s="1"/>
  <c r="AF268" i="26"/>
  <c r="AG268" i="26" s="1"/>
  <c r="AH268" i="26" s="1"/>
  <c r="AF267" i="26"/>
  <c r="AG267" i="26" s="1"/>
  <c r="AH267" i="26" s="1"/>
  <c r="AF266" i="26"/>
  <c r="AG266" i="26" s="1"/>
  <c r="AH266" i="26" s="1"/>
  <c r="AF265" i="26"/>
  <c r="AG265" i="26" s="1"/>
  <c r="AH265" i="26" s="1"/>
  <c r="AF264" i="26"/>
  <c r="AG264" i="26" s="1"/>
  <c r="AH264" i="26" s="1"/>
  <c r="AF263" i="26"/>
  <c r="AG263" i="26" s="1"/>
  <c r="AH263" i="26" s="1"/>
  <c r="AF262" i="26"/>
  <c r="AG262" i="26" s="1"/>
  <c r="AH262" i="26" s="1"/>
  <c r="AF261" i="26"/>
  <c r="AG261" i="26" s="1"/>
  <c r="AH261" i="26" s="1"/>
  <c r="AF260" i="26"/>
  <c r="AG260" i="26" s="1"/>
  <c r="AH260" i="26" s="1"/>
  <c r="AF259" i="26"/>
  <c r="AG259" i="26" s="1"/>
  <c r="AH259" i="26" s="1"/>
  <c r="AF258" i="26"/>
  <c r="AG258" i="26" s="1"/>
  <c r="AH258" i="26" s="1"/>
  <c r="AF257" i="26"/>
  <c r="AG257" i="26" s="1"/>
  <c r="AH257" i="26" s="1"/>
  <c r="AF256" i="26"/>
  <c r="AG256" i="26" s="1"/>
  <c r="AH256" i="26" s="1"/>
  <c r="AF255" i="26"/>
  <c r="AG255" i="26" s="1"/>
  <c r="AH255" i="26" s="1"/>
  <c r="AF254" i="26"/>
  <c r="AG254" i="26" s="1"/>
  <c r="AH254" i="26" s="1"/>
  <c r="AF253" i="26"/>
  <c r="AG253" i="26" s="1"/>
  <c r="AH253" i="26" s="1"/>
  <c r="AF252" i="26"/>
  <c r="AG252" i="26" s="1"/>
  <c r="AH252" i="26" s="1"/>
  <c r="AF251" i="26"/>
  <c r="AG251" i="26" s="1"/>
  <c r="AH251" i="26" s="1"/>
  <c r="AF250" i="26"/>
  <c r="AG250" i="26" s="1"/>
  <c r="AH250" i="26" s="1"/>
  <c r="AF249" i="26"/>
  <c r="AG249" i="26" s="1"/>
  <c r="AH249" i="26" s="1"/>
  <c r="AF248" i="26"/>
  <c r="AG248" i="26" s="1"/>
  <c r="AH248" i="26" s="1"/>
  <c r="AF247" i="26"/>
  <c r="AG247" i="26" s="1"/>
  <c r="AH247" i="26" s="1"/>
  <c r="AF246" i="26"/>
  <c r="AG246" i="26" s="1"/>
  <c r="AH246" i="26" s="1"/>
  <c r="AF245" i="26"/>
  <c r="AG245" i="26" s="1"/>
  <c r="AH245" i="26" s="1"/>
  <c r="AF244" i="26"/>
  <c r="AG244" i="26" s="1"/>
  <c r="AH244" i="26" s="1"/>
  <c r="AF243" i="26"/>
  <c r="AG243" i="26" s="1"/>
  <c r="AH243" i="26" s="1"/>
  <c r="AF242" i="26"/>
  <c r="AG242" i="26" s="1"/>
  <c r="AH242" i="26" s="1"/>
  <c r="AF241" i="26"/>
  <c r="AG241" i="26" s="1"/>
  <c r="AH241" i="26" s="1"/>
  <c r="AF240" i="26"/>
  <c r="AG240" i="26" s="1"/>
  <c r="AH240" i="26" s="1"/>
  <c r="AF239" i="26"/>
  <c r="AG239" i="26" s="1"/>
  <c r="AH239" i="26" s="1"/>
  <c r="AF238" i="26"/>
  <c r="AG238" i="26" s="1"/>
  <c r="AH238" i="26" s="1"/>
  <c r="AF237" i="26"/>
  <c r="AG237" i="26" s="1"/>
  <c r="AH237" i="26" s="1"/>
  <c r="AF236" i="26"/>
  <c r="AG236" i="26" s="1"/>
  <c r="AH236" i="26" s="1"/>
  <c r="AF235" i="26"/>
  <c r="AG235" i="26" s="1"/>
  <c r="AH235" i="26" s="1"/>
  <c r="AF234" i="26"/>
  <c r="AG234" i="26" s="1"/>
  <c r="AH234" i="26" s="1"/>
  <c r="AF233" i="26"/>
  <c r="AG233" i="26" s="1"/>
  <c r="AH233" i="26" s="1"/>
  <c r="AF232" i="26"/>
  <c r="AG232" i="26" s="1"/>
  <c r="AH232" i="26" s="1"/>
  <c r="AF231" i="26"/>
  <c r="AG231" i="26" s="1"/>
  <c r="AH231" i="26" s="1"/>
  <c r="AF230" i="26"/>
  <c r="AG230" i="26" s="1"/>
  <c r="AH230" i="26" s="1"/>
  <c r="AF229" i="26"/>
  <c r="AG229" i="26" s="1"/>
  <c r="AH229" i="26" s="1"/>
  <c r="AF228" i="26"/>
  <c r="AG228" i="26" s="1"/>
  <c r="AH228" i="26" s="1"/>
  <c r="AF227" i="26"/>
  <c r="AG227" i="26" s="1"/>
  <c r="AH227" i="26" s="1"/>
  <c r="AF226" i="26"/>
  <c r="AG226" i="26" s="1"/>
  <c r="AH226" i="26" s="1"/>
  <c r="AF225" i="26"/>
  <c r="AG225" i="26" s="1"/>
  <c r="AH225" i="26" s="1"/>
  <c r="AF224" i="26"/>
  <c r="AG224" i="26" s="1"/>
  <c r="AH224" i="26" s="1"/>
  <c r="AF223" i="26"/>
  <c r="AG223" i="26" s="1"/>
  <c r="AH223" i="26" s="1"/>
  <c r="AF222" i="26"/>
  <c r="AG222" i="26" s="1"/>
  <c r="AH222" i="26" s="1"/>
  <c r="AF221" i="26"/>
  <c r="AG221" i="26" s="1"/>
  <c r="AH221" i="26" s="1"/>
  <c r="AF220" i="26"/>
  <c r="AG220" i="26" s="1"/>
  <c r="AH220" i="26" s="1"/>
  <c r="AF219" i="26"/>
  <c r="AG219" i="26" s="1"/>
  <c r="AH219" i="26" s="1"/>
  <c r="AF218" i="26"/>
  <c r="AG218" i="26" s="1"/>
  <c r="AH218" i="26" s="1"/>
  <c r="AF217" i="26"/>
  <c r="AG217" i="26" s="1"/>
  <c r="AH217" i="26" s="1"/>
  <c r="AF216" i="26"/>
  <c r="AG216" i="26" s="1"/>
  <c r="AH216" i="26" s="1"/>
  <c r="AF215" i="26"/>
  <c r="AG215" i="26" s="1"/>
  <c r="AH215" i="26" s="1"/>
  <c r="AF214" i="26"/>
  <c r="AG214" i="26" s="1"/>
  <c r="AH214" i="26" s="1"/>
  <c r="AF213" i="26"/>
  <c r="AG213" i="26" s="1"/>
  <c r="AH213" i="26" s="1"/>
  <c r="AF212" i="26"/>
  <c r="AG212" i="26" s="1"/>
  <c r="AH212" i="26" s="1"/>
  <c r="AF211" i="26"/>
  <c r="AG211" i="26" s="1"/>
  <c r="AH211" i="26" s="1"/>
  <c r="AF210" i="26"/>
  <c r="AG210" i="26" s="1"/>
  <c r="AH210" i="26" s="1"/>
  <c r="AF209" i="26"/>
  <c r="AG209" i="26" s="1"/>
  <c r="AH209" i="26" s="1"/>
  <c r="AF208" i="26"/>
  <c r="AG208" i="26" s="1"/>
  <c r="AH208" i="26" s="1"/>
  <c r="AF207" i="26"/>
  <c r="AG207" i="26" s="1"/>
  <c r="AH207" i="26" s="1"/>
  <c r="AF206" i="26"/>
  <c r="AG206" i="26" s="1"/>
  <c r="AH206" i="26" s="1"/>
  <c r="AF205" i="26"/>
  <c r="AG205" i="26" s="1"/>
  <c r="AH205" i="26" s="1"/>
  <c r="AF204" i="26"/>
  <c r="AG204" i="26" s="1"/>
  <c r="AH204" i="26" s="1"/>
  <c r="AF203" i="26"/>
  <c r="AG203" i="26" s="1"/>
  <c r="AH203" i="26" s="1"/>
  <c r="AF202" i="26"/>
  <c r="AG202" i="26" s="1"/>
  <c r="AH202" i="26" s="1"/>
  <c r="AF201" i="26"/>
  <c r="AG201" i="26" s="1"/>
  <c r="AH201" i="26" s="1"/>
  <c r="AF200" i="26"/>
  <c r="AG200" i="26" s="1"/>
  <c r="AH200" i="26" s="1"/>
  <c r="AF199" i="26"/>
  <c r="AG199" i="26" s="1"/>
  <c r="AH199" i="26" s="1"/>
  <c r="AF198" i="26"/>
  <c r="AG198" i="26" s="1"/>
  <c r="AH198" i="26" s="1"/>
  <c r="AF197" i="26"/>
  <c r="AG197" i="26" s="1"/>
  <c r="AH197" i="26" s="1"/>
  <c r="AF196" i="26"/>
  <c r="AG196" i="26" s="1"/>
  <c r="AH196" i="26" s="1"/>
  <c r="AF195" i="26"/>
  <c r="AG195" i="26" s="1"/>
  <c r="AH195" i="26" s="1"/>
  <c r="AF194" i="26"/>
  <c r="AG194" i="26" s="1"/>
  <c r="AH194" i="26" s="1"/>
  <c r="AF193" i="26"/>
  <c r="AG193" i="26" s="1"/>
  <c r="AH193" i="26" s="1"/>
  <c r="AF192" i="26"/>
  <c r="AG192" i="26" s="1"/>
  <c r="AH192" i="26" s="1"/>
  <c r="AF191" i="26"/>
  <c r="AG191" i="26" s="1"/>
  <c r="AH191" i="26" s="1"/>
  <c r="AF190" i="26"/>
  <c r="AG190" i="26" s="1"/>
  <c r="AH190" i="26" s="1"/>
  <c r="AF189" i="26"/>
  <c r="AG189" i="26" s="1"/>
  <c r="AH189" i="26" s="1"/>
  <c r="AF188" i="26"/>
  <c r="AG188" i="26" s="1"/>
  <c r="AH188" i="26" s="1"/>
  <c r="AF187" i="26"/>
  <c r="AG187" i="26" s="1"/>
  <c r="AH187" i="26" s="1"/>
  <c r="AF186" i="26"/>
  <c r="AG186" i="26" s="1"/>
  <c r="AH186" i="26" s="1"/>
  <c r="AF185" i="26"/>
  <c r="AG185" i="26" s="1"/>
  <c r="AH185" i="26" s="1"/>
  <c r="AF184" i="26"/>
  <c r="AG184" i="26" s="1"/>
  <c r="AH184" i="26" s="1"/>
  <c r="AF183" i="26"/>
  <c r="AG183" i="26" s="1"/>
  <c r="AH183" i="26" s="1"/>
  <c r="AF182" i="26"/>
  <c r="AG182" i="26" s="1"/>
  <c r="AH182" i="26" s="1"/>
  <c r="AF181" i="26"/>
  <c r="AG181" i="26" s="1"/>
  <c r="AH181" i="26" s="1"/>
  <c r="AF180" i="26"/>
  <c r="AG180" i="26" s="1"/>
  <c r="AH180" i="26" s="1"/>
  <c r="AF179" i="26"/>
  <c r="AG179" i="26" s="1"/>
  <c r="AH179" i="26" s="1"/>
  <c r="AF178" i="26"/>
  <c r="AG178" i="26" s="1"/>
  <c r="AH178" i="26" s="1"/>
  <c r="AF177" i="26"/>
  <c r="AG177" i="26" s="1"/>
  <c r="AH177" i="26" s="1"/>
  <c r="AF176" i="26"/>
  <c r="AG176" i="26" s="1"/>
  <c r="AH176" i="26" s="1"/>
  <c r="AF175" i="26"/>
  <c r="AG175" i="26" s="1"/>
  <c r="AH175" i="26" s="1"/>
  <c r="AF174" i="26"/>
  <c r="AG174" i="26" s="1"/>
  <c r="AH174" i="26" s="1"/>
  <c r="AF173" i="26"/>
  <c r="AG173" i="26" s="1"/>
  <c r="AH173" i="26" s="1"/>
  <c r="AF172" i="26"/>
  <c r="AG172" i="26" s="1"/>
  <c r="AH172" i="26" s="1"/>
  <c r="AF171" i="26"/>
  <c r="AG171" i="26" s="1"/>
  <c r="AH171" i="26" s="1"/>
  <c r="AF170" i="26"/>
  <c r="AG170" i="26" s="1"/>
  <c r="AH170" i="26" s="1"/>
  <c r="AF169" i="26"/>
  <c r="AG169" i="26" s="1"/>
  <c r="AH169" i="26" s="1"/>
  <c r="AF168" i="26"/>
  <c r="AG168" i="26" s="1"/>
  <c r="AH168" i="26" s="1"/>
  <c r="AF167" i="26"/>
  <c r="AG167" i="26" s="1"/>
  <c r="AH167" i="26" s="1"/>
  <c r="AF166" i="26"/>
  <c r="AG166" i="26" s="1"/>
  <c r="AH166" i="26" s="1"/>
  <c r="AF165" i="26"/>
  <c r="AG165" i="26" s="1"/>
  <c r="AH165" i="26" s="1"/>
  <c r="AF164" i="26"/>
  <c r="AG164" i="26" s="1"/>
  <c r="AH164" i="26" s="1"/>
  <c r="AF163" i="26"/>
  <c r="AG163" i="26" s="1"/>
  <c r="AH163" i="26" s="1"/>
  <c r="AF162" i="26"/>
  <c r="AG162" i="26" s="1"/>
  <c r="AH162" i="26" s="1"/>
  <c r="AF161" i="26"/>
  <c r="AG161" i="26" s="1"/>
  <c r="AH161" i="26" s="1"/>
  <c r="AF160" i="26"/>
  <c r="AG160" i="26" s="1"/>
  <c r="AH160" i="26" s="1"/>
  <c r="AF159" i="26"/>
  <c r="AG159" i="26" s="1"/>
  <c r="AH159" i="26" s="1"/>
  <c r="AF158" i="26"/>
  <c r="AG158" i="26" s="1"/>
  <c r="AH158" i="26" s="1"/>
  <c r="AF157" i="26"/>
  <c r="AG157" i="26" s="1"/>
  <c r="AH157" i="26" s="1"/>
  <c r="AF156" i="26"/>
  <c r="AG156" i="26" s="1"/>
  <c r="AH156" i="26" s="1"/>
  <c r="AF155" i="26"/>
  <c r="AG155" i="26" s="1"/>
  <c r="AH155" i="26" s="1"/>
  <c r="AF154" i="26"/>
  <c r="AG154" i="26" s="1"/>
  <c r="AH154" i="26" s="1"/>
  <c r="AF153" i="26"/>
  <c r="AG153" i="26" s="1"/>
  <c r="AH153" i="26" s="1"/>
  <c r="AF152" i="26"/>
  <c r="AG152" i="26" s="1"/>
  <c r="AH152" i="26" s="1"/>
  <c r="AF151" i="26"/>
  <c r="AG151" i="26" s="1"/>
  <c r="AH151" i="26" s="1"/>
  <c r="AF150" i="26"/>
  <c r="AG150" i="26" s="1"/>
  <c r="AH150" i="26" s="1"/>
  <c r="AF149" i="26"/>
  <c r="AG149" i="26" s="1"/>
  <c r="AH149" i="26" s="1"/>
  <c r="AF148" i="26"/>
  <c r="AG148" i="26" s="1"/>
  <c r="AH148" i="26" s="1"/>
  <c r="AF147" i="26"/>
  <c r="AG147" i="26" s="1"/>
  <c r="AH147" i="26" s="1"/>
  <c r="AF146" i="26"/>
  <c r="AG146" i="26" s="1"/>
  <c r="AH146" i="26" s="1"/>
  <c r="AF145" i="26"/>
  <c r="AG145" i="26" s="1"/>
  <c r="AH145" i="26" s="1"/>
  <c r="AF144" i="26"/>
  <c r="AG144" i="26" s="1"/>
  <c r="AH144" i="26" s="1"/>
  <c r="AF143" i="26"/>
  <c r="AG143" i="26" s="1"/>
  <c r="AH143" i="26" s="1"/>
  <c r="AF142" i="26"/>
  <c r="AG142" i="26" s="1"/>
  <c r="AH142" i="26" s="1"/>
  <c r="AF141" i="26"/>
  <c r="AG141" i="26" s="1"/>
  <c r="AH141" i="26" s="1"/>
  <c r="AF140" i="26"/>
  <c r="AG140" i="26" s="1"/>
  <c r="AH140" i="26" s="1"/>
  <c r="AF139" i="26"/>
  <c r="AG139" i="26" s="1"/>
  <c r="AH139" i="26" s="1"/>
  <c r="AF138" i="26"/>
  <c r="AG138" i="26" s="1"/>
  <c r="AH138" i="26" s="1"/>
  <c r="AF137" i="26"/>
  <c r="AG137" i="26" s="1"/>
  <c r="AH137" i="26" s="1"/>
  <c r="AF136" i="26"/>
  <c r="AG136" i="26" s="1"/>
  <c r="AH136" i="26" s="1"/>
  <c r="AF135" i="26"/>
  <c r="AG135" i="26" s="1"/>
  <c r="AH135" i="26" s="1"/>
  <c r="AF134" i="26"/>
  <c r="AG134" i="26" s="1"/>
  <c r="AH134" i="26" s="1"/>
  <c r="AF133" i="26"/>
  <c r="AG133" i="26" s="1"/>
  <c r="AH133" i="26" s="1"/>
  <c r="AF132" i="26"/>
  <c r="AG132" i="26" s="1"/>
  <c r="AH132" i="26" s="1"/>
  <c r="AF131" i="26"/>
  <c r="AG131" i="26" s="1"/>
  <c r="AH131" i="26" s="1"/>
  <c r="AF130" i="26"/>
  <c r="AG130" i="26" s="1"/>
  <c r="AH130" i="26" s="1"/>
  <c r="AF129" i="26"/>
  <c r="AG129" i="26" s="1"/>
  <c r="AH129" i="26" s="1"/>
  <c r="AF128" i="26"/>
  <c r="AG128" i="26" s="1"/>
  <c r="AH128" i="26" s="1"/>
  <c r="AF127" i="26"/>
  <c r="AG127" i="26" s="1"/>
  <c r="AH127" i="26" s="1"/>
  <c r="AF126" i="26"/>
  <c r="AG126" i="26" s="1"/>
  <c r="AH126" i="26" s="1"/>
  <c r="AF125" i="26"/>
  <c r="AG125" i="26" s="1"/>
  <c r="AH125" i="26" s="1"/>
  <c r="AF124" i="26"/>
  <c r="AG124" i="26" s="1"/>
  <c r="AH124" i="26" s="1"/>
  <c r="AF123" i="26"/>
  <c r="AG123" i="26" s="1"/>
  <c r="AH123" i="26" s="1"/>
  <c r="AF122" i="26"/>
  <c r="AG122" i="26" s="1"/>
  <c r="AH122" i="26" s="1"/>
  <c r="AF121" i="26"/>
  <c r="AG121" i="26" s="1"/>
  <c r="AH121" i="26" s="1"/>
  <c r="AF120" i="26"/>
  <c r="AG120" i="26" s="1"/>
  <c r="AH120" i="26" s="1"/>
  <c r="AF119" i="26"/>
  <c r="AG119" i="26" s="1"/>
  <c r="AH119" i="26" s="1"/>
  <c r="AF118" i="26"/>
  <c r="AG118" i="26" s="1"/>
  <c r="AH118" i="26" s="1"/>
  <c r="AF117" i="26"/>
  <c r="AG117" i="26" s="1"/>
  <c r="AH117" i="26" s="1"/>
  <c r="AF116" i="26"/>
  <c r="AG116" i="26" s="1"/>
  <c r="AH116" i="26" s="1"/>
  <c r="AF115" i="26"/>
  <c r="AG115" i="26" s="1"/>
  <c r="AH115" i="26" s="1"/>
  <c r="AF114" i="26"/>
  <c r="AG114" i="26" s="1"/>
  <c r="AH114" i="26" s="1"/>
  <c r="AF113" i="26"/>
  <c r="AG113" i="26" s="1"/>
  <c r="AH113" i="26" s="1"/>
  <c r="AF112" i="26"/>
  <c r="AG112" i="26" s="1"/>
  <c r="AH112" i="26" s="1"/>
  <c r="AF111" i="26"/>
  <c r="AG111" i="26" s="1"/>
  <c r="AH111" i="26" s="1"/>
  <c r="AF110" i="26"/>
  <c r="AG110" i="26" s="1"/>
  <c r="AH110" i="26" s="1"/>
  <c r="AF109" i="26"/>
  <c r="AG109" i="26" s="1"/>
  <c r="AH109" i="26" s="1"/>
  <c r="AF108" i="26"/>
  <c r="AG108" i="26" s="1"/>
  <c r="AH108" i="26" s="1"/>
  <c r="AF107" i="26"/>
  <c r="AG107" i="26" s="1"/>
  <c r="AH107" i="26" s="1"/>
  <c r="AF106" i="26"/>
  <c r="AG106" i="26" s="1"/>
  <c r="AH106" i="26" s="1"/>
  <c r="AF105" i="26"/>
  <c r="AG105" i="26" s="1"/>
  <c r="AH105" i="26" s="1"/>
  <c r="AF104" i="26"/>
  <c r="AG104" i="26" s="1"/>
  <c r="AH104" i="26" s="1"/>
  <c r="AF103" i="26"/>
  <c r="AG103" i="26" s="1"/>
  <c r="AH103" i="26" s="1"/>
  <c r="AF102" i="26"/>
  <c r="AG102" i="26" s="1"/>
  <c r="AH102" i="26" s="1"/>
  <c r="AF101" i="26"/>
  <c r="AG101" i="26" s="1"/>
  <c r="AH101" i="26" s="1"/>
  <c r="AF100" i="26"/>
  <c r="AG100" i="26" s="1"/>
  <c r="AH100" i="26" s="1"/>
  <c r="AF99" i="26"/>
  <c r="AG99" i="26" s="1"/>
  <c r="AH99" i="26" s="1"/>
  <c r="AF98" i="26"/>
  <c r="AG98" i="26" s="1"/>
  <c r="AH98" i="26" s="1"/>
  <c r="AF97" i="26"/>
  <c r="AG97" i="26" s="1"/>
  <c r="AH97" i="26" s="1"/>
  <c r="AF96" i="26"/>
  <c r="AG96" i="26" s="1"/>
  <c r="AH96" i="26" s="1"/>
  <c r="AF95" i="26"/>
  <c r="AG95" i="26" s="1"/>
  <c r="AH95" i="26" s="1"/>
  <c r="AF94" i="26"/>
  <c r="AG94" i="26" s="1"/>
  <c r="AH94" i="26" s="1"/>
  <c r="AF93" i="26"/>
  <c r="AG93" i="26" s="1"/>
  <c r="AH93" i="26" s="1"/>
  <c r="AF92" i="26"/>
  <c r="AG92" i="26" s="1"/>
  <c r="AH92" i="26" s="1"/>
  <c r="AF91" i="26"/>
  <c r="AG91" i="26" s="1"/>
  <c r="AH91" i="26" s="1"/>
  <c r="AF90" i="26"/>
  <c r="AG90" i="26" s="1"/>
  <c r="AH90" i="26" s="1"/>
  <c r="AF89" i="26"/>
  <c r="AG89" i="26" s="1"/>
  <c r="AH89" i="26" s="1"/>
  <c r="AF88" i="26"/>
  <c r="AG88" i="26" s="1"/>
  <c r="AH88" i="26" s="1"/>
  <c r="AF87" i="26"/>
  <c r="AG87" i="26" s="1"/>
  <c r="AH87" i="26" s="1"/>
  <c r="AF86" i="26"/>
  <c r="AG86" i="26" s="1"/>
  <c r="AH86" i="26" s="1"/>
  <c r="AF85" i="26"/>
  <c r="AG85" i="26" s="1"/>
  <c r="AH85" i="26" s="1"/>
  <c r="AF84" i="26"/>
  <c r="AG84" i="26" s="1"/>
  <c r="AH84" i="26" s="1"/>
  <c r="AF83" i="26"/>
  <c r="AG83" i="26" s="1"/>
  <c r="AH83" i="26" s="1"/>
  <c r="AF82" i="26"/>
  <c r="AG82" i="26" s="1"/>
  <c r="AH82" i="26" s="1"/>
  <c r="AF81" i="26"/>
  <c r="AG81" i="26" s="1"/>
  <c r="AH81" i="26" s="1"/>
  <c r="AF80" i="26"/>
  <c r="AG80" i="26" s="1"/>
  <c r="AH80" i="26" s="1"/>
  <c r="AF79" i="26"/>
  <c r="AG79" i="26" s="1"/>
  <c r="AH79" i="26" s="1"/>
  <c r="AF78" i="26"/>
  <c r="AG78" i="26" s="1"/>
  <c r="AH78" i="26" s="1"/>
  <c r="AF77" i="26"/>
  <c r="AG77" i="26" s="1"/>
  <c r="AH77" i="26" s="1"/>
  <c r="AF76" i="26"/>
  <c r="AG76" i="26" s="1"/>
  <c r="AH76" i="26" s="1"/>
  <c r="AF75" i="26"/>
  <c r="AG75" i="26" s="1"/>
  <c r="AH75" i="26" s="1"/>
  <c r="AF74" i="26"/>
  <c r="AG74" i="26" s="1"/>
  <c r="AH74" i="26" s="1"/>
  <c r="AF73" i="26"/>
  <c r="AG73" i="26" s="1"/>
  <c r="AH73" i="26" s="1"/>
  <c r="AF72" i="26"/>
  <c r="AG72" i="26" s="1"/>
  <c r="AH72" i="26" s="1"/>
  <c r="AF71" i="26"/>
  <c r="AG71" i="26" s="1"/>
  <c r="AH71" i="26" s="1"/>
  <c r="AF70" i="26"/>
  <c r="AG70" i="26" s="1"/>
  <c r="AH70" i="26" s="1"/>
  <c r="AF69" i="26"/>
  <c r="AG69" i="26" s="1"/>
  <c r="AH69" i="26" s="1"/>
  <c r="AF68" i="26"/>
  <c r="AG68" i="26" s="1"/>
  <c r="AH68" i="26" s="1"/>
  <c r="AF67" i="26"/>
  <c r="AG67" i="26" s="1"/>
  <c r="AH67" i="26" s="1"/>
  <c r="AF66" i="26"/>
  <c r="AG66" i="26" s="1"/>
  <c r="AH66" i="26" s="1"/>
  <c r="AF65" i="26"/>
  <c r="AG65" i="26" s="1"/>
  <c r="AH65" i="26" s="1"/>
  <c r="AF64" i="26"/>
  <c r="AG64" i="26" s="1"/>
  <c r="AH64" i="26" s="1"/>
  <c r="AF63" i="26"/>
  <c r="AG63" i="26" s="1"/>
  <c r="AH63" i="26" s="1"/>
  <c r="AF62" i="26"/>
  <c r="AG62" i="26" s="1"/>
  <c r="AH62" i="26" s="1"/>
  <c r="AF61" i="26"/>
  <c r="AG61" i="26" s="1"/>
  <c r="AH61" i="26" s="1"/>
  <c r="AF60" i="26"/>
  <c r="AG60" i="26" s="1"/>
  <c r="AH60" i="26" s="1"/>
  <c r="AF59" i="26"/>
  <c r="AG59" i="26" s="1"/>
  <c r="AH59" i="26" s="1"/>
  <c r="AF58" i="26"/>
  <c r="AG58" i="26" s="1"/>
  <c r="AH58" i="26" s="1"/>
  <c r="AF57" i="26"/>
  <c r="AG57" i="26" s="1"/>
  <c r="AH57" i="26" s="1"/>
  <c r="AF56" i="26"/>
  <c r="AG56" i="26" s="1"/>
  <c r="AH56" i="26" s="1"/>
  <c r="AF55" i="26"/>
  <c r="AG55" i="26" s="1"/>
  <c r="AH55" i="26" s="1"/>
  <c r="AF54" i="26"/>
  <c r="AG54" i="26" s="1"/>
  <c r="AH54" i="26" s="1"/>
  <c r="AF53" i="26"/>
  <c r="AG53" i="26" s="1"/>
  <c r="AH53" i="26" s="1"/>
  <c r="AF52" i="26"/>
  <c r="AG52" i="26" s="1"/>
  <c r="AH52" i="26" s="1"/>
  <c r="AF51" i="26"/>
  <c r="AG51" i="26" s="1"/>
  <c r="AH51" i="26" s="1"/>
  <c r="AF50" i="26"/>
  <c r="AG50" i="26" s="1"/>
  <c r="AH50" i="26" s="1"/>
  <c r="AF49" i="26"/>
  <c r="AG49" i="26" s="1"/>
  <c r="AH49" i="26" s="1"/>
  <c r="AF48" i="26"/>
  <c r="AG48" i="26" s="1"/>
  <c r="AH48" i="26" s="1"/>
  <c r="AF47" i="26"/>
  <c r="AG47" i="26" s="1"/>
  <c r="AH47" i="26" s="1"/>
  <c r="AF46" i="26"/>
  <c r="AG46" i="26" s="1"/>
  <c r="AH46" i="26" s="1"/>
  <c r="AF45" i="26"/>
  <c r="AG45" i="26" s="1"/>
  <c r="AH45" i="26" s="1"/>
  <c r="AF44" i="26"/>
  <c r="AG44" i="26" s="1"/>
  <c r="AH44" i="26" s="1"/>
  <c r="AF43" i="26"/>
  <c r="AG43" i="26" s="1"/>
  <c r="AH43" i="26" s="1"/>
  <c r="AF42" i="26"/>
  <c r="AG42" i="26" s="1"/>
  <c r="AH42" i="26" s="1"/>
  <c r="AF41" i="26"/>
  <c r="AG41" i="26" s="1"/>
  <c r="AH41" i="26" s="1"/>
  <c r="AF40" i="26"/>
  <c r="AG40" i="26" s="1"/>
  <c r="AH40" i="26" s="1"/>
  <c r="AF39" i="26"/>
  <c r="AG39" i="26" s="1"/>
  <c r="AH39" i="26" s="1"/>
  <c r="AF38" i="26"/>
  <c r="AG38" i="26" s="1"/>
  <c r="AH38" i="26" s="1"/>
  <c r="AF37" i="26"/>
  <c r="AG37" i="26" s="1"/>
  <c r="AH37" i="26" s="1"/>
  <c r="AF36" i="26"/>
  <c r="AG36" i="26" s="1"/>
  <c r="AH36" i="26" s="1"/>
  <c r="AF35" i="26"/>
  <c r="AG35" i="26" s="1"/>
  <c r="AH35" i="26" s="1"/>
  <c r="AF34" i="26"/>
  <c r="AG34" i="26" s="1"/>
  <c r="AH34" i="26" s="1"/>
  <c r="AF33" i="26"/>
  <c r="AG33" i="26" s="1"/>
  <c r="AH33" i="26" s="1"/>
  <c r="AF32" i="26"/>
  <c r="AG32" i="26" s="1"/>
  <c r="AH32" i="26" s="1"/>
  <c r="AF31" i="26"/>
  <c r="AG31" i="26" s="1"/>
  <c r="AH31" i="26" s="1"/>
  <c r="AF30" i="26"/>
  <c r="AG30" i="26" s="1"/>
  <c r="AH30" i="26" s="1"/>
  <c r="AF29" i="26"/>
  <c r="AG29" i="26" s="1"/>
  <c r="AH29" i="26" s="1"/>
  <c r="AF28" i="26"/>
  <c r="AG28" i="26" s="1"/>
  <c r="AH28" i="26" s="1"/>
  <c r="AF27" i="26"/>
  <c r="AG27" i="26" s="1"/>
  <c r="AH27" i="26" s="1"/>
  <c r="AF26" i="26"/>
  <c r="AG26" i="26" s="1"/>
  <c r="AH26" i="26" s="1"/>
  <c r="AH53" i="16" l="1"/>
  <c r="AH52" i="16"/>
  <c r="AH51" i="16"/>
  <c r="AH50" i="16"/>
  <c r="AH49" i="16"/>
  <c r="AH48" i="16"/>
  <c r="AH47" i="16"/>
  <c r="AH46" i="16"/>
  <c r="AH45" i="16"/>
  <c r="AH44" i="16"/>
  <c r="AH43" i="16"/>
  <c r="AH42" i="16"/>
  <c r="AH41" i="16"/>
  <c r="AH40" i="16"/>
  <c r="AH39" i="16"/>
  <c r="AH38" i="16"/>
  <c r="AH37" i="16"/>
  <c r="AH36" i="16"/>
  <c r="AH35" i="16"/>
  <c r="AH34" i="16"/>
  <c r="AH33" i="16"/>
  <c r="AH32" i="16"/>
  <c r="AH31" i="16"/>
  <c r="AH30" i="16"/>
  <c r="AH29" i="16"/>
  <c r="AH28" i="16"/>
  <c r="AH27" i="16"/>
  <c r="AH26" i="16"/>
  <c r="AH25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B59" i="34" l="1"/>
  <c r="B58" i="34"/>
  <c r="B57" i="34"/>
  <c r="B86" i="34" s="1"/>
  <c r="B56" i="34"/>
  <c r="B55" i="34"/>
  <c r="B84" i="34" s="1"/>
  <c r="B113" i="34" s="1"/>
  <c r="B54" i="34"/>
  <c r="B83" i="34" s="1"/>
  <c r="B53" i="34"/>
  <c r="B82" i="34" s="1"/>
  <c r="B52" i="34"/>
  <c r="B81" i="34" s="1"/>
  <c r="B51" i="34"/>
  <c r="B80" i="34" s="1"/>
  <c r="B50" i="34"/>
  <c r="B79" i="34" s="1"/>
  <c r="B49" i="34"/>
  <c r="B78" i="34" s="1"/>
  <c r="B48" i="34"/>
  <c r="B77" i="34" s="1"/>
  <c r="B47" i="34"/>
  <c r="B46" i="34"/>
  <c r="B45" i="34"/>
  <c r="B74" i="34" s="1"/>
  <c r="B44" i="34"/>
  <c r="B43" i="34"/>
  <c r="B72" i="34" s="1"/>
  <c r="B101" i="34" s="1"/>
  <c r="B42" i="34"/>
  <c r="B71" i="34" s="1"/>
  <c r="B41" i="34"/>
  <c r="B70" i="34" s="1"/>
  <c r="B40" i="34"/>
  <c r="B69" i="34" s="1"/>
  <c r="B39" i="34"/>
  <c r="B68" i="34" s="1"/>
  <c r="B38" i="34"/>
  <c r="B67" i="34" s="1"/>
  <c r="B37" i="34"/>
  <c r="B66" i="34" s="1"/>
  <c r="B95" i="34" s="1"/>
  <c r="B36" i="34"/>
  <c r="B65" i="34" s="1"/>
  <c r="B35" i="34"/>
  <c r="B64" i="34" s="1"/>
  <c r="B34" i="34"/>
  <c r="B63" i="34" s="1"/>
  <c r="B33" i="34"/>
  <c r="B62" i="34" s="1"/>
  <c r="B32" i="34"/>
  <c r="B31" i="34"/>
  <c r="B60" i="34" s="1"/>
  <c r="B89" i="34" s="1"/>
  <c r="G117" i="19"/>
  <c r="F117" i="19"/>
  <c r="E117" i="19"/>
  <c r="D117" i="19"/>
  <c r="C117" i="19"/>
  <c r="G116" i="19"/>
  <c r="F116" i="19"/>
  <c r="E116" i="19"/>
  <c r="D116" i="19"/>
  <c r="C116" i="19"/>
  <c r="G115" i="19"/>
  <c r="F115" i="19"/>
  <c r="E115" i="19"/>
  <c r="D115" i="19"/>
  <c r="C115" i="19"/>
  <c r="G114" i="19"/>
  <c r="F114" i="19"/>
  <c r="E114" i="19"/>
  <c r="D114" i="19"/>
  <c r="C114" i="19"/>
  <c r="G113" i="19"/>
  <c r="F113" i="19"/>
  <c r="E113" i="19"/>
  <c r="D113" i="19"/>
  <c r="C113" i="19"/>
  <c r="G112" i="19"/>
  <c r="F112" i="19"/>
  <c r="E112" i="19"/>
  <c r="D112" i="19"/>
  <c r="C112" i="19"/>
  <c r="G111" i="19"/>
  <c r="F111" i="19"/>
  <c r="E111" i="19"/>
  <c r="D111" i="19"/>
  <c r="C111" i="19"/>
  <c r="G110" i="19"/>
  <c r="F110" i="19"/>
  <c r="E110" i="19"/>
  <c r="D110" i="19"/>
  <c r="C110" i="19"/>
  <c r="G109" i="19"/>
  <c r="F109" i="19"/>
  <c r="E109" i="19"/>
  <c r="D109" i="19"/>
  <c r="C109" i="19"/>
  <c r="G108" i="19"/>
  <c r="F108" i="19"/>
  <c r="E108" i="19"/>
  <c r="D108" i="19"/>
  <c r="C108" i="19"/>
  <c r="G107" i="19"/>
  <c r="F107" i="19"/>
  <c r="E107" i="19"/>
  <c r="D107" i="19"/>
  <c r="C107" i="19"/>
  <c r="G106" i="19"/>
  <c r="F106" i="19"/>
  <c r="E106" i="19"/>
  <c r="D106" i="19"/>
  <c r="C106" i="19"/>
  <c r="G105" i="19"/>
  <c r="F105" i="19"/>
  <c r="E105" i="19"/>
  <c r="D105" i="19"/>
  <c r="C105" i="19"/>
  <c r="G104" i="19"/>
  <c r="F104" i="19"/>
  <c r="E104" i="19"/>
  <c r="D104" i="19"/>
  <c r="C104" i="19"/>
  <c r="G103" i="19"/>
  <c r="F103" i="19"/>
  <c r="E103" i="19"/>
  <c r="D103" i="19"/>
  <c r="C103" i="19"/>
  <c r="G102" i="19"/>
  <c r="F102" i="19"/>
  <c r="E102" i="19"/>
  <c r="D102" i="19"/>
  <c r="C102" i="19"/>
  <c r="G101" i="19"/>
  <c r="F101" i="19"/>
  <c r="E101" i="19"/>
  <c r="D101" i="19"/>
  <c r="C101" i="19"/>
  <c r="G100" i="19"/>
  <c r="F100" i="19"/>
  <c r="E100" i="19"/>
  <c r="D100" i="19"/>
  <c r="C100" i="19"/>
  <c r="G99" i="19"/>
  <c r="F99" i="19"/>
  <c r="E99" i="19"/>
  <c r="D99" i="19"/>
  <c r="C99" i="19"/>
  <c r="G98" i="19"/>
  <c r="F98" i="19"/>
  <c r="E98" i="19"/>
  <c r="D98" i="19"/>
  <c r="C98" i="19"/>
  <c r="G97" i="19"/>
  <c r="F97" i="19"/>
  <c r="E97" i="19"/>
  <c r="D97" i="19"/>
  <c r="C97" i="19"/>
  <c r="G96" i="19"/>
  <c r="F96" i="19"/>
  <c r="E96" i="19"/>
  <c r="D96" i="19"/>
  <c r="C96" i="19"/>
  <c r="G95" i="19"/>
  <c r="F95" i="19"/>
  <c r="E95" i="19"/>
  <c r="D95" i="19"/>
  <c r="C95" i="19"/>
  <c r="G94" i="19"/>
  <c r="F94" i="19"/>
  <c r="E94" i="19"/>
  <c r="D94" i="19"/>
  <c r="C94" i="19"/>
  <c r="G93" i="19"/>
  <c r="F93" i="19"/>
  <c r="E93" i="19"/>
  <c r="D93" i="19"/>
  <c r="C93" i="19"/>
  <c r="G92" i="19"/>
  <c r="F92" i="19"/>
  <c r="E92" i="19"/>
  <c r="D92" i="19"/>
  <c r="C92" i="19"/>
  <c r="G91" i="19"/>
  <c r="F91" i="19"/>
  <c r="E91" i="19"/>
  <c r="D91" i="19"/>
  <c r="C91" i="19"/>
  <c r="G90" i="19"/>
  <c r="F90" i="19"/>
  <c r="E90" i="19"/>
  <c r="D90" i="19"/>
  <c r="C90" i="19"/>
  <c r="G89" i="19"/>
  <c r="F89" i="19"/>
  <c r="E89" i="19"/>
  <c r="D89" i="19"/>
  <c r="C89" i="19"/>
  <c r="G88" i="19"/>
  <c r="F88" i="19"/>
  <c r="E88" i="19"/>
  <c r="D88" i="19"/>
  <c r="C88" i="19"/>
  <c r="G87" i="19"/>
  <c r="F87" i="19"/>
  <c r="E87" i="19"/>
  <c r="D87" i="19"/>
  <c r="C87" i="19"/>
  <c r="G86" i="19"/>
  <c r="F86" i="19"/>
  <c r="E86" i="19"/>
  <c r="D86" i="19"/>
  <c r="C86" i="19"/>
  <c r="G85" i="19"/>
  <c r="F85" i="19"/>
  <c r="E85" i="19"/>
  <c r="D85" i="19"/>
  <c r="C85" i="19"/>
  <c r="G84" i="19"/>
  <c r="F84" i="19"/>
  <c r="E84" i="19"/>
  <c r="D84" i="19"/>
  <c r="C84" i="19"/>
  <c r="G83" i="19"/>
  <c r="F83" i="19"/>
  <c r="E83" i="19"/>
  <c r="D83" i="19"/>
  <c r="C83" i="19"/>
  <c r="G82" i="19"/>
  <c r="F82" i="19"/>
  <c r="E82" i="19"/>
  <c r="D82" i="19"/>
  <c r="C82" i="19"/>
  <c r="G81" i="19"/>
  <c r="F81" i="19"/>
  <c r="E81" i="19"/>
  <c r="D81" i="19"/>
  <c r="C81" i="19"/>
  <c r="G80" i="19"/>
  <c r="F80" i="19"/>
  <c r="E80" i="19"/>
  <c r="D80" i="19"/>
  <c r="C80" i="19"/>
  <c r="G79" i="19"/>
  <c r="F79" i="19"/>
  <c r="E79" i="19"/>
  <c r="D79" i="19"/>
  <c r="C79" i="19"/>
  <c r="G78" i="19"/>
  <c r="F78" i="19"/>
  <c r="E78" i="19"/>
  <c r="D78" i="19"/>
  <c r="C78" i="19"/>
  <c r="G77" i="19"/>
  <c r="F77" i="19"/>
  <c r="E77" i="19"/>
  <c r="D77" i="19"/>
  <c r="C77" i="19"/>
  <c r="G76" i="19"/>
  <c r="F76" i="19"/>
  <c r="E76" i="19"/>
  <c r="D76" i="19"/>
  <c r="C76" i="19"/>
  <c r="G75" i="19"/>
  <c r="F75" i="19"/>
  <c r="E75" i="19"/>
  <c r="D75" i="19"/>
  <c r="C75" i="19"/>
  <c r="G74" i="19"/>
  <c r="F74" i="19"/>
  <c r="E74" i="19"/>
  <c r="D74" i="19"/>
  <c r="C74" i="19"/>
  <c r="G73" i="19"/>
  <c r="F73" i="19"/>
  <c r="E73" i="19"/>
  <c r="D73" i="19"/>
  <c r="C73" i="19"/>
  <c r="G72" i="19"/>
  <c r="F72" i="19"/>
  <c r="E72" i="19"/>
  <c r="D72" i="19"/>
  <c r="C72" i="19"/>
  <c r="G71" i="19"/>
  <c r="F71" i="19"/>
  <c r="E71" i="19"/>
  <c r="D71" i="19"/>
  <c r="C71" i="19"/>
  <c r="G70" i="19"/>
  <c r="F70" i="19"/>
  <c r="E70" i="19"/>
  <c r="D70" i="19"/>
  <c r="C70" i="19"/>
  <c r="G69" i="19"/>
  <c r="F69" i="19"/>
  <c r="E69" i="19"/>
  <c r="D69" i="19"/>
  <c r="C69" i="19"/>
  <c r="G68" i="19"/>
  <c r="F68" i="19"/>
  <c r="E68" i="19"/>
  <c r="D68" i="19"/>
  <c r="C68" i="19"/>
  <c r="G67" i="19"/>
  <c r="F67" i="19"/>
  <c r="E67" i="19"/>
  <c r="D67" i="19"/>
  <c r="C67" i="19"/>
  <c r="G66" i="19"/>
  <c r="F66" i="19"/>
  <c r="E66" i="19"/>
  <c r="D66" i="19"/>
  <c r="C66" i="19"/>
  <c r="G65" i="19"/>
  <c r="F65" i="19"/>
  <c r="E65" i="19"/>
  <c r="D65" i="19"/>
  <c r="C65" i="19"/>
  <c r="G64" i="19"/>
  <c r="F64" i="19"/>
  <c r="E64" i="19"/>
  <c r="D64" i="19"/>
  <c r="C64" i="19"/>
  <c r="G63" i="19"/>
  <c r="F63" i="19"/>
  <c r="E63" i="19"/>
  <c r="D63" i="19"/>
  <c r="C63" i="19"/>
  <c r="G62" i="19"/>
  <c r="F62" i="19"/>
  <c r="E62" i="19"/>
  <c r="D62" i="19"/>
  <c r="C62" i="19"/>
  <c r="G61" i="19"/>
  <c r="F61" i="19"/>
  <c r="E61" i="19"/>
  <c r="D61" i="19"/>
  <c r="C61" i="19"/>
  <c r="G60" i="19"/>
  <c r="F60" i="19"/>
  <c r="E60" i="19"/>
  <c r="D60" i="19"/>
  <c r="C60" i="19"/>
  <c r="G59" i="19"/>
  <c r="F59" i="19"/>
  <c r="E59" i="19"/>
  <c r="D59" i="19"/>
  <c r="C59" i="19"/>
  <c r="B59" i="19"/>
  <c r="G58" i="19"/>
  <c r="F58" i="19"/>
  <c r="E58" i="19"/>
  <c r="D58" i="19"/>
  <c r="C58" i="19"/>
  <c r="B58" i="19"/>
  <c r="G57" i="19"/>
  <c r="F57" i="19"/>
  <c r="E57" i="19"/>
  <c r="D57" i="19"/>
  <c r="C57" i="19"/>
  <c r="B57" i="19"/>
  <c r="B86" i="19" s="1"/>
  <c r="G56" i="19"/>
  <c r="F56" i="19"/>
  <c r="E56" i="19"/>
  <c r="D56" i="19"/>
  <c r="C56" i="19"/>
  <c r="B56" i="19"/>
  <c r="G55" i="19"/>
  <c r="F55" i="19"/>
  <c r="E55" i="19"/>
  <c r="D55" i="19"/>
  <c r="C55" i="19"/>
  <c r="B55" i="19"/>
  <c r="B84" i="19" s="1"/>
  <c r="B113" i="19" s="1"/>
  <c r="G54" i="19"/>
  <c r="F54" i="19"/>
  <c r="E54" i="19"/>
  <c r="D54" i="19"/>
  <c r="C54" i="19"/>
  <c r="B54" i="19"/>
  <c r="B83" i="19" s="1"/>
  <c r="G53" i="19"/>
  <c r="F53" i="19"/>
  <c r="E53" i="19"/>
  <c r="D53" i="19"/>
  <c r="C53" i="19"/>
  <c r="B53" i="19"/>
  <c r="G52" i="19"/>
  <c r="F52" i="19"/>
  <c r="E52" i="19"/>
  <c r="D52" i="19"/>
  <c r="C52" i="19"/>
  <c r="B52" i="19"/>
  <c r="B81" i="19" s="1"/>
  <c r="G51" i="19"/>
  <c r="F51" i="19"/>
  <c r="E51" i="19"/>
  <c r="D51" i="19"/>
  <c r="C51" i="19"/>
  <c r="B51" i="19"/>
  <c r="B80" i="19" s="1"/>
  <c r="G50" i="19"/>
  <c r="F50" i="19"/>
  <c r="E50" i="19"/>
  <c r="D50" i="19"/>
  <c r="C50" i="19"/>
  <c r="B50" i="19"/>
  <c r="B79" i="19" s="1"/>
  <c r="G49" i="19"/>
  <c r="F49" i="19"/>
  <c r="E49" i="19"/>
  <c r="D49" i="19"/>
  <c r="C49" i="19"/>
  <c r="B49" i="19"/>
  <c r="B78" i="19" s="1"/>
  <c r="B107" i="19" s="1"/>
  <c r="G48" i="19"/>
  <c r="F48" i="19"/>
  <c r="E48" i="19"/>
  <c r="D48" i="19"/>
  <c r="C48" i="19"/>
  <c r="B48" i="19"/>
  <c r="B77" i="19" s="1"/>
  <c r="G47" i="19"/>
  <c r="F47" i="19"/>
  <c r="E47" i="19"/>
  <c r="D47" i="19"/>
  <c r="C47" i="19"/>
  <c r="B47" i="19"/>
  <c r="G46" i="19"/>
  <c r="F46" i="19"/>
  <c r="E46" i="19"/>
  <c r="D46" i="19"/>
  <c r="C46" i="19"/>
  <c r="B46" i="19"/>
  <c r="G45" i="19"/>
  <c r="F45" i="19"/>
  <c r="E45" i="19"/>
  <c r="D45" i="19"/>
  <c r="C45" i="19"/>
  <c r="B45" i="19"/>
  <c r="B74" i="19" s="1"/>
  <c r="G44" i="19"/>
  <c r="F44" i="19"/>
  <c r="E44" i="19"/>
  <c r="D44" i="19"/>
  <c r="C44" i="19"/>
  <c r="B44" i="19"/>
  <c r="G43" i="19"/>
  <c r="F43" i="19"/>
  <c r="E43" i="19"/>
  <c r="D43" i="19"/>
  <c r="C43" i="19"/>
  <c r="B43" i="19"/>
  <c r="B72" i="19" s="1"/>
  <c r="B101" i="19" s="1"/>
  <c r="G42" i="19"/>
  <c r="F42" i="19"/>
  <c r="E42" i="19"/>
  <c r="D42" i="19"/>
  <c r="C42" i="19"/>
  <c r="B42" i="19"/>
  <c r="B71" i="19" s="1"/>
  <c r="G41" i="19"/>
  <c r="F41" i="19"/>
  <c r="E41" i="19"/>
  <c r="D41" i="19"/>
  <c r="C41" i="19"/>
  <c r="B41" i="19"/>
  <c r="G40" i="19"/>
  <c r="F40" i="19"/>
  <c r="E40" i="19"/>
  <c r="D40" i="19"/>
  <c r="C40" i="19"/>
  <c r="B40" i="19"/>
  <c r="B69" i="19" s="1"/>
  <c r="G39" i="19"/>
  <c r="F39" i="19"/>
  <c r="E39" i="19"/>
  <c r="D39" i="19"/>
  <c r="C39" i="19"/>
  <c r="B39" i="19"/>
  <c r="B68" i="19" s="1"/>
  <c r="G38" i="19"/>
  <c r="F38" i="19"/>
  <c r="E38" i="19"/>
  <c r="D38" i="19"/>
  <c r="C38" i="19"/>
  <c r="B38" i="19"/>
  <c r="B67" i="19" s="1"/>
  <c r="G37" i="19"/>
  <c r="F37" i="19"/>
  <c r="E37" i="19"/>
  <c r="D37" i="19"/>
  <c r="C37" i="19"/>
  <c r="B37" i="19"/>
  <c r="B66" i="19" s="1"/>
  <c r="G36" i="19"/>
  <c r="F36" i="19"/>
  <c r="E36" i="19"/>
  <c r="D36" i="19"/>
  <c r="C36" i="19"/>
  <c r="B36" i="19"/>
  <c r="B65" i="19" s="1"/>
  <c r="G35" i="19"/>
  <c r="F35" i="19"/>
  <c r="E35" i="19"/>
  <c r="D35" i="19"/>
  <c r="C35" i="19"/>
  <c r="B35" i="19"/>
  <c r="G34" i="19"/>
  <c r="F34" i="19"/>
  <c r="E34" i="19"/>
  <c r="D34" i="19"/>
  <c r="C34" i="19"/>
  <c r="B34" i="19"/>
  <c r="G33" i="19"/>
  <c r="F33" i="19"/>
  <c r="E33" i="19"/>
  <c r="D33" i="19"/>
  <c r="C33" i="19"/>
  <c r="B33" i="19"/>
  <c r="B62" i="19" s="1"/>
  <c r="G32" i="19"/>
  <c r="F32" i="19"/>
  <c r="E32" i="19"/>
  <c r="D32" i="19"/>
  <c r="C32" i="19"/>
  <c r="B32" i="19"/>
  <c r="B61" i="19" s="1"/>
  <c r="B90" i="19" s="1"/>
  <c r="G31" i="19"/>
  <c r="F31" i="19"/>
  <c r="E31" i="19"/>
  <c r="D31" i="19"/>
  <c r="C31" i="19"/>
  <c r="B31" i="19"/>
  <c r="M30" i="19" a="1"/>
  <c r="M30" i="19" s="1"/>
  <c r="G30" i="19"/>
  <c r="F30" i="19"/>
  <c r="E30" i="19"/>
  <c r="D30" i="19"/>
  <c r="C30" i="19"/>
  <c r="M29" i="19" a="1"/>
  <c r="M29" i="19" s="1"/>
  <c r="G29" i="19"/>
  <c r="F29" i="19"/>
  <c r="E29" i="19"/>
  <c r="D29" i="19"/>
  <c r="C29" i="19"/>
  <c r="M28" i="19" a="1"/>
  <c r="M28" i="19" s="1"/>
  <c r="G28" i="19"/>
  <c r="F28" i="19"/>
  <c r="E28" i="19"/>
  <c r="D28" i="19"/>
  <c r="C28" i="19"/>
  <c r="M27" i="19" a="1"/>
  <c r="M27" i="19" s="1"/>
  <c r="G27" i="19"/>
  <c r="F27" i="19"/>
  <c r="E27" i="19"/>
  <c r="D27" i="19"/>
  <c r="C27" i="19"/>
  <c r="M26" i="19" a="1"/>
  <c r="M26" i="19" s="1"/>
  <c r="G26" i="19"/>
  <c r="F26" i="19"/>
  <c r="E26" i="19"/>
  <c r="D26" i="19"/>
  <c r="C26" i="19"/>
  <c r="M25" i="19" a="1"/>
  <c r="M25" i="19" s="1"/>
  <c r="G25" i="19"/>
  <c r="F25" i="19"/>
  <c r="E25" i="19"/>
  <c r="D25" i="19"/>
  <c r="C25" i="19"/>
  <c r="M24" i="19" a="1"/>
  <c r="M24" i="19" s="1"/>
  <c r="G24" i="19"/>
  <c r="F24" i="19"/>
  <c r="E24" i="19"/>
  <c r="D24" i="19"/>
  <c r="C24" i="19"/>
  <c r="M23" i="19" a="1"/>
  <c r="M23" i="19" s="1"/>
  <c r="G23" i="19"/>
  <c r="F23" i="19"/>
  <c r="E23" i="19"/>
  <c r="D23" i="19"/>
  <c r="C23" i="19"/>
  <c r="M22" i="19" a="1"/>
  <c r="M22" i="19" s="1"/>
  <c r="G22" i="19"/>
  <c r="F22" i="19"/>
  <c r="E22" i="19"/>
  <c r="D22" i="19"/>
  <c r="C22" i="19"/>
  <c r="M21" i="19" a="1"/>
  <c r="M21" i="19" s="1"/>
  <c r="G21" i="19"/>
  <c r="F21" i="19"/>
  <c r="E21" i="19"/>
  <c r="D21" i="19"/>
  <c r="C21" i="19"/>
  <c r="M20" i="19" a="1"/>
  <c r="M20" i="19" s="1"/>
  <c r="G20" i="19"/>
  <c r="F20" i="19"/>
  <c r="E20" i="19"/>
  <c r="D20" i="19"/>
  <c r="C20" i="19"/>
  <c r="M19" i="19" a="1"/>
  <c r="M19" i="19" s="1"/>
  <c r="G19" i="19"/>
  <c r="F19" i="19"/>
  <c r="E19" i="19"/>
  <c r="D19" i="19"/>
  <c r="C19" i="19"/>
  <c r="M18" i="19" a="1"/>
  <c r="M18" i="19" s="1"/>
  <c r="G18" i="19"/>
  <c r="F18" i="19"/>
  <c r="E18" i="19"/>
  <c r="D18" i="19"/>
  <c r="C18" i="19"/>
  <c r="M17" i="19" a="1"/>
  <c r="M17" i="19" s="1"/>
  <c r="G17" i="19"/>
  <c r="F17" i="19"/>
  <c r="E17" i="19"/>
  <c r="D17" i="19"/>
  <c r="C17" i="19"/>
  <c r="M16" i="19" a="1"/>
  <c r="M16" i="19" s="1"/>
  <c r="G16" i="19"/>
  <c r="F16" i="19"/>
  <c r="E16" i="19"/>
  <c r="D16" i="19"/>
  <c r="C16" i="19"/>
  <c r="M15" i="19" a="1"/>
  <c r="M15" i="19" s="1"/>
  <c r="G15" i="19"/>
  <c r="F15" i="19"/>
  <c r="E15" i="19"/>
  <c r="D15" i="19"/>
  <c r="C15" i="19"/>
  <c r="M14" i="19" a="1"/>
  <c r="M14" i="19" s="1"/>
  <c r="G14" i="19"/>
  <c r="F14" i="19"/>
  <c r="E14" i="19"/>
  <c r="D14" i="19"/>
  <c r="C14" i="19"/>
  <c r="M13" i="19" a="1"/>
  <c r="M13" i="19" s="1"/>
  <c r="G13" i="19"/>
  <c r="F13" i="19"/>
  <c r="E13" i="19"/>
  <c r="D13" i="19"/>
  <c r="C13" i="19"/>
  <c r="M12" i="19" a="1"/>
  <c r="M12" i="19" s="1"/>
  <c r="G12" i="19"/>
  <c r="F12" i="19"/>
  <c r="E12" i="19"/>
  <c r="D12" i="19"/>
  <c r="C12" i="19"/>
  <c r="M11" i="19" a="1"/>
  <c r="M11" i="19" s="1"/>
  <c r="G11" i="19"/>
  <c r="F11" i="19"/>
  <c r="E11" i="19"/>
  <c r="D11" i="19"/>
  <c r="C11" i="19"/>
  <c r="M10" i="19" a="1"/>
  <c r="M10" i="19" s="1"/>
  <c r="G10" i="19"/>
  <c r="F10" i="19"/>
  <c r="E10" i="19"/>
  <c r="D10" i="19"/>
  <c r="C10" i="19"/>
  <c r="M9" i="19" a="1"/>
  <c r="M9" i="19" s="1"/>
  <c r="G9" i="19"/>
  <c r="F9" i="19"/>
  <c r="E9" i="19"/>
  <c r="D9" i="19"/>
  <c r="C9" i="19"/>
  <c r="M8" i="19" a="1"/>
  <c r="M8" i="19" s="1"/>
  <c r="G8" i="19"/>
  <c r="F8" i="19"/>
  <c r="E8" i="19"/>
  <c r="D8" i="19"/>
  <c r="C8" i="19"/>
  <c r="M7" i="19" a="1"/>
  <c r="M7" i="19" s="1"/>
  <c r="G7" i="19"/>
  <c r="F7" i="19"/>
  <c r="E7" i="19"/>
  <c r="D7" i="19"/>
  <c r="C7" i="19"/>
  <c r="M6" i="19" a="1"/>
  <c r="M6" i="19" s="1"/>
  <c r="G6" i="19"/>
  <c r="F6" i="19"/>
  <c r="E6" i="19"/>
  <c r="D6" i="19"/>
  <c r="C6" i="19"/>
  <c r="M5" i="19" a="1"/>
  <c r="M5" i="19" s="1"/>
  <c r="G5" i="19"/>
  <c r="F5" i="19"/>
  <c r="E5" i="19"/>
  <c r="D5" i="19"/>
  <c r="C5" i="19"/>
  <c r="M4" i="19" a="1"/>
  <c r="M4" i="19" s="1"/>
  <c r="G4" i="19"/>
  <c r="F4" i="19"/>
  <c r="E4" i="19"/>
  <c r="D4" i="19"/>
  <c r="C4" i="19"/>
  <c r="M3" i="19" a="1"/>
  <c r="M3" i="19" s="1"/>
  <c r="G3" i="19"/>
  <c r="F3" i="19"/>
  <c r="E3" i="19"/>
  <c r="D3" i="19"/>
  <c r="C3" i="19"/>
  <c r="M2" i="19" a="1"/>
  <c r="M2" i="19" s="1"/>
  <c r="G2" i="19"/>
  <c r="F2" i="19"/>
  <c r="E2" i="19"/>
  <c r="D2" i="19"/>
  <c r="C2" i="19"/>
  <c r="G117" i="21"/>
  <c r="F117" i="21"/>
  <c r="E117" i="21"/>
  <c r="D117" i="21"/>
  <c r="C117" i="21"/>
  <c r="G116" i="21"/>
  <c r="F116" i="21"/>
  <c r="E116" i="21"/>
  <c r="D116" i="21"/>
  <c r="C116" i="21"/>
  <c r="G115" i="21"/>
  <c r="F115" i="21"/>
  <c r="E115" i="21"/>
  <c r="D115" i="21"/>
  <c r="C115" i="21"/>
  <c r="G114" i="21"/>
  <c r="F114" i="21"/>
  <c r="E114" i="21"/>
  <c r="D114" i="21"/>
  <c r="C114" i="21"/>
  <c r="G113" i="21"/>
  <c r="F113" i="21"/>
  <c r="E113" i="21"/>
  <c r="D113" i="21"/>
  <c r="C113" i="21"/>
  <c r="G112" i="21"/>
  <c r="F112" i="21"/>
  <c r="E112" i="21"/>
  <c r="D112" i="21"/>
  <c r="C112" i="21"/>
  <c r="G111" i="21"/>
  <c r="F111" i="21"/>
  <c r="E111" i="21"/>
  <c r="D111" i="21"/>
  <c r="C111" i="21"/>
  <c r="G110" i="21"/>
  <c r="F110" i="21"/>
  <c r="E110" i="21"/>
  <c r="D110" i="21"/>
  <c r="C110" i="21"/>
  <c r="G109" i="21"/>
  <c r="F109" i="21"/>
  <c r="E109" i="21"/>
  <c r="D109" i="21"/>
  <c r="C109" i="21"/>
  <c r="G108" i="21"/>
  <c r="F108" i="21"/>
  <c r="E108" i="21"/>
  <c r="D108" i="21"/>
  <c r="C108" i="21"/>
  <c r="G107" i="21"/>
  <c r="F107" i="21"/>
  <c r="E107" i="21"/>
  <c r="D107" i="21"/>
  <c r="C107" i="21"/>
  <c r="G106" i="21"/>
  <c r="F106" i="21"/>
  <c r="E106" i="21"/>
  <c r="D106" i="21"/>
  <c r="C106" i="21"/>
  <c r="G105" i="21"/>
  <c r="F105" i="21"/>
  <c r="E105" i="21"/>
  <c r="D105" i="21"/>
  <c r="C105" i="21"/>
  <c r="G104" i="21"/>
  <c r="F104" i="21"/>
  <c r="E104" i="21"/>
  <c r="D104" i="21"/>
  <c r="C104" i="21"/>
  <c r="G103" i="21"/>
  <c r="F103" i="21"/>
  <c r="E103" i="21"/>
  <c r="D103" i="21"/>
  <c r="C103" i="21"/>
  <c r="G102" i="21"/>
  <c r="F102" i="21"/>
  <c r="E102" i="21"/>
  <c r="D102" i="21"/>
  <c r="C102" i="21"/>
  <c r="G101" i="21"/>
  <c r="F101" i="21"/>
  <c r="E101" i="21"/>
  <c r="D101" i="21"/>
  <c r="C101" i="21"/>
  <c r="G100" i="21"/>
  <c r="F100" i="21"/>
  <c r="E100" i="21"/>
  <c r="D100" i="21"/>
  <c r="C100" i="21"/>
  <c r="G99" i="21"/>
  <c r="F99" i="21"/>
  <c r="E99" i="21"/>
  <c r="D99" i="21"/>
  <c r="C99" i="21"/>
  <c r="G98" i="21"/>
  <c r="F98" i="21"/>
  <c r="E98" i="21"/>
  <c r="D98" i="21"/>
  <c r="C98" i="21"/>
  <c r="G97" i="21"/>
  <c r="F97" i="21"/>
  <c r="E97" i="21"/>
  <c r="D97" i="21"/>
  <c r="C97" i="21"/>
  <c r="G96" i="21"/>
  <c r="F96" i="21"/>
  <c r="E96" i="21"/>
  <c r="D96" i="21"/>
  <c r="C96" i="21"/>
  <c r="G95" i="21"/>
  <c r="F95" i="21"/>
  <c r="E95" i="21"/>
  <c r="D95" i="21"/>
  <c r="C95" i="21"/>
  <c r="G94" i="21"/>
  <c r="F94" i="21"/>
  <c r="E94" i="21"/>
  <c r="D94" i="21"/>
  <c r="C94" i="21"/>
  <c r="G93" i="21"/>
  <c r="F93" i="21"/>
  <c r="E93" i="21"/>
  <c r="D93" i="21"/>
  <c r="C93" i="21"/>
  <c r="G92" i="21"/>
  <c r="F92" i="21"/>
  <c r="E92" i="21"/>
  <c r="D92" i="21"/>
  <c r="C92" i="21"/>
  <c r="G91" i="21"/>
  <c r="F91" i="21"/>
  <c r="E91" i="21"/>
  <c r="D91" i="21"/>
  <c r="C91" i="21"/>
  <c r="G90" i="21"/>
  <c r="F90" i="21"/>
  <c r="E90" i="21"/>
  <c r="D90" i="21"/>
  <c r="C90" i="21"/>
  <c r="G89" i="21"/>
  <c r="F89" i="21"/>
  <c r="E89" i="21"/>
  <c r="D89" i="21"/>
  <c r="C89" i="21"/>
  <c r="G88" i="21"/>
  <c r="F88" i="21"/>
  <c r="E88" i="21"/>
  <c r="D88" i="21"/>
  <c r="C88" i="21"/>
  <c r="G87" i="21"/>
  <c r="F87" i="21"/>
  <c r="E87" i="21"/>
  <c r="D87" i="21"/>
  <c r="C87" i="21"/>
  <c r="G86" i="21"/>
  <c r="F86" i="21"/>
  <c r="E86" i="21"/>
  <c r="D86" i="21"/>
  <c r="C86" i="21"/>
  <c r="G85" i="21"/>
  <c r="F85" i="21"/>
  <c r="E85" i="21"/>
  <c r="D85" i="21"/>
  <c r="C85" i="21"/>
  <c r="G84" i="21"/>
  <c r="F84" i="21"/>
  <c r="E84" i="21"/>
  <c r="D84" i="21"/>
  <c r="C84" i="21"/>
  <c r="G83" i="21"/>
  <c r="F83" i="21"/>
  <c r="E83" i="21"/>
  <c r="D83" i="21"/>
  <c r="C83" i="21"/>
  <c r="G82" i="21"/>
  <c r="F82" i="21"/>
  <c r="E82" i="21"/>
  <c r="D82" i="21"/>
  <c r="C82" i="21"/>
  <c r="G81" i="21"/>
  <c r="F81" i="21"/>
  <c r="E81" i="21"/>
  <c r="D81" i="21"/>
  <c r="C81" i="21"/>
  <c r="G80" i="21"/>
  <c r="F80" i="21"/>
  <c r="E80" i="21"/>
  <c r="D80" i="21"/>
  <c r="C80" i="21"/>
  <c r="G79" i="21"/>
  <c r="F79" i="21"/>
  <c r="E79" i="21"/>
  <c r="D79" i="21"/>
  <c r="C79" i="21"/>
  <c r="G78" i="21"/>
  <c r="F78" i="21"/>
  <c r="E78" i="21"/>
  <c r="D78" i="21"/>
  <c r="C78" i="21"/>
  <c r="G77" i="21"/>
  <c r="F77" i="21"/>
  <c r="E77" i="21"/>
  <c r="D77" i="21"/>
  <c r="C77" i="21"/>
  <c r="G76" i="21"/>
  <c r="F76" i="21"/>
  <c r="E76" i="21"/>
  <c r="D76" i="21"/>
  <c r="C76" i="21"/>
  <c r="G75" i="21"/>
  <c r="F75" i="21"/>
  <c r="E75" i="21"/>
  <c r="D75" i="21"/>
  <c r="C75" i="21"/>
  <c r="G74" i="21"/>
  <c r="F74" i="21"/>
  <c r="E74" i="21"/>
  <c r="D74" i="21"/>
  <c r="C74" i="21"/>
  <c r="G73" i="21"/>
  <c r="F73" i="21"/>
  <c r="E73" i="21"/>
  <c r="D73" i="21"/>
  <c r="C73" i="21"/>
  <c r="G72" i="21"/>
  <c r="F72" i="21"/>
  <c r="E72" i="21"/>
  <c r="D72" i="21"/>
  <c r="C72" i="21"/>
  <c r="G71" i="21"/>
  <c r="F71" i="21"/>
  <c r="E71" i="21"/>
  <c r="D71" i="21"/>
  <c r="C71" i="21"/>
  <c r="G70" i="21"/>
  <c r="F70" i="21"/>
  <c r="E70" i="21"/>
  <c r="D70" i="21"/>
  <c r="C70" i="21"/>
  <c r="G69" i="21"/>
  <c r="F69" i="21"/>
  <c r="E69" i="21"/>
  <c r="D69" i="21"/>
  <c r="C69" i="21"/>
  <c r="G68" i="21"/>
  <c r="F68" i="21"/>
  <c r="E68" i="21"/>
  <c r="D68" i="21"/>
  <c r="C68" i="21"/>
  <c r="G67" i="21"/>
  <c r="F67" i="21"/>
  <c r="E67" i="21"/>
  <c r="D67" i="21"/>
  <c r="C67" i="21"/>
  <c r="G66" i="21"/>
  <c r="F66" i="21"/>
  <c r="E66" i="21"/>
  <c r="D66" i="21"/>
  <c r="C66" i="21"/>
  <c r="G65" i="21"/>
  <c r="F65" i="21"/>
  <c r="E65" i="21"/>
  <c r="D65" i="21"/>
  <c r="C65" i="21"/>
  <c r="G64" i="21"/>
  <c r="F64" i="21"/>
  <c r="E64" i="21"/>
  <c r="D64" i="21"/>
  <c r="C64" i="21"/>
  <c r="G63" i="21"/>
  <c r="F63" i="21"/>
  <c r="E63" i="21"/>
  <c r="D63" i="21"/>
  <c r="C63" i="21"/>
  <c r="G62" i="21"/>
  <c r="F62" i="21"/>
  <c r="E62" i="21"/>
  <c r="D62" i="21"/>
  <c r="C62" i="21"/>
  <c r="G61" i="21"/>
  <c r="F61" i="21"/>
  <c r="E61" i="21"/>
  <c r="D61" i="21"/>
  <c r="C61" i="21"/>
  <c r="G60" i="21"/>
  <c r="F60" i="21"/>
  <c r="E60" i="21"/>
  <c r="D60" i="21"/>
  <c r="C60" i="21"/>
  <c r="G59" i="21"/>
  <c r="F59" i="21"/>
  <c r="E59" i="21"/>
  <c r="D59" i="21"/>
  <c r="C59" i="21"/>
  <c r="B59" i="21"/>
  <c r="B88" i="21" s="1"/>
  <c r="G58" i="21"/>
  <c r="F58" i="21"/>
  <c r="E58" i="21"/>
  <c r="D58" i="21"/>
  <c r="C58" i="21"/>
  <c r="B58" i="21"/>
  <c r="B87" i="21" s="1"/>
  <c r="G57" i="21"/>
  <c r="F57" i="21"/>
  <c r="E57" i="21"/>
  <c r="D57" i="21"/>
  <c r="C57" i="21"/>
  <c r="B57" i="21"/>
  <c r="B86" i="21" s="1"/>
  <c r="G56" i="21"/>
  <c r="F56" i="21"/>
  <c r="E56" i="21"/>
  <c r="D56" i="21"/>
  <c r="C56" i="21"/>
  <c r="B56" i="21"/>
  <c r="B85" i="21" s="1"/>
  <c r="G55" i="21"/>
  <c r="F55" i="21"/>
  <c r="E55" i="21"/>
  <c r="D55" i="21"/>
  <c r="C55" i="21"/>
  <c r="B55" i="21"/>
  <c r="G54" i="21"/>
  <c r="F54" i="21"/>
  <c r="E54" i="21"/>
  <c r="D54" i="21"/>
  <c r="C54" i="21"/>
  <c r="B54" i="21"/>
  <c r="G53" i="21"/>
  <c r="F53" i="21"/>
  <c r="E53" i="21"/>
  <c r="D53" i="21"/>
  <c r="C53" i="21"/>
  <c r="B53" i="21"/>
  <c r="B82" i="21" s="1"/>
  <c r="G52" i="21"/>
  <c r="F52" i="21"/>
  <c r="E52" i="21"/>
  <c r="D52" i="21"/>
  <c r="C52" i="21"/>
  <c r="B52" i="21"/>
  <c r="G51" i="21"/>
  <c r="F51" i="21"/>
  <c r="E51" i="21"/>
  <c r="D51" i="21"/>
  <c r="C51" i="21"/>
  <c r="B51" i="21"/>
  <c r="B80" i="21" s="1"/>
  <c r="B109" i="21" s="1"/>
  <c r="G50" i="21"/>
  <c r="F50" i="21"/>
  <c r="E50" i="21"/>
  <c r="D50" i="21"/>
  <c r="C50" i="21"/>
  <c r="B50" i="21"/>
  <c r="B79" i="21" s="1"/>
  <c r="G49" i="21"/>
  <c r="F49" i="21"/>
  <c r="E49" i="21"/>
  <c r="D49" i="21"/>
  <c r="C49" i="21"/>
  <c r="B49" i="21"/>
  <c r="B78" i="21" s="1"/>
  <c r="G48" i="21"/>
  <c r="F48" i="21"/>
  <c r="E48" i="21"/>
  <c r="D48" i="21"/>
  <c r="C48" i="21"/>
  <c r="B48" i="21"/>
  <c r="G47" i="21"/>
  <c r="F47" i="21"/>
  <c r="E47" i="21"/>
  <c r="D47" i="21"/>
  <c r="C47" i="21"/>
  <c r="B47" i="21"/>
  <c r="B76" i="21" s="1"/>
  <c r="G46" i="21"/>
  <c r="F46" i="21"/>
  <c r="E46" i="21"/>
  <c r="D46" i="21"/>
  <c r="C46" i="21"/>
  <c r="B46" i="21"/>
  <c r="G45" i="21"/>
  <c r="F45" i="21"/>
  <c r="E45" i="21"/>
  <c r="D45" i="21"/>
  <c r="C45" i="21"/>
  <c r="B45" i="21"/>
  <c r="B74" i="21" s="1"/>
  <c r="G44" i="21"/>
  <c r="F44" i="21"/>
  <c r="E44" i="21"/>
  <c r="D44" i="21"/>
  <c r="C44" i="21"/>
  <c r="B44" i="21"/>
  <c r="B73" i="21" s="1"/>
  <c r="G43" i="21"/>
  <c r="F43" i="21"/>
  <c r="E43" i="21"/>
  <c r="D43" i="21"/>
  <c r="C43" i="21"/>
  <c r="B43" i="21"/>
  <c r="G42" i="21"/>
  <c r="F42" i="21"/>
  <c r="E42" i="21"/>
  <c r="D42" i="21"/>
  <c r="C42" i="21"/>
  <c r="B42" i="21"/>
  <c r="G41" i="21"/>
  <c r="F41" i="21"/>
  <c r="E41" i="21"/>
  <c r="D41" i="21"/>
  <c r="C41" i="21"/>
  <c r="B41" i="21"/>
  <c r="B70" i="21" s="1"/>
  <c r="G40" i="21"/>
  <c r="F40" i="21"/>
  <c r="E40" i="21"/>
  <c r="D40" i="21"/>
  <c r="C40" i="21"/>
  <c r="B40" i="21"/>
  <c r="B69" i="21" s="1"/>
  <c r="B98" i="21" s="1"/>
  <c r="G39" i="21"/>
  <c r="F39" i="21"/>
  <c r="E39" i="21"/>
  <c r="D39" i="21"/>
  <c r="C39" i="21"/>
  <c r="B39" i="21"/>
  <c r="B68" i="21" s="1"/>
  <c r="G38" i="21"/>
  <c r="F38" i="21"/>
  <c r="E38" i="21"/>
  <c r="D38" i="21"/>
  <c r="C38" i="21"/>
  <c r="B38" i="21"/>
  <c r="G37" i="21"/>
  <c r="F37" i="21"/>
  <c r="E37" i="21"/>
  <c r="D37" i="21"/>
  <c r="C37" i="21"/>
  <c r="B37" i="21"/>
  <c r="B66" i="21" s="1"/>
  <c r="G36" i="21"/>
  <c r="F36" i="21"/>
  <c r="E36" i="21"/>
  <c r="D36" i="21"/>
  <c r="C36" i="21"/>
  <c r="B36" i="21"/>
  <c r="B65" i="21" s="1"/>
  <c r="G35" i="21"/>
  <c r="F35" i="21"/>
  <c r="E35" i="21"/>
  <c r="D35" i="21"/>
  <c r="C35" i="21"/>
  <c r="B35" i="21"/>
  <c r="B64" i="21" s="1"/>
  <c r="G34" i="21"/>
  <c r="F34" i="21"/>
  <c r="E34" i="21"/>
  <c r="D34" i="21"/>
  <c r="C34" i="21"/>
  <c r="B34" i="21"/>
  <c r="B63" i="21" s="1"/>
  <c r="G33" i="21"/>
  <c r="F33" i="21"/>
  <c r="E33" i="21"/>
  <c r="D33" i="21"/>
  <c r="C33" i="21"/>
  <c r="B33" i="21"/>
  <c r="B62" i="21" s="1"/>
  <c r="G32" i="21"/>
  <c r="F32" i="21"/>
  <c r="E32" i="21"/>
  <c r="D32" i="21"/>
  <c r="C32" i="21"/>
  <c r="B32" i="21"/>
  <c r="B61" i="21" s="1"/>
  <c r="G31" i="21"/>
  <c r="F31" i="21"/>
  <c r="E31" i="21"/>
  <c r="D31" i="21"/>
  <c r="C31" i="21"/>
  <c r="B31" i="21"/>
  <c r="B60" i="21" s="1"/>
  <c r="M30" i="21" a="1"/>
  <c r="M30" i="21" s="1"/>
  <c r="G30" i="21"/>
  <c r="F30" i="21"/>
  <c r="E30" i="21"/>
  <c r="D30" i="21"/>
  <c r="C30" i="21"/>
  <c r="M29" i="21" a="1"/>
  <c r="M29" i="21" s="1"/>
  <c r="G29" i="21"/>
  <c r="F29" i="21"/>
  <c r="E29" i="21"/>
  <c r="D29" i="21"/>
  <c r="C29" i="21"/>
  <c r="M28" i="21" a="1"/>
  <c r="M28" i="21" s="1"/>
  <c r="G28" i="21"/>
  <c r="F28" i="21"/>
  <c r="E28" i="21"/>
  <c r="D28" i="21"/>
  <c r="C28" i="21"/>
  <c r="M27" i="21" a="1"/>
  <c r="M27" i="21" s="1"/>
  <c r="G27" i="21"/>
  <c r="F27" i="21"/>
  <c r="E27" i="21"/>
  <c r="D27" i="21"/>
  <c r="C27" i="21"/>
  <c r="M26" i="21" a="1"/>
  <c r="M26" i="21" s="1"/>
  <c r="G26" i="21"/>
  <c r="F26" i="21"/>
  <c r="E26" i="21"/>
  <c r="D26" i="21"/>
  <c r="C26" i="21"/>
  <c r="M25" i="21" a="1"/>
  <c r="M25" i="21" s="1"/>
  <c r="G25" i="21"/>
  <c r="F25" i="21"/>
  <c r="E25" i="21"/>
  <c r="D25" i="21"/>
  <c r="C25" i="21"/>
  <c r="M24" i="21" a="1"/>
  <c r="M24" i="21" s="1"/>
  <c r="G24" i="21"/>
  <c r="F24" i="21"/>
  <c r="E24" i="21"/>
  <c r="D24" i="21"/>
  <c r="C24" i="21"/>
  <c r="M23" i="21" a="1"/>
  <c r="M23" i="21" s="1"/>
  <c r="G23" i="21"/>
  <c r="F23" i="21"/>
  <c r="E23" i="21"/>
  <c r="D23" i="21"/>
  <c r="C23" i="21"/>
  <c r="M22" i="21" a="1"/>
  <c r="M22" i="21" s="1"/>
  <c r="G22" i="21"/>
  <c r="F22" i="21"/>
  <c r="E22" i="21"/>
  <c r="D22" i="21"/>
  <c r="C22" i="21"/>
  <c r="M21" i="21" a="1"/>
  <c r="M21" i="21" s="1"/>
  <c r="G21" i="21"/>
  <c r="F21" i="21"/>
  <c r="E21" i="21"/>
  <c r="D21" i="21"/>
  <c r="C21" i="21"/>
  <c r="M20" i="21" a="1"/>
  <c r="M20" i="21" s="1"/>
  <c r="G20" i="21"/>
  <c r="F20" i="21"/>
  <c r="E20" i="21"/>
  <c r="D20" i="21"/>
  <c r="C20" i="21"/>
  <c r="M19" i="21" a="1"/>
  <c r="M19" i="21" s="1"/>
  <c r="G19" i="21"/>
  <c r="F19" i="21"/>
  <c r="E19" i="21"/>
  <c r="D19" i="21"/>
  <c r="C19" i="21"/>
  <c r="M18" i="21" a="1"/>
  <c r="M18" i="21" s="1"/>
  <c r="G18" i="21"/>
  <c r="F18" i="21"/>
  <c r="E18" i="21"/>
  <c r="D18" i="21"/>
  <c r="C18" i="21"/>
  <c r="M17" i="21" a="1"/>
  <c r="M17" i="21" s="1"/>
  <c r="G17" i="21"/>
  <c r="F17" i="21"/>
  <c r="E17" i="21"/>
  <c r="D17" i="21"/>
  <c r="C17" i="21"/>
  <c r="M16" i="21" a="1"/>
  <c r="M16" i="21" s="1"/>
  <c r="G16" i="21"/>
  <c r="F16" i="21"/>
  <c r="E16" i="21"/>
  <c r="D16" i="21"/>
  <c r="C16" i="21"/>
  <c r="M15" i="21" a="1"/>
  <c r="M15" i="21" s="1"/>
  <c r="G15" i="21"/>
  <c r="F15" i="21"/>
  <c r="E15" i="21"/>
  <c r="D15" i="21"/>
  <c r="C15" i="21"/>
  <c r="M14" i="21" a="1"/>
  <c r="M14" i="21" s="1"/>
  <c r="G14" i="21"/>
  <c r="F14" i="21"/>
  <c r="E14" i="21"/>
  <c r="D14" i="21"/>
  <c r="C14" i="21"/>
  <c r="M13" i="21" a="1"/>
  <c r="M13" i="21" s="1"/>
  <c r="G13" i="21"/>
  <c r="F13" i="21"/>
  <c r="E13" i="21"/>
  <c r="D13" i="21"/>
  <c r="C13" i="21"/>
  <c r="M12" i="21" a="1"/>
  <c r="M12" i="21" s="1"/>
  <c r="G12" i="21"/>
  <c r="F12" i="21"/>
  <c r="E12" i="21"/>
  <c r="D12" i="21"/>
  <c r="C12" i="21"/>
  <c r="M11" i="21" a="1"/>
  <c r="M11" i="21" s="1"/>
  <c r="G11" i="21"/>
  <c r="F11" i="21"/>
  <c r="E11" i="21"/>
  <c r="D11" i="21"/>
  <c r="C11" i="21"/>
  <c r="M10" i="21" a="1"/>
  <c r="M10" i="21" s="1"/>
  <c r="G10" i="21"/>
  <c r="F10" i="21"/>
  <c r="E10" i="21"/>
  <c r="D10" i="21"/>
  <c r="C10" i="21"/>
  <c r="M9" i="21" a="1"/>
  <c r="M9" i="21" s="1"/>
  <c r="G9" i="21"/>
  <c r="F9" i="21"/>
  <c r="E9" i="21"/>
  <c r="D9" i="21"/>
  <c r="C9" i="21"/>
  <c r="M8" i="21" a="1"/>
  <c r="M8" i="21" s="1"/>
  <c r="G8" i="21"/>
  <c r="F8" i="21"/>
  <c r="E8" i="21"/>
  <c r="D8" i="21"/>
  <c r="C8" i="21"/>
  <c r="M7" i="21" a="1"/>
  <c r="M7" i="21" s="1"/>
  <c r="G7" i="21"/>
  <c r="F7" i="21"/>
  <c r="E7" i="21"/>
  <c r="D7" i="21"/>
  <c r="C7" i="21"/>
  <c r="M6" i="21" a="1"/>
  <c r="M6" i="21" s="1"/>
  <c r="G6" i="21"/>
  <c r="F6" i="21"/>
  <c r="E6" i="21"/>
  <c r="D6" i="21"/>
  <c r="C6" i="21"/>
  <c r="M5" i="21" a="1"/>
  <c r="M5" i="21" s="1"/>
  <c r="G5" i="21"/>
  <c r="F5" i="21"/>
  <c r="E5" i="21"/>
  <c r="D5" i="21"/>
  <c r="C5" i="21"/>
  <c r="M4" i="21" a="1"/>
  <c r="M4" i="21" s="1"/>
  <c r="G4" i="21"/>
  <c r="F4" i="21"/>
  <c r="E4" i="21"/>
  <c r="D4" i="21"/>
  <c r="C4" i="21"/>
  <c r="M3" i="21" a="1"/>
  <c r="M3" i="21" s="1"/>
  <c r="G3" i="21"/>
  <c r="F3" i="21"/>
  <c r="E3" i="21"/>
  <c r="D3" i="21"/>
  <c r="C3" i="21"/>
  <c r="M2" i="21" a="1"/>
  <c r="M2" i="21" s="1"/>
  <c r="G2" i="21"/>
  <c r="F2" i="21"/>
  <c r="E2" i="21"/>
  <c r="D2" i="21"/>
  <c r="C2" i="21"/>
  <c r="G117" i="18"/>
  <c r="F117" i="18"/>
  <c r="E117" i="18"/>
  <c r="D117" i="18"/>
  <c r="C117" i="18"/>
  <c r="G116" i="18"/>
  <c r="F116" i="18"/>
  <c r="E116" i="18"/>
  <c r="D116" i="18"/>
  <c r="C116" i="18"/>
  <c r="G115" i="18"/>
  <c r="F115" i="18"/>
  <c r="E115" i="18"/>
  <c r="D115" i="18"/>
  <c r="C115" i="18"/>
  <c r="G114" i="18"/>
  <c r="F114" i="18"/>
  <c r="E114" i="18"/>
  <c r="D114" i="18"/>
  <c r="C114" i="18"/>
  <c r="G113" i="18"/>
  <c r="F113" i="18"/>
  <c r="E113" i="18"/>
  <c r="D113" i="18"/>
  <c r="C113" i="18"/>
  <c r="G112" i="18"/>
  <c r="F112" i="18"/>
  <c r="E112" i="18"/>
  <c r="D112" i="18"/>
  <c r="C112" i="18"/>
  <c r="G111" i="18"/>
  <c r="F111" i="18"/>
  <c r="E111" i="18"/>
  <c r="D111" i="18"/>
  <c r="C111" i="18"/>
  <c r="G110" i="18"/>
  <c r="F110" i="18"/>
  <c r="E110" i="18"/>
  <c r="D110" i="18"/>
  <c r="C110" i="18"/>
  <c r="G109" i="18"/>
  <c r="F109" i="18"/>
  <c r="E109" i="18"/>
  <c r="D109" i="18"/>
  <c r="C109" i="18"/>
  <c r="G108" i="18"/>
  <c r="F108" i="18"/>
  <c r="E108" i="18"/>
  <c r="D108" i="18"/>
  <c r="C108" i="18"/>
  <c r="G107" i="18"/>
  <c r="F107" i="18"/>
  <c r="E107" i="18"/>
  <c r="D107" i="18"/>
  <c r="C107" i="18"/>
  <c r="G106" i="18"/>
  <c r="F106" i="18"/>
  <c r="E106" i="18"/>
  <c r="D106" i="18"/>
  <c r="C106" i="18"/>
  <c r="G105" i="18"/>
  <c r="F105" i="18"/>
  <c r="E105" i="18"/>
  <c r="D105" i="18"/>
  <c r="C105" i="18"/>
  <c r="G104" i="18"/>
  <c r="F104" i="18"/>
  <c r="E104" i="18"/>
  <c r="D104" i="18"/>
  <c r="C104" i="18"/>
  <c r="G103" i="18"/>
  <c r="F103" i="18"/>
  <c r="E103" i="18"/>
  <c r="D103" i="18"/>
  <c r="C103" i="18"/>
  <c r="G102" i="18"/>
  <c r="F102" i="18"/>
  <c r="E102" i="18"/>
  <c r="D102" i="18"/>
  <c r="C102" i="18"/>
  <c r="G101" i="18"/>
  <c r="F101" i="18"/>
  <c r="E101" i="18"/>
  <c r="D101" i="18"/>
  <c r="C101" i="18"/>
  <c r="G100" i="18"/>
  <c r="F100" i="18"/>
  <c r="E100" i="18"/>
  <c r="D100" i="18"/>
  <c r="C100" i="18"/>
  <c r="G99" i="18"/>
  <c r="F99" i="18"/>
  <c r="E99" i="18"/>
  <c r="D99" i="18"/>
  <c r="C99" i="18"/>
  <c r="G98" i="18"/>
  <c r="F98" i="18"/>
  <c r="E98" i="18"/>
  <c r="D98" i="18"/>
  <c r="C98" i="18"/>
  <c r="G97" i="18"/>
  <c r="F97" i="18"/>
  <c r="E97" i="18"/>
  <c r="D97" i="18"/>
  <c r="C97" i="18"/>
  <c r="G96" i="18"/>
  <c r="F96" i="18"/>
  <c r="E96" i="18"/>
  <c r="D96" i="18"/>
  <c r="C96" i="18"/>
  <c r="G95" i="18"/>
  <c r="F95" i="18"/>
  <c r="E95" i="18"/>
  <c r="D95" i="18"/>
  <c r="C95" i="18"/>
  <c r="G94" i="18"/>
  <c r="F94" i="18"/>
  <c r="E94" i="18"/>
  <c r="D94" i="18"/>
  <c r="C94" i="18"/>
  <c r="G93" i="18"/>
  <c r="F93" i="18"/>
  <c r="E93" i="18"/>
  <c r="D93" i="18"/>
  <c r="C93" i="18"/>
  <c r="G92" i="18"/>
  <c r="F92" i="18"/>
  <c r="E92" i="18"/>
  <c r="D92" i="18"/>
  <c r="C92" i="18"/>
  <c r="G91" i="18"/>
  <c r="F91" i="18"/>
  <c r="E91" i="18"/>
  <c r="D91" i="18"/>
  <c r="C91" i="18"/>
  <c r="G90" i="18"/>
  <c r="F90" i="18"/>
  <c r="E90" i="18"/>
  <c r="D90" i="18"/>
  <c r="C90" i="18"/>
  <c r="G89" i="18"/>
  <c r="F89" i="18"/>
  <c r="E89" i="18"/>
  <c r="D89" i="18"/>
  <c r="C89" i="18"/>
  <c r="G88" i="18"/>
  <c r="F88" i="18"/>
  <c r="E88" i="18"/>
  <c r="D88" i="18"/>
  <c r="C88" i="18"/>
  <c r="G87" i="18"/>
  <c r="F87" i="18"/>
  <c r="E87" i="18"/>
  <c r="D87" i="18"/>
  <c r="C87" i="18"/>
  <c r="G86" i="18"/>
  <c r="F86" i="18"/>
  <c r="E86" i="18"/>
  <c r="D86" i="18"/>
  <c r="C86" i="18"/>
  <c r="G85" i="18"/>
  <c r="F85" i="18"/>
  <c r="E85" i="18"/>
  <c r="D85" i="18"/>
  <c r="C85" i="18"/>
  <c r="G84" i="18"/>
  <c r="F84" i="18"/>
  <c r="E84" i="18"/>
  <c r="D84" i="18"/>
  <c r="C84" i="18"/>
  <c r="G83" i="18"/>
  <c r="F83" i="18"/>
  <c r="E83" i="18"/>
  <c r="D83" i="18"/>
  <c r="C83" i="18"/>
  <c r="G82" i="18"/>
  <c r="F82" i="18"/>
  <c r="E82" i="18"/>
  <c r="D82" i="18"/>
  <c r="C82" i="18"/>
  <c r="G81" i="18"/>
  <c r="F81" i="18"/>
  <c r="E81" i="18"/>
  <c r="D81" i="18"/>
  <c r="C81" i="18"/>
  <c r="G80" i="18"/>
  <c r="F80" i="18"/>
  <c r="E80" i="18"/>
  <c r="D80" i="18"/>
  <c r="C80" i="18"/>
  <c r="G79" i="18"/>
  <c r="F79" i="18"/>
  <c r="E79" i="18"/>
  <c r="D79" i="18"/>
  <c r="C79" i="18"/>
  <c r="G78" i="18"/>
  <c r="F78" i="18"/>
  <c r="E78" i="18"/>
  <c r="D78" i="18"/>
  <c r="C78" i="18"/>
  <c r="G77" i="18"/>
  <c r="F77" i="18"/>
  <c r="E77" i="18"/>
  <c r="D77" i="18"/>
  <c r="C77" i="18"/>
  <c r="G76" i="18"/>
  <c r="F76" i="18"/>
  <c r="E76" i="18"/>
  <c r="D76" i="18"/>
  <c r="C76" i="18"/>
  <c r="G75" i="18"/>
  <c r="F75" i="18"/>
  <c r="E75" i="18"/>
  <c r="D75" i="18"/>
  <c r="C75" i="18"/>
  <c r="G74" i="18"/>
  <c r="F74" i="18"/>
  <c r="E74" i="18"/>
  <c r="D74" i="18"/>
  <c r="C74" i="18"/>
  <c r="G73" i="18"/>
  <c r="F73" i="18"/>
  <c r="E73" i="18"/>
  <c r="D73" i="18"/>
  <c r="C73" i="18"/>
  <c r="G72" i="18"/>
  <c r="F72" i="18"/>
  <c r="E72" i="18"/>
  <c r="D72" i="18"/>
  <c r="C72" i="18"/>
  <c r="G71" i="18"/>
  <c r="F71" i="18"/>
  <c r="E71" i="18"/>
  <c r="D71" i="18"/>
  <c r="C71" i="18"/>
  <c r="G70" i="18"/>
  <c r="F70" i="18"/>
  <c r="E70" i="18"/>
  <c r="D70" i="18"/>
  <c r="C70" i="18"/>
  <c r="G69" i="18"/>
  <c r="F69" i="18"/>
  <c r="E69" i="18"/>
  <c r="D69" i="18"/>
  <c r="C69" i="18"/>
  <c r="G68" i="18"/>
  <c r="F68" i="18"/>
  <c r="E68" i="18"/>
  <c r="D68" i="18"/>
  <c r="C68" i="18"/>
  <c r="G67" i="18"/>
  <c r="F67" i="18"/>
  <c r="E67" i="18"/>
  <c r="D67" i="18"/>
  <c r="C67" i="18"/>
  <c r="G66" i="18"/>
  <c r="F66" i="18"/>
  <c r="E66" i="18"/>
  <c r="D66" i="18"/>
  <c r="C66" i="18"/>
  <c r="G65" i="18"/>
  <c r="F65" i="18"/>
  <c r="E65" i="18"/>
  <c r="D65" i="18"/>
  <c r="C65" i="18"/>
  <c r="G64" i="18"/>
  <c r="F64" i="18"/>
  <c r="E64" i="18"/>
  <c r="D64" i="18"/>
  <c r="C64" i="18"/>
  <c r="G63" i="18"/>
  <c r="F63" i="18"/>
  <c r="E63" i="18"/>
  <c r="D63" i="18"/>
  <c r="C63" i="18"/>
  <c r="G62" i="18"/>
  <c r="F62" i="18"/>
  <c r="E62" i="18"/>
  <c r="D62" i="18"/>
  <c r="C62" i="18"/>
  <c r="G61" i="18"/>
  <c r="F61" i="18"/>
  <c r="E61" i="18"/>
  <c r="D61" i="18"/>
  <c r="C61" i="18"/>
  <c r="G60" i="18"/>
  <c r="F60" i="18"/>
  <c r="E60" i="18"/>
  <c r="D60" i="18"/>
  <c r="C60" i="18"/>
  <c r="G59" i="18"/>
  <c r="F59" i="18"/>
  <c r="E59" i="18"/>
  <c r="D59" i="18"/>
  <c r="C59" i="18"/>
  <c r="B59" i="18"/>
  <c r="B88" i="18" s="1"/>
  <c r="G58" i="18"/>
  <c r="F58" i="18"/>
  <c r="E58" i="18"/>
  <c r="D58" i="18"/>
  <c r="C58" i="18"/>
  <c r="B58" i="18"/>
  <c r="G57" i="18"/>
  <c r="F57" i="18"/>
  <c r="E57" i="18"/>
  <c r="D57" i="18"/>
  <c r="C57" i="18"/>
  <c r="B57" i="18"/>
  <c r="B86" i="18" s="1"/>
  <c r="B115" i="18" s="1"/>
  <c r="G56" i="18"/>
  <c r="F56" i="18"/>
  <c r="E56" i="18"/>
  <c r="D56" i="18"/>
  <c r="C56" i="18"/>
  <c r="B56" i="18"/>
  <c r="G55" i="18"/>
  <c r="F55" i="18"/>
  <c r="E55" i="18"/>
  <c r="D55" i="18"/>
  <c r="C55" i="18"/>
  <c r="B55" i="18"/>
  <c r="B84" i="18" s="1"/>
  <c r="B113" i="18" s="1"/>
  <c r="G54" i="18"/>
  <c r="F54" i="18"/>
  <c r="E54" i="18"/>
  <c r="D54" i="18"/>
  <c r="C54" i="18"/>
  <c r="B54" i="18"/>
  <c r="G53" i="18"/>
  <c r="F53" i="18"/>
  <c r="E53" i="18"/>
  <c r="D53" i="18"/>
  <c r="C53" i="18"/>
  <c r="B53" i="18"/>
  <c r="B82" i="18" s="1"/>
  <c r="B111" i="18" s="1"/>
  <c r="G52" i="18"/>
  <c r="F52" i="18"/>
  <c r="E52" i="18"/>
  <c r="D52" i="18"/>
  <c r="C52" i="18"/>
  <c r="B52" i="18"/>
  <c r="B81" i="18" s="1"/>
  <c r="G51" i="18"/>
  <c r="F51" i="18"/>
  <c r="E51" i="18"/>
  <c r="D51" i="18"/>
  <c r="C51" i="18"/>
  <c r="B51" i="18"/>
  <c r="B80" i="18" s="1"/>
  <c r="G50" i="18"/>
  <c r="F50" i="18"/>
  <c r="E50" i="18"/>
  <c r="D50" i="18"/>
  <c r="C50" i="18"/>
  <c r="B50" i="18"/>
  <c r="G49" i="18"/>
  <c r="F49" i="18"/>
  <c r="E49" i="18"/>
  <c r="D49" i="18"/>
  <c r="C49" i="18"/>
  <c r="B49" i="18"/>
  <c r="B78" i="18" s="1"/>
  <c r="G48" i="18"/>
  <c r="F48" i="18"/>
  <c r="E48" i="18"/>
  <c r="D48" i="18"/>
  <c r="C48" i="18"/>
  <c r="B48" i="18"/>
  <c r="B77" i="18" s="1"/>
  <c r="B106" i="18" s="1"/>
  <c r="G47" i="18"/>
  <c r="F47" i="18"/>
  <c r="E47" i="18"/>
  <c r="D47" i="18"/>
  <c r="C47" i="18"/>
  <c r="B47" i="18"/>
  <c r="G46" i="18"/>
  <c r="F46" i="18"/>
  <c r="E46" i="18"/>
  <c r="D46" i="18"/>
  <c r="C46" i="18"/>
  <c r="B46" i="18"/>
  <c r="G45" i="18"/>
  <c r="F45" i="18"/>
  <c r="E45" i="18"/>
  <c r="D45" i="18"/>
  <c r="C45" i="18"/>
  <c r="B45" i="18"/>
  <c r="B74" i="18" s="1"/>
  <c r="G44" i="18"/>
  <c r="F44" i="18"/>
  <c r="E44" i="18"/>
  <c r="D44" i="18"/>
  <c r="C44" i="18"/>
  <c r="B44" i="18"/>
  <c r="B73" i="18" s="1"/>
  <c r="G43" i="18"/>
  <c r="F43" i="18"/>
  <c r="E43" i="18"/>
  <c r="D43" i="18"/>
  <c r="C43" i="18"/>
  <c r="B43" i="18"/>
  <c r="B72" i="18" s="1"/>
  <c r="G42" i="18"/>
  <c r="F42" i="18"/>
  <c r="E42" i="18"/>
  <c r="D42" i="18"/>
  <c r="C42" i="18"/>
  <c r="B42" i="18"/>
  <c r="G41" i="18"/>
  <c r="F41" i="18"/>
  <c r="E41" i="18"/>
  <c r="D41" i="18"/>
  <c r="C41" i="18"/>
  <c r="B41" i="18"/>
  <c r="G40" i="18"/>
  <c r="F40" i="18"/>
  <c r="E40" i="18"/>
  <c r="D40" i="18"/>
  <c r="C40" i="18"/>
  <c r="B40" i="18"/>
  <c r="B69" i="18" s="1"/>
  <c r="B98" i="18" s="1"/>
  <c r="G39" i="18"/>
  <c r="F39" i="18"/>
  <c r="E39" i="18"/>
  <c r="D39" i="18"/>
  <c r="C39" i="18"/>
  <c r="B39" i="18"/>
  <c r="B68" i="18" s="1"/>
  <c r="G38" i="18"/>
  <c r="F38" i="18"/>
  <c r="E38" i="18"/>
  <c r="D38" i="18"/>
  <c r="C38" i="18"/>
  <c r="B38" i="18"/>
  <c r="G37" i="18"/>
  <c r="F37" i="18"/>
  <c r="E37" i="18"/>
  <c r="D37" i="18"/>
  <c r="C37" i="18"/>
  <c r="B37" i="18"/>
  <c r="G36" i="18"/>
  <c r="F36" i="18"/>
  <c r="E36" i="18"/>
  <c r="D36" i="18"/>
  <c r="C36" i="18"/>
  <c r="B36" i="18"/>
  <c r="B65" i="18" s="1"/>
  <c r="B94" i="18" s="1"/>
  <c r="G35" i="18"/>
  <c r="F35" i="18"/>
  <c r="E35" i="18"/>
  <c r="D35" i="18"/>
  <c r="C35" i="18"/>
  <c r="B35" i="18"/>
  <c r="B64" i="18" s="1"/>
  <c r="G34" i="18"/>
  <c r="F34" i="18"/>
  <c r="E34" i="18"/>
  <c r="D34" i="18"/>
  <c r="C34" i="18"/>
  <c r="B34" i="18"/>
  <c r="B63" i="18" s="1"/>
  <c r="G33" i="18"/>
  <c r="F33" i="18"/>
  <c r="E33" i="18"/>
  <c r="D33" i="18"/>
  <c r="C33" i="18"/>
  <c r="B33" i="18"/>
  <c r="B62" i="18" s="1"/>
  <c r="G32" i="18"/>
  <c r="F32" i="18"/>
  <c r="E32" i="18"/>
  <c r="D32" i="18"/>
  <c r="C32" i="18"/>
  <c r="B32" i="18"/>
  <c r="B61" i="18" s="1"/>
  <c r="G31" i="18"/>
  <c r="F31" i="18"/>
  <c r="E31" i="18"/>
  <c r="D31" i="18"/>
  <c r="C31" i="18"/>
  <c r="B31" i="18"/>
  <c r="B60" i="18" s="1"/>
  <c r="M30" i="18" a="1"/>
  <c r="M30" i="18" s="1"/>
  <c r="G30" i="18"/>
  <c r="F30" i="18"/>
  <c r="E30" i="18"/>
  <c r="D30" i="18"/>
  <c r="C30" i="18"/>
  <c r="M29" i="18" a="1"/>
  <c r="M29" i="18" s="1"/>
  <c r="G29" i="18"/>
  <c r="F29" i="18"/>
  <c r="E29" i="18"/>
  <c r="D29" i="18"/>
  <c r="C29" i="18"/>
  <c r="M28" i="18" a="1"/>
  <c r="M28" i="18" s="1"/>
  <c r="G28" i="18"/>
  <c r="F28" i="18"/>
  <c r="E28" i="18"/>
  <c r="D28" i="18"/>
  <c r="C28" i="18"/>
  <c r="M27" i="18" a="1"/>
  <c r="M27" i="18" s="1"/>
  <c r="G27" i="18"/>
  <c r="F27" i="18"/>
  <c r="E27" i="18"/>
  <c r="D27" i="18"/>
  <c r="C27" i="18"/>
  <c r="M26" i="18" a="1"/>
  <c r="M26" i="18" s="1"/>
  <c r="G26" i="18"/>
  <c r="F26" i="18"/>
  <c r="E26" i="18"/>
  <c r="D26" i="18"/>
  <c r="C26" i="18"/>
  <c r="M25" i="18" a="1"/>
  <c r="M25" i="18" s="1"/>
  <c r="G25" i="18"/>
  <c r="F25" i="18"/>
  <c r="E25" i="18"/>
  <c r="D25" i="18"/>
  <c r="C25" i="18"/>
  <c r="M24" i="18" a="1"/>
  <c r="M24" i="18" s="1"/>
  <c r="G24" i="18"/>
  <c r="F24" i="18"/>
  <c r="E24" i="18"/>
  <c r="D24" i="18"/>
  <c r="C24" i="18"/>
  <c r="M23" i="18" a="1"/>
  <c r="M23" i="18" s="1"/>
  <c r="G23" i="18"/>
  <c r="F23" i="18"/>
  <c r="E23" i="18"/>
  <c r="D23" i="18"/>
  <c r="C23" i="18"/>
  <c r="M22" i="18" a="1"/>
  <c r="M22" i="18" s="1"/>
  <c r="G22" i="18"/>
  <c r="F22" i="18"/>
  <c r="E22" i="18"/>
  <c r="D22" i="18"/>
  <c r="C22" i="18"/>
  <c r="M21" i="18" a="1"/>
  <c r="M21" i="18" s="1"/>
  <c r="G21" i="18"/>
  <c r="F21" i="18"/>
  <c r="E21" i="18"/>
  <c r="D21" i="18"/>
  <c r="C21" i="18"/>
  <c r="M20" i="18" a="1"/>
  <c r="M20" i="18" s="1"/>
  <c r="G20" i="18"/>
  <c r="F20" i="18"/>
  <c r="E20" i="18"/>
  <c r="D20" i="18"/>
  <c r="C20" i="18"/>
  <c r="M19" i="18" a="1"/>
  <c r="M19" i="18" s="1"/>
  <c r="G19" i="18"/>
  <c r="F19" i="18"/>
  <c r="E19" i="18"/>
  <c r="D19" i="18"/>
  <c r="C19" i="18"/>
  <c r="M18" i="18" a="1"/>
  <c r="M18" i="18" s="1"/>
  <c r="G18" i="18"/>
  <c r="F18" i="18"/>
  <c r="E18" i="18"/>
  <c r="D18" i="18"/>
  <c r="C18" i="18"/>
  <c r="M17" i="18" a="1"/>
  <c r="M17" i="18" s="1"/>
  <c r="G17" i="18"/>
  <c r="F17" i="18"/>
  <c r="E17" i="18"/>
  <c r="D17" i="18"/>
  <c r="C17" i="18"/>
  <c r="M16" i="18" a="1"/>
  <c r="M16" i="18" s="1"/>
  <c r="G16" i="18"/>
  <c r="F16" i="18"/>
  <c r="E16" i="18"/>
  <c r="D16" i="18"/>
  <c r="C16" i="18"/>
  <c r="M15" i="18" a="1"/>
  <c r="M15" i="18" s="1"/>
  <c r="G15" i="18"/>
  <c r="F15" i="18"/>
  <c r="E15" i="18"/>
  <c r="D15" i="18"/>
  <c r="C15" i="18"/>
  <c r="M14" i="18" a="1"/>
  <c r="M14" i="18" s="1"/>
  <c r="G14" i="18"/>
  <c r="F14" i="18"/>
  <c r="E14" i="18"/>
  <c r="D14" i="18"/>
  <c r="C14" i="18"/>
  <c r="M13" i="18" a="1"/>
  <c r="M13" i="18" s="1"/>
  <c r="G13" i="18"/>
  <c r="F13" i="18"/>
  <c r="E13" i="18"/>
  <c r="D13" i="18"/>
  <c r="C13" i="18"/>
  <c r="M12" i="18" a="1"/>
  <c r="M12" i="18" s="1"/>
  <c r="G12" i="18"/>
  <c r="F12" i="18"/>
  <c r="E12" i="18"/>
  <c r="D12" i="18"/>
  <c r="C12" i="18"/>
  <c r="M11" i="18" a="1"/>
  <c r="M11" i="18" s="1"/>
  <c r="G11" i="18"/>
  <c r="F11" i="18"/>
  <c r="E11" i="18"/>
  <c r="D11" i="18"/>
  <c r="C11" i="18"/>
  <c r="M10" i="18" a="1"/>
  <c r="M10" i="18" s="1"/>
  <c r="G10" i="18"/>
  <c r="F10" i="18"/>
  <c r="E10" i="18"/>
  <c r="D10" i="18"/>
  <c r="C10" i="18"/>
  <c r="M9" i="18" a="1"/>
  <c r="M9" i="18" s="1"/>
  <c r="G9" i="18"/>
  <c r="F9" i="18"/>
  <c r="E9" i="18"/>
  <c r="D9" i="18"/>
  <c r="C9" i="18"/>
  <c r="M8" i="18" a="1"/>
  <c r="M8" i="18" s="1"/>
  <c r="G8" i="18"/>
  <c r="F8" i="18"/>
  <c r="E8" i="18"/>
  <c r="D8" i="18"/>
  <c r="C8" i="18"/>
  <c r="M7" i="18" a="1"/>
  <c r="M7" i="18" s="1"/>
  <c r="G7" i="18"/>
  <c r="F7" i="18"/>
  <c r="E7" i="18"/>
  <c r="D7" i="18"/>
  <c r="C7" i="18"/>
  <c r="M6" i="18" a="1"/>
  <c r="M6" i="18" s="1"/>
  <c r="G6" i="18"/>
  <c r="F6" i="18"/>
  <c r="E6" i="18"/>
  <c r="D6" i="18"/>
  <c r="C6" i="18"/>
  <c r="M5" i="18" a="1"/>
  <c r="M5" i="18" s="1"/>
  <c r="G5" i="18"/>
  <c r="F5" i="18"/>
  <c r="E5" i="18"/>
  <c r="D5" i="18"/>
  <c r="C5" i="18"/>
  <c r="M4" i="18" a="1"/>
  <c r="M4" i="18" s="1"/>
  <c r="G4" i="18"/>
  <c r="F4" i="18"/>
  <c r="E4" i="18"/>
  <c r="D4" i="18"/>
  <c r="C4" i="18"/>
  <c r="M3" i="18" a="1"/>
  <c r="M3" i="18" s="1"/>
  <c r="G3" i="18"/>
  <c r="F3" i="18"/>
  <c r="E3" i="18"/>
  <c r="D3" i="18"/>
  <c r="C3" i="18"/>
  <c r="M2" i="18" a="1"/>
  <c r="M2" i="18" s="1"/>
  <c r="G2" i="18"/>
  <c r="F2" i="18"/>
  <c r="E2" i="18"/>
  <c r="D2" i="18"/>
  <c r="C2" i="18"/>
  <c r="H6" i="19" l="1"/>
  <c r="I6" i="19" s="1"/>
  <c r="J6" i="19" s="1"/>
  <c r="K6" i="19" s="1"/>
  <c r="L6" i="19" s="1"/>
  <c r="H12" i="19"/>
  <c r="I12" i="19" s="1"/>
  <c r="J12" i="19" s="1"/>
  <c r="K12" i="19" s="1"/>
  <c r="L12" i="19" s="1"/>
  <c r="B76" i="34"/>
  <c r="B115" i="34"/>
  <c r="B96" i="34"/>
  <c r="B110" i="34"/>
  <c r="B88" i="34"/>
  <c r="B97" i="34"/>
  <c r="B92" i="34"/>
  <c r="B93" i="34"/>
  <c r="B94" i="34"/>
  <c r="B91" i="34"/>
  <c r="B112" i="34"/>
  <c r="B61" i="34"/>
  <c r="B109" i="34"/>
  <c r="H8" i="19"/>
  <c r="I8" i="19" s="1"/>
  <c r="J8" i="19" s="1"/>
  <c r="K8" i="19" s="1"/>
  <c r="L8" i="19" s="1"/>
  <c r="B99" i="34"/>
  <c r="B106" i="34"/>
  <c r="B111" i="34"/>
  <c r="H22" i="19"/>
  <c r="I22" i="19" s="1"/>
  <c r="J22" i="19" s="1"/>
  <c r="K22" i="19" s="1"/>
  <c r="L22" i="19" s="1"/>
  <c r="B100" i="34"/>
  <c r="B107" i="34"/>
  <c r="B108" i="34"/>
  <c r="B98" i="34"/>
  <c r="B103" i="34"/>
  <c r="B73" i="34"/>
  <c r="B85" i="34"/>
  <c r="B75" i="34"/>
  <c r="B87" i="34"/>
  <c r="H16" i="19"/>
  <c r="I16" i="19" s="1"/>
  <c r="J16" i="19" s="1"/>
  <c r="K16" i="19" s="1"/>
  <c r="L16" i="19" s="1"/>
  <c r="H15" i="21"/>
  <c r="I15" i="21" s="1"/>
  <c r="J15" i="21" s="1"/>
  <c r="K15" i="21" s="1"/>
  <c r="L15" i="21" s="1"/>
  <c r="H6" i="21"/>
  <c r="I6" i="21" s="1"/>
  <c r="J6" i="21" s="1"/>
  <c r="K6" i="21" s="1"/>
  <c r="L6" i="21" s="1"/>
  <c r="H12" i="21"/>
  <c r="I12" i="21" s="1"/>
  <c r="J12" i="21" s="1"/>
  <c r="K12" i="21" s="1"/>
  <c r="L12" i="21" s="1"/>
  <c r="H22" i="21"/>
  <c r="I22" i="21" s="1"/>
  <c r="J22" i="21" s="1"/>
  <c r="K22" i="21" s="1"/>
  <c r="L22" i="21" s="1"/>
  <c r="H14" i="19"/>
  <c r="I14" i="19" s="1"/>
  <c r="J14" i="19" s="1"/>
  <c r="K14" i="19" s="1"/>
  <c r="L14" i="19" s="1"/>
  <c r="H28" i="21"/>
  <c r="I28" i="21" s="1"/>
  <c r="J28" i="21" s="1"/>
  <c r="K28" i="21" s="1"/>
  <c r="L28" i="21" s="1"/>
  <c r="H30" i="21"/>
  <c r="I30" i="21" s="1"/>
  <c r="J30" i="21" s="1"/>
  <c r="K30" i="21" s="1"/>
  <c r="L30" i="21" s="1"/>
  <c r="H13" i="19"/>
  <c r="I13" i="19" s="1"/>
  <c r="J13" i="19" s="1"/>
  <c r="K13" i="19" s="1"/>
  <c r="L13" i="19" s="1"/>
  <c r="H30" i="19"/>
  <c r="I30" i="19" s="1"/>
  <c r="J30" i="19" s="1"/>
  <c r="K30" i="19" s="1"/>
  <c r="L30" i="19" s="1"/>
  <c r="H21" i="18"/>
  <c r="I21" i="18" s="1"/>
  <c r="J21" i="18" s="1"/>
  <c r="K21" i="18" s="1"/>
  <c r="L21" i="18" s="1"/>
  <c r="H27" i="21"/>
  <c r="I27" i="21" s="1"/>
  <c r="J27" i="21" s="1"/>
  <c r="K27" i="21" s="1"/>
  <c r="L27" i="21" s="1"/>
  <c r="H17" i="19"/>
  <c r="I17" i="19" s="1"/>
  <c r="J17" i="19" s="1"/>
  <c r="K17" i="19" s="1"/>
  <c r="L17" i="19" s="1"/>
  <c r="H2" i="19"/>
  <c r="I2" i="19" s="1"/>
  <c r="J2" i="19" s="1"/>
  <c r="K2" i="19" s="1"/>
  <c r="L2" i="19" s="1"/>
  <c r="H10" i="19"/>
  <c r="I10" i="19" s="1"/>
  <c r="J10" i="19" s="1"/>
  <c r="K10" i="19" s="1"/>
  <c r="L10" i="19" s="1"/>
  <c r="H29" i="19"/>
  <c r="I29" i="19" s="1"/>
  <c r="J29" i="19" s="1"/>
  <c r="K29" i="19" s="1"/>
  <c r="L29" i="19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25" i="21"/>
  <c r="I25" i="21" s="1"/>
  <c r="J25" i="21" s="1"/>
  <c r="K25" i="21" s="1"/>
  <c r="L25" i="21" s="1"/>
  <c r="H25" i="19"/>
  <c r="I25" i="19" s="1"/>
  <c r="J25" i="19" s="1"/>
  <c r="K25" i="19" s="1"/>
  <c r="L25" i="19" s="1"/>
  <c r="H16" i="21"/>
  <c r="I16" i="21" s="1"/>
  <c r="J16" i="21" s="1"/>
  <c r="K16" i="21" s="1"/>
  <c r="L16" i="21" s="1"/>
  <c r="H18" i="21"/>
  <c r="I18" i="21" s="1"/>
  <c r="J18" i="21" s="1"/>
  <c r="K18" i="21" s="1"/>
  <c r="L18" i="21" s="1"/>
  <c r="H18" i="19"/>
  <c r="I18" i="19" s="1"/>
  <c r="J18" i="19" s="1"/>
  <c r="K18" i="19" s="1"/>
  <c r="L18" i="19" s="1"/>
  <c r="H20" i="19"/>
  <c r="I20" i="19" s="1"/>
  <c r="J20" i="19" s="1"/>
  <c r="K20" i="19" s="1"/>
  <c r="L20" i="19" s="1"/>
  <c r="H24" i="21"/>
  <c r="I24" i="21" s="1"/>
  <c r="J24" i="21" s="1"/>
  <c r="K24" i="21" s="1"/>
  <c r="L24" i="21" s="1"/>
  <c r="H4" i="19"/>
  <c r="I4" i="19" s="1"/>
  <c r="J4" i="19" s="1"/>
  <c r="K4" i="19" s="1"/>
  <c r="L4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6" i="18"/>
  <c r="I6" i="18" s="1"/>
  <c r="J6" i="18" s="1"/>
  <c r="K6" i="18" s="1"/>
  <c r="L6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3" i="21"/>
  <c r="I3" i="21" s="1"/>
  <c r="J3" i="21" s="1"/>
  <c r="K3" i="21" s="1"/>
  <c r="L3" i="21" s="1"/>
  <c r="H9" i="21"/>
  <c r="I9" i="21" s="1"/>
  <c r="J9" i="21" s="1"/>
  <c r="K9" i="21" s="1"/>
  <c r="L9" i="21" s="1"/>
  <c r="H19" i="19"/>
  <c r="I19" i="19" s="1"/>
  <c r="J19" i="19" s="1"/>
  <c r="K19" i="19" s="1"/>
  <c r="L19" i="19" s="1"/>
  <c r="H21" i="19"/>
  <c r="I21" i="19" s="1"/>
  <c r="J21" i="19" s="1"/>
  <c r="K21" i="19" s="1"/>
  <c r="L21" i="19" s="1"/>
  <c r="H24" i="19"/>
  <c r="I24" i="19" s="1"/>
  <c r="J24" i="19" s="1"/>
  <c r="K24" i="19" s="1"/>
  <c r="L24" i="19" s="1"/>
  <c r="H29" i="21"/>
  <c r="I29" i="21" s="1"/>
  <c r="J29" i="21" s="1"/>
  <c r="K29" i="21" s="1"/>
  <c r="L29" i="21" s="1"/>
  <c r="H19" i="21"/>
  <c r="I19" i="21" s="1"/>
  <c r="J19" i="21" s="1"/>
  <c r="K19" i="21" s="1"/>
  <c r="L19" i="21" s="1"/>
  <c r="H21" i="21"/>
  <c r="I21" i="21" s="1"/>
  <c r="J21" i="21" s="1"/>
  <c r="K21" i="21" s="1"/>
  <c r="L21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H28" i="19"/>
  <c r="I28" i="19" s="1"/>
  <c r="J28" i="19" s="1"/>
  <c r="K28" i="19" s="1"/>
  <c r="L28" i="19" s="1"/>
  <c r="H5" i="19"/>
  <c r="I5" i="19" s="1"/>
  <c r="J5" i="19" s="1"/>
  <c r="K5" i="19" s="1"/>
  <c r="L5" i="19" s="1"/>
  <c r="H7" i="19"/>
  <c r="I7" i="19" s="1"/>
  <c r="J7" i="19" s="1"/>
  <c r="K7" i="19" s="1"/>
  <c r="L7" i="19" s="1"/>
  <c r="H9" i="19"/>
  <c r="I9" i="19" s="1"/>
  <c r="J9" i="19" s="1"/>
  <c r="K9" i="19" s="1"/>
  <c r="L9" i="19" s="1"/>
  <c r="B109" i="18"/>
  <c r="H3" i="18"/>
  <c r="I3" i="18" s="1"/>
  <c r="J3" i="18" s="1"/>
  <c r="K3" i="18" s="1"/>
  <c r="L3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9" i="18"/>
  <c r="I9" i="18" s="1"/>
  <c r="J9" i="18" s="1"/>
  <c r="K9" i="18" s="1"/>
  <c r="L9" i="18" s="1"/>
  <c r="B97" i="18"/>
  <c r="B91" i="18"/>
  <c r="B93" i="18"/>
  <c r="B110" i="18"/>
  <c r="B92" i="18"/>
  <c r="H23" i="18"/>
  <c r="I23" i="18" s="1"/>
  <c r="J23" i="18" s="1"/>
  <c r="K23" i="18" s="1"/>
  <c r="L23" i="18" s="1"/>
  <c r="H22" i="18"/>
  <c r="I22" i="18" s="1"/>
  <c r="J22" i="18" s="1"/>
  <c r="K22" i="18" s="1"/>
  <c r="L22" i="18" s="1"/>
  <c r="B90" i="18"/>
  <c r="B71" i="18"/>
  <c r="B66" i="18"/>
  <c r="B87" i="18"/>
  <c r="H19" i="18"/>
  <c r="I19" i="18" s="1"/>
  <c r="J19" i="18" s="1"/>
  <c r="K19" i="18" s="1"/>
  <c r="L19" i="18" s="1"/>
  <c r="B70" i="18"/>
  <c r="B76" i="18"/>
  <c r="B85" i="18"/>
  <c r="H18" i="18"/>
  <c r="I18" i="18" s="1"/>
  <c r="J18" i="18" s="1"/>
  <c r="K18" i="18" s="1"/>
  <c r="L18" i="18" s="1"/>
  <c r="H30" i="18"/>
  <c r="I30" i="18" s="1"/>
  <c r="J30" i="18" s="1"/>
  <c r="K30" i="18" s="1"/>
  <c r="L30" i="18" s="1"/>
  <c r="B67" i="18"/>
  <c r="B79" i="18"/>
  <c r="H29" i="18"/>
  <c r="I29" i="18" s="1"/>
  <c r="J29" i="18" s="1"/>
  <c r="K29" i="18" s="1"/>
  <c r="L29" i="18" s="1"/>
  <c r="H17" i="18"/>
  <c r="I17" i="18" s="1"/>
  <c r="J17" i="18" s="1"/>
  <c r="K17" i="18" s="1"/>
  <c r="L17" i="18" s="1"/>
  <c r="H16" i="18"/>
  <c r="I16" i="18" s="1"/>
  <c r="J16" i="18" s="1"/>
  <c r="K16" i="18" s="1"/>
  <c r="L16" i="18" s="1"/>
  <c r="H28" i="18"/>
  <c r="I28" i="18" s="1"/>
  <c r="J28" i="18" s="1"/>
  <c r="K28" i="18" s="1"/>
  <c r="L28" i="18" s="1"/>
  <c r="H15" i="18"/>
  <c r="I15" i="18" s="1"/>
  <c r="J15" i="18" s="1"/>
  <c r="K15" i="18" s="1"/>
  <c r="L15" i="18" s="1"/>
  <c r="H27" i="18"/>
  <c r="I27" i="18" s="1"/>
  <c r="J27" i="18" s="1"/>
  <c r="K27" i="18" s="1"/>
  <c r="L27" i="18" s="1"/>
  <c r="B75" i="18"/>
  <c r="B107" i="18"/>
  <c r="H20" i="18"/>
  <c r="I20" i="18" s="1"/>
  <c r="J20" i="18" s="1"/>
  <c r="K20" i="18" s="1"/>
  <c r="L20" i="18" s="1"/>
  <c r="H14" i="18"/>
  <c r="I14" i="18" s="1"/>
  <c r="J14" i="18" s="1"/>
  <c r="K14" i="18" s="1"/>
  <c r="L14" i="18" s="1"/>
  <c r="H26" i="18"/>
  <c r="I26" i="18" s="1"/>
  <c r="J26" i="18" s="1"/>
  <c r="K26" i="18" s="1"/>
  <c r="L26" i="18" s="1"/>
  <c r="H13" i="18"/>
  <c r="I13" i="18" s="1"/>
  <c r="J13" i="18" s="1"/>
  <c r="K13" i="18" s="1"/>
  <c r="L13" i="18" s="1"/>
  <c r="H25" i="18"/>
  <c r="I25" i="18" s="1"/>
  <c r="J25" i="18" s="1"/>
  <c r="K25" i="18" s="1"/>
  <c r="L25" i="18" s="1"/>
  <c r="B102" i="18"/>
  <c r="B103" i="18"/>
  <c r="H12" i="18"/>
  <c r="I12" i="18" s="1"/>
  <c r="J12" i="18" s="1"/>
  <c r="K12" i="18" s="1"/>
  <c r="L12" i="18" s="1"/>
  <c r="H24" i="18"/>
  <c r="I24" i="18" s="1"/>
  <c r="J24" i="18" s="1"/>
  <c r="K24" i="18" s="1"/>
  <c r="L24" i="18" s="1"/>
  <c r="B101" i="18"/>
  <c r="H11" i="18"/>
  <c r="I11" i="18" s="1"/>
  <c r="J11" i="18" s="1"/>
  <c r="K11" i="18" s="1"/>
  <c r="L11" i="18" s="1"/>
  <c r="B89" i="18"/>
  <c r="B83" i="18"/>
  <c r="B115" i="21"/>
  <c r="B117" i="18"/>
  <c r="B105" i="21"/>
  <c r="H2" i="21"/>
  <c r="I2" i="21" s="1"/>
  <c r="J2" i="21" s="1"/>
  <c r="K2" i="21" s="1"/>
  <c r="L2" i="21" s="1"/>
  <c r="H5" i="21"/>
  <c r="I5" i="21" s="1"/>
  <c r="J5" i="21" s="1"/>
  <c r="K5" i="21" s="1"/>
  <c r="L5" i="21" s="1"/>
  <c r="H8" i="21"/>
  <c r="I8" i="21" s="1"/>
  <c r="J8" i="21" s="1"/>
  <c r="K8" i="21" s="1"/>
  <c r="L8" i="21" s="1"/>
  <c r="H11" i="21"/>
  <c r="I11" i="21" s="1"/>
  <c r="J11" i="21" s="1"/>
  <c r="K11" i="21" s="1"/>
  <c r="L11" i="21" s="1"/>
  <c r="H14" i="21"/>
  <c r="I14" i="21" s="1"/>
  <c r="J14" i="21" s="1"/>
  <c r="K14" i="21" s="1"/>
  <c r="L14" i="21" s="1"/>
  <c r="H17" i="21"/>
  <c r="I17" i="21" s="1"/>
  <c r="J17" i="21" s="1"/>
  <c r="K17" i="21" s="1"/>
  <c r="L17" i="21" s="1"/>
  <c r="H20" i="21"/>
  <c r="I20" i="21" s="1"/>
  <c r="J20" i="21" s="1"/>
  <c r="K20" i="21" s="1"/>
  <c r="L20" i="21" s="1"/>
  <c r="B97" i="21"/>
  <c r="B100" i="19"/>
  <c r="H4" i="21"/>
  <c r="I4" i="21" s="1"/>
  <c r="J4" i="21" s="1"/>
  <c r="K4" i="21" s="1"/>
  <c r="L4" i="21" s="1"/>
  <c r="H7" i="21"/>
  <c r="I7" i="21" s="1"/>
  <c r="J7" i="21" s="1"/>
  <c r="K7" i="21" s="1"/>
  <c r="L7" i="21" s="1"/>
  <c r="H10" i="21"/>
  <c r="I10" i="21" s="1"/>
  <c r="J10" i="21" s="1"/>
  <c r="K10" i="21" s="1"/>
  <c r="L10" i="21" s="1"/>
  <c r="H13" i="21"/>
  <c r="I13" i="21" s="1"/>
  <c r="J13" i="21" s="1"/>
  <c r="K13" i="21" s="1"/>
  <c r="L13" i="21" s="1"/>
  <c r="B64" i="19"/>
  <c r="B75" i="21"/>
  <c r="B91" i="21"/>
  <c r="H26" i="19"/>
  <c r="I26" i="19" s="1"/>
  <c r="J26" i="19" s="1"/>
  <c r="K26" i="19" s="1"/>
  <c r="L26" i="19" s="1"/>
  <c r="B89" i="21"/>
  <c r="B90" i="21"/>
  <c r="B102" i="21"/>
  <c r="B114" i="21"/>
  <c r="B117" i="21"/>
  <c r="B116" i="21"/>
  <c r="B67" i="21"/>
  <c r="B103" i="21"/>
  <c r="B72" i="21"/>
  <c r="B107" i="21"/>
  <c r="B111" i="21"/>
  <c r="H3" i="19"/>
  <c r="I3" i="19" s="1"/>
  <c r="J3" i="19" s="1"/>
  <c r="K3" i="19" s="1"/>
  <c r="L3" i="19" s="1"/>
  <c r="B108" i="19"/>
  <c r="B93" i="21"/>
  <c r="B94" i="21"/>
  <c r="B77" i="21"/>
  <c r="B92" i="21"/>
  <c r="H15" i="19"/>
  <c r="I15" i="19" s="1"/>
  <c r="J15" i="19" s="1"/>
  <c r="K15" i="19" s="1"/>
  <c r="L15" i="19" s="1"/>
  <c r="B95" i="21"/>
  <c r="B99" i="21"/>
  <c r="B84" i="21"/>
  <c r="B108" i="21"/>
  <c r="B103" i="19"/>
  <c r="H27" i="19"/>
  <c r="I27" i="19" s="1"/>
  <c r="J27" i="19" s="1"/>
  <c r="K27" i="19" s="1"/>
  <c r="L27" i="19" s="1"/>
  <c r="B94" i="19"/>
  <c r="B81" i="21"/>
  <c r="B63" i="19"/>
  <c r="B76" i="19"/>
  <c r="B91" i="19"/>
  <c r="B60" i="19"/>
  <c r="B96" i="19"/>
  <c r="B71" i="21"/>
  <c r="B83" i="21"/>
  <c r="B112" i="19"/>
  <c r="B110" i="19"/>
  <c r="B98" i="19"/>
  <c r="B115" i="19"/>
  <c r="B88" i="19"/>
  <c r="B95" i="19"/>
  <c r="B97" i="19"/>
  <c r="B106" i="19"/>
  <c r="B109" i="19"/>
  <c r="B70" i="19"/>
  <c r="B82" i="19"/>
  <c r="B73" i="19"/>
  <c r="B85" i="19"/>
  <c r="B75" i="19"/>
  <c r="B87" i="19"/>
  <c r="B102" i="34" l="1"/>
  <c r="B105" i="34"/>
  <c r="B116" i="34"/>
  <c r="B104" i="34"/>
  <c r="B90" i="34"/>
  <c r="B117" i="34"/>
  <c r="B114" i="34"/>
  <c r="B113" i="21"/>
  <c r="B96" i="21"/>
  <c r="B104" i="21"/>
  <c r="B112" i="18"/>
  <c r="B116" i="18"/>
  <c r="B104" i="18"/>
  <c r="B116" i="19"/>
  <c r="B104" i="19"/>
  <c r="B105" i="19"/>
  <c r="B112" i="21"/>
  <c r="B117" i="19"/>
  <c r="B100" i="21"/>
  <c r="B92" i="19"/>
  <c r="B93" i="19"/>
  <c r="B114" i="18"/>
  <c r="B105" i="18"/>
  <c r="B111" i="19"/>
  <c r="B106" i="21"/>
  <c r="B114" i="19"/>
  <c r="B102" i="19"/>
  <c r="B89" i="19"/>
  <c r="B110" i="21"/>
  <c r="B99" i="18"/>
  <c r="B101" i="21"/>
  <c r="B95" i="18"/>
  <c r="B108" i="18"/>
  <c r="B99" i="19"/>
  <c r="B96" i="18"/>
  <c r="B100" i="18"/>
  <c r="O20" i="16" l="1"/>
  <c r="N20" i="16"/>
  <c r="M20" i="16"/>
  <c r="L20" i="16"/>
  <c r="K20" i="16"/>
  <c r="J20" i="16"/>
  <c r="I20" i="16"/>
  <c r="B59" i="33"/>
  <c r="B58" i="33"/>
  <c r="B87" i="33" s="1"/>
  <c r="B57" i="33"/>
  <c r="B56" i="33"/>
  <c r="B55" i="33"/>
  <c r="B84" i="33" s="1"/>
  <c r="B113" i="33" s="1"/>
  <c r="B54" i="33"/>
  <c r="B83" i="33" s="1"/>
  <c r="B53" i="33"/>
  <c r="B82" i="33" s="1"/>
  <c r="B52" i="33"/>
  <c r="B81" i="33" s="1"/>
  <c r="B51" i="33"/>
  <c r="B80" i="33" s="1"/>
  <c r="B50" i="33"/>
  <c r="B79" i="33" s="1"/>
  <c r="B49" i="33"/>
  <c r="B78" i="33" s="1"/>
  <c r="B48" i="33"/>
  <c r="B77" i="33" s="1"/>
  <c r="B47" i="33"/>
  <c r="B46" i="33"/>
  <c r="B75" i="33" s="1"/>
  <c r="B45" i="33"/>
  <c r="B44" i="33"/>
  <c r="B73" i="33" s="1"/>
  <c r="B43" i="33"/>
  <c r="B72" i="33" s="1"/>
  <c r="B101" i="33" s="1"/>
  <c r="B42" i="33"/>
  <c r="B71" i="33" s="1"/>
  <c r="B41" i="33"/>
  <c r="B70" i="33" s="1"/>
  <c r="B40" i="33"/>
  <c r="B39" i="33"/>
  <c r="B68" i="33" s="1"/>
  <c r="B38" i="33"/>
  <c r="B67" i="33" s="1"/>
  <c r="B37" i="33"/>
  <c r="B66" i="33" s="1"/>
  <c r="B36" i="33"/>
  <c r="B65" i="33" s="1"/>
  <c r="B35" i="33"/>
  <c r="B64" i="33" s="1"/>
  <c r="B34" i="33"/>
  <c r="B63" i="33" s="1"/>
  <c r="B33" i="33"/>
  <c r="B62" i="33" s="1"/>
  <c r="B32" i="33"/>
  <c r="B61" i="33" s="1"/>
  <c r="B31" i="33"/>
  <c r="B60" i="33" s="1"/>
  <c r="B89" i="33" s="1"/>
  <c r="B59" i="32"/>
  <c r="B58" i="32"/>
  <c r="B57" i="32"/>
  <c r="B86" i="32" s="1"/>
  <c r="B56" i="32"/>
  <c r="B55" i="32"/>
  <c r="B54" i="32"/>
  <c r="B83" i="32" s="1"/>
  <c r="B53" i="32"/>
  <c r="B52" i="32"/>
  <c r="B81" i="32" s="1"/>
  <c r="B51" i="32"/>
  <c r="B80" i="32" s="1"/>
  <c r="B50" i="32"/>
  <c r="B79" i="32" s="1"/>
  <c r="B49" i="32"/>
  <c r="B78" i="32" s="1"/>
  <c r="B48" i="32"/>
  <c r="B77" i="32" s="1"/>
  <c r="B47" i="32"/>
  <c r="B46" i="32"/>
  <c r="B45" i="32"/>
  <c r="B74" i="32" s="1"/>
  <c r="B44" i="32"/>
  <c r="B43" i="32"/>
  <c r="B42" i="32"/>
  <c r="B71" i="32" s="1"/>
  <c r="B41" i="32"/>
  <c r="B40" i="32"/>
  <c r="B69" i="32" s="1"/>
  <c r="B39" i="32"/>
  <c r="B68" i="32" s="1"/>
  <c r="B38" i="32"/>
  <c r="B67" i="32" s="1"/>
  <c r="B37" i="32"/>
  <c r="B66" i="32" s="1"/>
  <c r="B36" i="32"/>
  <c r="B65" i="32" s="1"/>
  <c r="B35" i="32"/>
  <c r="B64" i="32" s="1"/>
  <c r="B34" i="32"/>
  <c r="B63" i="32" s="1"/>
  <c r="B33" i="32"/>
  <c r="B62" i="32" s="1"/>
  <c r="B32" i="32"/>
  <c r="B61" i="32" s="1"/>
  <c r="B31" i="32"/>
  <c r="B60" i="32" s="1"/>
  <c r="B89" i="32" s="1"/>
  <c r="B59" i="31"/>
  <c r="B58" i="31"/>
  <c r="B57" i="31"/>
  <c r="B86" i="31" s="1"/>
  <c r="B56" i="31"/>
  <c r="B55" i="31"/>
  <c r="B54" i="31"/>
  <c r="B83" i="31" s="1"/>
  <c r="B53" i="31"/>
  <c r="B52" i="31"/>
  <c r="B81" i="31" s="1"/>
  <c r="B51" i="31"/>
  <c r="B80" i="31" s="1"/>
  <c r="B50" i="31"/>
  <c r="B79" i="31" s="1"/>
  <c r="B49" i="31"/>
  <c r="B78" i="31" s="1"/>
  <c r="B48" i="31"/>
  <c r="B77" i="31" s="1"/>
  <c r="B47" i="31"/>
  <c r="B46" i="31"/>
  <c r="B45" i="31"/>
  <c r="B74" i="31" s="1"/>
  <c r="B44" i="31"/>
  <c r="B43" i="31"/>
  <c r="B42" i="31"/>
  <c r="B71" i="31" s="1"/>
  <c r="B41" i="31"/>
  <c r="B40" i="31"/>
  <c r="B69" i="31" s="1"/>
  <c r="B39" i="31"/>
  <c r="B68" i="31" s="1"/>
  <c r="B38" i="31"/>
  <c r="B67" i="31" s="1"/>
  <c r="B37" i="31"/>
  <c r="B66" i="31" s="1"/>
  <c r="B36" i="31"/>
  <c r="B65" i="31" s="1"/>
  <c r="B35" i="31"/>
  <c r="B64" i="31" s="1"/>
  <c r="B34" i="31"/>
  <c r="B63" i="31" s="1"/>
  <c r="B33" i="31"/>
  <c r="B62" i="31" s="1"/>
  <c r="B32" i="31"/>
  <c r="B61" i="31" s="1"/>
  <c r="B31" i="31"/>
  <c r="B60" i="31" s="1"/>
  <c r="B89" i="31" s="1"/>
  <c r="B59" i="30"/>
  <c r="B58" i="30"/>
  <c r="B57" i="30"/>
  <c r="B56" i="30"/>
  <c r="B85" i="30" s="1"/>
  <c r="B55" i="30"/>
  <c r="B84" i="30" s="1"/>
  <c r="B113" i="30" s="1"/>
  <c r="B54" i="30"/>
  <c r="B83" i="30" s="1"/>
  <c r="B53" i="30"/>
  <c r="B52" i="30"/>
  <c r="B81" i="30" s="1"/>
  <c r="B51" i="30"/>
  <c r="B80" i="30" s="1"/>
  <c r="B50" i="30"/>
  <c r="B79" i="30" s="1"/>
  <c r="B49" i="30"/>
  <c r="B78" i="30" s="1"/>
  <c r="B48" i="30"/>
  <c r="B77" i="30" s="1"/>
  <c r="B47" i="30"/>
  <c r="B46" i="30"/>
  <c r="B45" i="30"/>
  <c r="B44" i="30"/>
  <c r="B73" i="30" s="1"/>
  <c r="B43" i="30"/>
  <c r="B72" i="30" s="1"/>
  <c r="B101" i="30" s="1"/>
  <c r="B42" i="30"/>
  <c r="B41" i="30"/>
  <c r="B40" i="30"/>
  <c r="B69" i="30" s="1"/>
  <c r="B39" i="30"/>
  <c r="B68" i="30" s="1"/>
  <c r="B38" i="30"/>
  <c r="B67" i="30" s="1"/>
  <c r="B37" i="30"/>
  <c r="B66" i="30" s="1"/>
  <c r="B36" i="30"/>
  <c r="B65" i="30" s="1"/>
  <c r="B35" i="30"/>
  <c r="B34" i="30"/>
  <c r="B33" i="30"/>
  <c r="B32" i="30"/>
  <c r="B61" i="30" s="1"/>
  <c r="B31" i="30"/>
  <c r="B60" i="30" s="1"/>
  <c r="B89" i="30" s="1"/>
  <c r="B99" i="33" l="1"/>
  <c r="B102" i="33"/>
  <c r="B100" i="33"/>
  <c r="B76" i="33"/>
  <c r="B108" i="33"/>
  <c r="B111" i="33"/>
  <c r="B116" i="33"/>
  <c r="B112" i="33"/>
  <c r="B69" i="33"/>
  <c r="B90" i="33"/>
  <c r="B91" i="33"/>
  <c r="B95" i="33"/>
  <c r="B92" i="33"/>
  <c r="B104" i="33"/>
  <c r="B107" i="33"/>
  <c r="B93" i="33"/>
  <c r="B97" i="33"/>
  <c r="B94" i="33"/>
  <c r="B96" i="33"/>
  <c r="B110" i="33"/>
  <c r="B74" i="33"/>
  <c r="B106" i="33"/>
  <c r="B88" i="33"/>
  <c r="B109" i="33"/>
  <c r="B85" i="33"/>
  <c r="B86" i="33"/>
  <c r="B88" i="32"/>
  <c r="B106" i="32"/>
  <c r="B100" i="32"/>
  <c r="B103" i="32"/>
  <c r="B109" i="32"/>
  <c r="B98" i="32"/>
  <c r="B95" i="32"/>
  <c r="B107" i="32"/>
  <c r="B76" i="32"/>
  <c r="B112" i="32"/>
  <c r="B90" i="32"/>
  <c r="B91" i="32"/>
  <c r="B92" i="32"/>
  <c r="B93" i="32"/>
  <c r="B108" i="32"/>
  <c r="B94" i="32"/>
  <c r="B97" i="32"/>
  <c r="B96" i="32"/>
  <c r="B115" i="32"/>
  <c r="B110" i="32"/>
  <c r="B70" i="32"/>
  <c r="B82" i="32"/>
  <c r="B72" i="32"/>
  <c r="B84" i="32"/>
  <c r="B73" i="32"/>
  <c r="B85" i="32"/>
  <c r="B75" i="32"/>
  <c r="B87" i="32"/>
  <c r="B115" i="31"/>
  <c r="B110" i="31"/>
  <c r="B88" i="31"/>
  <c r="B100" i="31"/>
  <c r="B112" i="31"/>
  <c r="B106" i="31"/>
  <c r="B95" i="31"/>
  <c r="B107" i="31"/>
  <c r="B103" i="31"/>
  <c r="B109" i="31"/>
  <c r="B98" i="31"/>
  <c r="B76" i="31"/>
  <c r="B90" i="31"/>
  <c r="B91" i="31"/>
  <c r="B92" i="31"/>
  <c r="B93" i="31"/>
  <c r="B108" i="31"/>
  <c r="B94" i="31"/>
  <c r="B97" i="31"/>
  <c r="B96" i="31"/>
  <c r="B70" i="31"/>
  <c r="B82" i="31"/>
  <c r="B72" i="31"/>
  <c r="B84" i="31"/>
  <c r="B73" i="31"/>
  <c r="B85" i="31"/>
  <c r="B75" i="31"/>
  <c r="B87" i="31"/>
  <c r="B63" i="30"/>
  <c r="B102" i="30"/>
  <c r="B108" i="30"/>
  <c r="B71" i="30"/>
  <c r="B96" i="30"/>
  <c r="B62" i="30"/>
  <c r="B90" i="30"/>
  <c r="B110" i="30"/>
  <c r="B112" i="30"/>
  <c r="B94" i="30"/>
  <c r="B98" i="30"/>
  <c r="B109" i="30"/>
  <c r="B88" i="30"/>
  <c r="B106" i="30"/>
  <c r="B95" i="30"/>
  <c r="B107" i="30"/>
  <c r="B64" i="30"/>
  <c r="B97" i="30"/>
  <c r="B114" i="30"/>
  <c r="B76" i="30"/>
  <c r="B70" i="30"/>
  <c r="B82" i="30"/>
  <c r="B74" i="30"/>
  <c r="B86" i="30"/>
  <c r="B75" i="30"/>
  <c r="B87" i="30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H20" i="16"/>
  <c r="G20" i="16"/>
  <c r="F20" i="16"/>
  <c r="E20" i="16"/>
  <c r="D20" i="16"/>
  <c r="D5" i="26"/>
  <c r="E5" i="26" s="1"/>
  <c r="F5" i="26" s="1"/>
  <c r="G5" i="26" s="1"/>
  <c r="AJ3" i="29" a="1"/>
  <c r="AM3" i="29" s="1"/>
  <c r="AH3" i="29"/>
  <c r="AH6" i="29" s="1"/>
  <c r="AG6" i="29" s="1"/>
  <c r="AI3" i="29"/>
  <c r="AI5" i="29" s="1"/>
  <c r="BH7" i="29"/>
  <c r="AU7" i="29"/>
  <c r="AH7" i="29"/>
  <c r="AB9" i="29"/>
  <c r="AO9" i="29" s="1"/>
  <c r="BB9" i="29" s="1"/>
  <c r="BO9" i="29" s="1"/>
  <c r="AA9" i="29"/>
  <c r="AN9" i="29" s="1"/>
  <c r="BA9" i="29" s="1"/>
  <c r="BN9" i="29" s="1"/>
  <c r="S3" i="29"/>
  <c r="U4" i="29"/>
  <c r="T4" i="29" s="1"/>
  <c r="U7" i="29"/>
  <c r="Z6" i="29"/>
  <c r="Y6" i="29"/>
  <c r="X6" i="29"/>
  <c r="W6" i="29"/>
  <c r="V6" i="29"/>
  <c r="U6" i="29"/>
  <c r="T6" i="29" s="1"/>
  <c r="Z5" i="29"/>
  <c r="Y5" i="29"/>
  <c r="X5" i="29"/>
  <c r="W5" i="29"/>
  <c r="V5" i="29"/>
  <c r="U5" i="29"/>
  <c r="T5" i="29" s="1"/>
  <c r="Z4" i="29"/>
  <c r="Y4" i="29"/>
  <c r="X4" i="29"/>
  <c r="W4" i="29"/>
  <c r="V4" i="29"/>
  <c r="AB10" i="29"/>
  <c r="AO10" i="29" s="1"/>
  <c r="BB10" i="29" s="1"/>
  <c r="BO10" i="29" s="1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Z9" i="29"/>
  <c r="AM9" i="29" s="1"/>
  <c r="AZ9" i="29" s="1"/>
  <c r="BM9" i="29" s="1"/>
  <c r="Y9" i="29"/>
  <c r="AL9" i="29" s="1"/>
  <c r="AY9" i="29" s="1"/>
  <c r="BL9" i="29" s="1"/>
  <c r="X9" i="29"/>
  <c r="AK9" i="29" s="1"/>
  <c r="AX9" i="29" s="1"/>
  <c r="BK9" i="29" s="1"/>
  <c r="W9" i="29"/>
  <c r="AJ9" i="29" s="1"/>
  <c r="AW9" i="29" s="1"/>
  <c r="BJ9" i="29" s="1"/>
  <c r="V9" i="29"/>
  <c r="AI9" i="29" s="1"/>
  <c r="AV9" i="29" s="1"/>
  <c r="BI9" i="29" s="1"/>
  <c r="U9" i="29"/>
  <c r="AH9" i="29" s="1"/>
  <c r="AU9" i="29" s="1"/>
  <c r="BH9" i="29" s="1"/>
  <c r="T9" i="29"/>
  <c r="AG9" i="29" s="1"/>
  <c r="AT9" i="29" s="1"/>
  <c r="BG9" i="29" s="1"/>
  <c r="S9" i="29"/>
  <c r="AF9" i="29" s="1"/>
  <c r="AS9" i="29" s="1"/>
  <c r="BF9" i="29" s="1"/>
  <c r="R9" i="29"/>
  <c r="AE9" i="29" s="1"/>
  <c r="AR9" i="29" s="1"/>
  <c r="BE9" i="29" s="1"/>
  <c r="Q9" i="29"/>
  <c r="AD9" i="29" s="1"/>
  <c r="AQ9" i="29" s="1"/>
  <c r="BD9" i="29" s="1"/>
  <c r="P9" i="29"/>
  <c r="AC9" i="29" s="1"/>
  <c r="AP9" i="29" s="1"/>
  <c r="BC9" i="29" s="1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N18" i="26"/>
  <c r="AN17" i="26"/>
  <c r="AN16" i="26"/>
  <c r="AN14" i="26"/>
  <c r="AN13" i="26"/>
  <c r="AN12" i="26"/>
  <c r="AN10" i="26"/>
  <c r="AN9" i="26"/>
  <c r="AN8" i="26"/>
  <c r="AN5" i="26"/>
  <c r="AN4" i="26"/>
  <c r="AN3" i="26"/>
  <c r="AI15" i="26"/>
  <c r="AJ15" i="26" s="1"/>
  <c r="AK15" i="26" s="1"/>
  <c r="AL15" i="26" s="1"/>
  <c r="AM15" i="26" s="1"/>
  <c r="AN15" i="26" s="1"/>
  <c r="AI11" i="26"/>
  <c r="AJ11" i="26" s="1"/>
  <c r="AK11" i="26" s="1"/>
  <c r="AL11" i="26" s="1"/>
  <c r="AM11" i="26" s="1"/>
  <c r="AN11" i="26" s="1"/>
  <c r="AI7" i="26"/>
  <c r="AJ7" i="26" s="1"/>
  <c r="AK7" i="26" s="1"/>
  <c r="AL7" i="26" s="1"/>
  <c r="AM7" i="26" s="1"/>
  <c r="AN7" i="26" s="1"/>
  <c r="AT22" i="26"/>
  <c r="AZ22" i="26" s="1"/>
  <c r="BF22" i="26" s="1"/>
  <c r="BL22" i="26" s="1"/>
  <c r="AS22" i="26"/>
  <c r="AY22" i="26" s="1"/>
  <c r="BE22" i="26" s="1"/>
  <c r="BK22" i="26" s="1"/>
  <c r="AR22" i="26"/>
  <c r="AX22" i="26" s="1"/>
  <c r="BD22" i="26" s="1"/>
  <c r="BJ22" i="26" s="1"/>
  <c r="AQ22" i="26"/>
  <c r="AW22" i="26" s="1"/>
  <c r="BC22" i="26" s="1"/>
  <c r="BI22" i="26" s="1"/>
  <c r="AP22" i="26"/>
  <c r="AV22" i="26" s="1"/>
  <c r="BB22" i="26" s="1"/>
  <c r="BH22" i="26" s="1"/>
  <c r="AO22" i="26"/>
  <c r="AU22" i="26" s="1"/>
  <c r="BA22" i="26" s="1"/>
  <c r="BG22" i="26" s="1"/>
  <c r="AI2" i="26"/>
  <c r="AJ2" i="26" s="1"/>
  <c r="AK2" i="26" s="1"/>
  <c r="AL2" i="26" s="1"/>
  <c r="AM2" i="26" s="1"/>
  <c r="AN2" i="26" s="1"/>
  <c r="AI6" i="26" s="1"/>
  <c r="AJ6" i="26" s="1"/>
  <c r="AK6" i="26" s="1"/>
  <c r="AL6" i="26" s="1"/>
  <c r="AM6" i="26" s="1"/>
  <c r="AN14" i="28"/>
  <c r="AN23" i="28"/>
  <c r="AN22" i="28"/>
  <c r="AN21" i="28"/>
  <c r="AN20" i="28"/>
  <c r="AN19" i="28"/>
  <c r="AN18" i="28"/>
  <c r="AN13" i="28"/>
  <c r="AN12" i="28"/>
  <c r="AN11" i="28"/>
  <c r="AN24" i="28"/>
  <c r="T17" i="28"/>
  <c r="S17" i="28"/>
  <c r="R17" i="28"/>
  <c r="Q17" i="28"/>
  <c r="AB15" i="28"/>
  <c r="Y15" i="28"/>
  <c r="AH15" i="28" s="1"/>
  <c r="AB16" i="28"/>
  <c r="AB17" i="28" s="1"/>
  <c r="Y16" i="28"/>
  <c r="AJ16" i="28" s="1"/>
  <c r="Z14" i="28"/>
  <c r="AA14" i="28" s="1"/>
  <c r="AA15" i="28" s="1"/>
  <c r="AG6" i="28"/>
  <c r="BC5" i="28"/>
  <c r="AV5" i="28"/>
  <c r="AO5" i="28"/>
  <c r="Z5" i="28"/>
  <c r="AA5" i="28" s="1"/>
  <c r="AA16" i="28" s="1"/>
  <c r="AB7" i="28"/>
  <c r="AB8" i="28" s="1"/>
  <c r="Y7" i="28"/>
  <c r="AB6" i="28"/>
  <c r="Y6" i="28"/>
  <c r="T8" i="28"/>
  <c r="S8" i="28"/>
  <c r="R8" i="28"/>
  <c r="Q8" i="28"/>
  <c r="AU26" i="28"/>
  <c r="AU22" i="28" s="1"/>
  <c r="AT26" i="28"/>
  <c r="AS26" i="28"/>
  <c r="AR26" i="28"/>
  <c r="AQ26" i="28"/>
  <c r="AX26" i="28" s="1"/>
  <c r="AP26" i="28"/>
  <c r="AO26" i="28"/>
  <c r="AV26" i="28" s="1"/>
  <c r="BD1" i="28"/>
  <c r="BE1" i="28" s="1"/>
  <c r="BF1" i="28" s="1"/>
  <c r="BG1" i="28" s="1"/>
  <c r="BH1" i="28" s="1"/>
  <c r="BI1" i="28" s="1"/>
  <c r="AW1" i="28"/>
  <c r="AX1" i="28" s="1"/>
  <c r="AY1" i="28" s="1"/>
  <c r="AZ1" i="28" s="1"/>
  <c r="BA1" i="28" s="1"/>
  <c r="BB1" i="28" s="1"/>
  <c r="AP1" i="28"/>
  <c r="AQ1" i="28" s="1"/>
  <c r="AR1" i="28" s="1"/>
  <c r="AS1" i="28" s="1"/>
  <c r="AT1" i="28" s="1"/>
  <c r="AU1" i="28" s="1"/>
  <c r="AF30" i="28"/>
  <c r="AG30" i="28" s="1"/>
  <c r="AH30" i="28" s="1"/>
  <c r="BC30" i="28" s="1"/>
  <c r="AF31" i="28"/>
  <c r="AG31" i="28" s="1"/>
  <c r="AH31" i="28" s="1"/>
  <c r="AF32" i="28"/>
  <c r="AG32" i="28" s="1"/>
  <c r="AH32" i="28" s="1"/>
  <c r="BC32" i="28" s="1"/>
  <c r="AF33" i="28"/>
  <c r="AG33" i="28" s="1"/>
  <c r="AH33" i="28" s="1"/>
  <c r="AO33" i="28" s="1"/>
  <c r="AF34" i="28"/>
  <c r="AG34" i="28" s="1"/>
  <c r="AH34" i="28" s="1"/>
  <c r="AF35" i="28"/>
  <c r="AG35" i="28" s="1"/>
  <c r="AH35" i="28" s="1"/>
  <c r="AF36" i="28"/>
  <c r="AG36" i="28" s="1"/>
  <c r="AH36" i="28" s="1"/>
  <c r="AF37" i="28"/>
  <c r="AG37" i="28" s="1"/>
  <c r="AH37" i="28" s="1"/>
  <c r="AF38" i="28"/>
  <c r="AG38" i="28" s="1"/>
  <c r="AH38" i="28" s="1"/>
  <c r="AF39" i="28"/>
  <c r="AG39" i="28" s="1"/>
  <c r="AH39" i="28" s="1"/>
  <c r="AV39" i="28" s="1"/>
  <c r="AF40" i="28"/>
  <c r="AG40" i="28" s="1"/>
  <c r="AH40" i="28" s="1"/>
  <c r="AF41" i="28"/>
  <c r="AG41" i="28" s="1"/>
  <c r="AH41" i="28" s="1"/>
  <c r="AF42" i="28"/>
  <c r="AG42" i="28" s="1"/>
  <c r="AH42" i="28" s="1"/>
  <c r="AF43" i="28"/>
  <c r="AG43" i="28" s="1"/>
  <c r="AH43" i="28" s="1"/>
  <c r="BC43" i="28" s="1"/>
  <c r="AF44" i="28"/>
  <c r="AG44" i="28" s="1"/>
  <c r="AH44" i="28" s="1"/>
  <c r="AF45" i="28"/>
  <c r="AG45" i="28" s="1"/>
  <c r="AH45" i="28" s="1"/>
  <c r="AF46" i="28"/>
  <c r="AG46" i="28" s="1"/>
  <c r="AH46" i="28" s="1"/>
  <c r="AF47" i="28"/>
  <c r="AG47" i="28" s="1"/>
  <c r="AH47" i="28" s="1"/>
  <c r="AF48" i="28"/>
  <c r="AG48" i="28" s="1"/>
  <c r="AH48" i="28" s="1"/>
  <c r="AF49" i="28"/>
  <c r="AG49" i="28" s="1"/>
  <c r="AH49" i="28" s="1"/>
  <c r="AF50" i="28"/>
  <c r="AG50" i="28" s="1"/>
  <c r="AH50" i="28" s="1"/>
  <c r="AO50" i="28" s="1"/>
  <c r="AF51" i="28"/>
  <c r="AG51" i="28" s="1"/>
  <c r="AH51" i="28" s="1"/>
  <c r="AF52" i="28"/>
  <c r="AG52" i="28" s="1"/>
  <c r="AH52" i="28" s="1"/>
  <c r="AF53" i="28"/>
  <c r="AG53" i="28" s="1"/>
  <c r="AH53" i="28" s="1"/>
  <c r="AF54" i="28"/>
  <c r="AG54" i="28" s="1"/>
  <c r="AH54" i="28" s="1"/>
  <c r="AF55" i="28"/>
  <c r="AG55" i="28" s="1"/>
  <c r="AH55" i="28" s="1"/>
  <c r="AF56" i="28"/>
  <c r="AG56" i="28" s="1"/>
  <c r="AH56" i="28" s="1"/>
  <c r="AF57" i="28"/>
  <c r="AG57" i="28" s="1"/>
  <c r="AH57" i="28" s="1"/>
  <c r="AF58" i="28"/>
  <c r="AG58" i="28" s="1"/>
  <c r="AH58" i="28" s="1"/>
  <c r="AF59" i="28"/>
  <c r="AG59" i="28" s="1"/>
  <c r="AH59" i="28" s="1"/>
  <c r="AN59" i="28" s="1"/>
  <c r="AF60" i="28"/>
  <c r="AG60" i="28" s="1"/>
  <c r="AH60" i="28" s="1"/>
  <c r="AF61" i="28"/>
  <c r="AG61" i="28" s="1"/>
  <c r="AH61" i="28" s="1"/>
  <c r="AF62" i="28"/>
  <c r="AG62" i="28" s="1"/>
  <c r="AH62" i="28" s="1"/>
  <c r="BC62" i="28" s="1"/>
  <c r="AF63" i="28"/>
  <c r="AG63" i="28" s="1"/>
  <c r="AH63" i="28" s="1"/>
  <c r="AF64" i="28"/>
  <c r="AG64" i="28" s="1"/>
  <c r="AH64" i="28" s="1"/>
  <c r="AF65" i="28"/>
  <c r="AG65" i="28" s="1"/>
  <c r="AH65" i="28" s="1"/>
  <c r="AO65" i="28" s="1"/>
  <c r="AF66" i="28"/>
  <c r="AG66" i="28" s="1"/>
  <c r="AH66" i="28" s="1"/>
  <c r="AO66" i="28" s="1"/>
  <c r="AF67" i="28"/>
  <c r="AG67" i="28" s="1"/>
  <c r="AH67" i="28" s="1"/>
  <c r="AF68" i="28"/>
  <c r="AG68" i="28" s="1"/>
  <c r="AH68" i="28" s="1"/>
  <c r="AF69" i="28"/>
  <c r="AG69" i="28" s="1"/>
  <c r="AH69" i="28" s="1"/>
  <c r="AF70" i="28"/>
  <c r="AG70" i="28" s="1"/>
  <c r="AH70" i="28" s="1"/>
  <c r="AF71" i="28"/>
  <c r="AG71" i="28" s="1"/>
  <c r="AH71" i="28" s="1"/>
  <c r="AF72" i="28"/>
  <c r="AG72" i="28" s="1"/>
  <c r="AH72" i="28" s="1"/>
  <c r="AF73" i="28"/>
  <c r="AG73" i="28" s="1"/>
  <c r="AH73" i="28" s="1"/>
  <c r="AF74" i="28"/>
  <c r="AG74" i="28" s="1"/>
  <c r="AH74" i="28" s="1"/>
  <c r="BC74" i="28" s="1"/>
  <c r="AF75" i="28"/>
  <c r="AG75" i="28" s="1"/>
  <c r="AH75" i="28" s="1"/>
  <c r="AF76" i="28"/>
  <c r="AG76" i="28" s="1"/>
  <c r="AH76" i="28" s="1"/>
  <c r="AF77" i="28"/>
  <c r="AG77" i="28" s="1"/>
  <c r="AH77" i="28" s="1"/>
  <c r="AF78" i="28"/>
  <c r="AG78" i="28" s="1"/>
  <c r="AH78" i="28" s="1"/>
  <c r="BC78" i="28" s="1"/>
  <c r="AF79" i="28"/>
  <c r="AG79" i="28" s="1"/>
  <c r="AH79" i="28" s="1"/>
  <c r="AO79" i="28" s="1"/>
  <c r="AF80" i="28"/>
  <c r="AG80" i="28" s="1"/>
  <c r="AH80" i="28" s="1"/>
  <c r="AF81" i="28"/>
  <c r="AG81" i="28" s="1"/>
  <c r="AH81" i="28" s="1"/>
  <c r="AO81" i="28" s="1"/>
  <c r="AF82" i="28"/>
  <c r="AG82" i="28" s="1"/>
  <c r="AH82" i="28" s="1"/>
  <c r="AF83" i="28"/>
  <c r="AG83" i="28" s="1"/>
  <c r="AH83" i="28" s="1"/>
  <c r="AF84" i="28"/>
  <c r="AG84" i="28" s="1"/>
  <c r="AH84" i="28" s="1"/>
  <c r="AV84" i="28" s="1"/>
  <c r="AF85" i="28"/>
  <c r="AG85" i="28" s="1"/>
  <c r="AH85" i="28" s="1"/>
  <c r="AF86" i="28"/>
  <c r="AG86" i="28" s="1"/>
  <c r="AH86" i="28" s="1"/>
  <c r="AF87" i="28"/>
  <c r="AG87" i="28" s="1"/>
  <c r="AH87" i="28" s="1"/>
  <c r="AF88" i="28"/>
  <c r="AG88" i="28" s="1"/>
  <c r="AH88" i="28" s="1"/>
  <c r="AF89" i="28"/>
  <c r="AG89" i="28" s="1"/>
  <c r="AH89" i="28" s="1"/>
  <c r="AF90" i="28"/>
  <c r="AG90" i="28" s="1"/>
  <c r="AH90" i="28" s="1"/>
  <c r="AF91" i="28"/>
  <c r="AG91" i="28" s="1"/>
  <c r="AH91" i="28" s="1"/>
  <c r="AF92" i="28"/>
  <c r="AG92" i="28" s="1"/>
  <c r="AH92" i="28" s="1"/>
  <c r="AF93" i="28"/>
  <c r="AG93" i="28" s="1"/>
  <c r="AH93" i="28" s="1"/>
  <c r="AF94" i="28"/>
  <c r="AG94" i="28" s="1"/>
  <c r="AH94" i="28" s="1"/>
  <c r="AF95" i="28"/>
  <c r="AG95" i="28" s="1"/>
  <c r="AH95" i="28" s="1"/>
  <c r="AF96" i="28"/>
  <c r="AG96" i="28" s="1"/>
  <c r="AH96" i="28" s="1"/>
  <c r="AF97" i="28"/>
  <c r="AG97" i="28" s="1"/>
  <c r="AH97" i="28" s="1"/>
  <c r="AF98" i="28"/>
  <c r="AG98" i="28" s="1"/>
  <c r="AH98" i="28" s="1"/>
  <c r="AF99" i="28"/>
  <c r="AG99" i="28" s="1"/>
  <c r="AH99" i="28" s="1"/>
  <c r="AF100" i="28"/>
  <c r="AG100" i="28" s="1"/>
  <c r="AH100" i="28" s="1"/>
  <c r="AF101" i="28"/>
  <c r="AG101" i="28" s="1"/>
  <c r="AH101" i="28" s="1"/>
  <c r="AF102" i="28"/>
  <c r="AG102" i="28" s="1"/>
  <c r="AH102" i="28" s="1"/>
  <c r="AF103" i="28"/>
  <c r="AG103" i="28" s="1"/>
  <c r="AH103" i="28" s="1"/>
  <c r="AF104" i="28"/>
  <c r="AG104" i="28" s="1"/>
  <c r="AH104" i="28" s="1"/>
  <c r="AF105" i="28"/>
  <c r="AG105" i="28" s="1"/>
  <c r="AH105" i="28" s="1"/>
  <c r="AF106" i="28"/>
  <c r="AG106" i="28" s="1"/>
  <c r="AH106" i="28" s="1"/>
  <c r="AO106" i="28" s="1"/>
  <c r="AF107" i="28"/>
  <c r="AG107" i="28" s="1"/>
  <c r="AH107" i="28" s="1"/>
  <c r="AF108" i="28"/>
  <c r="AG108" i="28" s="1"/>
  <c r="AH108" i="28" s="1"/>
  <c r="AV108" i="28" s="1"/>
  <c r="AF109" i="28"/>
  <c r="AG109" i="28" s="1"/>
  <c r="AH109" i="28" s="1"/>
  <c r="AF110" i="28"/>
  <c r="AG110" i="28" s="1"/>
  <c r="AH110" i="28" s="1"/>
  <c r="AF111" i="28"/>
  <c r="AG111" i="28" s="1"/>
  <c r="AH111" i="28" s="1"/>
  <c r="AV111" i="28" s="1"/>
  <c r="AF112" i="28"/>
  <c r="AG112" i="28" s="1"/>
  <c r="AH112" i="28" s="1"/>
  <c r="AF113" i="28"/>
  <c r="AG113" i="28" s="1"/>
  <c r="AH113" i="28" s="1"/>
  <c r="AO113" i="28" s="1"/>
  <c r="AF114" i="28"/>
  <c r="AG114" i="28" s="1"/>
  <c r="AH114" i="28" s="1"/>
  <c r="AF115" i="28"/>
  <c r="AG115" i="28" s="1"/>
  <c r="AH115" i="28" s="1"/>
  <c r="AV115" i="28" s="1"/>
  <c r="AF116" i="28"/>
  <c r="AG116" i="28" s="1"/>
  <c r="AH116" i="28" s="1"/>
  <c r="AF117" i="28"/>
  <c r="AG117" i="28" s="1"/>
  <c r="AH117" i="28" s="1"/>
  <c r="AF118" i="28"/>
  <c r="AG118" i="28" s="1"/>
  <c r="AH118" i="28" s="1"/>
  <c r="AV118" i="28" s="1"/>
  <c r="AF119" i="28"/>
  <c r="AG119" i="28" s="1"/>
  <c r="AH119" i="28" s="1"/>
  <c r="AF120" i="28"/>
  <c r="AG120" i="28" s="1"/>
  <c r="AH120" i="28" s="1"/>
  <c r="AV120" i="28" s="1"/>
  <c r="AF121" i="28"/>
  <c r="AG121" i="28" s="1"/>
  <c r="AH121" i="28" s="1"/>
  <c r="AV121" i="28" s="1"/>
  <c r="AF122" i="28"/>
  <c r="AG122" i="28" s="1"/>
  <c r="AH122" i="28" s="1"/>
  <c r="AV122" i="28" s="1"/>
  <c r="AF123" i="28"/>
  <c r="AG123" i="28" s="1"/>
  <c r="AH123" i="28" s="1"/>
  <c r="AF124" i="28"/>
  <c r="AG124" i="28" s="1"/>
  <c r="AH124" i="28" s="1"/>
  <c r="AF125" i="28"/>
  <c r="AG125" i="28" s="1"/>
  <c r="AH125" i="28" s="1"/>
  <c r="AF126" i="28"/>
  <c r="AG126" i="28" s="1"/>
  <c r="AH126" i="28" s="1"/>
  <c r="AF127" i="28"/>
  <c r="AG127" i="28" s="1"/>
  <c r="AH127" i="28" s="1"/>
  <c r="AF128" i="28"/>
  <c r="AG128" i="28" s="1"/>
  <c r="AH128" i="28" s="1"/>
  <c r="AF129" i="28"/>
  <c r="AG129" i="28" s="1"/>
  <c r="AH129" i="28" s="1"/>
  <c r="AF130" i="28"/>
  <c r="AG130" i="28" s="1"/>
  <c r="AH130" i="28" s="1"/>
  <c r="AF131" i="28"/>
  <c r="AG131" i="28" s="1"/>
  <c r="AH131" i="28" s="1"/>
  <c r="AF132" i="28"/>
  <c r="AG132" i="28" s="1"/>
  <c r="AH132" i="28" s="1"/>
  <c r="AF133" i="28"/>
  <c r="AG133" i="28" s="1"/>
  <c r="AH133" i="28" s="1"/>
  <c r="AF134" i="28"/>
  <c r="AG134" i="28" s="1"/>
  <c r="AH134" i="28" s="1"/>
  <c r="AF135" i="28"/>
  <c r="AG135" i="28" s="1"/>
  <c r="AH135" i="28" s="1"/>
  <c r="AF136" i="28"/>
  <c r="AG136" i="28" s="1"/>
  <c r="AH136" i="28" s="1"/>
  <c r="AF137" i="28"/>
  <c r="AG137" i="28" s="1"/>
  <c r="AH137" i="28" s="1"/>
  <c r="AF138" i="28"/>
  <c r="AG138" i="28" s="1"/>
  <c r="AH138" i="28" s="1"/>
  <c r="AF139" i="28"/>
  <c r="AG139" i="28" s="1"/>
  <c r="AH139" i="28" s="1"/>
  <c r="AF140" i="28"/>
  <c r="AG140" i="28" s="1"/>
  <c r="AH140" i="28" s="1"/>
  <c r="AF141" i="28"/>
  <c r="AG141" i="28" s="1"/>
  <c r="AH141" i="28" s="1"/>
  <c r="AF142" i="28"/>
  <c r="AG142" i="28" s="1"/>
  <c r="AH142" i="28" s="1"/>
  <c r="AF143" i="28"/>
  <c r="AG143" i="28" s="1"/>
  <c r="AH143" i="28" s="1"/>
  <c r="AF144" i="28"/>
  <c r="AG144" i="28" s="1"/>
  <c r="AH144" i="28" s="1"/>
  <c r="AF145" i="28"/>
  <c r="AG145" i="28" s="1"/>
  <c r="AH145" i="28" s="1"/>
  <c r="AF146" i="28"/>
  <c r="AG146" i="28" s="1"/>
  <c r="AH146" i="28" s="1"/>
  <c r="AF147" i="28"/>
  <c r="AG147" i="28" s="1"/>
  <c r="AH147" i="28" s="1"/>
  <c r="AF148" i="28"/>
  <c r="AG148" i="28" s="1"/>
  <c r="AH148" i="28" s="1"/>
  <c r="AF149" i="28"/>
  <c r="AG149" i="28" s="1"/>
  <c r="AH149" i="28" s="1"/>
  <c r="AF150" i="28"/>
  <c r="AG150" i="28" s="1"/>
  <c r="AH150" i="28" s="1"/>
  <c r="AF151" i="28"/>
  <c r="AG151" i="28" s="1"/>
  <c r="AH151" i="28" s="1"/>
  <c r="AF152" i="28"/>
  <c r="AG152" i="28" s="1"/>
  <c r="AH152" i="28" s="1"/>
  <c r="AF153" i="28"/>
  <c r="AG153" i="28" s="1"/>
  <c r="AH153" i="28" s="1"/>
  <c r="AF154" i="28"/>
  <c r="AG154" i="28" s="1"/>
  <c r="AH154" i="28" s="1"/>
  <c r="AF155" i="28"/>
  <c r="AG155" i="28" s="1"/>
  <c r="AH155" i="28" s="1"/>
  <c r="AF156" i="28"/>
  <c r="AG156" i="28" s="1"/>
  <c r="AH156" i="28" s="1"/>
  <c r="AF157" i="28"/>
  <c r="AG157" i="28" s="1"/>
  <c r="AH157" i="28" s="1"/>
  <c r="AF158" i="28"/>
  <c r="AG158" i="28" s="1"/>
  <c r="AH158" i="28" s="1"/>
  <c r="AF159" i="28"/>
  <c r="AG159" i="28" s="1"/>
  <c r="AH159" i="28" s="1"/>
  <c r="AF160" i="28"/>
  <c r="AG160" i="28" s="1"/>
  <c r="AH160" i="28" s="1"/>
  <c r="AF161" i="28"/>
  <c r="AG161" i="28" s="1"/>
  <c r="AH161" i="28" s="1"/>
  <c r="AF162" i="28"/>
  <c r="AG162" i="28" s="1"/>
  <c r="AH162" i="28" s="1"/>
  <c r="AF163" i="28"/>
  <c r="AG163" i="28" s="1"/>
  <c r="AH163" i="28" s="1"/>
  <c r="BC163" i="28" s="1"/>
  <c r="AF164" i="28"/>
  <c r="AG164" i="28" s="1"/>
  <c r="AH164" i="28" s="1"/>
  <c r="AF165" i="28"/>
  <c r="AG165" i="28" s="1"/>
  <c r="AH165" i="28" s="1"/>
  <c r="BC165" i="28" s="1"/>
  <c r="AF166" i="28"/>
  <c r="AG166" i="28" s="1"/>
  <c r="AH166" i="28" s="1"/>
  <c r="AF167" i="28"/>
  <c r="AG167" i="28" s="1"/>
  <c r="AH167" i="28" s="1"/>
  <c r="AF168" i="28"/>
  <c r="AG168" i="28" s="1"/>
  <c r="AH168" i="28" s="1"/>
  <c r="AF169" i="28"/>
  <c r="AG169" i="28" s="1"/>
  <c r="AH169" i="28" s="1"/>
  <c r="AF170" i="28"/>
  <c r="AG170" i="28" s="1"/>
  <c r="AH170" i="28" s="1"/>
  <c r="AF171" i="28"/>
  <c r="AG171" i="28" s="1"/>
  <c r="AH171" i="28" s="1"/>
  <c r="AF172" i="28"/>
  <c r="AG172" i="28" s="1"/>
  <c r="AH172" i="28" s="1"/>
  <c r="AF173" i="28"/>
  <c r="AG173" i="28" s="1"/>
  <c r="AH173" i="28" s="1"/>
  <c r="AF174" i="28"/>
  <c r="AG174" i="28" s="1"/>
  <c r="AH174" i="28" s="1"/>
  <c r="AF175" i="28"/>
  <c r="AG175" i="28" s="1"/>
  <c r="AH175" i="28" s="1"/>
  <c r="BC175" i="28" s="1"/>
  <c r="AF176" i="28"/>
  <c r="AG176" i="28" s="1"/>
  <c r="AH176" i="28" s="1"/>
  <c r="AF177" i="28"/>
  <c r="AG177" i="28" s="1"/>
  <c r="AH177" i="28" s="1"/>
  <c r="AV177" i="28" s="1"/>
  <c r="AF178" i="28"/>
  <c r="AG178" i="28" s="1"/>
  <c r="AH178" i="28" s="1"/>
  <c r="AF179" i="28"/>
  <c r="AG179" i="28" s="1"/>
  <c r="AH179" i="28" s="1"/>
  <c r="AF180" i="28"/>
  <c r="AG180" i="28" s="1"/>
  <c r="AH180" i="28" s="1"/>
  <c r="AF181" i="28"/>
  <c r="AG181" i="28" s="1"/>
  <c r="AH181" i="28" s="1"/>
  <c r="AF182" i="28"/>
  <c r="AG182" i="28" s="1"/>
  <c r="AH182" i="28" s="1"/>
  <c r="AF183" i="28"/>
  <c r="AG183" i="28" s="1"/>
  <c r="AH183" i="28" s="1"/>
  <c r="AF184" i="28"/>
  <c r="AG184" i="28" s="1"/>
  <c r="AH184" i="28" s="1"/>
  <c r="AF185" i="28"/>
  <c r="AG185" i="28" s="1"/>
  <c r="AH185" i="28" s="1"/>
  <c r="AF186" i="28"/>
  <c r="AG186" i="28" s="1"/>
  <c r="AH186" i="28" s="1"/>
  <c r="AF187" i="28"/>
  <c r="AG187" i="28" s="1"/>
  <c r="AH187" i="28" s="1"/>
  <c r="BC187" i="28" s="1"/>
  <c r="AF188" i="28"/>
  <c r="AG188" i="28" s="1"/>
  <c r="AH188" i="28" s="1"/>
  <c r="AF189" i="28"/>
  <c r="AG189" i="28" s="1"/>
  <c r="AH189" i="28" s="1"/>
  <c r="AF190" i="28"/>
  <c r="AG190" i="28" s="1"/>
  <c r="AH190" i="28" s="1"/>
  <c r="AO190" i="28" s="1"/>
  <c r="AF191" i="28"/>
  <c r="AG191" i="28" s="1"/>
  <c r="AH191" i="28" s="1"/>
  <c r="AF192" i="28"/>
  <c r="AG192" i="28" s="1"/>
  <c r="AH192" i="28" s="1"/>
  <c r="AF193" i="28"/>
  <c r="AG193" i="28" s="1"/>
  <c r="AH193" i="28" s="1"/>
  <c r="AF194" i="28"/>
  <c r="AG194" i="28" s="1"/>
  <c r="AH194" i="28" s="1"/>
  <c r="BC194" i="28" s="1"/>
  <c r="AF195" i="28"/>
  <c r="AG195" i="28" s="1"/>
  <c r="AH195" i="28" s="1"/>
  <c r="AF196" i="28"/>
  <c r="AG196" i="28" s="1"/>
  <c r="AH196" i="28" s="1"/>
  <c r="BC196" i="28" s="1"/>
  <c r="AF197" i="28"/>
  <c r="AG197" i="28" s="1"/>
  <c r="AH197" i="28" s="1"/>
  <c r="AF198" i="28"/>
  <c r="AG198" i="28" s="1"/>
  <c r="AH198" i="28" s="1"/>
  <c r="AV198" i="28" s="1"/>
  <c r="AF199" i="28"/>
  <c r="AG199" i="28" s="1"/>
  <c r="AH199" i="28" s="1"/>
  <c r="AF200" i="28"/>
  <c r="AG200" i="28" s="1"/>
  <c r="AH200" i="28" s="1"/>
  <c r="AF201" i="28"/>
  <c r="AG201" i="28" s="1"/>
  <c r="AH201" i="28" s="1"/>
  <c r="AF202" i="28"/>
  <c r="AG202" i="28" s="1"/>
  <c r="AH202" i="28" s="1"/>
  <c r="AO202" i="28" s="1"/>
  <c r="AF203" i="28"/>
  <c r="AG203" i="28" s="1"/>
  <c r="AH203" i="28" s="1"/>
  <c r="AF204" i="28"/>
  <c r="AG204" i="28" s="1"/>
  <c r="AH204" i="28" s="1"/>
  <c r="AF205" i="28"/>
  <c r="AG205" i="28" s="1"/>
  <c r="AH205" i="28" s="1"/>
  <c r="AF206" i="28"/>
  <c r="AG206" i="28" s="1"/>
  <c r="AH206" i="28" s="1"/>
  <c r="AF207" i="28"/>
  <c r="AG207" i="28" s="1"/>
  <c r="AH207" i="28" s="1"/>
  <c r="AF208" i="28"/>
  <c r="AG208" i="28" s="1"/>
  <c r="AH208" i="28" s="1"/>
  <c r="AF209" i="28"/>
  <c r="AG209" i="28" s="1"/>
  <c r="AH209" i="28" s="1"/>
  <c r="AF210" i="28"/>
  <c r="AG210" i="28" s="1"/>
  <c r="AH210" i="28" s="1"/>
  <c r="AF211" i="28"/>
  <c r="AG211" i="28" s="1"/>
  <c r="AH211" i="28" s="1"/>
  <c r="BC211" i="28" s="1"/>
  <c r="AF212" i="28"/>
  <c r="AG212" i="28" s="1"/>
  <c r="AH212" i="28" s="1"/>
  <c r="AF213" i="28"/>
  <c r="AG213" i="28" s="1"/>
  <c r="AH213" i="28" s="1"/>
  <c r="AF214" i="28"/>
  <c r="AG214" i="28" s="1"/>
  <c r="AH214" i="28" s="1"/>
  <c r="AF215" i="28"/>
  <c r="AG215" i="28" s="1"/>
  <c r="AH215" i="28" s="1"/>
  <c r="BC215" i="28" s="1"/>
  <c r="AF216" i="28"/>
  <c r="AG216" i="28" s="1"/>
  <c r="AH216" i="28" s="1"/>
  <c r="AF217" i="28"/>
  <c r="AG217" i="28" s="1"/>
  <c r="AH217" i="28" s="1"/>
  <c r="AO217" i="28" s="1"/>
  <c r="AF218" i="28"/>
  <c r="AF219" i="28"/>
  <c r="AG219" i="28" s="1"/>
  <c r="AH219" i="28" s="1"/>
  <c r="AF220" i="28"/>
  <c r="AG220" i="28" s="1"/>
  <c r="AH220" i="28" s="1"/>
  <c r="AF221" i="28"/>
  <c r="AG221" i="28" s="1"/>
  <c r="AH221" i="28" s="1"/>
  <c r="AF222" i="28"/>
  <c r="AG222" i="28" s="1"/>
  <c r="AH222" i="28" s="1"/>
  <c r="AF223" i="28"/>
  <c r="AG223" i="28" s="1"/>
  <c r="AH223" i="28" s="1"/>
  <c r="AF224" i="28"/>
  <c r="AG224" i="28" s="1"/>
  <c r="AH224" i="28" s="1"/>
  <c r="AV224" i="28" s="1"/>
  <c r="AF225" i="28"/>
  <c r="AG225" i="28" s="1"/>
  <c r="AH225" i="28" s="1"/>
  <c r="AF226" i="28"/>
  <c r="AG226" i="28" s="1"/>
  <c r="AH226" i="28" s="1"/>
  <c r="AV226" i="28" s="1"/>
  <c r="AF227" i="28"/>
  <c r="AG227" i="28" s="1"/>
  <c r="AH227" i="28" s="1"/>
  <c r="AF228" i="28"/>
  <c r="AG228" i="28" s="1"/>
  <c r="AH228" i="28" s="1"/>
  <c r="AO228" i="28" s="1"/>
  <c r="AF229" i="28"/>
  <c r="AG229" i="28" s="1"/>
  <c r="AH229" i="28" s="1"/>
  <c r="AF230" i="28"/>
  <c r="AG230" i="28" s="1"/>
  <c r="AH230" i="28" s="1"/>
  <c r="AF231" i="28"/>
  <c r="AG231" i="28" s="1"/>
  <c r="AH231" i="28" s="1"/>
  <c r="AF232" i="28"/>
  <c r="AG232" i="28" s="1"/>
  <c r="AH232" i="28" s="1"/>
  <c r="AO232" i="28" s="1"/>
  <c r="AF233" i="28"/>
  <c r="AG233" i="28" s="1"/>
  <c r="AH233" i="28" s="1"/>
  <c r="AF234" i="28"/>
  <c r="AG234" i="28" s="1"/>
  <c r="AH234" i="28" s="1"/>
  <c r="AF235" i="28"/>
  <c r="AG235" i="28" s="1"/>
  <c r="AH235" i="28" s="1"/>
  <c r="AF236" i="28"/>
  <c r="AG236" i="28" s="1"/>
  <c r="AH236" i="28" s="1"/>
  <c r="BC236" i="28" s="1"/>
  <c r="AF237" i="28"/>
  <c r="AG237" i="28" s="1"/>
  <c r="AH237" i="28" s="1"/>
  <c r="AF238" i="28"/>
  <c r="AG238" i="28" s="1"/>
  <c r="AH238" i="28" s="1"/>
  <c r="AF239" i="28"/>
  <c r="AG239" i="28" s="1"/>
  <c r="AH239" i="28" s="1"/>
  <c r="AF240" i="28"/>
  <c r="AG240" i="28" s="1"/>
  <c r="AH240" i="28" s="1"/>
  <c r="AF241" i="28"/>
  <c r="AG241" i="28" s="1"/>
  <c r="AH241" i="28" s="1"/>
  <c r="AO241" i="28" s="1"/>
  <c r="AF242" i="28"/>
  <c r="AG242" i="28" s="1"/>
  <c r="AH242" i="28" s="1"/>
  <c r="AF243" i="28"/>
  <c r="AG243" i="28" s="1"/>
  <c r="AH243" i="28" s="1"/>
  <c r="AV243" i="28" s="1"/>
  <c r="AF244" i="28"/>
  <c r="AG244" i="28" s="1"/>
  <c r="AH244" i="28" s="1"/>
  <c r="AF245" i="28"/>
  <c r="AG245" i="28" s="1"/>
  <c r="AH245" i="28" s="1"/>
  <c r="AF246" i="28"/>
  <c r="AG246" i="28" s="1"/>
  <c r="AH246" i="28" s="1"/>
  <c r="BC246" i="28" s="1"/>
  <c r="AF247" i="28"/>
  <c r="AG247" i="28" s="1"/>
  <c r="AH247" i="28" s="1"/>
  <c r="AF248" i="28"/>
  <c r="AG248" i="28" s="1"/>
  <c r="AH248" i="28" s="1"/>
  <c r="AF249" i="28"/>
  <c r="AG249" i="28" s="1"/>
  <c r="AH249" i="28" s="1"/>
  <c r="AF250" i="28"/>
  <c r="AG250" i="28" s="1"/>
  <c r="AH250" i="28" s="1"/>
  <c r="AF251" i="28"/>
  <c r="AG251" i="28" s="1"/>
  <c r="AH251" i="28" s="1"/>
  <c r="AO251" i="28" s="1"/>
  <c r="AF252" i="28"/>
  <c r="AG252" i="28" s="1"/>
  <c r="AH252" i="28" s="1"/>
  <c r="AF253" i="28"/>
  <c r="AG253" i="28" s="1"/>
  <c r="AH253" i="28" s="1"/>
  <c r="AF254" i="28"/>
  <c r="AG254" i="28" s="1"/>
  <c r="AH254" i="28" s="1"/>
  <c r="AF255" i="28"/>
  <c r="AG255" i="28" s="1"/>
  <c r="AH255" i="28" s="1"/>
  <c r="AV255" i="28" s="1"/>
  <c r="AF256" i="28"/>
  <c r="AG256" i="28" s="1"/>
  <c r="AH256" i="28" s="1"/>
  <c r="AF257" i="28"/>
  <c r="AG257" i="28" s="1"/>
  <c r="AH257" i="28" s="1"/>
  <c r="AF258" i="28"/>
  <c r="AG258" i="28" s="1"/>
  <c r="AH258" i="28" s="1"/>
  <c r="AF259" i="28"/>
  <c r="AG259" i="28" s="1"/>
  <c r="AH259" i="28" s="1"/>
  <c r="AF260" i="28"/>
  <c r="AG260" i="28" s="1"/>
  <c r="AH260" i="28" s="1"/>
  <c r="AF261" i="28"/>
  <c r="AG261" i="28" s="1"/>
  <c r="AH261" i="28" s="1"/>
  <c r="AF262" i="28"/>
  <c r="AG262" i="28" s="1"/>
  <c r="AH262" i="28" s="1"/>
  <c r="AF263" i="28"/>
  <c r="AG263" i="28" s="1"/>
  <c r="AH263" i="28" s="1"/>
  <c r="AV263" i="28" s="1"/>
  <c r="AF264" i="28"/>
  <c r="AG264" i="28" s="1"/>
  <c r="AH264" i="28" s="1"/>
  <c r="AO264" i="28" s="1"/>
  <c r="AF265" i="28"/>
  <c r="AG265" i="28" s="1"/>
  <c r="AH265" i="28" s="1"/>
  <c r="AO265" i="28" s="1"/>
  <c r="AF266" i="28"/>
  <c r="AG266" i="28" s="1"/>
  <c r="AH266" i="28" s="1"/>
  <c r="AF267" i="28"/>
  <c r="AG267" i="28" s="1"/>
  <c r="AH267" i="28" s="1"/>
  <c r="AF268" i="28"/>
  <c r="AG268" i="28" s="1"/>
  <c r="AH268" i="28" s="1"/>
  <c r="BC268" i="28" s="1"/>
  <c r="AF269" i="28"/>
  <c r="AG269" i="28" s="1"/>
  <c r="AH269" i="28" s="1"/>
  <c r="AO269" i="28" s="1"/>
  <c r="AF270" i="28"/>
  <c r="AG270" i="28" s="1"/>
  <c r="AH270" i="28" s="1"/>
  <c r="AF271" i="28"/>
  <c r="AG271" i="28" s="1"/>
  <c r="AH271" i="28" s="1"/>
  <c r="AF272" i="28"/>
  <c r="AG272" i="28" s="1"/>
  <c r="AH272" i="28" s="1"/>
  <c r="AF273" i="28"/>
  <c r="AG273" i="28" s="1"/>
  <c r="AH273" i="28" s="1"/>
  <c r="AF274" i="28"/>
  <c r="AF275" i="28"/>
  <c r="AG275" i="28" s="1"/>
  <c r="AH275" i="28" s="1"/>
  <c r="AF276" i="28"/>
  <c r="AG276" i="28" s="1"/>
  <c r="AH276" i="28" s="1"/>
  <c r="AF277" i="28"/>
  <c r="AG277" i="28" s="1"/>
  <c r="AH277" i="28" s="1"/>
  <c r="AF278" i="28"/>
  <c r="AG278" i="28" s="1"/>
  <c r="AH278" i="28" s="1"/>
  <c r="AF279" i="28"/>
  <c r="AG279" i="28" s="1"/>
  <c r="AH279" i="28" s="1"/>
  <c r="AF280" i="28"/>
  <c r="AG280" i="28" s="1"/>
  <c r="AH280" i="28" s="1"/>
  <c r="BC280" i="28" s="1"/>
  <c r="AF281" i="28"/>
  <c r="AG281" i="28" s="1"/>
  <c r="AH281" i="28" s="1"/>
  <c r="AF282" i="28"/>
  <c r="AG282" i="28" s="1"/>
  <c r="AH282" i="28" s="1"/>
  <c r="AO282" i="28" s="1"/>
  <c r="AF283" i="28"/>
  <c r="AG283" i="28" s="1"/>
  <c r="AH283" i="28" s="1"/>
  <c r="AF284" i="28"/>
  <c r="AG284" i="28" s="1"/>
  <c r="AH284" i="28" s="1"/>
  <c r="AO284" i="28" s="1"/>
  <c r="AF285" i="28"/>
  <c r="AG285" i="28" s="1"/>
  <c r="AH285" i="28" s="1"/>
  <c r="AF286" i="28"/>
  <c r="AG286" i="28" s="1"/>
  <c r="AH286" i="28" s="1"/>
  <c r="AV286" i="28" s="1"/>
  <c r="AF287" i="28"/>
  <c r="AG287" i="28" s="1"/>
  <c r="AH287" i="28" s="1"/>
  <c r="AF288" i="28"/>
  <c r="AG288" i="28" s="1"/>
  <c r="AH288" i="28" s="1"/>
  <c r="AF289" i="28"/>
  <c r="AG289" i="28" s="1"/>
  <c r="AH289" i="28" s="1"/>
  <c r="AO289" i="28" s="1"/>
  <c r="AF290" i="28"/>
  <c r="AG290" i="28" s="1"/>
  <c r="AH290" i="28" s="1"/>
  <c r="AF291" i="28"/>
  <c r="AG291" i="28" s="1"/>
  <c r="AH291" i="28" s="1"/>
  <c r="AF292" i="28"/>
  <c r="AG292" i="28" s="1"/>
  <c r="AH292" i="28" s="1"/>
  <c r="AF293" i="28"/>
  <c r="AG293" i="28" s="1"/>
  <c r="AH293" i="28" s="1"/>
  <c r="AF294" i="28"/>
  <c r="AG294" i="28" s="1"/>
  <c r="AH294" i="28" s="1"/>
  <c r="BC294" i="28" s="1"/>
  <c r="AF295" i="28"/>
  <c r="AG295" i="28" s="1"/>
  <c r="AH295" i="28" s="1"/>
  <c r="AO295" i="28" s="1"/>
  <c r="AF296" i="28"/>
  <c r="AG296" i="28" s="1"/>
  <c r="AH296" i="28" s="1"/>
  <c r="AF297" i="28"/>
  <c r="AG297" i="28" s="1"/>
  <c r="AH297" i="28" s="1"/>
  <c r="AF298" i="28"/>
  <c r="AF299" i="28"/>
  <c r="AG299" i="28" s="1"/>
  <c r="AH299" i="28" s="1"/>
  <c r="AF300" i="28"/>
  <c r="AG300" i="28" s="1"/>
  <c r="AH300" i="28" s="1"/>
  <c r="AF301" i="28"/>
  <c r="AG301" i="28" s="1"/>
  <c r="AH301" i="28" s="1"/>
  <c r="AF302" i="28"/>
  <c r="AG302" i="28" s="1"/>
  <c r="AH302" i="28" s="1"/>
  <c r="AO302" i="28" s="1"/>
  <c r="AF303" i="28"/>
  <c r="AG303" i="28" s="1"/>
  <c r="AH303" i="28" s="1"/>
  <c r="AF304" i="28"/>
  <c r="AG304" i="28" s="1"/>
  <c r="AH304" i="28" s="1"/>
  <c r="AF305" i="28"/>
  <c r="AG305" i="28" s="1"/>
  <c r="AH305" i="28" s="1"/>
  <c r="AV305" i="28" s="1"/>
  <c r="AF306" i="28"/>
  <c r="AG306" i="28" s="1"/>
  <c r="AH306" i="28" s="1"/>
  <c r="AF307" i="28"/>
  <c r="AG307" i="28" s="1"/>
  <c r="AH307" i="28" s="1"/>
  <c r="AF308" i="28"/>
  <c r="AG308" i="28" s="1"/>
  <c r="AH308" i="28" s="1"/>
  <c r="AF309" i="28"/>
  <c r="AG309" i="28" s="1"/>
  <c r="AH309" i="28" s="1"/>
  <c r="AF310" i="28"/>
  <c r="AG310" i="28" s="1"/>
  <c r="AH310" i="28" s="1"/>
  <c r="AO310" i="28" s="1"/>
  <c r="AF311" i="28"/>
  <c r="AG311" i="28" s="1"/>
  <c r="AH311" i="28" s="1"/>
  <c r="AF312" i="28"/>
  <c r="AG312" i="28" s="1"/>
  <c r="AH312" i="28" s="1"/>
  <c r="BC312" i="28" s="1"/>
  <c r="AF313" i="28"/>
  <c r="AG313" i="28" s="1"/>
  <c r="AH313" i="28" s="1"/>
  <c r="AO313" i="28" s="1"/>
  <c r="AF314" i="28"/>
  <c r="AG314" i="28" s="1"/>
  <c r="AH314" i="28" s="1"/>
  <c r="AF315" i="28"/>
  <c r="AG315" i="28" s="1"/>
  <c r="AH315" i="28" s="1"/>
  <c r="AO315" i="28" s="1"/>
  <c r="AF316" i="28"/>
  <c r="AG316" i="28" s="1"/>
  <c r="AH316" i="28" s="1"/>
  <c r="AF317" i="28"/>
  <c r="AG317" i="28" s="1"/>
  <c r="AH317" i="28" s="1"/>
  <c r="AF318" i="28"/>
  <c r="AG318" i="28" s="1"/>
  <c r="AH318" i="28" s="1"/>
  <c r="AF319" i="28"/>
  <c r="AG319" i="28" s="1"/>
  <c r="AH319" i="28" s="1"/>
  <c r="AF320" i="28"/>
  <c r="AG320" i="28" s="1"/>
  <c r="AH320" i="28" s="1"/>
  <c r="AF321" i="28"/>
  <c r="AG321" i="28" s="1"/>
  <c r="AH321" i="28" s="1"/>
  <c r="AF322" i="28"/>
  <c r="AG322" i="28" s="1"/>
  <c r="AH322" i="28" s="1"/>
  <c r="AF323" i="28"/>
  <c r="AG323" i="28" s="1"/>
  <c r="AH323" i="28" s="1"/>
  <c r="AF324" i="28"/>
  <c r="AG324" i="28" s="1"/>
  <c r="AH324" i="28" s="1"/>
  <c r="AO324" i="28" s="1"/>
  <c r="AF325" i="28"/>
  <c r="AG325" i="28" s="1"/>
  <c r="AH325" i="28" s="1"/>
  <c r="AF326" i="28"/>
  <c r="AG326" i="28" s="1"/>
  <c r="AH326" i="28" s="1"/>
  <c r="AF327" i="28"/>
  <c r="AG327" i="28" s="1"/>
  <c r="AH327" i="28" s="1"/>
  <c r="AF328" i="28"/>
  <c r="AG328" i="28" s="1"/>
  <c r="AH328" i="28" s="1"/>
  <c r="AF329" i="28"/>
  <c r="AG329" i="28" s="1"/>
  <c r="AH329" i="28" s="1"/>
  <c r="AF330" i="28"/>
  <c r="AG330" i="28" s="1"/>
  <c r="AH330" i="28" s="1"/>
  <c r="AO330" i="28" s="1"/>
  <c r="AF331" i="28"/>
  <c r="AG331" i="28" s="1"/>
  <c r="AH331" i="28" s="1"/>
  <c r="AF332" i="28"/>
  <c r="AG332" i="28" s="1"/>
  <c r="AH332" i="28" s="1"/>
  <c r="AF333" i="28"/>
  <c r="AG333" i="28" s="1"/>
  <c r="AH333" i="28" s="1"/>
  <c r="AF334" i="28"/>
  <c r="AG334" i="28" s="1"/>
  <c r="AH334" i="28" s="1"/>
  <c r="AV334" i="28" s="1"/>
  <c r="AF335" i="28"/>
  <c r="AG335" i="28" s="1"/>
  <c r="AH335" i="28" s="1"/>
  <c r="AF336" i="28"/>
  <c r="AG336" i="28" s="1"/>
  <c r="AH336" i="28" s="1"/>
  <c r="AF337" i="28"/>
  <c r="AG337" i="28" s="1"/>
  <c r="AH337" i="28" s="1"/>
  <c r="AF338" i="28"/>
  <c r="AG338" i="28" s="1"/>
  <c r="AH338" i="28" s="1"/>
  <c r="AF339" i="28"/>
  <c r="AG339" i="28" s="1"/>
  <c r="AH339" i="28" s="1"/>
  <c r="AF340" i="28"/>
  <c r="AG340" i="28" s="1"/>
  <c r="AH340" i="28" s="1"/>
  <c r="AF341" i="28"/>
  <c r="AG341" i="28" s="1"/>
  <c r="AH341" i="28" s="1"/>
  <c r="AF342" i="28"/>
  <c r="AG342" i="28" s="1"/>
  <c r="AH342" i="28" s="1"/>
  <c r="AF343" i="28"/>
  <c r="AG343" i="28" s="1"/>
  <c r="AH343" i="28" s="1"/>
  <c r="AF344" i="28"/>
  <c r="AG344" i="28" s="1"/>
  <c r="AH344" i="28" s="1"/>
  <c r="AF345" i="28"/>
  <c r="AG345" i="28" s="1"/>
  <c r="AH345" i="28" s="1"/>
  <c r="AF346" i="28"/>
  <c r="AG346" i="28" s="1"/>
  <c r="AH346" i="28" s="1"/>
  <c r="AF347" i="28"/>
  <c r="AG347" i="28" s="1"/>
  <c r="AH347" i="28" s="1"/>
  <c r="AF348" i="28"/>
  <c r="AG348" i="28" s="1"/>
  <c r="AH348" i="28" s="1"/>
  <c r="AF349" i="28"/>
  <c r="AG349" i="28" s="1"/>
  <c r="AH349" i="28" s="1"/>
  <c r="AF350" i="28"/>
  <c r="AG350" i="28" s="1"/>
  <c r="AH350" i="28" s="1"/>
  <c r="AF351" i="28"/>
  <c r="AG351" i="28" s="1"/>
  <c r="AH351" i="28" s="1"/>
  <c r="AF352" i="28"/>
  <c r="AG352" i="28" s="1"/>
  <c r="AH352" i="28" s="1"/>
  <c r="AF353" i="28"/>
  <c r="AG353" i="28" s="1"/>
  <c r="AH353" i="28" s="1"/>
  <c r="AF354" i="28"/>
  <c r="AG354" i="28" s="1"/>
  <c r="AH354" i="28" s="1"/>
  <c r="AF355" i="28"/>
  <c r="AG355" i="28" s="1"/>
  <c r="AH355" i="28" s="1"/>
  <c r="AF356" i="28"/>
  <c r="AG356" i="28" s="1"/>
  <c r="AH356" i="28" s="1"/>
  <c r="AF357" i="28"/>
  <c r="AG357" i="28" s="1"/>
  <c r="AH357" i="28" s="1"/>
  <c r="AF358" i="28"/>
  <c r="AG358" i="28" s="1"/>
  <c r="AH358" i="28" s="1"/>
  <c r="AF359" i="28"/>
  <c r="AG359" i="28" s="1"/>
  <c r="AH359" i="28" s="1"/>
  <c r="AF360" i="28"/>
  <c r="AG360" i="28" s="1"/>
  <c r="AH360" i="28" s="1"/>
  <c r="AF361" i="28"/>
  <c r="AG361" i="28" s="1"/>
  <c r="AH361" i="28" s="1"/>
  <c r="AF362" i="28"/>
  <c r="AG362" i="28" s="1"/>
  <c r="AH362" i="28" s="1"/>
  <c r="AF363" i="28"/>
  <c r="AG363" i="28" s="1"/>
  <c r="AH363" i="28" s="1"/>
  <c r="AF364" i="28"/>
  <c r="AG364" i="28" s="1"/>
  <c r="AH364" i="28" s="1"/>
  <c r="AF365" i="28"/>
  <c r="AG365" i="28" s="1"/>
  <c r="AH365" i="28" s="1"/>
  <c r="AF366" i="28"/>
  <c r="AG366" i="28" s="1"/>
  <c r="AH366" i="28" s="1"/>
  <c r="AF367" i="28"/>
  <c r="AG367" i="28" s="1"/>
  <c r="AH367" i="28" s="1"/>
  <c r="AF368" i="28"/>
  <c r="AG368" i="28" s="1"/>
  <c r="AH368" i="28" s="1"/>
  <c r="AF369" i="28"/>
  <c r="AG369" i="28" s="1"/>
  <c r="AH369" i="28" s="1"/>
  <c r="AF370" i="28"/>
  <c r="AG370" i="28" s="1"/>
  <c r="AH370" i="28" s="1"/>
  <c r="AF371" i="28"/>
  <c r="AG371" i="28" s="1"/>
  <c r="AH371" i="28" s="1"/>
  <c r="AV371" i="28" s="1"/>
  <c r="AF372" i="28"/>
  <c r="AG372" i="28" s="1"/>
  <c r="AH372" i="28" s="1"/>
  <c r="AF373" i="28"/>
  <c r="AG373" i="28" s="1"/>
  <c r="AH373" i="28" s="1"/>
  <c r="AO373" i="28" s="1"/>
  <c r="AF374" i="28"/>
  <c r="AG374" i="28" s="1"/>
  <c r="AH374" i="28" s="1"/>
  <c r="AO374" i="28" s="1"/>
  <c r="AF375" i="28"/>
  <c r="AG375" i="28" s="1"/>
  <c r="AH375" i="28" s="1"/>
  <c r="AF376" i="28"/>
  <c r="AG376" i="28" s="1"/>
  <c r="AH376" i="28" s="1"/>
  <c r="AF377" i="28"/>
  <c r="AG377" i="28" s="1"/>
  <c r="AH377" i="28" s="1"/>
  <c r="AF378" i="28"/>
  <c r="AG378" i="28" s="1"/>
  <c r="AH378" i="28" s="1"/>
  <c r="AF379" i="28"/>
  <c r="AG379" i="28" s="1"/>
  <c r="AH379" i="28" s="1"/>
  <c r="AO379" i="28" s="1"/>
  <c r="AF380" i="28"/>
  <c r="AG380" i="28" s="1"/>
  <c r="AH380" i="28" s="1"/>
  <c r="AO380" i="28" s="1"/>
  <c r="AF381" i="28"/>
  <c r="AG381" i="28" s="1"/>
  <c r="AH381" i="28" s="1"/>
  <c r="AF382" i="28"/>
  <c r="AG382" i="28" s="1"/>
  <c r="AH382" i="28" s="1"/>
  <c r="AV382" i="28" s="1"/>
  <c r="AF383" i="28"/>
  <c r="AG383" i="28" s="1"/>
  <c r="AH383" i="28" s="1"/>
  <c r="AV383" i="28" s="1"/>
  <c r="AF384" i="28"/>
  <c r="AG384" i="28" s="1"/>
  <c r="AH384" i="28" s="1"/>
  <c r="AF385" i="28"/>
  <c r="AG385" i="28" s="1"/>
  <c r="AH385" i="28" s="1"/>
  <c r="AF386" i="28"/>
  <c r="AG386" i="28" s="1"/>
  <c r="AH386" i="28" s="1"/>
  <c r="AF387" i="28"/>
  <c r="AG387" i="28" s="1"/>
  <c r="AH387" i="28" s="1"/>
  <c r="AV387" i="28" s="1"/>
  <c r="AF388" i="28"/>
  <c r="AG388" i="28" s="1"/>
  <c r="AH388" i="28" s="1"/>
  <c r="AO388" i="28" s="1"/>
  <c r="AF389" i="28"/>
  <c r="AG389" i="28" s="1"/>
  <c r="AH389" i="28" s="1"/>
  <c r="AF390" i="28"/>
  <c r="AG390" i="28" s="1"/>
  <c r="AH390" i="28" s="1"/>
  <c r="AF391" i="28"/>
  <c r="AG391" i="28" s="1"/>
  <c r="AH391" i="28" s="1"/>
  <c r="BC391" i="28" s="1"/>
  <c r="AF392" i="28"/>
  <c r="AG392" i="28" s="1"/>
  <c r="AH392" i="28" s="1"/>
  <c r="AF393" i="28"/>
  <c r="AG393" i="28" s="1"/>
  <c r="AH393" i="28" s="1"/>
  <c r="AF394" i="28"/>
  <c r="AG394" i="28" s="1"/>
  <c r="AH394" i="28" s="1"/>
  <c r="AF395" i="28"/>
  <c r="AG395" i="28" s="1"/>
  <c r="AH395" i="28" s="1"/>
  <c r="BC395" i="28" s="1"/>
  <c r="AF396" i="28"/>
  <c r="AG396" i="28" s="1"/>
  <c r="AH396" i="28" s="1"/>
  <c r="AF397" i="28"/>
  <c r="AG397" i="28" s="1"/>
  <c r="AH397" i="28" s="1"/>
  <c r="AF398" i="28"/>
  <c r="AG398" i="28" s="1"/>
  <c r="AH398" i="28" s="1"/>
  <c r="AF399" i="28"/>
  <c r="AG399" i="28" s="1"/>
  <c r="AH399" i="28" s="1"/>
  <c r="AF400" i="28"/>
  <c r="AG400" i="28" s="1"/>
  <c r="AH400" i="28" s="1"/>
  <c r="AO400" i="28" s="1"/>
  <c r="AF401" i="28"/>
  <c r="AG401" i="28" s="1"/>
  <c r="AH401" i="28" s="1"/>
  <c r="AF402" i="28"/>
  <c r="AG402" i="28" s="1"/>
  <c r="AH402" i="28" s="1"/>
  <c r="AF403" i="28"/>
  <c r="AG403" i="28" s="1"/>
  <c r="AH403" i="28" s="1"/>
  <c r="AF404" i="28"/>
  <c r="AG404" i="28" s="1"/>
  <c r="AH404" i="28" s="1"/>
  <c r="AF405" i="28"/>
  <c r="AG405" i="28" s="1"/>
  <c r="AH405" i="28" s="1"/>
  <c r="AF406" i="28"/>
  <c r="AG406" i="28" s="1"/>
  <c r="AH406" i="28" s="1"/>
  <c r="AV406" i="28" s="1"/>
  <c r="AF407" i="28"/>
  <c r="AG407" i="28" s="1"/>
  <c r="AH407" i="28" s="1"/>
  <c r="AF408" i="28"/>
  <c r="AG408" i="28" s="1"/>
  <c r="AH408" i="28" s="1"/>
  <c r="AO408" i="28" s="1"/>
  <c r="AF409" i="28"/>
  <c r="AG409" i="28" s="1"/>
  <c r="AH409" i="28" s="1"/>
  <c r="AF410" i="28"/>
  <c r="AG410" i="28" s="1"/>
  <c r="AH410" i="28" s="1"/>
  <c r="AF411" i="28"/>
  <c r="AG411" i="28" s="1"/>
  <c r="AH411" i="28" s="1"/>
  <c r="AF412" i="28"/>
  <c r="AG412" i="28" s="1"/>
  <c r="AH412" i="28" s="1"/>
  <c r="AF413" i="28"/>
  <c r="AG413" i="28" s="1"/>
  <c r="AH413" i="28" s="1"/>
  <c r="AO413" i="28" s="1"/>
  <c r="AF414" i="28"/>
  <c r="AG414" i="28" s="1"/>
  <c r="AH414" i="28" s="1"/>
  <c r="AV414" i="28" s="1"/>
  <c r="AF415" i="28"/>
  <c r="AG415" i="28" s="1"/>
  <c r="AH415" i="28" s="1"/>
  <c r="AO415" i="28" s="1"/>
  <c r="AF416" i="28"/>
  <c r="AG416" i="28" s="1"/>
  <c r="AH416" i="28" s="1"/>
  <c r="AF417" i="28"/>
  <c r="AG417" i="28" s="1"/>
  <c r="AH417" i="28" s="1"/>
  <c r="AO417" i="28" s="1"/>
  <c r="AF418" i="28"/>
  <c r="AG418" i="28" s="1"/>
  <c r="AH418" i="28" s="1"/>
  <c r="AO418" i="28" s="1"/>
  <c r="AF419" i="28"/>
  <c r="AG419" i="28" s="1"/>
  <c r="AH419" i="28" s="1"/>
  <c r="AF420" i="28"/>
  <c r="AG420" i="28" s="1"/>
  <c r="AH420" i="28" s="1"/>
  <c r="BC420" i="28" s="1"/>
  <c r="AF421" i="28"/>
  <c r="AG421" i="28" s="1"/>
  <c r="AH421" i="28" s="1"/>
  <c r="AF422" i="28"/>
  <c r="AG422" i="28" s="1"/>
  <c r="AH422" i="28" s="1"/>
  <c r="AF423" i="28"/>
  <c r="AG423" i="28" s="1"/>
  <c r="AH423" i="28" s="1"/>
  <c r="AF424" i="28"/>
  <c r="AG424" i="28" s="1"/>
  <c r="AH424" i="28" s="1"/>
  <c r="AF425" i="28"/>
  <c r="AG425" i="28" s="1"/>
  <c r="AH425" i="28" s="1"/>
  <c r="AF426" i="28"/>
  <c r="AG426" i="28" s="1"/>
  <c r="AH426" i="28" s="1"/>
  <c r="AO426" i="28" s="1"/>
  <c r="AF427" i="28"/>
  <c r="AG427" i="28" s="1"/>
  <c r="AH427" i="28" s="1"/>
  <c r="AF428" i="28"/>
  <c r="AG428" i="28" s="1"/>
  <c r="AH428" i="28" s="1"/>
  <c r="AF429" i="28"/>
  <c r="AG429" i="28" s="1"/>
  <c r="AH429" i="28" s="1"/>
  <c r="AF430" i="28"/>
  <c r="AG430" i="28" s="1"/>
  <c r="AH430" i="28" s="1"/>
  <c r="AF431" i="28"/>
  <c r="AG431" i="28" s="1"/>
  <c r="AH431" i="28" s="1"/>
  <c r="AF432" i="28"/>
  <c r="AG432" i="28" s="1"/>
  <c r="AH432" i="28" s="1"/>
  <c r="AG218" i="28"/>
  <c r="AH218" i="28" s="1"/>
  <c r="AO218" i="28" s="1"/>
  <c r="AG274" i="28"/>
  <c r="AH274" i="28" s="1"/>
  <c r="AG298" i="28"/>
  <c r="AH298" i="28" s="1"/>
  <c r="AO298" i="28" s="1"/>
  <c r="AI1" i="28"/>
  <c r="AJ1" i="28" s="1"/>
  <c r="AK1" i="28" s="1"/>
  <c r="AL1" i="28" s="1"/>
  <c r="AM1" i="28" s="1"/>
  <c r="AN1" i="28" s="1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F28" i="28"/>
  <c r="BB26" i="28"/>
  <c r="BB22" i="28" s="1"/>
  <c r="BB70" i="28" s="1"/>
  <c r="AU20" i="28"/>
  <c r="AU23" i="28"/>
  <c r="AU19" i="28"/>
  <c r="AU18" i="28"/>
  <c r="AU21" i="28"/>
  <c r="AZ26" i="28"/>
  <c r="BB24" i="28" s="1"/>
  <c r="AW26" i="28"/>
  <c r="BC198" i="28"/>
  <c r="AV327" i="28"/>
  <c r="AV192" i="28"/>
  <c r="AV323" i="28"/>
  <c r="BC243" i="28"/>
  <c r="AV339" i="28"/>
  <c r="AV32" i="28"/>
  <c r="AV417" i="28"/>
  <c r="BC417" i="28"/>
  <c r="AV289" i="28"/>
  <c r="BC289" i="28"/>
  <c r="AV265" i="28"/>
  <c r="BC265" i="28"/>
  <c r="AV315" i="28"/>
  <c r="BC315" i="28"/>
  <c r="BC80" i="28"/>
  <c r="AV304" i="28"/>
  <c r="AV88" i="28"/>
  <c r="AV44" i="28"/>
  <c r="AO230" i="28"/>
  <c r="AO80" i="28"/>
  <c r="AO206" i="28"/>
  <c r="AO198" i="28"/>
  <c r="AO116" i="28"/>
  <c r="AO385" i="28"/>
  <c r="AO195" i="28"/>
  <c r="AO243" i="28"/>
  <c r="AO221" i="28"/>
  <c r="AO398" i="28"/>
  <c r="AO32" i="28"/>
  <c r="AU12" i="28"/>
  <c r="AO266" i="28"/>
  <c r="AO242" i="28"/>
  <c r="AN35" i="28"/>
  <c r="AN37" i="28"/>
  <c r="AU24" i="28"/>
  <c r="AU13" i="28"/>
  <c r="AU11" i="28"/>
  <c r="L3" i="20"/>
  <c r="K3" i="20"/>
  <c r="J3" i="20"/>
  <c r="I3" i="20"/>
  <c r="AF24" i="26"/>
  <c r="AF23" i="26" s="1"/>
  <c r="BD88" i="27"/>
  <c r="BD87" i="27"/>
  <c r="AL87" i="27"/>
  <c r="AK87" i="27"/>
  <c r="AI87" i="27"/>
  <c r="AH87" i="27"/>
  <c r="AG87" i="27"/>
  <c r="AF87" i="27"/>
  <c r="BD86" i="27"/>
  <c r="AL86" i="27"/>
  <c r="AK86" i="27"/>
  <c r="AI86" i="27"/>
  <c r="AH86" i="27"/>
  <c r="AG86" i="27"/>
  <c r="AF86" i="27"/>
  <c r="BD85" i="27"/>
  <c r="AL85" i="27"/>
  <c r="AK85" i="27"/>
  <c r="AI85" i="27"/>
  <c r="AH85" i="27"/>
  <c r="AG85" i="27"/>
  <c r="AF85" i="27"/>
  <c r="BD84" i="27"/>
  <c r="AL84" i="27"/>
  <c r="AK84" i="27"/>
  <c r="AI84" i="27"/>
  <c r="AH84" i="27"/>
  <c r="AG84" i="27"/>
  <c r="AF84" i="27"/>
  <c r="BD83" i="27"/>
  <c r="AL83" i="27"/>
  <c r="AK83" i="27"/>
  <c r="AI83" i="27"/>
  <c r="AH83" i="27"/>
  <c r="AG83" i="27"/>
  <c r="AF83" i="27"/>
  <c r="BD82" i="27"/>
  <c r="AL82" i="27"/>
  <c r="AK82" i="27"/>
  <c r="AI82" i="27"/>
  <c r="AH82" i="27"/>
  <c r="AG82" i="27"/>
  <c r="AF82" i="27"/>
  <c r="BD81" i="27"/>
  <c r="AL81" i="27"/>
  <c r="AK81" i="27"/>
  <c r="AI81" i="27"/>
  <c r="AH81" i="27"/>
  <c r="AG81" i="27"/>
  <c r="AF81" i="27"/>
  <c r="BD80" i="27"/>
  <c r="BD79" i="27"/>
  <c r="BD78" i="27"/>
  <c r="BD77" i="27"/>
  <c r="BD76" i="27"/>
  <c r="BD75" i="27"/>
  <c r="BD74" i="27"/>
  <c r="BD73" i="27"/>
  <c r="BD72" i="27"/>
  <c r="BD71" i="27"/>
  <c r="BD70" i="27"/>
  <c r="AL70" i="27"/>
  <c r="AK70" i="27"/>
  <c r="AI70" i="27"/>
  <c r="AH70" i="27"/>
  <c r="AG70" i="27"/>
  <c r="AF70" i="27"/>
  <c r="BD69" i="27"/>
  <c r="BD68" i="27"/>
  <c r="BD67" i="27"/>
  <c r="BD66" i="27"/>
  <c r="BD65" i="27"/>
  <c r="BD64" i="27"/>
  <c r="BD63" i="27"/>
  <c r="BD62" i="27"/>
  <c r="BD61" i="27"/>
  <c r="BD60" i="27"/>
  <c r="BD59" i="27"/>
  <c r="BD58" i="27"/>
  <c r="BD57" i="27"/>
  <c r="BD56" i="27"/>
  <c r="BD55" i="27"/>
  <c r="BD54" i="27"/>
  <c r="BD53" i="27"/>
  <c r="BD52" i="27"/>
  <c r="BD51" i="27"/>
  <c r="BD50" i="27"/>
  <c r="U9" i="27"/>
  <c r="U8" i="27"/>
  <c r="U7" i="27"/>
  <c r="U6" i="27"/>
  <c r="U5" i="27"/>
  <c r="AE338" i="26"/>
  <c r="AD338" i="26"/>
  <c r="AC338" i="26"/>
  <c r="AB338" i="26"/>
  <c r="AA338" i="26"/>
  <c r="Z338" i="26"/>
  <c r="Y338" i="26"/>
  <c r="X338" i="26"/>
  <c r="W338" i="26"/>
  <c r="V338" i="26"/>
  <c r="U338" i="26"/>
  <c r="T338" i="26"/>
  <c r="S338" i="26"/>
  <c r="R338" i="26"/>
  <c r="Q338" i="26"/>
  <c r="P338" i="26"/>
  <c r="O338" i="26"/>
  <c r="N338" i="26"/>
  <c r="M338" i="26"/>
  <c r="L338" i="26"/>
  <c r="K338" i="26"/>
  <c r="J338" i="26"/>
  <c r="I338" i="26"/>
  <c r="H338" i="26"/>
  <c r="G338" i="26"/>
  <c r="F338" i="26"/>
  <c r="E338" i="26"/>
  <c r="D338" i="26"/>
  <c r="A338" i="26"/>
  <c r="AE337" i="26"/>
  <c r="AD337" i="26"/>
  <c r="AC337" i="26"/>
  <c r="AB337" i="26"/>
  <c r="AA337" i="26"/>
  <c r="Z337" i="26"/>
  <c r="Y337" i="26"/>
  <c r="X337" i="26"/>
  <c r="W337" i="26"/>
  <c r="V337" i="26"/>
  <c r="U337" i="26"/>
  <c r="T337" i="26"/>
  <c r="S337" i="26"/>
  <c r="R337" i="26"/>
  <c r="Q337" i="26"/>
  <c r="P337" i="26"/>
  <c r="O337" i="26"/>
  <c r="N337" i="26"/>
  <c r="M337" i="26"/>
  <c r="L337" i="26"/>
  <c r="K337" i="26"/>
  <c r="J337" i="26"/>
  <c r="I337" i="26"/>
  <c r="H337" i="26"/>
  <c r="G337" i="26"/>
  <c r="F337" i="26"/>
  <c r="E337" i="26"/>
  <c r="D337" i="26"/>
  <c r="A337" i="26"/>
  <c r="AE336" i="26"/>
  <c r="AD336" i="26"/>
  <c r="AC336" i="26"/>
  <c r="AB336" i="26"/>
  <c r="AA336" i="26"/>
  <c r="Z336" i="26"/>
  <c r="Y336" i="26"/>
  <c r="X336" i="26"/>
  <c r="W336" i="26"/>
  <c r="V336" i="26"/>
  <c r="U336" i="26"/>
  <c r="T336" i="26"/>
  <c r="S336" i="26"/>
  <c r="R336" i="26"/>
  <c r="Q336" i="26"/>
  <c r="P336" i="26"/>
  <c r="O336" i="26"/>
  <c r="N336" i="26"/>
  <c r="M336" i="26"/>
  <c r="L336" i="26"/>
  <c r="K336" i="26"/>
  <c r="J336" i="26"/>
  <c r="I336" i="26"/>
  <c r="H336" i="26"/>
  <c r="G336" i="26"/>
  <c r="F336" i="26"/>
  <c r="E336" i="26"/>
  <c r="D336" i="26"/>
  <c r="A336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S335" i="26"/>
  <c r="R335" i="26"/>
  <c r="Q335" i="26"/>
  <c r="P335" i="26"/>
  <c r="O335" i="26"/>
  <c r="N335" i="26"/>
  <c r="M335" i="26"/>
  <c r="L335" i="26"/>
  <c r="K335" i="26"/>
  <c r="J335" i="26"/>
  <c r="I335" i="26"/>
  <c r="H335" i="26"/>
  <c r="G335" i="26"/>
  <c r="F335" i="26"/>
  <c r="E335" i="26"/>
  <c r="D335" i="26"/>
  <c r="A335" i="26"/>
  <c r="AE334" i="26"/>
  <c r="AD334" i="26"/>
  <c r="AC334" i="26"/>
  <c r="AB334" i="26"/>
  <c r="AA334" i="26"/>
  <c r="Z334" i="26"/>
  <c r="Y334" i="26"/>
  <c r="X334" i="26"/>
  <c r="W334" i="26"/>
  <c r="V334" i="26"/>
  <c r="U334" i="26"/>
  <c r="T334" i="26"/>
  <c r="S334" i="26"/>
  <c r="R334" i="26"/>
  <c r="Q334" i="26"/>
  <c r="P334" i="26"/>
  <c r="O334" i="26"/>
  <c r="N334" i="26"/>
  <c r="M334" i="26"/>
  <c r="L334" i="26"/>
  <c r="K334" i="26"/>
  <c r="J334" i="26"/>
  <c r="I334" i="26"/>
  <c r="H334" i="26"/>
  <c r="G334" i="26"/>
  <c r="F334" i="26"/>
  <c r="E334" i="26"/>
  <c r="D334" i="26"/>
  <c r="A334" i="26"/>
  <c r="B59" i="23"/>
  <c r="B88" i="23" s="1"/>
  <c r="B117" i="23" s="1"/>
  <c r="B58" i="23"/>
  <c r="B87" i="23" s="1"/>
  <c r="B116" i="23" s="1"/>
  <c r="B57" i="23"/>
  <c r="B86" i="23" s="1"/>
  <c r="B115" i="23" s="1"/>
  <c r="B56" i="23"/>
  <c r="B85" i="23" s="1"/>
  <c r="B114" i="23" s="1"/>
  <c r="B55" i="23"/>
  <c r="B84" i="23" s="1"/>
  <c r="B113" i="23" s="1"/>
  <c r="B54" i="23"/>
  <c r="B83" i="23" s="1"/>
  <c r="B112" i="23" s="1"/>
  <c r="B53" i="23"/>
  <c r="B82" i="23" s="1"/>
  <c r="B111" i="23" s="1"/>
  <c r="B52" i="23"/>
  <c r="B81" i="23" s="1"/>
  <c r="B110" i="23" s="1"/>
  <c r="B51" i="23"/>
  <c r="B80" i="23" s="1"/>
  <c r="B109" i="23" s="1"/>
  <c r="B50" i="23"/>
  <c r="B79" i="23" s="1"/>
  <c r="B108" i="23" s="1"/>
  <c r="B49" i="23"/>
  <c r="B78" i="23" s="1"/>
  <c r="B107" i="23" s="1"/>
  <c r="B48" i="23"/>
  <c r="B77" i="23" s="1"/>
  <c r="B106" i="23" s="1"/>
  <c r="B47" i="23"/>
  <c r="B76" i="23" s="1"/>
  <c r="B105" i="23" s="1"/>
  <c r="B46" i="23"/>
  <c r="B75" i="23" s="1"/>
  <c r="B104" i="23" s="1"/>
  <c r="B45" i="23"/>
  <c r="B74" i="23" s="1"/>
  <c r="B103" i="23" s="1"/>
  <c r="B44" i="23"/>
  <c r="B73" i="23" s="1"/>
  <c r="B102" i="23" s="1"/>
  <c r="B43" i="23"/>
  <c r="B72" i="23" s="1"/>
  <c r="B101" i="23" s="1"/>
  <c r="B42" i="23"/>
  <c r="B71" i="23" s="1"/>
  <c r="B100" i="23" s="1"/>
  <c r="B41" i="23"/>
  <c r="B70" i="23" s="1"/>
  <c r="B99" i="23" s="1"/>
  <c r="B40" i="23"/>
  <c r="B69" i="23" s="1"/>
  <c r="B98" i="23" s="1"/>
  <c r="B39" i="23"/>
  <c r="B68" i="23" s="1"/>
  <c r="B97" i="23" s="1"/>
  <c r="B38" i="23"/>
  <c r="B67" i="23" s="1"/>
  <c r="B96" i="23" s="1"/>
  <c r="B37" i="23"/>
  <c r="B66" i="23" s="1"/>
  <c r="B95" i="23" s="1"/>
  <c r="B36" i="23"/>
  <c r="B65" i="23" s="1"/>
  <c r="B94" i="23" s="1"/>
  <c r="B35" i="23"/>
  <c r="B64" i="23" s="1"/>
  <c r="B93" i="23" s="1"/>
  <c r="B34" i="23"/>
  <c r="B63" i="23" s="1"/>
  <c r="B92" i="23" s="1"/>
  <c r="B33" i="23"/>
  <c r="B62" i="23" s="1"/>
  <c r="B91" i="23" s="1"/>
  <c r="B32" i="23"/>
  <c r="B61" i="23" s="1"/>
  <c r="B90" i="23" s="1"/>
  <c r="B31" i="23"/>
  <c r="B60" i="23" s="1"/>
  <c r="B89" i="23" s="1"/>
  <c r="S1" i="23"/>
  <c r="R1" i="23"/>
  <c r="Q1" i="23"/>
  <c r="P1" i="23"/>
  <c r="O1" i="23"/>
  <c r="N1" i="23"/>
  <c r="M1" i="23"/>
  <c r="B59" i="22"/>
  <c r="B88" i="22" s="1"/>
  <c r="B117" i="22" s="1"/>
  <c r="B58" i="22"/>
  <c r="B87" i="22" s="1"/>
  <c r="B116" i="22" s="1"/>
  <c r="B57" i="22"/>
  <c r="B86" i="22" s="1"/>
  <c r="B115" i="22" s="1"/>
  <c r="B56" i="22"/>
  <c r="B85" i="22" s="1"/>
  <c r="B114" i="22" s="1"/>
  <c r="B55" i="22"/>
  <c r="B84" i="22" s="1"/>
  <c r="B113" i="22" s="1"/>
  <c r="B54" i="22"/>
  <c r="B83" i="22" s="1"/>
  <c r="B112" i="22" s="1"/>
  <c r="B53" i="22"/>
  <c r="B82" i="22" s="1"/>
  <c r="B111" i="22" s="1"/>
  <c r="B52" i="22"/>
  <c r="B81" i="22" s="1"/>
  <c r="B110" i="22" s="1"/>
  <c r="B51" i="22"/>
  <c r="B80" i="22" s="1"/>
  <c r="B109" i="22" s="1"/>
  <c r="B50" i="22"/>
  <c r="B79" i="22" s="1"/>
  <c r="B108" i="22" s="1"/>
  <c r="B49" i="22"/>
  <c r="B78" i="22" s="1"/>
  <c r="B107" i="22" s="1"/>
  <c r="B48" i="22"/>
  <c r="B77" i="22" s="1"/>
  <c r="B106" i="22" s="1"/>
  <c r="B47" i="22"/>
  <c r="B76" i="22" s="1"/>
  <c r="B105" i="22" s="1"/>
  <c r="B46" i="22"/>
  <c r="B75" i="22" s="1"/>
  <c r="B104" i="22" s="1"/>
  <c r="B45" i="22"/>
  <c r="B74" i="22" s="1"/>
  <c r="B103" i="22" s="1"/>
  <c r="B44" i="22"/>
  <c r="B73" i="22" s="1"/>
  <c r="B102" i="22" s="1"/>
  <c r="B43" i="22"/>
  <c r="B72" i="22" s="1"/>
  <c r="B101" i="22" s="1"/>
  <c r="B42" i="22"/>
  <c r="B71" i="22" s="1"/>
  <c r="B100" i="22" s="1"/>
  <c r="B41" i="22"/>
  <c r="B70" i="22" s="1"/>
  <c r="B99" i="22" s="1"/>
  <c r="B40" i="22"/>
  <c r="B69" i="22" s="1"/>
  <c r="B98" i="22" s="1"/>
  <c r="B39" i="22"/>
  <c r="B68" i="22" s="1"/>
  <c r="B97" i="22" s="1"/>
  <c r="B38" i="22"/>
  <c r="B67" i="22" s="1"/>
  <c r="B96" i="22" s="1"/>
  <c r="B37" i="22"/>
  <c r="B66" i="22" s="1"/>
  <c r="B95" i="22" s="1"/>
  <c r="B36" i="22"/>
  <c r="B65" i="22" s="1"/>
  <c r="B94" i="22" s="1"/>
  <c r="B35" i="22"/>
  <c r="B64" i="22" s="1"/>
  <c r="B93" i="22" s="1"/>
  <c r="B34" i="22"/>
  <c r="B63" i="22" s="1"/>
  <c r="B92" i="22" s="1"/>
  <c r="B33" i="22"/>
  <c r="B62" i="22" s="1"/>
  <c r="B91" i="22" s="1"/>
  <c r="B32" i="22"/>
  <c r="B61" i="22" s="1"/>
  <c r="B90" i="22" s="1"/>
  <c r="B31" i="22"/>
  <c r="B60" i="22" s="1"/>
  <c r="B89" i="22" s="1"/>
  <c r="S1" i="22"/>
  <c r="R1" i="22"/>
  <c r="Q1" i="22"/>
  <c r="P1" i="22"/>
  <c r="O1" i="22"/>
  <c r="N1" i="22"/>
  <c r="M1" i="22"/>
  <c r="Y53" i="20"/>
  <c r="Y51" i="20"/>
  <c r="Y50" i="20"/>
  <c r="Y49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1" i="20"/>
  <c r="Y30" i="20"/>
  <c r="Y28" i="20"/>
  <c r="Y27" i="20"/>
  <c r="Y26" i="20"/>
  <c r="Y25" i="20"/>
  <c r="AG53" i="20"/>
  <c r="AG51" i="20"/>
  <c r="AG50" i="20"/>
  <c r="AG49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1" i="20"/>
  <c r="AG30" i="20"/>
  <c r="AG28" i="20"/>
  <c r="AG27" i="20"/>
  <c r="AG26" i="20"/>
  <c r="AG25" i="20"/>
  <c r="Q53" i="20"/>
  <c r="Q51" i="20"/>
  <c r="Q50" i="20"/>
  <c r="Q49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1" i="20"/>
  <c r="Q30" i="20"/>
  <c r="Q28" i="20"/>
  <c r="Q27" i="20"/>
  <c r="Q26" i="20"/>
  <c r="I53" i="20"/>
  <c r="I51" i="20"/>
  <c r="I50" i="20"/>
  <c r="I49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1" i="20"/>
  <c r="I30" i="20"/>
  <c r="I28" i="20"/>
  <c r="I27" i="20"/>
  <c r="I26" i="20"/>
  <c r="O90" i="20"/>
  <c r="N90" i="20"/>
  <c r="M90" i="20"/>
  <c r="M19" i="20"/>
  <c r="M87" i="20" s="1"/>
  <c r="AJ53" i="20"/>
  <c r="AJ51" i="20"/>
  <c r="AJ50" i="20"/>
  <c r="AJ49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1" i="20"/>
  <c r="AJ30" i="20"/>
  <c r="AJ28" i="20"/>
  <c r="AJ27" i="20"/>
  <c r="AJ26" i="20"/>
  <c r="AJ25" i="20"/>
  <c r="AB53" i="20"/>
  <c r="AB51" i="20"/>
  <c r="AB50" i="20"/>
  <c r="AB49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1" i="20"/>
  <c r="AB30" i="20"/>
  <c r="AB28" i="20"/>
  <c r="AB27" i="20"/>
  <c r="AB26" i="20"/>
  <c r="AB25" i="20"/>
  <c r="T53" i="20"/>
  <c r="T51" i="20"/>
  <c r="T50" i="20"/>
  <c r="T49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1" i="20"/>
  <c r="T30" i="20"/>
  <c r="T28" i="20"/>
  <c r="T27" i="20"/>
  <c r="T26" i="20"/>
  <c r="T25" i="20"/>
  <c r="L53" i="20"/>
  <c r="L51" i="20"/>
  <c r="L50" i="20"/>
  <c r="L49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1" i="20"/>
  <c r="L30" i="20"/>
  <c r="L28" i="20"/>
  <c r="L27" i="20"/>
  <c r="L26" i="20"/>
  <c r="L25" i="20"/>
  <c r="Q25" i="20"/>
  <c r="I25" i="20"/>
  <c r="BA53" i="20"/>
  <c r="AZ53" i="20"/>
  <c r="AY53" i="20"/>
  <c r="AX53" i="20"/>
  <c r="AW53" i="20"/>
  <c r="AV53" i="20"/>
  <c r="BA51" i="20"/>
  <c r="AZ51" i="20"/>
  <c r="AY51" i="20"/>
  <c r="AX51" i="20"/>
  <c r="AW51" i="20"/>
  <c r="AV51" i="20"/>
  <c r="BA50" i="20"/>
  <c r="AZ50" i="20"/>
  <c r="AY50" i="20"/>
  <c r="AX50" i="20"/>
  <c r="AW50" i="20"/>
  <c r="AV50" i="20"/>
  <c r="BA49" i="20"/>
  <c r="AZ49" i="20"/>
  <c r="AY49" i="20"/>
  <c r="AX49" i="20"/>
  <c r="AW49" i="20"/>
  <c r="AV49" i="20"/>
  <c r="BA47" i="20"/>
  <c r="AZ47" i="20"/>
  <c r="AY47" i="20"/>
  <c r="AX47" i="20"/>
  <c r="AW47" i="20"/>
  <c r="AV47" i="20"/>
  <c r="BA46" i="20"/>
  <c r="AZ46" i="20"/>
  <c r="AY46" i="20"/>
  <c r="AX46" i="20"/>
  <c r="AW46" i="20"/>
  <c r="AV46" i="20"/>
  <c r="BA45" i="20"/>
  <c r="AZ45" i="20"/>
  <c r="AY45" i="20"/>
  <c r="AX45" i="20"/>
  <c r="AW45" i="20"/>
  <c r="AV45" i="20"/>
  <c r="BA44" i="20"/>
  <c r="AZ44" i="20"/>
  <c r="AY44" i="20"/>
  <c r="AX44" i="20"/>
  <c r="AW44" i="20"/>
  <c r="AV44" i="20"/>
  <c r="BA43" i="20"/>
  <c r="AZ43" i="20"/>
  <c r="AZ29" i="20" s="1"/>
  <c r="AY43" i="20"/>
  <c r="AY29" i="20" s="1"/>
  <c r="AX43" i="20"/>
  <c r="AW43" i="20"/>
  <c r="AW29" i="20" s="1"/>
  <c r="AV43" i="20"/>
  <c r="AV29" i="20" s="1"/>
  <c r="BA42" i="20"/>
  <c r="AZ42" i="20"/>
  <c r="AY42" i="20"/>
  <c r="AX42" i="20"/>
  <c r="AW42" i="20"/>
  <c r="AV42" i="20"/>
  <c r="BA41" i="20"/>
  <c r="AZ41" i="20"/>
  <c r="AY41" i="20"/>
  <c r="AX41" i="20"/>
  <c r="AW41" i="20"/>
  <c r="AV41" i="20"/>
  <c r="BA40" i="20"/>
  <c r="AZ40" i="20"/>
  <c r="AY40" i="20"/>
  <c r="AY32" i="20" s="1"/>
  <c r="AX40" i="20"/>
  <c r="AW40" i="20"/>
  <c r="AW32" i="20" s="1"/>
  <c r="AV40" i="20"/>
  <c r="AV32" i="20" s="1"/>
  <c r="BA39" i="20"/>
  <c r="AZ39" i="20"/>
  <c r="AY39" i="20"/>
  <c r="AX39" i="20"/>
  <c r="AW39" i="20"/>
  <c r="AV39" i="20"/>
  <c r="BA38" i="20"/>
  <c r="AZ38" i="20"/>
  <c r="AY38" i="20"/>
  <c r="AX38" i="20"/>
  <c r="AW38" i="20"/>
  <c r="AV38" i="20"/>
  <c r="BA37" i="20"/>
  <c r="AZ37" i="20"/>
  <c r="AY37" i="20"/>
  <c r="AX37" i="20"/>
  <c r="AW37" i="20"/>
  <c r="AV37" i="20"/>
  <c r="BA36" i="20"/>
  <c r="AZ36" i="20"/>
  <c r="AY36" i="20"/>
  <c r="AX36" i="20"/>
  <c r="AW36" i="20"/>
  <c r="AV36" i="20"/>
  <c r="BA35" i="20"/>
  <c r="AZ35" i="20"/>
  <c r="AY35" i="20"/>
  <c r="AX35" i="20"/>
  <c r="AW35" i="20"/>
  <c r="AV35" i="20"/>
  <c r="BA34" i="20"/>
  <c r="AZ34" i="20"/>
  <c r="AY34" i="20"/>
  <c r="AX34" i="20"/>
  <c r="AW34" i="20"/>
  <c r="AV34" i="20"/>
  <c r="BA33" i="20"/>
  <c r="AZ33" i="20"/>
  <c r="AY33" i="20"/>
  <c r="AX33" i="20"/>
  <c r="AW33" i="20"/>
  <c r="AV33" i="20"/>
  <c r="BA31" i="20"/>
  <c r="AZ31" i="20"/>
  <c r="AY31" i="20"/>
  <c r="AX31" i="20"/>
  <c r="AW31" i="20"/>
  <c r="AV31" i="20"/>
  <c r="BA30" i="20"/>
  <c r="AZ30" i="20"/>
  <c r="AZ48" i="20" s="1"/>
  <c r="AY30" i="20"/>
  <c r="AY48" i="20" s="1"/>
  <c r="AX30" i="20"/>
  <c r="AW30" i="20"/>
  <c r="AW48" i="20" s="1"/>
  <c r="AV30" i="20"/>
  <c r="AV48" i="20" s="1"/>
  <c r="BA28" i="20"/>
  <c r="AZ28" i="20"/>
  <c r="AY28" i="20"/>
  <c r="AX28" i="20"/>
  <c r="AW28" i="20"/>
  <c r="AV28" i="20"/>
  <c r="BA27" i="20"/>
  <c r="AZ27" i="20"/>
  <c r="AY27" i="20"/>
  <c r="AX27" i="20"/>
  <c r="AW27" i="20"/>
  <c r="AV27" i="20"/>
  <c r="BA26" i="20"/>
  <c r="AZ26" i="20"/>
  <c r="AY26" i="20"/>
  <c r="AX26" i="20"/>
  <c r="AW26" i="20"/>
  <c r="AV26" i="20"/>
  <c r="BA25" i="20"/>
  <c r="BA52" i="20" s="1"/>
  <c r="AZ25" i="20"/>
  <c r="AZ52" i="20" s="1"/>
  <c r="AY25" i="20"/>
  <c r="AY52" i="20" s="1"/>
  <c r="AX25" i="20"/>
  <c r="AW25" i="20"/>
  <c r="AW52" i="20" s="1"/>
  <c r="AV25" i="20"/>
  <c r="AV52" i="20" s="1"/>
  <c r="BA24" i="20"/>
  <c r="AZ24" i="20"/>
  <c r="AY24" i="20"/>
  <c r="AX24" i="20"/>
  <c r="AW24" i="20"/>
  <c r="AV24" i="20"/>
  <c r="B85" i="20"/>
  <c r="B83" i="20"/>
  <c r="B82" i="20"/>
  <c r="B81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3" i="20"/>
  <c r="B62" i="20"/>
  <c r="B60" i="20"/>
  <c r="B59" i="20"/>
  <c r="B58" i="20"/>
  <c r="B57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H52" i="20"/>
  <c r="G52" i="20"/>
  <c r="W52" i="20" s="1"/>
  <c r="F52" i="20"/>
  <c r="E52" i="20"/>
  <c r="D52" i="20"/>
  <c r="AB52" i="20" s="1"/>
  <c r="C52" i="20"/>
  <c r="I52" i="20" s="1"/>
  <c r="H48" i="20"/>
  <c r="G48" i="20"/>
  <c r="F48" i="20"/>
  <c r="AD48" i="20" s="1"/>
  <c r="E48" i="20"/>
  <c r="AC48" i="20" s="1"/>
  <c r="D48" i="20"/>
  <c r="AB48" i="20" s="1"/>
  <c r="C48" i="20"/>
  <c r="Y48" i="20" s="1"/>
  <c r="H32" i="20"/>
  <c r="G32" i="20"/>
  <c r="AE32" i="20" s="1"/>
  <c r="F32" i="20"/>
  <c r="E32" i="20"/>
  <c r="D32" i="20"/>
  <c r="AB32" i="20" s="1"/>
  <c r="C32" i="20"/>
  <c r="H29" i="20"/>
  <c r="H24" i="20" s="1"/>
  <c r="G29" i="20"/>
  <c r="W29" i="20" s="1"/>
  <c r="F29" i="20"/>
  <c r="E29" i="20"/>
  <c r="AC29" i="20" s="1"/>
  <c r="D29" i="20"/>
  <c r="C29" i="20"/>
  <c r="AG29" i="20" s="1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6" i="20"/>
  <c r="AU35" i="20"/>
  <c r="AU34" i="20"/>
  <c r="AU33" i="20"/>
  <c r="AU32" i="20"/>
  <c r="AU31" i="20"/>
  <c r="AU30" i="20"/>
  <c r="AU29" i="20"/>
  <c r="AU28" i="20"/>
  <c r="AU27" i="20"/>
  <c r="AU26" i="20"/>
  <c r="AU25" i="20"/>
  <c r="BA29" i="20"/>
  <c r="AX29" i="20"/>
  <c r="BA48" i="20"/>
  <c r="AX48" i="20"/>
  <c r="AX52" i="20"/>
  <c r="AM53" i="20"/>
  <c r="AL53" i="20"/>
  <c r="AK53" i="20"/>
  <c r="AM51" i="20"/>
  <c r="AL51" i="20"/>
  <c r="AK51" i="20"/>
  <c r="AM50" i="20"/>
  <c r="AL50" i="20"/>
  <c r="AK50" i="20"/>
  <c r="AM49" i="20"/>
  <c r="AL49" i="20"/>
  <c r="AK49" i="20"/>
  <c r="AM47" i="20"/>
  <c r="AL47" i="20"/>
  <c r="AK47" i="20"/>
  <c r="AM46" i="20"/>
  <c r="AL46" i="20"/>
  <c r="AK46" i="20"/>
  <c r="AM45" i="20"/>
  <c r="AL45" i="20"/>
  <c r="AK45" i="20"/>
  <c r="AM44" i="20"/>
  <c r="AL44" i="20"/>
  <c r="AK44" i="20"/>
  <c r="AM43" i="20"/>
  <c r="AL43" i="20"/>
  <c r="AK43" i="20"/>
  <c r="AM42" i="20"/>
  <c r="AL42" i="20"/>
  <c r="AK42" i="20"/>
  <c r="AM41" i="20"/>
  <c r="AL41" i="20"/>
  <c r="AK41" i="20"/>
  <c r="AM40" i="20"/>
  <c r="AL40" i="20"/>
  <c r="AK40" i="20"/>
  <c r="AM39" i="20"/>
  <c r="AL39" i="20"/>
  <c r="AK39" i="20"/>
  <c r="AM38" i="20"/>
  <c r="AL38" i="20"/>
  <c r="AK38" i="20"/>
  <c r="AM37" i="20"/>
  <c r="AL37" i="20"/>
  <c r="AK37" i="20"/>
  <c r="AM36" i="20"/>
  <c r="AL36" i="20"/>
  <c r="AK36" i="20"/>
  <c r="AM35" i="20"/>
  <c r="AL35" i="20"/>
  <c r="AK35" i="20"/>
  <c r="AM34" i="20"/>
  <c r="AL34" i="20"/>
  <c r="AK34" i="20"/>
  <c r="AM33" i="20"/>
  <c r="AL33" i="20"/>
  <c r="AK33" i="20"/>
  <c r="AM31" i="20"/>
  <c r="AL31" i="20"/>
  <c r="AK31" i="20"/>
  <c r="AM30" i="20"/>
  <c r="AL30" i="20"/>
  <c r="AK30" i="20"/>
  <c r="AM28" i="20"/>
  <c r="AL28" i="20"/>
  <c r="AK28" i="20"/>
  <c r="AM27" i="20"/>
  <c r="AL27" i="20"/>
  <c r="AK27" i="20"/>
  <c r="AM26" i="20"/>
  <c r="AL26" i="20"/>
  <c r="AK26" i="20"/>
  <c r="AM25" i="20"/>
  <c r="AL25" i="20"/>
  <c r="AK25" i="20"/>
  <c r="AE53" i="20"/>
  <c r="AD53" i="20"/>
  <c r="AC53" i="20"/>
  <c r="AC52" i="20"/>
  <c r="AE51" i="20"/>
  <c r="AD51" i="20"/>
  <c r="AC51" i="20"/>
  <c r="AE50" i="20"/>
  <c r="AD50" i="20"/>
  <c r="AC50" i="20"/>
  <c r="AE49" i="20"/>
  <c r="AD49" i="20"/>
  <c r="AC49" i="20"/>
  <c r="AE47" i="20"/>
  <c r="AD47" i="20"/>
  <c r="AC47" i="20"/>
  <c r="AE46" i="20"/>
  <c r="AD46" i="20"/>
  <c r="AC46" i="20"/>
  <c r="AE45" i="20"/>
  <c r="AD45" i="20"/>
  <c r="AC45" i="20"/>
  <c r="AE44" i="20"/>
  <c r="AD44" i="20"/>
  <c r="AC44" i="20"/>
  <c r="AE43" i="20"/>
  <c r="AD43" i="20"/>
  <c r="AC43" i="20"/>
  <c r="AE42" i="20"/>
  <c r="AD42" i="20"/>
  <c r="AC42" i="20"/>
  <c r="AE41" i="20"/>
  <c r="AD41" i="20"/>
  <c r="AC41" i="20"/>
  <c r="AE40" i="20"/>
  <c r="AD40" i="20"/>
  <c r="AC40" i="20"/>
  <c r="AE39" i="20"/>
  <c r="AD39" i="20"/>
  <c r="AC39" i="20"/>
  <c r="AE38" i="20"/>
  <c r="AD38" i="20"/>
  <c r="AC38" i="20"/>
  <c r="AE37" i="20"/>
  <c r="AD37" i="20"/>
  <c r="AC37" i="20"/>
  <c r="AE36" i="20"/>
  <c r="AD36" i="20"/>
  <c r="AC36" i="20"/>
  <c r="AE35" i="20"/>
  <c r="AD35" i="20"/>
  <c r="AC35" i="20"/>
  <c r="AE34" i="20"/>
  <c r="AD34" i="20"/>
  <c r="AC34" i="20"/>
  <c r="AE33" i="20"/>
  <c r="AD33" i="20"/>
  <c r="AC33" i="20"/>
  <c r="AE31" i="20"/>
  <c r="AD31" i="20"/>
  <c r="AC31" i="20"/>
  <c r="AE30" i="20"/>
  <c r="AD30" i="20"/>
  <c r="AC30" i="20"/>
  <c r="AE28" i="20"/>
  <c r="AD28" i="20"/>
  <c r="AC28" i="20"/>
  <c r="AE27" i="20"/>
  <c r="AD27" i="20"/>
  <c r="AC27" i="20"/>
  <c r="AE26" i="20"/>
  <c r="AD26" i="20"/>
  <c r="AC26" i="20"/>
  <c r="AE25" i="20"/>
  <c r="AD25" i="20"/>
  <c r="AC25" i="20"/>
  <c r="W53" i="20"/>
  <c r="V53" i="20"/>
  <c r="U53" i="20"/>
  <c r="W51" i="20"/>
  <c r="V51" i="20"/>
  <c r="U51" i="20"/>
  <c r="W50" i="20"/>
  <c r="V50" i="20"/>
  <c r="U50" i="20"/>
  <c r="W49" i="20"/>
  <c r="V49" i="20"/>
  <c r="U49" i="20"/>
  <c r="W47" i="20"/>
  <c r="V47" i="20"/>
  <c r="U47" i="20"/>
  <c r="W46" i="20"/>
  <c r="V46" i="20"/>
  <c r="U46" i="20"/>
  <c r="W45" i="20"/>
  <c r="V45" i="20"/>
  <c r="U45" i="20"/>
  <c r="W44" i="20"/>
  <c r="V44" i="20"/>
  <c r="U44" i="20"/>
  <c r="W43" i="20"/>
  <c r="V43" i="20"/>
  <c r="U43" i="20"/>
  <c r="W42" i="20"/>
  <c r="V42" i="20"/>
  <c r="U42" i="20"/>
  <c r="W41" i="20"/>
  <c r="V41" i="20"/>
  <c r="U41" i="20"/>
  <c r="W40" i="20"/>
  <c r="V40" i="20"/>
  <c r="U40" i="20"/>
  <c r="W39" i="20"/>
  <c r="V39" i="20"/>
  <c r="U39" i="20"/>
  <c r="W38" i="20"/>
  <c r="V38" i="20"/>
  <c r="U38" i="20"/>
  <c r="W37" i="20"/>
  <c r="V37" i="20"/>
  <c r="U37" i="20"/>
  <c r="W36" i="20"/>
  <c r="V36" i="20"/>
  <c r="U36" i="20"/>
  <c r="W35" i="20"/>
  <c r="V35" i="20"/>
  <c r="U35" i="20"/>
  <c r="W34" i="20"/>
  <c r="V34" i="20"/>
  <c r="U34" i="20"/>
  <c r="W33" i="20"/>
  <c r="V33" i="20"/>
  <c r="U33" i="20"/>
  <c r="W31" i="20"/>
  <c r="V31" i="20"/>
  <c r="U31" i="20"/>
  <c r="W30" i="20"/>
  <c r="V30" i="20"/>
  <c r="U30" i="20"/>
  <c r="W28" i="20"/>
  <c r="V28" i="20"/>
  <c r="U28" i="20"/>
  <c r="W27" i="20"/>
  <c r="V27" i="20"/>
  <c r="U27" i="20"/>
  <c r="W26" i="20"/>
  <c r="V26" i="20"/>
  <c r="U26" i="20"/>
  <c r="W25" i="20"/>
  <c r="V25" i="20"/>
  <c r="U25" i="20"/>
  <c r="O53" i="20"/>
  <c r="N53" i="20"/>
  <c r="M53" i="20"/>
  <c r="O51" i="20"/>
  <c r="N51" i="20"/>
  <c r="M51" i="20"/>
  <c r="O50" i="20"/>
  <c r="N50" i="20"/>
  <c r="M50" i="20"/>
  <c r="O49" i="20"/>
  <c r="N49" i="20"/>
  <c r="M49" i="20"/>
  <c r="O47" i="20"/>
  <c r="N47" i="20"/>
  <c r="M47" i="20"/>
  <c r="O46" i="20"/>
  <c r="N46" i="20"/>
  <c r="M46" i="20"/>
  <c r="O45" i="20"/>
  <c r="N45" i="20"/>
  <c r="M45" i="20"/>
  <c r="O44" i="20"/>
  <c r="N44" i="20"/>
  <c r="M44" i="20"/>
  <c r="O43" i="20"/>
  <c r="N43" i="20"/>
  <c r="M43" i="20"/>
  <c r="O42" i="20"/>
  <c r="N42" i="20"/>
  <c r="M42" i="20"/>
  <c r="O41" i="20"/>
  <c r="N41" i="20"/>
  <c r="M41" i="20"/>
  <c r="O40" i="20"/>
  <c r="N40" i="20"/>
  <c r="M40" i="20"/>
  <c r="O39" i="20"/>
  <c r="N39" i="20"/>
  <c r="M39" i="20"/>
  <c r="O38" i="20"/>
  <c r="N38" i="20"/>
  <c r="M38" i="20"/>
  <c r="O37" i="20"/>
  <c r="N37" i="20"/>
  <c r="M37" i="20"/>
  <c r="O36" i="20"/>
  <c r="N36" i="20"/>
  <c r="M36" i="20"/>
  <c r="O35" i="20"/>
  <c r="N35" i="20"/>
  <c r="M35" i="20"/>
  <c r="O34" i="20"/>
  <c r="N34" i="20"/>
  <c r="M34" i="20"/>
  <c r="O33" i="20"/>
  <c r="N33" i="20"/>
  <c r="M33" i="20"/>
  <c r="N32" i="20"/>
  <c r="O31" i="20"/>
  <c r="N31" i="20"/>
  <c r="M31" i="20"/>
  <c r="O30" i="20"/>
  <c r="N30" i="20"/>
  <c r="M30" i="20"/>
  <c r="O28" i="20"/>
  <c r="N28" i="20"/>
  <c r="M28" i="20"/>
  <c r="O27" i="20"/>
  <c r="N27" i="20"/>
  <c r="M27" i="20"/>
  <c r="O26" i="20"/>
  <c r="O91" i="20" s="1"/>
  <c r="N26" i="20"/>
  <c r="N91" i="20" s="1"/>
  <c r="M26" i="20"/>
  <c r="M91" i="20" s="1"/>
  <c r="AP53" i="20"/>
  <c r="AP51" i="20"/>
  <c r="AP50" i="20"/>
  <c r="AP49" i="20"/>
  <c r="AP47" i="20"/>
  <c r="AP46" i="20"/>
  <c r="AP45" i="20"/>
  <c r="AP44" i="20"/>
  <c r="AP43" i="20"/>
  <c r="AP42" i="20"/>
  <c r="AP41" i="20"/>
  <c r="AP40" i="20"/>
  <c r="AP39" i="20"/>
  <c r="AP38" i="20"/>
  <c r="AP37" i="20"/>
  <c r="AP36" i="20"/>
  <c r="AP35" i="20"/>
  <c r="AP34" i="20"/>
  <c r="AP33" i="20"/>
  <c r="AP31" i="20"/>
  <c r="AP30" i="20"/>
  <c r="AP28" i="20"/>
  <c r="AP27" i="20"/>
  <c r="AP26" i="20"/>
  <c r="AP25" i="20"/>
  <c r="AM19" i="20"/>
  <c r="AM20" i="20" s="1"/>
  <c r="AL19" i="20"/>
  <c r="AK19" i="20"/>
  <c r="AE19" i="20"/>
  <c r="AD19" i="20"/>
  <c r="AD20" i="20" s="1"/>
  <c r="AC19" i="20"/>
  <c r="W19" i="20"/>
  <c r="W20" i="20" s="1"/>
  <c r="V19" i="20"/>
  <c r="U19" i="20"/>
  <c r="O19" i="20"/>
  <c r="N19" i="20"/>
  <c r="N87" i="20" s="1"/>
  <c r="B59" i="8"/>
  <c r="B58" i="8"/>
  <c r="B87" i="8" s="1"/>
  <c r="B116" i="8" s="1"/>
  <c r="B57" i="8"/>
  <c r="B86" i="8" s="1"/>
  <c r="B115" i="8" s="1"/>
  <c r="B56" i="8"/>
  <c r="B85" i="8" s="1"/>
  <c r="B114" i="8" s="1"/>
  <c r="B55" i="8"/>
  <c r="B54" i="8"/>
  <c r="B83" i="8" s="1"/>
  <c r="B112" i="8" s="1"/>
  <c r="B53" i="8"/>
  <c r="B82" i="8" s="1"/>
  <c r="B111" i="8" s="1"/>
  <c r="B52" i="8"/>
  <c r="B81" i="8" s="1"/>
  <c r="B110" i="8" s="1"/>
  <c r="B51" i="8"/>
  <c r="B80" i="8" s="1"/>
  <c r="B109" i="8" s="1"/>
  <c r="B50" i="8"/>
  <c r="B79" i="8" s="1"/>
  <c r="B49" i="8"/>
  <c r="B78" i="8" s="1"/>
  <c r="B107" i="8" s="1"/>
  <c r="B48" i="8"/>
  <c r="B77" i="8" s="1"/>
  <c r="B106" i="8" s="1"/>
  <c r="B47" i="8"/>
  <c r="B76" i="8" s="1"/>
  <c r="B105" i="8" s="1"/>
  <c r="B46" i="8"/>
  <c r="B45" i="8"/>
  <c r="B74" i="8" s="1"/>
  <c r="B103" i="8" s="1"/>
  <c r="B44" i="8"/>
  <c r="B73" i="8" s="1"/>
  <c r="B102" i="8" s="1"/>
  <c r="B43" i="8"/>
  <c r="B72" i="8" s="1"/>
  <c r="B101" i="8" s="1"/>
  <c r="B42" i="8"/>
  <c r="B71" i="8" s="1"/>
  <c r="B41" i="8"/>
  <c r="B40" i="8"/>
  <c r="B39" i="8"/>
  <c r="B68" i="8" s="1"/>
  <c r="B97" i="8" s="1"/>
  <c r="B38" i="8"/>
  <c r="B67" i="8" s="1"/>
  <c r="B96" i="8" s="1"/>
  <c r="B37" i="8"/>
  <c r="B66" i="8" s="1"/>
  <c r="B36" i="8"/>
  <c r="B65" i="8" s="1"/>
  <c r="B94" i="8" s="1"/>
  <c r="B35" i="8"/>
  <c r="B64" i="8" s="1"/>
  <c r="B93" i="8" s="1"/>
  <c r="B34" i="8"/>
  <c r="B63" i="8" s="1"/>
  <c r="B92" i="8" s="1"/>
  <c r="B33" i="8"/>
  <c r="B32" i="8"/>
  <c r="B61" i="8" s="1"/>
  <c r="B31" i="8"/>
  <c r="B60" i="8" s="1"/>
  <c r="B89" i="8" s="1"/>
  <c r="B59" i="12"/>
  <c r="B88" i="12" s="1"/>
  <c r="B117" i="12" s="1"/>
  <c r="B58" i="12"/>
  <c r="B87" i="12" s="1"/>
  <c r="B116" i="12" s="1"/>
  <c r="B57" i="12"/>
  <c r="B56" i="12"/>
  <c r="B55" i="12"/>
  <c r="B84" i="12" s="1"/>
  <c r="B113" i="12" s="1"/>
  <c r="B54" i="12"/>
  <c r="B83" i="12" s="1"/>
  <c r="B112" i="12" s="1"/>
  <c r="B53" i="12"/>
  <c r="B82" i="12" s="1"/>
  <c r="B52" i="12"/>
  <c r="B81" i="12" s="1"/>
  <c r="B51" i="12"/>
  <c r="B80" i="12" s="1"/>
  <c r="B50" i="12"/>
  <c r="B79" i="12" s="1"/>
  <c r="B108" i="12" s="1"/>
  <c r="B49" i="12"/>
  <c r="B48" i="12"/>
  <c r="B77" i="12" s="1"/>
  <c r="B106" i="12" s="1"/>
  <c r="B47" i="12"/>
  <c r="B46" i="12"/>
  <c r="B75" i="12" s="1"/>
  <c r="B104" i="12" s="1"/>
  <c r="B45" i="12"/>
  <c r="B74" i="12" s="1"/>
  <c r="B44" i="12"/>
  <c r="B43" i="12"/>
  <c r="B72" i="12" s="1"/>
  <c r="B101" i="12" s="1"/>
  <c r="B42" i="12"/>
  <c r="B71" i="12" s="1"/>
  <c r="B100" i="12" s="1"/>
  <c r="B41" i="12"/>
  <c r="B70" i="12" s="1"/>
  <c r="B99" i="12" s="1"/>
  <c r="B40" i="12"/>
  <c r="B69" i="12" s="1"/>
  <c r="B98" i="12" s="1"/>
  <c r="B39" i="12"/>
  <c r="B68" i="12" s="1"/>
  <c r="B97" i="12" s="1"/>
  <c r="B38" i="12"/>
  <c r="B67" i="12" s="1"/>
  <c r="B96" i="12" s="1"/>
  <c r="B37" i="12"/>
  <c r="B66" i="12" s="1"/>
  <c r="B36" i="12"/>
  <c r="B65" i="12" s="1"/>
  <c r="B94" i="12" s="1"/>
  <c r="B35" i="12"/>
  <c r="B64" i="12" s="1"/>
  <c r="B93" i="12" s="1"/>
  <c r="B34" i="12"/>
  <c r="B63" i="12" s="1"/>
  <c r="B92" i="12" s="1"/>
  <c r="B33" i="12"/>
  <c r="B62" i="12" s="1"/>
  <c r="B32" i="12"/>
  <c r="B31" i="12"/>
  <c r="B60" i="12" s="1"/>
  <c r="B89" i="12" s="1"/>
  <c r="B59" i="6"/>
  <c r="B58" i="6"/>
  <c r="B87" i="6" s="1"/>
  <c r="B57" i="6"/>
  <c r="B86" i="6" s="1"/>
  <c r="B115" i="6" s="1"/>
  <c r="B56" i="6"/>
  <c r="B85" i="6" s="1"/>
  <c r="B114" i="6" s="1"/>
  <c r="B55" i="6"/>
  <c r="B84" i="6" s="1"/>
  <c r="B113" i="6" s="1"/>
  <c r="B54" i="6"/>
  <c r="B83" i="6" s="1"/>
  <c r="B53" i="6"/>
  <c r="B82" i="6" s="1"/>
  <c r="B111" i="6" s="1"/>
  <c r="B52" i="6"/>
  <c r="B81" i="6" s="1"/>
  <c r="B110" i="6" s="1"/>
  <c r="B51" i="6"/>
  <c r="B80" i="6" s="1"/>
  <c r="B109" i="6" s="1"/>
  <c r="B50" i="6"/>
  <c r="B79" i="6" s="1"/>
  <c r="B108" i="6" s="1"/>
  <c r="B49" i="6"/>
  <c r="B78" i="6" s="1"/>
  <c r="B107" i="6" s="1"/>
  <c r="B48" i="6"/>
  <c r="B47" i="6"/>
  <c r="B76" i="6" s="1"/>
  <c r="B105" i="6" s="1"/>
  <c r="B46" i="6"/>
  <c r="B75" i="6" s="1"/>
  <c r="B45" i="6"/>
  <c r="B74" i="6" s="1"/>
  <c r="B103" i="6" s="1"/>
  <c r="B44" i="6"/>
  <c r="B43" i="6"/>
  <c r="B72" i="6" s="1"/>
  <c r="B101" i="6" s="1"/>
  <c r="B42" i="6"/>
  <c r="B71" i="6" s="1"/>
  <c r="B41" i="6"/>
  <c r="B70" i="6" s="1"/>
  <c r="B99" i="6" s="1"/>
  <c r="B40" i="6"/>
  <c r="B69" i="6" s="1"/>
  <c r="B39" i="6"/>
  <c r="B68" i="6" s="1"/>
  <c r="B38" i="6"/>
  <c r="B37" i="6"/>
  <c r="B66" i="6" s="1"/>
  <c r="B36" i="6"/>
  <c r="B65" i="6" s="1"/>
  <c r="B94" i="6" s="1"/>
  <c r="B35" i="6"/>
  <c r="B64" i="6" s="1"/>
  <c r="B34" i="6"/>
  <c r="B63" i="6" s="1"/>
  <c r="B92" i="6" s="1"/>
  <c r="B33" i="6"/>
  <c r="B62" i="6" s="1"/>
  <c r="B91" i="6" s="1"/>
  <c r="B32" i="6"/>
  <c r="B31" i="6"/>
  <c r="B60" i="6" s="1"/>
  <c r="B89" i="6" s="1"/>
  <c r="B59" i="5"/>
  <c r="B58" i="5"/>
  <c r="B87" i="5" s="1"/>
  <c r="B116" i="5" s="1"/>
  <c r="B57" i="5"/>
  <c r="B86" i="5" s="1"/>
  <c r="B115" i="5" s="1"/>
  <c r="B56" i="5"/>
  <c r="B85" i="5" s="1"/>
  <c r="B114" i="5" s="1"/>
  <c r="B55" i="5"/>
  <c r="B84" i="5" s="1"/>
  <c r="B113" i="5" s="1"/>
  <c r="B54" i="5"/>
  <c r="B53" i="5"/>
  <c r="B82" i="5" s="1"/>
  <c r="B111" i="5" s="1"/>
  <c r="B52" i="5"/>
  <c r="B81" i="5" s="1"/>
  <c r="B110" i="5" s="1"/>
  <c r="B51" i="5"/>
  <c r="B50" i="5"/>
  <c r="B79" i="5" s="1"/>
  <c r="B108" i="5" s="1"/>
  <c r="B49" i="5"/>
  <c r="B78" i="5" s="1"/>
  <c r="B107" i="5" s="1"/>
  <c r="B48" i="5"/>
  <c r="B77" i="5" s="1"/>
  <c r="B106" i="5" s="1"/>
  <c r="B47" i="5"/>
  <c r="B76" i="5" s="1"/>
  <c r="B46" i="5"/>
  <c r="B75" i="5" s="1"/>
  <c r="B104" i="5" s="1"/>
  <c r="B45" i="5"/>
  <c r="B74" i="5" s="1"/>
  <c r="B103" i="5" s="1"/>
  <c r="B44" i="5"/>
  <c r="B73" i="5" s="1"/>
  <c r="B102" i="5" s="1"/>
  <c r="B43" i="5"/>
  <c r="B42" i="5"/>
  <c r="B71" i="5" s="1"/>
  <c r="B100" i="5" s="1"/>
  <c r="B41" i="5"/>
  <c r="B70" i="5" s="1"/>
  <c r="B99" i="5" s="1"/>
  <c r="B40" i="5"/>
  <c r="B69" i="5" s="1"/>
  <c r="B98" i="5" s="1"/>
  <c r="B39" i="5"/>
  <c r="B68" i="5" s="1"/>
  <c r="B97" i="5" s="1"/>
  <c r="B38" i="5"/>
  <c r="B67" i="5" s="1"/>
  <c r="B37" i="5"/>
  <c r="B66" i="5" s="1"/>
  <c r="B95" i="5" s="1"/>
  <c r="B36" i="5"/>
  <c r="B65" i="5" s="1"/>
  <c r="B35" i="5"/>
  <c r="B34" i="5"/>
  <c r="B63" i="5" s="1"/>
  <c r="B92" i="5" s="1"/>
  <c r="B33" i="5"/>
  <c r="B62" i="5" s="1"/>
  <c r="B91" i="5" s="1"/>
  <c r="B32" i="5"/>
  <c r="B61" i="5" s="1"/>
  <c r="B90" i="5" s="1"/>
  <c r="B31" i="5"/>
  <c r="B60" i="5" s="1"/>
  <c r="B89" i="5" s="1"/>
  <c r="B59" i="15"/>
  <c r="B58" i="15"/>
  <c r="B87" i="15" s="1"/>
  <c r="B116" i="15" s="1"/>
  <c r="B57" i="15"/>
  <c r="B86" i="15" s="1"/>
  <c r="B115" i="15" s="1"/>
  <c r="B56" i="15"/>
  <c r="B85" i="15" s="1"/>
  <c r="B114" i="15" s="1"/>
  <c r="B55" i="15"/>
  <c r="B84" i="15" s="1"/>
  <c r="B54" i="15"/>
  <c r="B83" i="15" s="1"/>
  <c r="B112" i="15" s="1"/>
  <c r="B53" i="15"/>
  <c r="B82" i="15" s="1"/>
  <c r="B111" i="15" s="1"/>
  <c r="B52" i="15"/>
  <c r="B51" i="15"/>
  <c r="B80" i="15" s="1"/>
  <c r="B109" i="15" s="1"/>
  <c r="B50" i="15"/>
  <c r="B79" i="15" s="1"/>
  <c r="B49" i="15"/>
  <c r="B78" i="15" s="1"/>
  <c r="B107" i="15" s="1"/>
  <c r="B48" i="15"/>
  <c r="B77" i="15" s="1"/>
  <c r="B106" i="15" s="1"/>
  <c r="B47" i="15"/>
  <c r="B46" i="15"/>
  <c r="B45" i="15"/>
  <c r="B44" i="15"/>
  <c r="B73" i="15" s="1"/>
  <c r="B102" i="15" s="1"/>
  <c r="B43" i="15"/>
  <c r="B42" i="15"/>
  <c r="B71" i="15" s="1"/>
  <c r="B100" i="15" s="1"/>
  <c r="B41" i="15"/>
  <c r="B70" i="15" s="1"/>
  <c r="B99" i="15" s="1"/>
  <c r="B40" i="15"/>
  <c r="B39" i="15"/>
  <c r="B38" i="15"/>
  <c r="B67" i="15" s="1"/>
  <c r="B96" i="15" s="1"/>
  <c r="B37" i="15"/>
  <c r="B66" i="15" s="1"/>
  <c r="B95" i="15" s="1"/>
  <c r="B36" i="15"/>
  <c r="B35" i="15"/>
  <c r="B64" i="15" s="1"/>
  <c r="B93" i="15" s="1"/>
  <c r="B34" i="15"/>
  <c r="B63" i="15" s="1"/>
  <c r="B92" i="15" s="1"/>
  <c r="B33" i="15"/>
  <c r="B32" i="15"/>
  <c r="B31" i="15"/>
  <c r="B60" i="15" s="1"/>
  <c r="B89" i="15" s="1"/>
  <c r="B59" i="9"/>
  <c r="B88" i="9" s="1"/>
  <c r="B58" i="9"/>
  <c r="B87" i="9" s="1"/>
  <c r="B116" i="9" s="1"/>
  <c r="B57" i="9"/>
  <c r="B56" i="9"/>
  <c r="B85" i="9" s="1"/>
  <c r="B114" i="9" s="1"/>
  <c r="B55" i="9"/>
  <c r="B54" i="9"/>
  <c r="B83" i="9" s="1"/>
  <c r="B53" i="9"/>
  <c r="B52" i="9"/>
  <c r="B81" i="9" s="1"/>
  <c r="B110" i="9" s="1"/>
  <c r="B51" i="9"/>
  <c r="B80" i="9" s="1"/>
  <c r="B109" i="9" s="1"/>
  <c r="B50" i="9"/>
  <c r="B49" i="9"/>
  <c r="B48" i="9"/>
  <c r="B77" i="9" s="1"/>
  <c r="B47" i="9"/>
  <c r="B76" i="9" s="1"/>
  <c r="B105" i="9" s="1"/>
  <c r="B46" i="9"/>
  <c r="B75" i="9" s="1"/>
  <c r="B104" i="9" s="1"/>
  <c r="B45" i="9"/>
  <c r="B74" i="9" s="1"/>
  <c r="B44" i="9"/>
  <c r="B73" i="9" s="1"/>
  <c r="B102" i="9" s="1"/>
  <c r="B43" i="9"/>
  <c r="B72" i="9" s="1"/>
  <c r="B101" i="9" s="1"/>
  <c r="B42" i="9"/>
  <c r="B71" i="9" s="1"/>
  <c r="B41" i="9"/>
  <c r="B40" i="9"/>
  <c r="B69" i="9" s="1"/>
  <c r="B39" i="9"/>
  <c r="B68" i="9" s="1"/>
  <c r="B97" i="9" s="1"/>
  <c r="B38" i="9"/>
  <c r="B37" i="9"/>
  <c r="B36" i="9"/>
  <c r="B65" i="9" s="1"/>
  <c r="B94" i="9" s="1"/>
  <c r="B35" i="9"/>
  <c r="B64" i="9" s="1"/>
  <c r="B93" i="9" s="1"/>
  <c r="B34" i="9"/>
  <c r="B63" i="9" s="1"/>
  <c r="B92" i="9" s="1"/>
  <c r="B33" i="9"/>
  <c r="B62" i="9" s="1"/>
  <c r="B32" i="9"/>
  <c r="B61" i="9" s="1"/>
  <c r="B90" i="9" s="1"/>
  <c r="B31" i="9"/>
  <c r="B60" i="9" s="1"/>
  <c r="B89" i="9" s="1"/>
  <c r="B59" i="11"/>
  <c r="B88" i="11" s="1"/>
  <c r="B117" i="11" s="1"/>
  <c r="B58" i="11"/>
  <c r="B87" i="11" s="1"/>
  <c r="B57" i="11"/>
  <c r="B56" i="11"/>
  <c r="B85" i="11" s="1"/>
  <c r="B114" i="11" s="1"/>
  <c r="B55" i="11"/>
  <c r="B84" i="11" s="1"/>
  <c r="B113" i="11" s="1"/>
  <c r="B54" i="11"/>
  <c r="B83" i="11" s="1"/>
  <c r="B112" i="11" s="1"/>
  <c r="B53" i="11"/>
  <c r="B82" i="11" s="1"/>
  <c r="B52" i="11"/>
  <c r="B81" i="11" s="1"/>
  <c r="B110" i="11" s="1"/>
  <c r="B51" i="11"/>
  <c r="B80" i="11" s="1"/>
  <c r="B109" i="11" s="1"/>
  <c r="B50" i="11"/>
  <c r="B79" i="11" s="1"/>
  <c r="B108" i="11" s="1"/>
  <c r="B49" i="11"/>
  <c r="B78" i="11" s="1"/>
  <c r="B48" i="11"/>
  <c r="B47" i="11"/>
  <c r="B76" i="11" s="1"/>
  <c r="B105" i="11" s="1"/>
  <c r="B46" i="11"/>
  <c r="B75" i="11" s="1"/>
  <c r="B104" i="11" s="1"/>
  <c r="B45" i="11"/>
  <c r="B44" i="11"/>
  <c r="B73" i="11" s="1"/>
  <c r="B43" i="11"/>
  <c r="B72" i="11" s="1"/>
  <c r="B101" i="11" s="1"/>
  <c r="B42" i="11"/>
  <c r="B71" i="11" s="1"/>
  <c r="B100" i="11" s="1"/>
  <c r="B41" i="11"/>
  <c r="B70" i="11" s="1"/>
  <c r="B40" i="11"/>
  <c r="B69" i="11" s="1"/>
  <c r="B39" i="11"/>
  <c r="B68" i="11" s="1"/>
  <c r="B97" i="11" s="1"/>
  <c r="B38" i="11"/>
  <c r="B67" i="11" s="1"/>
  <c r="B96" i="11" s="1"/>
  <c r="B37" i="11"/>
  <c r="B66" i="11" s="1"/>
  <c r="B36" i="11"/>
  <c r="B65" i="11" s="1"/>
  <c r="B35" i="11"/>
  <c r="B64" i="11" s="1"/>
  <c r="B93" i="11" s="1"/>
  <c r="B34" i="11"/>
  <c r="B63" i="11" s="1"/>
  <c r="B33" i="11"/>
  <c r="B32" i="11"/>
  <c r="B61" i="11" s="1"/>
  <c r="B90" i="11" s="1"/>
  <c r="B31" i="11"/>
  <c r="B60" i="11" s="1"/>
  <c r="B59" i="13"/>
  <c r="B88" i="13" s="1"/>
  <c r="B117" i="13" s="1"/>
  <c r="B58" i="13"/>
  <c r="B87" i="13" s="1"/>
  <c r="B116" i="13" s="1"/>
  <c r="B57" i="13"/>
  <c r="B86" i="13" s="1"/>
  <c r="B115" i="13" s="1"/>
  <c r="B56" i="13"/>
  <c r="B55" i="13"/>
  <c r="B84" i="13" s="1"/>
  <c r="B54" i="13"/>
  <c r="B83" i="13" s="1"/>
  <c r="B112" i="13" s="1"/>
  <c r="B53" i="13"/>
  <c r="B82" i="13" s="1"/>
  <c r="B52" i="13"/>
  <c r="B81" i="13" s="1"/>
  <c r="B110" i="13" s="1"/>
  <c r="B51" i="13"/>
  <c r="B80" i="13" s="1"/>
  <c r="B109" i="13" s="1"/>
  <c r="B50" i="13"/>
  <c r="B79" i="13" s="1"/>
  <c r="B108" i="13" s="1"/>
  <c r="B49" i="13"/>
  <c r="B78" i="13" s="1"/>
  <c r="B107" i="13" s="1"/>
  <c r="B48" i="13"/>
  <c r="B77" i="13" s="1"/>
  <c r="B47" i="13"/>
  <c r="B46" i="13"/>
  <c r="B75" i="13" s="1"/>
  <c r="B45" i="13"/>
  <c r="B74" i="13" s="1"/>
  <c r="B44" i="13"/>
  <c r="B73" i="13" s="1"/>
  <c r="B43" i="13"/>
  <c r="B72" i="13" s="1"/>
  <c r="B42" i="13"/>
  <c r="B71" i="13" s="1"/>
  <c r="B100" i="13" s="1"/>
  <c r="B41" i="13"/>
  <c r="B40" i="13"/>
  <c r="B69" i="13" s="1"/>
  <c r="B98" i="13" s="1"/>
  <c r="B39" i="13"/>
  <c r="B68" i="13" s="1"/>
  <c r="B97" i="13" s="1"/>
  <c r="B38" i="13"/>
  <c r="B37" i="13"/>
  <c r="B36" i="13"/>
  <c r="B35" i="13"/>
  <c r="B34" i="13"/>
  <c r="B63" i="13" s="1"/>
  <c r="B33" i="13"/>
  <c r="B62" i="13" s="1"/>
  <c r="B91" i="13" s="1"/>
  <c r="B32" i="13"/>
  <c r="B61" i="13" s="1"/>
  <c r="B31" i="13"/>
  <c r="O25" i="20"/>
  <c r="N25" i="20"/>
  <c r="M25" i="20"/>
  <c r="B105" i="5"/>
  <c r="B83" i="5"/>
  <c r="B112" i="5" s="1"/>
  <c r="B76" i="12"/>
  <c r="B105" i="12" s="1"/>
  <c r="C203" i="16"/>
  <c r="C232" i="16" s="1"/>
  <c r="C261" i="16" s="1"/>
  <c r="C202" i="16"/>
  <c r="C231" i="16" s="1"/>
  <c r="C260" i="16" s="1"/>
  <c r="C201" i="16"/>
  <c r="C230" i="16" s="1"/>
  <c r="C259" i="16" s="1"/>
  <c r="C200" i="16"/>
  <c r="C229" i="16" s="1"/>
  <c r="C258" i="16" s="1"/>
  <c r="C199" i="16"/>
  <c r="C228" i="16" s="1"/>
  <c r="C257" i="16" s="1"/>
  <c r="C198" i="16"/>
  <c r="C227" i="16" s="1"/>
  <c r="C256" i="16" s="1"/>
  <c r="C197" i="16"/>
  <c r="C226" i="16" s="1"/>
  <c r="C255" i="16" s="1"/>
  <c r="C196" i="16"/>
  <c r="C225" i="16" s="1"/>
  <c r="C254" i="16" s="1"/>
  <c r="C195" i="16"/>
  <c r="C224" i="16" s="1"/>
  <c r="C253" i="16" s="1"/>
  <c r="C194" i="16"/>
  <c r="C223" i="16" s="1"/>
  <c r="C252" i="16" s="1"/>
  <c r="C193" i="16"/>
  <c r="C222" i="16" s="1"/>
  <c r="C251" i="16" s="1"/>
  <c r="C192" i="16"/>
  <c r="C221" i="16" s="1"/>
  <c r="C250" i="16" s="1"/>
  <c r="C191" i="16"/>
  <c r="C220" i="16" s="1"/>
  <c r="C249" i="16" s="1"/>
  <c r="C190" i="16"/>
  <c r="C219" i="16" s="1"/>
  <c r="C248" i="16" s="1"/>
  <c r="C189" i="16"/>
  <c r="C218" i="16" s="1"/>
  <c r="C247" i="16" s="1"/>
  <c r="C188" i="16"/>
  <c r="C217" i="16" s="1"/>
  <c r="C246" i="16" s="1"/>
  <c r="C187" i="16"/>
  <c r="C216" i="16" s="1"/>
  <c r="C245" i="16" s="1"/>
  <c r="C186" i="16"/>
  <c r="C215" i="16" s="1"/>
  <c r="C244" i="16" s="1"/>
  <c r="C185" i="16"/>
  <c r="C214" i="16" s="1"/>
  <c r="C243" i="16" s="1"/>
  <c r="C184" i="16"/>
  <c r="C213" i="16" s="1"/>
  <c r="C242" i="16" s="1"/>
  <c r="C183" i="16"/>
  <c r="C212" i="16" s="1"/>
  <c r="C241" i="16" s="1"/>
  <c r="C182" i="16"/>
  <c r="C211" i="16" s="1"/>
  <c r="C240" i="16" s="1"/>
  <c r="C181" i="16"/>
  <c r="C210" i="16" s="1"/>
  <c r="C239" i="16" s="1"/>
  <c r="C180" i="16"/>
  <c r="C209" i="16" s="1"/>
  <c r="C238" i="16" s="1"/>
  <c r="C179" i="16"/>
  <c r="C208" i="16" s="1"/>
  <c r="C237" i="16" s="1"/>
  <c r="C178" i="16"/>
  <c r="C207" i="16" s="1"/>
  <c r="C236" i="16" s="1"/>
  <c r="C177" i="16"/>
  <c r="C206" i="16" s="1"/>
  <c r="C235" i="16" s="1"/>
  <c r="C176" i="16"/>
  <c r="C205" i="16" s="1"/>
  <c r="C234" i="16" s="1"/>
  <c r="C175" i="16"/>
  <c r="C204" i="16" s="1"/>
  <c r="C233" i="16" s="1"/>
  <c r="C82" i="16"/>
  <c r="C111" i="16" s="1"/>
  <c r="C140" i="16" s="1"/>
  <c r="C81" i="16"/>
  <c r="C110" i="16" s="1"/>
  <c r="C139" i="16" s="1"/>
  <c r="C80" i="16"/>
  <c r="C109" i="16" s="1"/>
  <c r="C138" i="16" s="1"/>
  <c r="C79" i="16"/>
  <c r="C108" i="16" s="1"/>
  <c r="C137" i="16" s="1"/>
  <c r="C78" i="16"/>
  <c r="C107" i="16" s="1"/>
  <c r="C136" i="16" s="1"/>
  <c r="C77" i="16"/>
  <c r="C106" i="16" s="1"/>
  <c r="C135" i="16" s="1"/>
  <c r="C76" i="16"/>
  <c r="C105" i="16" s="1"/>
  <c r="C134" i="16" s="1"/>
  <c r="C75" i="16"/>
  <c r="C104" i="16" s="1"/>
  <c r="C133" i="16" s="1"/>
  <c r="C74" i="16"/>
  <c r="C103" i="16" s="1"/>
  <c r="C132" i="16" s="1"/>
  <c r="C73" i="16"/>
  <c r="C102" i="16" s="1"/>
  <c r="C131" i="16" s="1"/>
  <c r="C72" i="16"/>
  <c r="C101" i="16" s="1"/>
  <c r="C130" i="16" s="1"/>
  <c r="C71" i="16"/>
  <c r="C100" i="16" s="1"/>
  <c r="C129" i="16" s="1"/>
  <c r="C70" i="16"/>
  <c r="C99" i="16" s="1"/>
  <c r="C128" i="16" s="1"/>
  <c r="C69" i="16"/>
  <c r="C98" i="16" s="1"/>
  <c r="C127" i="16" s="1"/>
  <c r="C68" i="16"/>
  <c r="C97" i="16" s="1"/>
  <c r="C126" i="16" s="1"/>
  <c r="C67" i="16"/>
  <c r="C96" i="16" s="1"/>
  <c r="C125" i="16" s="1"/>
  <c r="C66" i="16"/>
  <c r="C95" i="16" s="1"/>
  <c r="C124" i="16" s="1"/>
  <c r="C65" i="16"/>
  <c r="C94" i="16" s="1"/>
  <c r="C123" i="16" s="1"/>
  <c r="C64" i="16"/>
  <c r="C93" i="16" s="1"/>
  <c r="C122" i="16" s="1"/>
  <c r="C63" i="16"/>
  <c r="C92" i="16" s="1"/>
  <c r="C121" i="16" s="1"/>
  <c r="C62" i="16"/>
  <c r="C91" i="16" s="1"/>
  <c r="C120" i="16" s="1"/>
  <c r="C61" i="16"/>
  <c r="C90" i="16" s="1"/>
  <c r="C119" i="16" s="1"/>
  <c r="C60" i="16"/>
  <c r="C59" i="16"/>
  <c r="C88" i="16" s="1"/>
  <c r="C117" i="16" s="1"/>
  <c r="C58" i="16"/>
  <c r="C87" i="16" s="1"/>
  <c r="C116" i="16" s="1"/>
  <c r="C57" i="16"/>
  <c r="C86" i="16" s="1"/>
  <c r="C115" i="16" s="1"/>
  <c r="C56" i="16"/>
  <c r="C85" i="16" s="1"/>
  <c r="C114" i="16" s="1"/>
  <c r="C55" i="16"/>
  <c r="C84" i="16" s="1"/>
  <c r="C113" i="16" s="1"/>
  <c r="C54" i="16"/>
  <c r="C83" i="16" s="1"/>
  <c r="C112" i="16" s="1"/>
  <c r="P22" i="20"/>
  <c r="X22" i="20" s="1"/>
  <c r="AF22" i="20" s="1"/>
  <c r="AN22" i="20" s="1"/>
  <c r="O22" i="20"/>
  <c r="W22" i="20" s="1"/>
  <c r="AE22" i="20" s="1"/>
  <c r="AM22" i="20" s="1"/>
  <c r="N22" i="20"/>
  <c r="V22" i="20" s="1"/>
  <c r="AD22" i="20" s="1"/>
  <c r="AL22" i="20" s="1"/>
  <c r="M22" i="20"/>
  <c r="U22" i="20" s="1"/>
  <c r="AC22" i="20" s="1"/>
  <c r="AK22" i="20" s="1"/>
  <c r="L22" i="20"/>
  <c r="T22" i="20" s="1"/>
  <c r="AB22" i="20" s="1"/>
  <c r="AJ22" i="20" s="1"/>
  <c r="I22" i="20"/>
  <c r="Q22" i="20" s="1"/>
  <c r="Y22" i="20" s="1"/>
  <c r="AG22" i="20" s="1"/>
  <c r="BA32" i="20"/>
  <c r="AZ32" i="20"/>
  <c r="AX32" i="20"/>
  <c r="E2" i="16"/>
  <c r="F2" i="16" s="1"/>
  <c r="G2" i="16" s="1"/>
  <c r="B59" i="2"/>
  <c r="B88" i="2" s="1"/>
  <c r="B117" i="2" s="1"/>
  <c r="B58" i="2"/>
  <c r="B87" i="2" s="1"/>
  <c r="B116" i="2" s="1"/>
  <c r="B57" i="2"/>
  <c r="B86" i="2" s="1"/>
  <c r="B56" i="2"/>
  <c r="B85" i="2" s="1"/>
  <c r="B55" i="2"/>
  <c r="B84" i="2" s="1"/>
  <c r="B113" i="2" s="1"/>
  <c r="B54" i="2"/>
  <c r="B83" i="2" s="1"/>
  <c r="B112" i="2" s="1"/>
  <c r="B53" i="2"/>
  <c r="B82" i="2" s="1"/>
  <c r="B52" i="2"/>
  <c r="B81" i="2" s="1"/>
  <c r="B110" i="2" s="1"/>
  <c r="B51" i="2"/>
  <c r="B80" i="2" s="1"/>
  <c r="B109" i="2" s="1"/>
  <c r="B50" i="2"/>
  <c r="B79" i="2" s="1"/>
  <c r="B108" i="2" s="1"/>
  <c r="B49" i="2"/>
  <c r="B78" i="2" s="1"/>
  <c r="B107" i="2" s="1"/>
  <c r="B48" i="2"/>
  <c r="B77" i="2" s="1"/>
  <c r="B106" i="2" s="1"/>
  <c r="B47" i="2"/>
  <c r="B76" i="2" s="1"/>
  <c r="B105" i="2" s="1"/>
  <c r="B46" i="2"/>
  <c r="B75" i="2" s="1"/>
  <c r="B104" i="2" s="1"/>
  <c r="B45" i="2"/>
  <c r="B74" i="2" s="1"/>
  <c r="B103" i="2" s="1"/>
  <c r="B44" i="2"/>
  <c r="B73" i="2" s="1"/>
  <c r="B43" i="2"/>
  <c r="B72" i="2" s="1"/>
  <c r="B101" i="2" s="1"/>
  <c r="B42" i="2"/>
  <c r="B71" i="2" s="1"/>
  <c r="B100" i="2" s="1"/>
  <c r="B41" i="2"/>
  <c r="B70" i="2" s="1"/>
  <c r="B99" i="2" s="1"/>
  <c r="B40" i="2"/>
  <c r="B69" i="2" s="1"/>
  <c r="B98" i="2" s="1"/>
  <c r="B39" i="2"/>
  <c r="B68" i="2" s="1"/>
  <c r="B97" i="2" s="1"/>
  <c r="B38" i="2"/>
  <c r="B67" i="2" s="1"/>
  <c r="B96" i="2" s="1"/>
  <c r="B37" i="2"/>
  <c r="B66" i="2" s="1"/>
  <c r="B95" i="2" s="1"/>
  <c r="B36" i="2"/>
  <c r="B65" i="2" s="1"/>
  <c r="B94" i="2" s="1"/>
  <c r="B35" i="2"/>
  <c r="B64" i="2" s="1"/>
  <c r="B93" i="2" s="1"/>
  <c r="B34" i="2"/>
  <c r="B63" i="2" s="1"/>
  <c r="B92" i="2" s="1"/>
  <c r="B33" i="2"/>
  <c r="B62" i="2" s="1"/>
  <c r="B91" i="2" s="1"/>
  <c r="B32" i="2"/>
  <c r="B61" i="2" s="1"/>
  <c r="B31" i="2"/>
  <c r="B60" i="2" s="1"/>
  <c r="B89" i="2" s="1"/>
  <c r="AO174" i="28"/>
  <c r="AO169" i="28"/>
  <c r="AO170" i="28"/>
  <c r="AO161" i="28"/>
  <c r="AO162" i="28"/>
  <c r="AO160" i="28"/>
  <c r="AO179" i="28"/>
  <c r="AO156" i="28"/>
  <c r="AO184" i="28"/>
  <c r="AO173" i="28"/>
  <c r="AO183" i="28"/>
  <c r="AO171" i="28"/>
  <c r="AO181" i="28"/>
  <c r="AO168" i="28"/>
  <c r="AO176" i="28"/>
  <c r="AO158" i="28"/>
  <c r="AO182" i="28"/>
  <c r="AO167" i="28"/>
  <c r="AO164" i="28"/>
  <c r="AO172" i="28"/>
  <c r="AO159" i="28"/>
  <c r="BC176" i="28"/>
  <c r="BC158" i="28"/>
  <c r="BC159" i="28"/>
  <c r="BC171" i="28"/>
  <c r="BC162" i="28"/>
  <c r="BC174" i="28"/>
  <c r="BC160" i="28"/>
  <c r="BC173" i="28"/>
  <c r="BC181" i="28"/>
  <c r="BC167" i="28"/>
  <c r="BC179" i="28"/>
  <c r="BC168" i="28"/>
  <c r="BC164" i="28"/>
  <c r="BC178" i="28"/>
  <c r="BC183" i="28"/>
  <c r="BC170" i="28"/>
  <c r="BC182" i="28"/>
  <c r="BC156" i="28"/>
  <c r="BC172" i="28"/>
  <c r="BC184" i="28"/>
  <c r="BC161" i="28"/>
  <c r="BC169" i="28"/>
  <c r="AV156" i="28"/>
  <c r="AV172" i="28"/>
  <c r="AV184" i="28"/>
  <c r="AV161" i="28"/>
  <c r="AV169" i="28"/>
  <c r="AV167" i="28"/>
  <c r="AV179" i="28"/>
  <c r="AV168" i="28"/>
  <c r="AV176" i="28"/>
  <c r="AV158" i="28"/>
  <c r="AV159" i="28"/>
  <c r="AV171" i="28"/>
  <c r="AV162" i="28"/>
  <c r="AV174" i="28"/>
  <c r="AV160" i="28"/>
  <c r="AV173" i="28"/>
  <c r="AV181" i="28"/>
  <c r="AV164" i="28"/>
  <c r="AV183" i="28"/>
  <c r="AV170" i="28"/>
  <c r="AV182" i="28"/>
  <c r="F1" i="16"/>
  <c r="E1" i="16"/>
  <c r="AU408" i="28" l="1"/>
  <c r="AV163" i="28"/>
  <c r="AN55" i="28"/>
  <c r="AM32" i="20"/>
  <c r="W32" i="20"/>
  <c r="AF336" i="26"/>
  <c r="AG336" i="26" s="1"/>
  <c r="AH336" i="26" s="1"/>
  <c r="AO163" i="28"/>
  <c r="AN52" i="28"/>
  <c r="Z16" i="28"/>
  <c r="AQ16" i="28" s="1"/>
  <c r="AN44" i="28"/>
  <c r="AV175" i="28"/>
  <c r="AN32" i="28"/>
  <c r="AY26" i="28"/>
  <c r="BF26" i="28" s="1"/>
  <c r="BF16" i="28" s="1"/>
  <c r="AN54" i="28"/>
  <c r="AI14" i="28"/>
  <c r="AO175" i="28"/>
  <c r="Z7" i="28"/>
  <c r="Z8" i="28" s="1"/>
  <c r="AU14" i="28"/>
  <c r="AU330" i="28"/>
  <c r="Z6" i="28"/>
  <c r="X79" i="20"/>
  <c r="D79" i="20" s="1"/>
  <c r="AN31" i="28"/>
  <c r="AN48" i="28"/>
  <c r="AF334" i="26"/>
  <c r="AF337" i="26"/>
  <c r="AG337" i="26" s="1"/>
  <c r="AH337" i="26" s="1"/>
  <c r="AV81" i="28"/>
  <c r="M20" i="20"/>
  <c r="M88" i="20" s="1"/>
  <c r="M89" i="20" s="1"/>
  <c r="AF76" i="20"/>
  <c r="E76" i="20" s="1"/>
  <c r="AK29" i="20"/>
  <c r="AN33" i="28"/>
  <c r="J50" i="20"/>
  <c r="C24" i="20"/>
  <c r="AF338" i="26"/>
  <c r="AG338" i="26" s="1"/>
  <c r="AH338" i="26" s="1"/>
  <c r="BA26" i="28"/>
  <c r="BH26" i="28" s="1"/>
  <c r="AV33" i="28"/>
  <c r="BC33" i="28"/>
  <c r="BC81" i="28"/>
  <c r="BF15" i="28"/>
  <c r="BF17" i="28"/>
  <c r="BF346" i="28" s="1"/>
  <c r="N20" i="20"/>
  <c r="N88" i="20" s="1"/>
  <c r="AF72" i="20"/>
  <c r="E72" i="20" s="1"/>
  <c r="AJ3" i="29"/>
  <c r="AV190" i="28"/>
  <c r="AL3" i="29"/>
  <c r="K35" i="20"/>
  <c r="AK3" i="29"/>
  <c r="AF335" i="26"/>
  <c r="AG335" i="26" s="1"/>
  <c r="AH335" i="26" s="1"/>
  <c r="AV313" i="28"/>
  <c r="X63" i="20"/>
  <c r="D63" i="20" s="1"/>
  <c r="AN60" i="28"/>
  <c r="AA38" i="20"/>
  <c r="AU196" i="28"/>
  <c r="AN47" i="28"/>
  <c r="BC217" i="28"/>
  <c r="AH44" i="20"/>
  <c r="AY15" i="28"/>
  <c r="AV217" i="28"/>
  <c r="BC241" i="28"/>
  <c r="E114" i="2"/>
  <c r="E110" i="2"/>
  <c r="E106" i="2"/>
  <c r="E102" i="2"/>
  <c r="E98" i="2"/>
  <c r="E94" i="2"/>
  <c r="E90" i="2"/>
  <c r="E86" i="2"/>
  <c r="E82" i="2"/>
  <c r="E78" i="2"/>
  <c r="E74" i="2"/>
  <c r="E70" i="2"/>
  <c r="E66" i="2"/>
  <c r="E62" i="2"/>
  <c r="E54" i="2"/>
  <c r="E50" i="2"/>
  <c r="E46" i="2"/>
  <c r="E42" i="2"/>
  <c r="E38" i="2"/>
  <c r="E34" i="2"/>
  <c r="E30" i="2"/>
  <c r="E26" i="2"/>
  <c r="E22" i="2"/>
  <c r="E18" i="2"/>
  <c r="E14" i="2"/>
  <c r="E10" i="2"/>
  <c r="E6" i="2"/>
  <c r="E2" i="2"/>
  <c r="D114" i="8"/>
  <c r="D110" i="8"/>
  <c r="D106" i="8"/>
  <c r="D102" i="8"/>
  <c r="D98" i="8"/>
  <c r="D94" i="8"/>
  <c r="D90" i="8"/>
  <c r="D86" i="8"/>
  <c r="D82" i="8"/>
  <c r="D78" i="8"/>
  <c r="D74" i="8"/>
  <c r="D70" i="8"/>
  <c r="D66" i="8"/>
  <c r="D62" i="8"/>
  <c r="D58" i="8"/>
  <c r="D54" i="8"/>
  <c r="D50" i="8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D2" i="2"/>
  <c r="C114" i="8"/>
  <c r="C110" i="8"/>
  <c r="C106" i="8"/>
  <c r="C102" i="8"/>
  <c r="C98" i="8"/>
  <c r="C94" i="8"/>
  <c r="C90" i="8"/>
  <c r="C86" i="8"/>
  <c r="C82" i="8"/>
  <c r="C78" i="8"/>
  <c r="C74" i="8"/>
  <c r="C70" i="8"/>
  <c r="C66" i="8"/>
  <c r="C62" i="8"/>
  <c r="C58" i="8"/>
  <c r="C54" i="8"/>
  <c r="C50" i="8"/>
  <c r="C114" i="2"/>
  <c r="C110" i="2"/>
  <c r="C106" i="2"/>
  <c r="C102" i="2"/>
  <c r="C98" i="2"/>
  <c r="C94" i="2"/>
  <c r="C90" i="2"/>
  <c r="C86" i="2"/>
  <c r="C82" i="2"/>
  <c r="C78" i="2"/>
  <c r="C74" i="2"/>
  <c r="C70" i="2"/>
  <c r="C66" i="2"/>
  <c r="C62" i="2"/>
  <c r="C58" i="2"/>
  <c r="C54" i="2"/>
  <c r="C50" i="2"/>
  <c r="C46" i="2"/>
  <c r="C42" i="2"/>
  <c r="C38" i="2"/>
  <c r="C34" i="2"/>
  <c r="C30" i="2"/>
  <c r="C26" i="2"/>
  <c r="C22" i="2"/>
  <c r="C18" i="2"/>
  <c r="C14" i="2"/>
  <c r="C10" i="2"/>
  <c r="C6" i="2"/>
  <c r="E117" i="8"/>
  <c r="E113" i="8"/>
  <c r="E109" i="8"/>
  <c r="E105" i="8"/>
  <c r="E101" i="8"/>
  <c r="E97" i="8"/>
  <c r="E93" i="8"/>
  <c r="E89" i="8"/>
  <c r="E85" i="8"/>
  <c r="E81" i="8"/>
  <c r="E77" i="8"/>
  <c r="E73" i="8"/>
  <c r="E69" i="8"/>
  <c r="E65" i="8"/>
  <c r="E61" i="8"/>
  <c r="E57" i="8"/>
  <c r="E53" i="8"/>
  <c r="E117" i="2"/>
  <c r="E113" i="2"/>
  <c r="E109" i="2"/>
  <c r="E105" i="2"/>
  <c r="E101" i="2"/>
  <c r="E97" i="2"/>
  <c r="E93" i="2"/>
  <c r="E89" i="2"/>
  <c r="E85" i="2"/>
  <c r="E81" i="2"/>
  <c r="E77" i="2"/>
  <c r="E73" i="2"/>
  <c r="E69" i="2"/>
  <c r="E65" i="2"/>
  <c r="E61" i="2"/>
  <c r="E57" i="2"/>
  <c r="E53" i="2"/>
  <c r="E49" i="2"/>
  <c r="E45" i="2"/>
  <c r="E41" i="2"/>
  <c r="E37" i="2"/>
  <c r="E33" i="2"/>
  <c r="E29" i="2"/>
  <c r="E25" i="2"/>
  <c r="E21" i="2"/>
  <c r="E17" i="2"/>
  <c r="E13" i="2"/>
  <c r="E9" i="2"/>
  <c r="E5" i="2"/>
  <c r="D117" i="8"/>
  <c r="D113" i="8"/>
  <c r="D109" i="8"/>
  <c r="D105" i="8"/>
  <c r="D101" i="8"/>
  <c r="D97" i="8"/>
  <c r="D93" i="8"/>
  <c r="D89" i="8"/>
  <c r="D85" i="8"/>
  <c r="D81" i="8"/>
  <c r="D77" i="8"/>
  <c r="D73" i="8"/>
  <c r="D69" i="8"/>
  <c r="D65" i="8"/>
  <c r="D61" i="8"/>
  <c r="D57" i="8"/>
  <c r="D53" i="8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C117" i="8"/>
  <c r="C113" i="8"/>
  <c r="C109" i="8"/>
  <c r="C105" i="8"/>
  <c r="C101" i="8"/>
  <c r="C97" i="8"/>
  <c r="C93" i="8"/>
  <c r="C89" i="8"/>
  <c r="C85" i="8"/>
  <c r="C81" i="8"/>
  <c r="C77" i="8"/>
  <c r="C73" i="8"/>
  <c r="C69" i="8"/>
  <c r="C65" i="8"/>
  <c r="C61" i="8"/>
  <c r="C57" i="8"/>
  <c r="C53" i="8"/>
  <c r="C117" i="2"/>
  <c r="C113" i="2"/>
  <c r="C109" i="2"/>
  <c r="C105" i="2"/>
  <c r="C101" i="2"/>
  <c r="C97" i="2"/>
  <c r="C93" i="2"/>
  <c r="C89" i="2"/>
  <c r="C85" i="2"/>
  <c r="C81" i="2"/>
  <c r="C77" i="2"/>
  <c r="C73" i="2"/>
  <c r="C69" i="2"/>
  <c r="C65" i="2"/>
  <c r="C61" i="2"/>
  <c r="C57" i="2"/>
  <c r="C53" i="2"/>
  <c r="C49" i="2"/>
  <c r="C45" i="2"/>
  <c r="C41" i="2"/>
  <c r="C37" i="2"/>
  <c r="C33" i="2"/>
  <c r="C29" i="2"/>
  <c r="C25" i="2"/>
  <c r="C21" i="2"/>
  <c r="C17" i="2"/>
  <c r="C13" i="2"/>
  <c r="C9" i="2"/>
  <c r="C5" i="2"/>
  <c r="E116" i="8"/>
  <c r="E112" i="8"/>
  <c r="E108" i="8"/>
  <c r="E104" i="8"/>
  <c r="E100" i="8"/>
  <c r="E96" i="8"/>
  <c r="E92" i="8"/>
  <c r="E88" i="8"/>
  <c r="E84" i="8"/>
  <c r="E80" i="8"/>
  <c r="E76" i="8"/>
  <c r="E72" i="8"/>
  <c r="E68" i="8"/>
  <c r="E64" i="8"/>
  <c r="E60" i="8"/>
  <c r="E56" i="8"/>
  <c r="E116" i="2"/>
  <c r="E112" i="2"/>
  <c r="E108" i="2"/>
  <c r="E104" i="2"/>
  <c r="E100" i="2"/>
  <c r="E96" i="2"/>
  <c r="E92" i="2"/>
  <c r="E88" i="2"/>
  <c r="E84" i="2"/>
  <c r="E80" i="2"/>
  <c r="E76" i="2"/>
  <c r="E72" i="2"/>
  <c r="E68" i="2"/>
  <c r="E64" i="2"/>
  <c r="E60" i="2"/>
  <c r="E56" i="2"/>
  <c r="E52" i="2"/>
  <c r="E48" i="2"/>
  <c r="E44" i="2"/>
  <c r="E40" i="2"/>
  <c r="E36" i="2"/>
  <c r="E32" i="2"/>
  <c r="E28" i="2"/>
  <c r="E24" i="2"/>
  <c r="E20" i="2"/>
  <c r="E16" i="2"/>
  <c r="E12" i="2"/>
  <c r="E8" i="2"/>
  <c r="E4" i="2"/>
  <c r="D116" i="8"/>
  <c r="D112" i="8"/>
  <c r="D108" i="8"/>
  <c r="D104" i="8"/>
  <c r="D100" i="8"/>
  <c r="D96" i="8"/>
  <c r="D92" i="8"/>
  <c r="D88" i="8"/>
  <c r="D84" i="8"/>
  <c r="D80" i="8"/>
  <c r="D76" i="8"/>
  <c r="D72" i="8"/>
  <c r="D68" i="8"/>
  <c r="D64" i="8"/>
  <c r="D60" i="8"/>
  <c r="D56" i="8"/>
  <c r="D52" i="8"/>
  <c r="D48" i="8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4" i="2"/>
  <c r="C116" i="8"/>
  <c r="C112" i="8"/>
  <c r="C108" i="8"/>
  <c r="C104" i="8"/>
  <c r="C100" i="8"/>
  <c r="C96" i="8"/>
  <c r="C92" i="8"/>
  <c r="C88" i="8"/>
  <c r="C84" i="8"/>
  <c r="C80" i="8"/>
  <c r="C76" i="8"/>
  <c r="C72" i="8"/>
  <c r="C68" i="8"/>
  <c r="C64" i="8"/>
  <c r="C60" i="8"/>
  <c r="C56" i="8"/>
  <c r="C52" i="8"/>
  <c r="C116" i="2"/>
  <c r="C112" i="2"/>
  <c r="C108" i="2"/>
  <c r="C104" i="2"/>
  <c r="C100" i="2"/>
  <c r="C96" i="2"/>
  <c r="C92" i="2"/>
  <c r="C88" i="2"/>
  <c r="C84" i="2"/>
  <c r="C80" i="2"/>
  <c r="C76" i="2"/>
  <c r="C72" i="2"/>
  <c r="C68" i="2"/>
  <c r="C64" i="2"/>
  <c r="C60" i="2"/>
  <c r="C56" i="2"/>
  <c r="C52" i="2"/>
  <c r="C48" i="2"/>
  <c r="C44" i="2"/>
  <c r="C40" i="2"/>
  <c r="C36" i="2"/>
  <c r="C32" i="2"/>
  <c r="C28" i="2"/>
  <c r="C24" i="2"/>
  <c r="C20" i="2"/>
  <c r="C16" i="2"/>
  <c r="C12" i="2"/>
  <c r="C8" i="2"/>
  <c r="C4" i="2"/>
  <c r="E115" i="8"/>
  <c r="E111" i="8"/>
  <c r="E107" i="8"/>
  <c r="E103" i="8"/>
  <c r="E99" i="8"/>
  <c r="E95" i="8"/>
  <c r="E91" i="8"/>
  <c r="E87" i="8"/>
  <c r="E83" i="8"/>
  <c r="E79" i="8"/>
  <c r="E75" i="8"/>
  <c r="E71" i="8"/>
  <c r="E67" i="8"/>
  <c r="E63" i="8"/>
  <c r="E59" i="8"/>
  <c r="E55" i="8"/>
  <c r="E51" i="8"/>
  <c r="E115" i="2"/>
  <c r="E111" i="2"/>
  <c r="E107" i="2"/>
  <c r="E103" i="2"/>
  <c r="E99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E39" i="2"/>
  <c r="E35" i="2"/>
  <c r="E31" i="2"/>
  <c r="E27" i="2"/>
  <c r="E23" i="2"/>
  <c r="E19" i="2"/>
  <c r="E15" i="2"/>
  <c r="E11" i="2"/>
  <c r="E7" i="2"/>
  <c r="E3" i="2"/>
  <c r="D115" i="8"/>
  <c r="D111" i="8"/>
  <c r="D107" i="8"/>
  <c r="D103" i="8"/>
  <c r="D99" i="8"/>
  <c r="D95" i="8"/>
  <c r="D91" i="8"/>
  <c r="D87" i="8"/>
  <c r="D83" i="8"/>
  <c r="D79" i="8"/>
  <c r="D75" i="8"/>
  <c r="D71" i="8"/>
  <c r="D67" i="8"/>
  <c r="D63" i="8"/>
  <c r="D59" i="8"/>
  <c r="C115" i="2"/>
  <c r="C111" i="2"/>
  <c r="C107" i="2"/>
  <c r="C103" i="2"/>
  <c r="C99" i="2"/>
  <c r="C95" i="2"/>
  <c r="C91" i="2"/>
  <c r="C87" i="2"/>
  <c r="C83" i="2"/>
  <c r="C79" i="2"/>
  <c r="C75" i="2"/>
  <c r="C71" i="2"/>
  <c r="C67" i="2"/>
  <c r="C63" i="2"/>
  <c r="C59" i="2"/>
  <c r="C55" i="2"/>
  <c r="C51" i="2"/>
  <c r="C47" i="2"/>
  <c r="C43" i="2"/>
  <c r="C39" i="2"/>
  <c r="C35" i="2"/>
  <c r="C31" i="2"/>
  <c r="C27" i="2"/>
  <c r="C23" i="2"/>
  <c r="C19" i="2"/>
  <c r="C15" i="2"/>
  <c r="C11" i="2"/>
  <c r="C7" i="2"/>
  <c r="C3" i="2"/>
  <c r="E114" i="8"/>
  <c r="E110" i="8"/>
  <c r="E106" i="8"/>
  <c r="E102" i="8"/>
  <c r="E98" i="8"/>
  <c r="E94" i="8"/>
  <c r="E90" i="8"/>
  <c r="E86" i="8"/>
  <c r="E82" i="8"/>
  <c r="E78" i="8"/>
  <c r="E74" i="8"/>
  <c r="E70" i="8"/>
  <c r="E66" i="8"/>
  <c r="E62" i="8"/>
  <c r="E58" i="8"/>
  <c r="E54" i="8"/>
  <c r="E50" i="8"/>
  <c r="D75" i="2"/>
  <c r="D27" i="2"/>
  <c r="C95" i="8"/>
  <c r="E52" i="8"/>
  <c r="D46" i="8"/>
  <c r="D42" i="8"/>
  <c r="D38" i="8"/>
  <c r="D34" i="8"/>
  <c r="D30" i="8"/>
  <c r="D26" i="8"/>
  <c r="D22" i="8"/>
  <c r="D18" i="8"/>
  <c r="D14" i="8"/>
  <c r="D10" i="8"/>
  <c r="D6" i="8"/>
  <c r="D2" i="8"/>
  <c r="C114" i="12"/>
  <c r="C110" i="12"/>
  <c r="C106" i="12"/>
  <c r="C102" i="12"/>
  <c r="C98" i="12"/>
  <c r="C94" i="12"/>
  <c r="C90" i="12"/>
  <c r="C86" i="12"/>
  <c r="C82" i="12"/>
  <c r="C78" i="12"/>
  <c r="C74" i="12"/>
  <c r="C70" i="12"/>
  <c r="C66" i="12"/>
  <c r="C62" i="12"/>
  <c r="C58" i="12"/>
  <c r="C54" i="12"/>
  <c r="C50" i="12"/>
  <c r="C46" i="12"/>
  <c r="C42" i="12"/>
  <c r="C38" i="12"/>
  <c r="C34" i="12"/>
  <c r="C30" i="12"/>
  <c r="C26" i="12"/>
  <c r="C22" i="12"/>
  <c r="C18" i="12"/>
  <c r="C14" i="12"/>
  <c r="C10" i="12"/>
  <c r="C6" i="12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D71" i="2"/>
  <c r="D23" i="2"/>
  <c r="C91" i="8"/>
  <c r="D51" i="8"/>
  <c r="C46" i="8"/>
  <c r="C42" i="8"/>
  <c r="C38" i="8"/>
  <c r="C34" i="8"/>
  <c r="C30" i="8"/>
  <c r="C26" i="8"/>
  <c r="C22" i="8"/>
  <c r="C18" i="8"/>
  <c r="C14" i="8"/>
  <c r="C10" i="8"/>
  <c r="C6" i="8"/>
  <c r="E117" i="12"/>
  <c r="E113" i="12"/>
  <c r="E109" i="12"/>
  <c r="E105" i="12"/>
  <c r="E101" i="12"/>
  <c r="E97" i="12"/>
  <c r="E93" i="12"/>
  <c r="E89" i="12"/>
  <c r="E85" i="12"/>
  <c r="E81" i="12"/>
  <c r="E77" i="12"/>
  <c r="E73" i="12"/>
  <c r="E69" i="12"/>
  <c r="E65" i="12"/>
  <c r="E61" i="12"/>
  <c r="E57" i="12"/>
  <c r="E53" i="12"/>
  <c r="E49" i="12"/>
  <c r="E45" i="12"/>
  <c r="E41" i="12"/>
  <c r="E37" i="12"/>
  <c r="E33" i="12"/>
  <c r="E29" i="12"/>
  <c r="E25" i="12"/>
  <c r="E21" i="12"/>
  <c r="E17" i="12"/>
  <c r="E13" i="12"/>
  <c r="E9" i="12"/>
  <c r="E5" i="12"/>
  <c r="D117" i="6"/>
  <c r="D113" i="6"/>
  <c r="D109" i="6"/>
  <c r="D105" i="6"/>
  <c r="D101" i="6"/>
  <c r="D97" i="6"/>
  <c r="D93" i="6"/>
  <c r="D89" i="6"/>
  <c r="D85" i="6"/>
  <c r="D81" i="6"/>
  <c r="D77" i="6"/>
  <c r="D73" i="6"/>
  <c r="D69" i="6"/>
  <c r="D65" i="6"/>
  <c r="D61" i="6"/>
  <c r="D57" i="6"/>
  <c r="D53" i="6"/>
  <c r="D49" i="6"/>
  <c r="D45" i="6"/>
  <c r="D41" i="6"/>
  <c r="D37" i="6"/>
  <c r="D33" i="6"/>
  <c r="D29" i="6"/>
  <c r="D25" i="6"/>
  <c r="D21" i="6"/>
  <c r="D17" i="6"/>
  <c r="D13" i="6"/>
  <c r="D9" i="6"/>
  <c r="D5" i="6"/>
  <c r="D117" i="34"/>
  <c r="D114" i="34"/>
  <c r="D111" i="34"/>
  <c r="D108" i="34"/>
  <c r="D105" i="34"/>
  <c r="D102" i="34"/>
  <c r="D99" i="34"/>
  <c r="D96" i="34"/>
  <c r="D115" i="2"/>
  <c r="D67" i="2"/>
  <c r="D19" i="2"/>
  <c r="C87" i="8"/>
  <c r="C51" i="8"/>
  <c r="E45" i="8"/>
  <c r="E41" i="8"/>
  <c r="E37" i="8"/>
  <c r="E33" i="8"/>
  <c r="E29" i="8"/>
  <c r="E25" i="8"/>
  <c r="E21" i="8"/>
  <c r="E17" i="8"/>
  <c r="E13" i="8"/>
  <c r="E9" i="8"/>
  <c r="E5" i="8"/>
  <c r="D117" i="12"/>
  <c r="D113" i="12"/>
  <c r="D109" i="12"/>
  <c r="D105" i="12"/>
  <c r="D101" i="12"/>
  <c r="D97" i="12"/>
  <c r="D93" i="12"/>
  <c r="D89" i="12"/>
  <c r="D85" i="12"/>
  <c r="D81" i="12"/>
  <c r="D77" i="12"/>
  <c r="D73" i="12"/>
  <c r="D69" i="12"/>
  <c r="D65" i="12"/>
  <c r="D61" i="12"/>
  <c r="D57" i="12"/>
  <c r="D53" i="12"/>
  <c r="D49" i="12"/>
  <c r="D45" i="12"/>
  <c r="D41" i="12"/>
  <c r="D37" i="12"/>
  <c r="D33" i="12"/>
  <c r="D29" i="12"/>
  <c r="D25" i="12"/>
  <c r="D21" i="12"/>
  <c r="D17" i="12"/>
  <c r="D13" i="12"/>
  <c r="D9" i="12"/>
  <c r="D5" i="12"/>
  <c r="C117" i="6"/>
  <c r="C113" i="6"/>
  <c r="C109" i="6"/>
  <c r="C105" i="6"/>
  <c r="C101" i="6"/>
  <c r="C97" i="6"/>
  <c r="C93" i="6"/>
  <c r="C89" i="6"/>
  <c r="C85" i="6"/>
  <c r="C81" i="6"/>
  <c r="C77" i="6"/>
  <c r="C73" i="6"/>
  <c r="C69" i="6"/>
  <c r="C65" i="6"/>
  <c r="C61" i="6"/>
  <c r="C57" i="6"/>
  <c r="C53" i="6"/>
  <c r="C49" i="6"/>
  <c r="C45" i="6"/>
  <c r="C41" i="6"/>
  <c r="C37" i="6"/>
  <c r="C33" i="6"/>
  <c r="C29" i="6"/>
  <c r="C25" i="6"/>
  <c r="C21" i="6"/>
  <c r="C17" i="6"/>
  <c r="C13" i="6"/>
  <c r="C9" i="6"/>
  <c r="C5" i="6"/>
  <c r="C117" i="34"/>
  <c r="C114" i="34"/>
  <c r="C111" i="34"/>
  <c r="C108" i="34"/>
  <c r="C105" i="34"/>
  <c r="C102" i="34"/>
  <c r="C99" i="34"/>
  <c r="C96" i="34"/>
  <c r="C93" i="34"/>
  <c r="C90" i="34"/>
  <c r="C87" i="34"/>
  <c r="D111" i="2"/>
  <c r="D63" i="2"/>
  <c r="D15" i="2"/>
  <c r="C83" i="8"/>
  <c r="E49" i="8"/>
  <c r="D45" i="8"/>
  <c r="D41" i="8"/>
  <c r="D37" i="8"/>
  <c r="D33" i="8"/>
  <c r="D29" i="8"/>
  <c r="D25" i="8"/>
  <c r="D21" i="8"/>
  <c r="D17" i="8"/>
  <c r="D13" i="8"/>
  <c r="D9" i="8"/>
  <c r="D5" i="8"/>
  <c r="C117" i="12"/>
  <c r="C113" i="12"/>
  <c r="C109" i="12"/>
  <c r="C105" i="12"/>
  <c r="C101" i="12"/>
  <c r="C97" i="12"/>
  <c r="C93" i="12"/>
  <c r="C89" i="12"/>
  <c r="C85" i="12"/>
  <c r="C81" i="12"/>
  <c r="C77" i="12"/>
  <c r="C73" i="12"/>
  <c r="C69" i="12"/>
  <c r="C65" i="12"/>
  <c r="C61" i="12"/>
  <c r="C57" i="12"/>
  <c r="C53" i="12"/>
  <c r="C49" i="12"/>
  <c r="C45" i="12"/>
  <c r="C41" i="12"/>
  <c r="C37" i="12"/>
  <c r="C33" i="12"/>
  <c r="C29" i="12"/>
  <c r="C25" i="12"/>
  <c r="C21" i="12"/>
  <c r="C17" i="12"/>
  <c r="C13" i="12"/>
  <c r="C9" i="12"/>
  <c r="C5" i="12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D107" i="2"/>
  <c r="D59" i="2"/>
  <c r="D11" i="2"/>
  <c r="C79" i="8"/>
  <c r="D49" i="8"/>
  <c r="C45" i="8"/>
  <c r="C41" i="8"/>
  <c r="C37" i="8"/>
  <c r="C33" i="8"/>
  <c r="C29" i="8"/>
  <c r="C25" i="8"/>
  <c r="C21" i="8"/>
  <c r="C17" i="8"/>
  <c r="C13" i="8"/>
  <c r="C9" i="8"/>
  <c r="C5" i="8"/>
  <c r="E116" i="12"/>
  <c r="E112" i="12"/>
  <c r="E108" i="12"/>
  <c r="E104" i="12"/>
  <c r="E100" i="12"/>
  <c r="E96" i="12"/>
  <c r="E92" i="12"/>
  <c r="E88" i="12"/>
  <c r="E84" i="12"/>
  <c r="E80" i="12"/>
  <c r="E76" i="12"/>
  <c r="E72" i="12"/>
  <c r="E68" i="12"/>
  <c r="E64" i="12"/>
  <c r="E60" i="12"/>
  <c r="E56" i="12"/>
  <c r="E52" i="12"/>
  <c r="E48" i="12"/>
  <c r="E44" i="12"/>
  <c r="E40" i="12"/>
  <c r="E36" i="12"/>
  <c r="E32" i="12"/>
  <c r="E28" i="12"/>
  <c r="E24" i="12"/>
  <c r="E20" i="12"/>
  <c r="E16" i="12"/>
  <c r="E12" i="12"/>
  <c r="E8" i="12"/>
  <c r="E4" i="12"/>
  <c r="D116" i="6"/>
  <c r="D112" i="6"/>
  <c r="D108" i="6"/>
  <c r="D104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4" i="6"/>
  <c r="E116" i="34"/>
  <c r="E113" i="34"/>
  <c r="E110" i="34"/>
  <c r="E107" i="34"/>
  <c r="E104" i="34"/>
  <c r="E101" i="34"/>
  <c r="E98" i="34"/>
  <c r="E95" i="34"/>
  <c r="E92" i="34"/>
  <c r="E89" i="34"/>
  <c r="D103" i="2"/>
  <c r="D55" i="2"/>
  <c r="D7" i="2"/>
  <c r="C75" i="8"/>
  <c r="C49" i="8"/>
  <c r="E44" i="8"/>
  <c r="E40" i="8"/>
  <c r="E36" i="8"/>
  <c r="E32" i="8"/>
  <c r="E28" i="8"/>
  <c r="E24" i="8"/>
  <c r="E20" i="8"/>
  <c r="E16" i="8"/>
  <c r="E12" i="8"/>
  <c r="E8" i="8"/>
  <c r="E4" i="8"/>
  <c r="D116" i="12"/>
  <c r="D112" i="12"/>
  <c r="D108" i="12"/>
  <c r="D104" i="12"/>
  <c r="D100" i="12"/>
  <c r="D96" i="12"/>
  <c r="D92" i="12"/>
  <c r="D88" i="12"/>
  <c r="D84" i="12"/>
  <c r="D80" i="12"/>
  <c r="D76" i="12"/>
  <c r="D72" i="12"/>
  <c r="D68" i="12"/>
  <c r="D64" i="12"/>
  <c r="D60" i="12"/>
  <c r="D56" i="12"/>
  <c r="D52" i="12"/>
  <c r="D48" i="12"/>
  <c r="D44" i="12"/>
  <c r="D40" i="12"/>
  <c r="D36" i="12"/>
  <c r="D32" i="12"/>
  <c r="D28" i="12"/>
  <c r="D24" i="12"/>
  <c r="D20" i="12"/>
  <c r="D16" i="12"/>
  <c r="D12" i="12"/>
  <c r="D8" i="12"/>
  <c r="D4" i="12"/>
  <c r="C116" i="6"/>
  <c r="C112" i="6"/>
  <c r="C108" i="6"/>
  <c r="C104" i="6"/>
  <c r="C100" i="6"/>
  <c r="C96" i="6"/>
  <c r="C92" i="6"/>
  <c r="C88" i="6"/>
  <c r="C84" i="6"/>
  <c r="C80" i="6"/>
  <c r="C76" i="6"/>
  <c r="C72" i="6"/>
  <c r="C68" i="6"/>
  <c r="C64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D116" i="34"/>
  <c r="D113" i="34"/>
  <c r="D110" i="34"/>
  <c r="D99" i="2"/>
  <c r="D51" i="2"/>
  <c r="D3" i="2"/>
  <c r="C71" i="8"/>
  <c r="E48" i="8"/>
  <c r="D44" i="8"/>
  <c r="D40" i="8"/>
  <c r="D36" i="8"/>
  <c r="D32" i="8"/>
  <c r="D28" i="8"/>
  <c r="D24" i="8"/>
  <c r="D20" i="8"/>
  <c r="D16" i="8"/>
  <c r="D12" i="8"/>
  <c r="D8" i="8"/>
  <c r="D4" i="8"/>
  <c r="C116" i="12"/>
  <c r="C112" i="12"/>
  <c r="C108" i="12"/>
  <c r="C104" i="12"/>
  <c r="C100" i="12"/>
  <c r="C96" i="12"/>
  <c r="C92" i="12"/>
  <c r="C88" i="12"/>
  <c r="C84" i="12"/>
  <c r="C80" i="12"/>
  <c r="C76" i="12"/>
  <c r="C72" i="12"/>
  <c r="C68" i="12"/>
  <c r="C64" i="12"/>
  <c r="C60" i="12"/>
  <c r="C56" i="12"/>
  <c r="C52" i="12"/>
  <c r="C48" i="12"/>
  <c r="C44" i="12"/>
  <c r="C40" i="12"/>
  <c r="C36" i="12"/>
  <c r="C32" i="12"/>
  <c r="C28" i="12"/>
  <c r="D95" i="2"/>
  <c r="D47" i="2"/>
  <c r="C115" i="8"/>
  <c r="C67" i="8"/>
  <c r="C48" i="8"/>
  <c r="C44" i="8"/>
  <c r="C40" i="8"/>
  <c r="C36" i="8"/>
  <c r="C32" i="8"/>
  <c r="C28" i="8"/>
  <c r="C24" i="8"/>
  <c r="C20" i="8"/>
  <c r="C16" i="8"/>
  <c r="C12" i="8"/>
  <c r="C8" i="8"/>
  <c r="C4" i="8"/>
  <c r="E115" i="12"/>
  <c r="E111" i="12"/>
  <c r="E107" i="12"/>
  <c r="E103" i="12"/>
  <c r="E99" i="12"/>
  <c r="E95" i="12"/>
  <c r="E91" i="12"/>
  <c r="E87" i="12"/>
  <c r="E83" i="12"/>
  <c r="E79" i="12"/>
  <c r="E75" i="12"/>
  <c r="E71" i="12"/>
  <c r="E67" i="12"/>
  <c r="E63" i="12"/>
  <c r="E59" i="12"/>
  <c r="E55" i="12"/>
  <c r="E51" i="12"/>
  <c r="E47" i="12"/>
  <c r="E43" i="12"/>
  <c r="E39" i="12"/>
  <c r="E35" i="12"/>
  <c r="E31" i="12"/>
  <c r="E27" i="12"/>
  <c r="E23" i="12"/>
  <c r="E19" i="12"/>
  <c r="E15" i="12"/>
  <c r="E11" i="12"/>
  <c r="E7" i="12"/>
  <c r="E3" i="12"/>
  <c r="D115" i="6"/>
  <c r="D111" i="6"/>
  <c r="D107" i="6"/>
  <c r="D103" i="6"/>
  <c r="D99" i="6"/>
  <c r="D95" i="6"/>
  <c r="D91" i="6"/>
  <c r="D87" i="6"/>
  <c r="D83" i="6"/>
  <c r="D79" i="6"/>
  <c r="D75" i="6"/>
  <c r="D71" i="6"/>
  <c r="D67" i="6"/>
  <c r="D63" i="6"/>
  <c r="D59" i="6"/>
  <c r="D55" i="6"/>
  <c r="D51" i="6"/>
  <c r="D47" i="6"/>
  <c r="D43" i="6"/>
  <c r="D39" i="6"/>
  <c r="D35" i="6"/>
  <c r="D31" i="6"/>
  <c r="D27" i="6"/>
  <c r="D23" i="6"/>
  <c r="D19" i="6"/>
  <c r="D15" i="6"/>
  <c r="D11" i="6"/>
  <c r="D7" i="6"/>
  <c r="D3" i="6"/>
  <c r="F115" i="34"/>
  <c r="F112" i="34"/>
  <c r="F109" i="34"/>
  <c r="F106" i="34"/>
  <c r="F103" i="34"/>
  <c r="F100" i="34"/>
  <c r="F97" i="34"/>
  <c r="F94" i="34"/>
  <c r="D91" i="2"/>
  <c r="D43" i="2"/>
  <c r="C111" i="8"/>
  <c r="C63" i="8"/>
  <c r="E47" i="8"/>
  <c r="E43" i="8"/>
  <c r="E39" i="8"/>
  <c r="E35" i="8"/>
  <c r="E31" i="8"/>
  <c r="E27" i="8"/>
  <c r="E23" i="8"/>
  <c r="E19" i="8"/>
  <c r="E15" i="8"/>
  <c r="E11" i="8"/>
  <c r="E7" i="8"/>
  <c r="E3" i="8"/>
  <c r="D115" i="12"/>
  <c r="D111" i="12"/>
  <c r="D107" i="12"/>
  <c r="D103" i="12"/>
  <c r="D99" i="12"/>
  <c r="D95" i="12"/>
  <c r="D91" i="12"/>
  <c r="D87" i="12"/>
  <c r="D83" i="12"/>
  <c r="D79" i="12"/>
  <c r="D75" i="12"/>
  <c r="D71" i="12"/>
  <c r="D67" i="12"/>
  <c r="D63" i="12"/>
  <c r="D59" i="12"/>
  <c r="D55" i="12"/>
  <c r="D51" i="12"/>
  <c r="D47" i="12"/>
  <c r="D43" i="12"/>
  <c r="D39" i="12"/>
  <c r="D35" i="12"/>
  <c r="D31" i="12"/>
  <c r="D27" i="12"/>
  <c r="D23" i="12"/>
  <c r="D19" i="12"/>
  <c r="D15" i="12"/>
  <c r="D11" i="12"/>
  <c r="D7" i="12"/>
  <c r="D3" i="12"/>
  <c r="C115" i="6"/>
  <c r="C111" i="6"/>
  <c r="C107" i="6"/>
  <c r="C103" i="6"/>
  <c r="C99" i="6"/>
  <c r="C95" i="6"/>
  <c r="C91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D87" i="2"/>
  <c r="D39" i="2"/>
  <c r="C107" i="8"/>
  <c r="C59" i="8"/>
  <c r="D47" i="8"/>
  <c r="D43" i="8"/>
  <c r="D39" i="8"/>
  <c r="D35" i="8"/>
  <c r="D31" i="8"/>
  <c r="D27" i="8"/>
  <c r="D23" i="8"/>
  <c r="D19" i="8"/>
  <c r="D15" i="8"/>
  <c r="D11" i="8"/>
  <c r="D7" i="8"/>
  <c r="D3" i="8"/>
  <c r="C115" i="12"/>
  <c r="C111" i="12"/>
  <c r="C107" i="12"/>
  <c r="C103" i="12"/>
  <c r="C99" i="12"/>
  <c r="C95" i="12"/>
  <c r="C91" i="12"/>
  <c r="C87" i="12"/>
  <c r="C83" i="12"/>
  <c r="C79" i="12"/>
  <c r="C75" i="12"/>
  <c r="C71" i="12"/>
  <c r="C67" i="12"/>
  <c r="C63" i="12"/>
  <c r="C59" i="12"/>
  <c r="C55" i="12"/>
  <c r="C51" i="12"/>
  <c r="C47" i="12"/>
  <c r="C43" i="12"/>
  <c r="C39" i="12"/>
  <c r="C35" i="12"/>
  <c r="C31" i="12"/>
  <c r="C27" i="12"/>
  <c r="C23" i="12"/>
  <c r="C19" i="12"/>
  <c r="C15" i="12"/>
  <c r="C11" i="12"/>
  <c r="C7" i="12"/>
  <c r="C3" i="12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  <c r="D115" i="34"/>
  <c r="D112" i="34"/>
  <c r="D109" i="34"/>
  <c r="D106" i="34"/>
  <c r="D103" i="34"/>
  <c r="D100" i="34"/>
  <c r="D97" i="34"/>
  <c r="D94" i="34"/>
  <c r="D91" i="34"/>
  <c r="D88" i="34"/>
  <c r="D83" i="2"/>
  <c r="D35" i="2"/>
  <c r="C103" i="8"/>
  <c r="D55" i="8"/>
  <c r="C47" i="8"/>
  <c r="C43" i="8"/>
  <c r="C39" i="8"/>
  <c r="C35" i="8"/>
  <c r="C31" i="8"/>
  <c r="C27" i="8"/>
  <c r="C23" i="8"/>
  <c r="C19" i="8"/>
  <c r="C15" i="8"/>
  <c r="C11" i="8"/>
  <c r="C7" i="8"/>
  <c r="C3" i="8"/>
  <c r="E114" i="12"/>
  <c r="E110" i="12"/>
  <c r="E106" i="12"/>
  <c r="E102" i="12"/>
  <c r="E98" i="12"/>
  <c r="E94" i="12"/>
  <c r="E90" i="12"/>
  <c r="E86" i="12"/>
  <c r="E82" i="12"/>
  <c r="E78" i="12"/>
  <c r="E74" i="12"/>
  <c r="E70" i="12"/>
  <c r="E66" i="12"/>
  <c r="E62" i="12"/>
  <c r="E58" i="12"/>
  <c r="E54" i="12"/>
  <c r="E50" i="12"/>
  <c r="E46" i="12"/>
  <c r="E42" i="12"/>
  <c r="E38" i="12"/>
  <c r="E34" i="12"/>
  <c r="E30" i="12"/>
  <c r="E26" i="12"/>
  <c r="E22" i="12"/>
  <c r="D79" i="2"/>
  <c r="D31" i="2"/>
  <c r="C99" i="8"/>
  <c r="C55" i="8"/>
  <c r="E46" i="8"/>
  <c r="E42" i="8"/>
  <c r="E38" i="8"/>
  <c r="E34" i="8"/>
  <c r="E30" i="8"/>
  <c r="E26" i="8"/>
  <c r="E22" i="8"/>
  <c r="E18" i="8"/>
  <c r="E14" i="8"/>
  <c r="E10" i="8"/>
  <c r="E6" i="8"/>
  <c r="E2" i="8"/>
  <c r="D114" i="12"/>
  <c r="D110" i="12"/>
  <c r="D106" i="12"/>
  <c r="D102" i="12"/>
  <c r="D98" i="12"/>
  <c r="D94" i="12"/>
  <c r="D90" i="12"/>
  <c r="D86" i="12"/>
  <c r="D82" i="12"/>
  <c r="D78" i="12"/>
  <c r="D74" i="12"/>
  <c r="D70" i="12"/>
  <c r="D66" i="12"/>
  <c r="D62" i="12"/>
  <c r="D58" i="12"/>
  <c r="D54" i="12"/>
  <c r="D50" i="12"/>
  <c r="D46" i="12"/>
  <c r="D42" i="12"/>
  <c r="D38" i="12"/>
  <c r="D34" i="12"/>
  <c r="D30" i="12"/>
  <c r="D26" i="12"/>
  <c r="D22" i="12"/>
  <c r="D18" i="12"/>
  <c r="D14" i="12"/>
  <c r="D10" i="12"/>
  <c r="D6" i="12"/>
  <c r="D2" i="12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C10" i="6"/>
  <c r="C6" i="6"/>
  <c r="F117" i="34"/>
  <c r="F114" i="34"/>
  <c r="F111" i="34"/>
  <c r="F108" i="34"/>
  <c r="F105" i="34"/>
  <c r="F102" i="34"/>
  <c r="F99" i="34"/>
  <c r="F96" i="34"/>
  <c r="F93" i="34"/>
  <c r="F90" i="34"/>
  <c r="F87" i="34"/>
  <c r="E2" i="12"/>
  <c r="D94" i="6"/>
  <c r="D70" i="6"/>
  <c r="D46" i="6"/>
  <c r="D26" i="6"/>
  <c r="E13" i="6"/>
  <c r="E3" i="6"/>
  <c r="C112" i="34"/>
  <c r="E105" i="34"/>
  <c r="E99" i="34"/>
  <c r="E93" i="34"/>
  <c r="C89" i="34"/>
  <c r="D85" i="34"/>
  <c r="D82" i="34"/>
  <c r="D79" i="34"/>
  <c r="D76" i="34"/>
  <c r="D73" i="34"/>
  <c r="D70" i="34"/>
  <c r="D67" i="34"/>
  <c r="D64" i="34"/>
  <c r="D61" i="34"/>
  <c r="D58" i="34"/>
  <c r="D55" i="34"/>
  <c r="D52" i="34"/>
  <c r="D49" i="34"/>
  <c r="D46" i="34"/>
  <c r="D43" i="34"/>
  <c r="D40" i="34"/>
  <c r="D37" i="34"/>
  <c r="D34" i="34"/>
  <c r="D31" i="34"/>
  <c r="D28" i="34"/>
  <c r="D25" i="34"/>
  <c r="D22" i="34"/>
  <c r="D19" i="34"/>
  <c r="D16" i="34"/>
  <c r="D13" i="34"/>
  <c r="D10" i="34"/>
  <c r="D7" i="34"/>
  <c r="D4" i="34"/>
  <c r="E112" i="30"/>
  <c r="E108" i="30"/>
  <c r="E104" i="30"/>
  <c r="E100" i="30"/>
  <c r="E96" i="30"/>
  <c r="E92" i="30"/>
  <c r="E88" i="30"/>
  <c r="E84" i="30"/>
  <c r="E80" i="30"/>
  <c r="E76" i="30"/>
  <c r="E72" i="30"/>
  <c r="E68" i="30"/>
  <c r="E64" i="30"/>
  <c r="E60" i="30"/>
  <c r="E56" i="30"/>
  <c r="E52" i="30"/>
  <c r="E48" i="30"/>
  <c r="E44" i="30"/>
  <c r="E40" i="30"/>
  <c r="E36" i="30"/>
  <c r="E32" i="30"/>
  <c r="E28" i="30"/>
  <c r="E24" i="30"/>
  <c r="E20" i="30"/>
  <c r="E16" i="30"/>
  <c r="E12" i="30"/>
  <c r="E8" i="30"/>
  <c r="E4" i="30"/>
  <c r="E116" i="31"/>
  <c r="E112" i="31"/>
  <c r="E108" i="31"/>
  <c r="E104" i="31"/>
  <c r="E100" i="31"/>
  <c r="E96" i="31"/>
  <c r="E92" i="31"/>
  <c r="E88" i="31"/>
  <c r="C85" i="31"/>
  <c r="C81" i="31"/>
  <c r="C77" i="31"/>
  <c r="E115" i="6"/>
  <c r="E91" i="6"/>
  <c r="E67" i="6"/>
  <c r="E43" i="6"/>
  <c r="E25" i="6"/>
  <c r="E12" i="6"/>
  <c r="C3" i="6"/>
  <c r="E111" i="34"/>
  <c r="F104" i="34"/>
  <c r="F98" i="34"/>
  <c r="D93" i="34"/>
  <c r="F88" i="34"/>
  <c r="C85" i="34"/>
  <c r="C82" i="34"/>
  <c r="C79" i="34"/>
  <c r="C76" i="34"/>
  <c r="C73" i="34"/>
  <c r="C70" i="34"/>
  <c r="C67" i="34"/>
  <c r="C64" i="34"/>
  <c r="C61" i="34"/>
  <c r="C58" i="34"/>
  <c r="C55" i="34"/>
  <c r="C52" i="34"/>
  <c r="C49" i="34"/>
  <c r="C46" i="34"/>
  <c r="C43" i="34"/>
  <c r="C40" i="34"/>
  <c r="C37" i="34"/>
  <c r="C34" i="34"/>
  <c r="C31" i="34"/>
  <c r="C28" i="34"/>
  <c r="C25" i="34"/>
  <c r="C22" i="34"/>
  <c r="C19" i="34"/>
  <c r="C16" i="34"/>
  <c r="C13" i="34"/>
  <c r="C10" i="34"/>
  <c r="C7" i="34"/>
  <c r="C4" i="34"/>
  <c r="D116" i="30"/>
  <c r="D112" i="30"/>
  <c r="D108" i="30"/>
  <c r="D104" i="30"/>
  <c r="D100" i="30"/>
  <c r="D96" i="30"/>
  <c r="D92" i="30"/>
  <c r="D88" i="30"/>
  <c r="D84" i="30"/>
  <c r="D80" i="30"/>
  <c r="D76" i="30"/>
  <c r="D72" i="30"/>
  <c r="D68" i="30"/>
  <c r="D64" i="30"/>
  <c r="D60" i="30"/>
  <c r="D56" i="30"/>
  <c r="D52" i="30"/>
  <c r="D48" i="30"/>
  <c r="D44" i="30"/>
  <c r="D40" i="30"/>
  <c r="D36" i="30"/>
  <c r="D32" i="30"/>
  <c r="D28" i="30"/>
  <c r="D24" i="30"/>
  <c r="D20" i="30"/>
  <c r="D16" i="30"/>
  <c r="D12" i="30"/>
  <c r="D8" i="30"/>
  <c r="D4" i="30"/>
  <c r="C24" i="12"/>
  <c r="D114" i="6"/>
  <c r="D90" i="6"/>
  <c r="D66" i="6"/>
  <c r="D42" i="6"/>
  <c r="E23" i="6"/>
  <c r="E11" i="6"/>
  <c r="D2" i="6"/>
  <c r="F110" i="34"/>
  <c r="D104" i="34"/>
  <c r="D98" i="34"/>
  <c r="F92" i="34"/>
  <c r="E88" i="34"/>
  <c r="F84" i="34"/>
  <c r="F81" i="34"/>
  <c r="F78" i="34"/>
  <c r="F75" i="34"/>
  <c r="F72" i="34"/>
  <c r="F69" i="34"/>
  <c r="F66" i="34"/>
  <c r="F63" i="34"/>
  <c r="F60" i="34"/>
  <c r="F57" i="34"/>
  <c r="F54" i="34"/>
  <c r="F51" i="34"/>
  <c r="F48" i="34"/>
  <c r="F45" i="34"/>
  <c r="F42" i="34"/>
  <c r="F39" i="34"/>
  <c r="F36" i="34"/>
  <c r="F33" i="34"/>
  <c r="F30" i="34"/>
  <c r="F27" i="34"/>
  <c r="F24" i="34"/>
  <c r="F21" i="34"/>
  <c r="F18" i="34"/>
  <c r="F15" i="34"/>
  <c r="F12" i="34"/>
  <c r="F9" i="34"/>
  <c r="F6" i="34"/>
  <c r="F3" i="34"/>
  <c r="C116" i="30"/>
  <c r="C112" i="30"/>
  <c r="C108" i="30"/>
  <c r="C104" i="30"/>
  <c r="C100" i="30"/>
  <c r="C96" i="30"/>
  <c r="C92" i="30"/>
  <c r="C88" i="30"/>
  <c r="C84" i="30"/>
  <c r="C80" i="30"/>
  <c r="C76" i="30"/>
  <c r="C72" i="30"/>
  <c r="C68" i="30"/>
  <c r="C64" i="30"/>
  <c r="C60" i="30"/>
  <c r="C56" i="30"/>
  <c r="C52" i="30"/>
  <c r="C48" i="30"/>
  <c r="C44" i="30"/>
  <c r="C40" i="30"/>
  <c r="C36" i="30"/>
  <c r="C32" i="30"/>
  <c r="C28" i="30"/>
  <c r="C24" i="30"/>
  <c r="C20" i="30"/>
  <c r="C16" i="30"/>
  <c r="C12" i="30"/>
  <c r="C8" i="30"/>
  <c r="C4" i="30"/>
  <c r="C116" i="31"/>
  <c r="C112" i="31"/>
  <c r="C108" i="31"/>
  <c r="C104" i="31"/>
  <c r="C100" i="31"/>
  <c r="C96" i="31"/>
  <c r="C92" i="31"/>
  <c r="C88" i="31"/>
  <c r="D84" i="31"/>
  <c r="D80" i="31"/>
  <c r="D76" i="31"/>
  <c r="D72" i="31"/>
  <c r="D68" i="31"/>
  <c r="D64" i="31"/>
  <c r="D60" i="31"/>
  <c r="C20" i="12"/>
  <c r="E111" i="6"/>
  <c r="E87" i="6"/>
  <c r="E63" i="6"/>
  <c r="E39" i="6"/>
  <c r="D22" i="6"/>
  <c r="C11" i="6"/>
  <c r="E117" i="34"/>
  <c r="C110" i="34"/>
  <c r="C104" i="34"/>
  <c r="C98" i="34"/>
  <c r="D92" i="34"/>
  <c r="C88" i="34"/>
  <c r="E84" i="34"/>
  <c r="E81" i="34"/>
  <c r="E78" i="34"/>
  <c r="E75" i="34"/>
  <c r="E72" i="34"/>
  <c r="E69" i="34"/>
  <c r="E66" i="34"/>
  <c r="E63" i="34"/>
  <c r="E60" i="34"/>
  <c r="E57" i="34"/>
  <c r="E54" i="34"/>
  <c r="E51" i="34"/>
  <c r="E48" i="34"/>
  <c r="E45" i="34"/>
  <c r="E42" i="34"/>
  <c r="E39" i="34"/>
  <c r="E36" i="34"/>
  <c r="E33" i="34"/>
  <c r="E30" i="34"/>
  <c r="E27" i="34"/>
  <c r="E24" i="34"/>
  <c r="E21" i="34"/>
  <c r="E18" i="34"/>
  <c r="E15" i="34"/>
  <c r="E12" i="34"/>
  <c r="E9" i="34"/>
  <c r="E6" i="34"/>
  <c r="E3" i="34"/>
  <c r="E115" i="30"/>
  <c r="E111" i="30"/>
  <c r="E107" i="30"/>
  <c r="E103" i="30"/>
  <c r="E99" i="30"/>
  <c r="E95" i="30"/>
  <c r="E91" i="30"/>
  <c r="E83" i="30"/>
  <c r="E79" i="30"/>
  <c r="E75" i="30"/>
  <c r="E71" i="30"/>
  <c r="E67" i="30"/>
  <c r="E63" i="30"/>
  <c r="E59" i="30"/>
  <c r="E55" i="30"/>
  <c r="E51" i="30"/>
  <c r="E47" i="30"/>
  <c r="E43" i="30"/>
  <c r="E39" i="30"/>
  <c r="E35" i="30"/>
  <c r="E31" i="30"/>
  <c r="E27" i="30"/>
  <c r="E23" i="30"/>
  <c r="E19" i="30"/>
  <c r="E15" i="30"/>
  <c r="E11" i="30"/>
  <c r="E7" i="30"/>
  <c r="E3" i="30"/>
  <c r="E115" i="31"/>
  <c r="E111" i="31"/>
  <c r="E107" i="31"/>
  <c r="E103" i="31"/>
  <c r="E99" i="31"/>
  <c r="E95" i="31"/>
  <c r="E91" i="31"/>
  <c r="F87" i="31"/>
  <c r="C84" i="31"/>
  <c r="C80" i="31"/>
  <c r="E18" i="12"/>
  <c r="D110" i="6"/>
  <c r="D86" i="6"/>
  <c r="D62" i="6"/>
  <c r="D38" i="6"/>
  <c r="E21" i="6"/>
  <c r="D10" i="6"/>
  <c r="F116" i="34"/>
  <c r="E109" i="34"/>
  <c r="E103" i="34"/>
  <c r="E97" i="34"/>
  <c r="C92" i="34"/>
  <c r="E87" i="34"/>
  <c r="D84" i="34"/>
  <c r="D81" i="34"/>
  <c r="D78" i="34"/>
  <c r="D75" i="34"/>
  <c r="D72" i="34"/>
  <c r="D69" i="34"/>
  <c r="D66" i="34"/>
  <c r="D63" i="34"/>
  <c r="D60" i="34"/>
  <c r="D57" i="34"/>
  <c r="D54" i="34"/>
  <c r="D51" i="34"/>
  <c r="D48" i="34"/>
  <c r="D45" i="34"/>
  <c r="D42" i="34"/>
  <c r="D39" i="34"/>
  <c r="D36" i="34"/>
  <c r="D33" i="34"/>
  <c r="D30" i="34"/>
  <c r="D27" i="34"/>
  <c r="D24" i="34"/>
  <c r="D21" i="34"/>
  <c r="D18" i="34"/>
  <c r="D15" i="34"/>
  <c r="D12" i="34"/>
  <c r="D9" i="34"/>
  <c r="D6" i="34"/>
  <c r="D3" i="34"/>
  <c r="D115" i="30"/>
  <c r="D111" i="30"/>
  <c r="D107" i="30"/>
  <c r="D103" i="30"/>
  <c r="D99" i="30"/>
  <c r="D95" i="30"/>
  <c r="D91" i="30"/>
  <c r="D87" i="30"/>
  <c r="D83" i="30"/>
  <c r="D79" i="30"/>
  <c r="D75" i="30"/>
  <c r="D71" i="30"/>
  <c r="D67" i="30"/>
  <c r="D63" i="30"/>
  <c r="D59" i="30"/>
  <c r="D55" i="30"/>
  <c r="D51" i="30"/>
  <c r="D47" i="30"/>
  <c r="D43" i="30"/>
  <c r="D39" i="30"/>
  <c r="D35" i="30"/>
  <c r="D31" i="30"/>
  <c r="D27" i="30"/>
  <c r="D23" i="30"/>
  <c r="D19" i="30"/>
  <c r="D15" i="30"/>
  <c r="D11" i="30"/>
  <c r="D7" i="30"/>
  <c r="D3" i="30"/>
  <c r="D115" i="31"/>
  <c r="D111" i="31"/>
  <c r="D107" i="31"/>
  <c r="D103" i="31"/>
  <c r="D99" i="31"/>
  <c r="D95" i="31"/>
  <c r="D91" i="31"/>
  <c r="E87" i="31"/>
  <c r="E83" i="31"/>
  <c r="E79" i="31"/>
  <c r="E75" i="31"/>
  <c r="E71" i="31"/>
  <c r="E67" i="31"/>
  <c r="E63" i="31"/>
  <c r="E59" i="31"/>
  <c r="C16" i="12"/>
  <c r="E107" i="6"/>
  <c r="E83" i="6"/>
  <c r="E59" i="6"/>
  <c r="E35" i="6"/>
  <c r="E19" i="6"/>
  <c r="E9" i="6"/>
  <c r="C116" i="34"/>
  <c r="C109" i="34"/>
  <c r="C103" i="34"/>
  <c r="C97" i="34"/>
  <c r="F91" i="34"/>
  <c r="D87" i="34"/>
  <c r="C84" i="34"/>
  <c r="C81" i="34"/>
  <c r="C78" i="34"/>
  <c r="C75" i="34"/>
  <c r="C72" i="34"/>
  <c r="C69" i="34"/>
  <c r="C66" i="34"/>
  <c r="C63" i="34"/>
  <c r="C60" i="34"/>
  <c r="C57" i="34"/>
  <c r="C54" i="34"/>
  <c r="C51" i="34"/>
  <c r="C48" i="34"/>
  <c r="C45" i="34"/>
  <c r="C42" i="34"/>
  <c r="C39" i="34"/>
  <c r="C36" i="34"/>
  <c r="C33" i="34"/>
  <c r="C30" i="34"/>
  <c r="C27" i="34"/>
  <c r="C24" i="34"/>
  <c r="C21" i="34"/>
  <c r="C18" i="34"/>
  <c r="C15" i="34"/>
  <c r="C12" i="34"/>
  <c r="C9" i="34"/>
  <c r="C6" i="34"/>
  <c r="C3" i="34"/>
  <c r="C115" i="30"/>
  <c r="C111" i="30"/>
  <c r="C107" i="30"/>
  <c r="C103" i="30"/>
  <c r="C99" i="30"/>
  <c r="C95" i="30"/>
  <c r="C91" i="30"/>
  <c r="C87" i="30"/>
  <c r="C83" i="30"/>
  <c r="C79" i="30"/>
  <c r="C75" i="30"/>
  <c r="C71" i="30"/>
  <c r="C67" i="30"/>
  <c r="C63" i="30"/>
  <c r="C59" i="30"/>
  <c r="C55" i="30"/>
  <c r="C51" i="30"/>
  <c r="C47" i="30"/>
  <c r="C43" i="30"/>
  <c r="C39" i="30"/>
  <c r="C35" i="30"/>
  <c r="C31" i="30"/>
  <c r="C27" i="30"/>
  <c r="C23" i="30"/>
  <c r="C19" i="30"/>
  <c r="C15" i="30"/>
  <c r="C11" i="30"/>
  <c r="C7" i="30"/>
  <c r="C3" i="30"/>
  <c r="C115" i="31"/>
  <c r="C111" i="31"/>
  <c r="C107" i="31"/>
  <c r="C103" i="31"/>
  <c r="C99" i="31"/>
  <c r="C95" i="31"/>
  <c r="C91" i="31"/>
  <c r="D87" i="31"/>
  <c r="D83" i="31"/>
  <c r="D79" i="31"/>
  <c r="E14" i="12"/>
  <c r="D106" i="6"/>
  <c r="D82" i="6"/>
  <c r="D58" i="6"/>
  <c r="D34" i="6"/>
  <c r="C19" i="6"/>
  <c r="E8" i="6"/>
  <c r="E115" i="34"/>
  <c r="E108" i="34"/>
  <c r="E102" i="34"/>
  <c r="E96" i="34"/>
  <c r="E91" i="34"/>
  <c r="F86" i="34"/>
  <c r="F83" i="34"/>
  <c r="F80" i="34"/>
  <c r="F77" i="34"/>
  <c r="F74" i="34"/>
  <c r="F71" i="34"/>
  <c r="F68" i="34"/>
  <c r="F65" i="34"/>
  <c r="F62" i="34"/>
  <c r="F59" i="34"/>
  <c r="F56" i="34"/>
  <c r="F53" i="34"/>
  <c r="F50" i="34"/>
  <c r="F47" i="34"/>
  <c r="F44" i="34"/>
  <c r="F41" i="34"/>
  <c r="F38" i="34"/>
  <c r="F35" i="34"/>
  <c r="F32" i="34"/>
  <c r="F29" i="34"/>
  <c r="F26" i="34"/>
  <c r="F23" i="34"/>
  <c r="F20" i="34"/>
  <c r="F17" i="34"/>
  <c r="F14" i="34"/>
  <c r="F11" i="34"/>
  <c r="F8" i="34"/>
  <c r="F5" i="34"/>
  <c r="F2" i="34"/>
  <c r="E114" i="30"/>
  <c r="E110" i="30"/>
  <c r="E106" i="30"/>
  <c r="E102" i="30"/>
  <c r="E98" i="30"/>
  <c r="E94" i="30"/>
  <c r="E90" i="30"/>
  <c r="E86" i="30"/>
  <c r="E82" i="30"/>
  <c r="E78" i="30"/>
  <c r="E74" i="30"/>
  <c r="E70" i="30"/>
  <c r="E66" i="30"/>
  <c r="E62" i="30"/>
  <c r="E54" i="30"/>
  <c r="E50" i="30"/>
  <c r="E46" i="30"/>
  <c r="E42" i="30"/>
  <c r="E38" i="30"/>
  <c r="E34" i="30"/>
  <c r="E30" i="30"/>
  <c r="E26" i="30"/>
  <c r="E22" i="30"/>
  <c r="E18" i="30"/>
  <c r="E14" i="30"/>
  <c r="E10" i="30"/>
  <c r="E6" i="30"/>
  <c r="E2" i="30"/>
  <c r="E114" i="31"/>
  <c r="E110" i="31"/>
  <c r="E106" i="31"/>
  <c r="E102" i="31"/>
  <c r="E98" i="31"/>
  <c r="E94" i="31"/>
  <c r="E90" i="31"/>
  <c r="C87" i="31"/>
  <c r="C83" i="31"/>
  <c r="C79" i="31"/>
  <c r="C75" i="31"/>
  <c r="C71" i="31"/>
  <c r="C67" i="31"/>
  <c r="C63" i="31"/>
  <c r="C59" i="31"/>
  <c r="C12" i="12"/>
  <c r="E103" i="6"/>
  <c r="E79" i="6"/>
  <c r="E55" i="6"/>
  <c r="E33" i="6"/>
  <c r="D18" i="6"/>
  <c r="E7" i="6"/>
  <c r="C115" i="34"/>
  <c r="F107" i="34"/>
  <c r="F101" i="34"/>
  <c r="F95" i="34"/>
  <c r="C91" i="34"/>
  <c r="E86" i="34"/>
  <c r="E83" i="34"/>
  <c r="E80" i="34"/>
  <c r="E77" i="34"/>
  <c r="E74" i="34"/>
  <c r="E71" i="34"/>
  <c r="E68" i="34"/>
  <c r="E65" i="34"/>
  <c r="E62" i="34"/>
  <c r="E59" i="34"/>
  <c r="E56" i="34"/>
  <c r="E53" i="34"/>
  <c r="E50" i="34"/>
  <c r="E47" i="34"/>
  <c r="E44" i="34"/>
  <c r="E41" i="34"/>
  <c r="E38" i="34"/>
  <c r="E35" i="34"/>
  <c r="E32" i="34"/>
  <c r="E29" i="34"/>
  <c r="E26" i="34"/>
  <c r="E23" i="34"/>
  <c r="E20" i="34"/>
  <c r="E17" i="34"/>
  <c r="E14" i="34"/>
  <c r="E11" i="34"/>
  <c r="E8" i="34"/>
  <c r="E5" i="34"/>
  <c r="E2" i="34"/>
  <c r="D114" i="30"/>
  <c r="D110" i="30"/>
  <c r="D106" i="30"/>
  <c r="D102" i="30"/>
  <c r="D98" i="30"/>
  <c r="D94" i="30"/>
  <c r="D90" i="30"/>
  <c r="D86" i="30"/>
  <c r="D82" i="30"/>
  <c r="D78" i="30"/>
  <c r="D74" i="30"/>
  <c r="D70" i="30"/>
  <c r="D66" i="30"/>
  <c r="D62" i="30"/>
  <c r="D58" i="30"/>
  <c r="D54" i="30"/>
  <c r="D50" i="30"/>
  <c r="D46" i="30"/>
  <c r="D42" i="30"/>
  <c r="D38" i="30"/>
  <c r="D34" i="30"/>
  <c r="D30" i="30"/>
  <c r="D26" i="30"/>
  <c r="D22" i="30"/>
  <c r="D18" i="30"/>
  <c r="D14" i="30"/>
  <c r="D10" i="30"/>
  <c r="D6" i="30"/>
  <c r="D2" i="30"/>
  <c r="D114" i="31"/>
  <c r="D110" i="31"/>
  <c r="D106" i="31"/>
  <c r="D102" i="31"/>
  <c r="D98" i="31"/>
  <c r="D94" i="31"/>
  <c r="D90" i="31"/>
  <c r="E86" i="31"/>
  <c r="E82" i="31"/>
  <c r="E78" i="31"/>
  <c r="E74" i="31"/>
  <c r="E70" i="31"/>
  <c r="E66" i="31"/>
  <c r="E62" i="31"/>
  <c r="F58" i="31"/>
  <c r="E10" i="12"/>
  <c r="D102" i="6"/>
  <c r="D78" i="6"/>
  <c r="D54" i="6"/>
  <c r="E31" i="6"/>
  <c r="E17" i="6"/>
  <c r="C7" i="6"/>
  <c r="E114" i="34"/>
  <c r="D107" i="34"/>
  <c r="D101" i="34"/>
  <c r="D95" i="34"/>
  <c r="E90" i="34"/>
  <c r="D86" i="34"/>
  <c r="D83" i="34"/>
  <c r="D80" i="34"/>
  <c r="D77" i="34"/>
  <c r="D74" i="34"/>
  <c r="D71" i="34"/>
  <c r="D68" i="34"/>
  <c r="D65" i="34"/>
  <c r="D62" i="34"/>
  <c r="D59" i="34"/>
  <c r="D56" i="34"/>
  <c r="D53" i="34"/>
  <c r="D50" i="34"/>
  <c r="D47" i="34"/>
  <c r="D44" i="34"/>
  <c r="D41" i="34"/>
  <c r="D38" i="34"/>
  <c r="D35" i="34"/>
  <c r="D32" i="34"/>
  <c r="D29" i="34"/>
  <c r="D26" i="34"/>
  <c r="D23" i="34"/>
  <c r="D20" i="34"/>
  <c r="D17" i="34"/>
  <c r="D14" i="34"/>
  <c r="D11" i="34"/>
  <c r="D8" i="34"/>
  <c r="D5" i="34"/>
  <c r="D2" i="34"/>
  <c r="C114" i="30"/>
  <c r="C110" i="30"/>
  <c r="C106" i="30"/>
  <c r="C102" i="30"/>
  <c r="C98" i="30"/>
  <c r="C94" i="30"/>
  <c r="C90" i="30"/>
  <c r="C86" i="30"/>
  <c r="C82" i="30"/>
  <c r="C78" i="30"/>
  <c r="C74" i="30"/>
  <c r="C70" i="30"/>
  <c r="C66" i="30"/>
  <c r="C62" i="30"/>
  <c r="C58" i="30"/>
  <c r="C54" i="30"/>
  <c r="C50" i="30"/>
  <c r="C46" i="30"/>
  <c r="C42" i="30"/>
  <c r="C38" i="30"/>
  <c r="C34" i="30"/>
  <c r="C30" i="30"/>
  <c r="C26" i="30"/>
  <c r="C22" i="30"/>
  <c r="C18" i="30"/>
  <c r="C14" i="30"/>
  <c r="C10" i="30"/>
  <c r="C6" i="30"/>
  <c r="E117" i="31"/>
  <c r="C8" i="12"/>
  <c r="E99" i="6"/>
  <c r="E75" i="6"/>
  <c r="E51" i="6"/>
  <c r="D30" i="6"/>
  <c r="E15" i="6"/>
  <c r="D6" i="6"/>
  <c r="F113" i="34"/>
  <c r="C107" i="34"/>
  <c r="C101" i="34"/>
  <c r="C95" i="34"/>
  <c r="D90" i="34"/>
  <c r="C86" i="34"/>
  <c r="C83" i="34"/>
  <c r="C80" i="34"/>
  <c r="C77" i="34"/>
  <c r="C74" i="34"/>
  <c r="C71" i="34"/>
  <c r="C68" i="34"/>
  <c r="C65" i="34"/>
  <c r="C62" i="34"/>
  <c r="C59" i="34"/>
  <c r="C56" i="34"/>
  <c r="C53" i="34"/>
  <c r="C50" i="34"/>
  <c r="C47" i="34"/>
  <c r="C44" i="34"/>
  <c r="C41" i="34"/>
  <c r="C38" i="34"/>
  <c r="C35" i="34"/>
  <c r="C32" i="34"/>
  <c r="C29" i="34"/>
  <c r="C26" i="34"/>
  <c r="C23" i="34"/>
  <c r="C20" i="34"/>
  <c r="C17" i="34"/>
  <c r="C14" i="34"/>
  <c r="C11" i="34"/>
  <c r="C8" i="34"/>
  <c r="C5" i="34"/>
  <c r="E117" i="30"/>
  <c r="E113" i="30"/>
  <c r="E109" i="30"/>
  <c r="E105" i="30"/>
  <c r="E101" i="30"/>
  <c r="E97" i="30"/>
  <c r="E93" i="30"/>
  <c r="E89" i="30"/>
  <c r="E85" i="30"/>
  <c r="E81" i="30"/>
  <c r="E77" i="30"/>
  <c r="E73" i="30"/>
  <c r="E69" i="30"/>
  <c r="E65" i="30"/>
  <c r="E61" i="30"/>
  <c r="E57" i="30"/>
  <c r="E53" i="30"/>
  <c r="E49" i="30"/>
  <c r="E45" i="30"/>
  <c r="E41" i="30"/>
  <c r="E37" i="30"/>
  <c r="E33" i="30"/>
  <c r="E29" i="30"/>
  <c r="E25" i="30"/>
  <c r="E21" i="30"/>
  <c r="E17" i="30"/>
  <c r="E13" i="30"/>
  <c r="E9" i="30"/>
  <c r="E5" i="30"/>
  <c r="D117" i="31"/>
  <c r="E113" i="31"/>
  <c r="E109" i="31"/>
  <c r="E105" i="31"/>
  <c r="E101" i="31"/>
  <c r="E97" i="31"/>
  <c r="E93" i="31"/>
  <c r="E89" i="31"/>
  <c r="C86" i="31"/>
  <c r="C82" i="31"/>
  <c r="C78" i="31"/>
  <c r="C74" i="31"/>
  <c r="C70" i="31"/>
  <c r="C66" i="31"/>
  <c r="C62" i="31"/>
  <c r="D58" i="31"/>
  <c r="C4" i="12"/>
  <c r="E95" i="6"/>
  <c r="E71" i="6"/>
  <c r="E47" i="6"/>
  <c r="E27" i="6"/>
  <c r="D14" i="6"/>
  <c r="E4" i="6"/>
  <c r="E112" i="34"/>
  <c r="C106" i="34"/>
  <c r="C100" i="34"/>
  <c r="C94" i="34"/>
  <c r="D89" i="34"/>
  <c r="E85" i="34"/>
  <c r="E82" i="34"/>
  <c r="E79" i="34"/>
  <c r="E76" i="34"/>
  <c r="E73" i="34"/>
  <c r="E70" i="34"/>
  <c r="E67" i="34"/>
  <c r="E64" i="34"/>
  <c r="E61" i="34"/>
  <c r="E58" i="34"/>
  <c r="E55" i="34"/>
  <c r="E52" i="34"/>
  <c r="E49" i="34"/>
  <c r="E46" i="34"/>
  <c r="E43" i="34"/>
  <c r="E40" i="34"/>
  <c r="E37" i="34"/>
  <c r="E34" i="34"/>
  <c r="E31" i="34"/>
  <c r="E28" i="34"/>
  <c r="E25" i="34"/>
  <c r="E22" i="34"/>
  <c r="E19" i="34"/>
  <c r="E16" i="34"/>
  <c r="E13" i="34"/>
  <c r="E10" i="34"/>
  <c r="E7" i="34"/>
  <c r="E4" i="34"/>
  <c r="C117" i="30"/>
  <c r="C113" i="30"/>
  <c r="C109" i="30"/>
  <c r="C105" i="30"/>
  <c r="C101" i="30"/>
  <c r="C97" i="30"/>
  <c r="C93" i="30"/>
  <c r="C89" i="30"/>
  <c r="C85" i="30"/>
  <c r="C81" i="30"/>
  <c r="C77" i="30"/>
  <c r="C73" i="30"/>
  <c r="C69" i="30"/>
  <c r="C65" i="30"/>
  <c r="C61" i="30"/>
  <c r="C57" i="30"/>
  <c r="C53" i="30"/>
  <c r="C49" i="30"/>
  <c r="C45" i="30"/>
  <c r="C41" i="30"/>
  <c r="C37" i="30"/>
  <c r="C33" i="30"/>
  <c r="C29" i="30"/>
  <c r="C25" i="30"/>
  <c r="C21" i="30"/>
  <c r="C17" i="30"/>
  <c r="C13" i="30"/>
  <c r="C9" i="30"/>
  <c r="C5" i="30"/>
  <c r="F116" i="31"/>
  <c r="C113" i="31"/>
  <c r="C109" i="31"/>
  <c r="C105" i="31"/>
  <c r="C101" i="31"/>
  <c r="C97" i="31"/>
  <c r="C93" i="31"/>
  <c r="C89" i="31"/>
  <c r="D85" i="31"/>
  <c r="D81" i="31"/>
  <c r="D77" i="31"/>
  <c r="D73" i="31"/>
  <c r="D69" i="31"/>
  <c r="D65" i="31"/>
  <c r="D61" i="31"/>
  <c r="E57" i="31"/>
  <c r="E94" i="34"/>
  <c r="F55" i="34"/>
  <c r="F19" i="34"/>
  <c r="D93" i="30"/>
  <c r="D45" i="30"/>
  <c r="D116" i="31"/>
  <c r="D100" i="31"/>
  <c r="E84" i="31"/>
  <c r="E72" i="31"/>
  <c r="E64" i="31"/>
  <c r="C57" i="31"/>
  <c r="C53" i="31"/>
  <c r="C49" i="31"/>
  <c r="C45" i="31"/>
  <c r="C41" i="31"/>
  <c r="C37" i="31"/>
  <c r="C33" i="31"/>
  <c r="D29" i="31"/>
  <c r="D25" i="31"/>
  <c r="D21" i="31"/>
  <c r="D17" i="31"/>
  <c r="D13" i="31"/>
  <c r="D9" i="31"/>
  <c r="D5" i="31"/>
  <c r="D117" i="5"/>
  <c r="D114" i="5"/>
  <c r="D111" i="5"/>
  <c r="D108" i="5"/>
  <c r="D105" i="5"/>
  <c r="D102" i="5"/>
  <c r="D99" i="5"/>
  <c r="D96" i="5"/>
  <c r="D93" i="5"/>
  <c r="D90" i="5"/>
  <c r="D87" i="5"/>
  <c r="D84" i="5"/>
  <c r="D81" i="5"/>
  <c r="D78" i="5"/>
  <c r="D75" i="5"/>
  <c r="D72" i="5"/>
  <c r="D69" i="5"/>
  <c r="D66" i="5"/>
  <c r="D63" i="5"/>
  <c r="D60" i="5"/>
  <c r="D57" i="5"/>
  <c r="D54" i="5"/>
  <c r="D51" i="5"/>
  <c r="D48" i="5"/>
  <c r="D45" i="5"/>
  <c r="D42" i="5"/>
  <c r="D39" i="5"/>
  <c r="D36" i="5"/>
  <c r="D33" i="5"/>
  <c r="D30" i="5"/>
  <c r="D27" i="5"/>
  <c r="D24" i="5"/>
  <c r="D21" i="5"/>
  <c r="D18" i="5"/>
  <c r="D15" i="5"/>
  <c r="D12" i="5"/>
  <c r="D9" i="5"/>
  <c r="D6" i="5"/>
  <c r="D3" i="5"/>
  <c r="C116" i="15"/>
  <c r="C113" i="15"/>
  <c r="C110" i="15"/>
  <c r="C107" i="15"/>
  <c r="C104" i="15"/>
  <c r="C101" i="15"/>
  <c r="C98" i="15"/>
  <c r="C95" i="15"/>
  <c r="C92" i="15"/>
  <c r="C89" i="15"/>
  <c r="C86" i="15"/>
  <c r="C83" i="15"/>
  <c r="C80" i="15"/>
  <c r="C77" i="15"/>
  <c r="C74" i="15"/>
  <c r="C71" i="15"/>
  <c r="C68" i="15"/>
  <c r="C65" i="15"/>
  <c r="C62" i="15"/>
  <c r="C59" i="15"/>
  <c r="C56" i="15"/>
  <c r="F89" i="34"/>
  <c r="F52" i="34"/>
  <c r="F16" i="34"/>
  <c r="D89" i="30"/>
  <c r="D41" i="30"/>
  <c r="C114" i="31"/>
  <c r="C98" i="31"/>
  <c r="D82" i="31"/>
  <c r="C72" i="31"/>
  <c r="C64" i="31"/>
  <c r="E56" i="31"/>
  <c r="E52" i="31"/>
  <c r="E48" i="31"/>
  <c r="E44" i="31"/>
  <c r="E40" i="31"/>
  <c r="E36" i="31"/>
  <c r="E32" i="31"/>
  <c r="C29" i="31"/>
  <c r="C25" i="31"/>
  <c r="C21" i="31"/>
  <c r="C17" i="31"/>
  <c r="C13" i="31"/>
  <c r="C9" i="31"/>
  <c r="C5" i="31"/>
  <c r="C117" i="5"/>
  <c r="C114" i="5"/>
  <c r="C111" i="5"/>
  <c r="C108" i="5"/>
  <c r="C105" i="5"/>
  <c r="C102" i="5"/>
  <c r="C99" i="5"/>
  <c r="C96" i="5"/>
  <c r="C93" i="5"/>
  <c r="C90" i="5"/>
  <c r="C87" i="5"/>
  <c r="C84" i="5"/>
  <c r="C81" i="5"/>
  <c r="C78" i="5"/>
  <c r="C75" i="5"/>
  <c r="C72" i="5"/>
  <c r="C69" i="5"/>
  <c r="C66" i="5"/>
  <c r="C63" i="5"/>
  <c r="C60" i="5"/>
  <c r="C57" i="5"/>
  <c r="C54" i="5"/>
  <c r="C51" i="5"/>
  <c r="C48" i="5"/>
  <c r="C45" i="5"/>
  <c r="C42" i="5"/>
  <c r="C39" i="5"/>
  <c r="C36" i="5"/>
  <c r="C33" i="5"/>
  <c r="C30" i="5"/>
  <c r="C27" i="5"/>
  <c r="C24" i="5"/>
  <c r="C21" i="5"/>
  <c r="C18" i="5"/>
  <c r="C15" i="5"/>
  <c r="C12" i="5"/>
  <c r="C9" i="5"/>
  <c r="C6" i="5"/>
  <c r="C3" i="5"/>
  <c r="F115" i="15"/>
  <c r="F112" i="15"/>
  <c r="F109" i="15"/>
  <c r="F106" i="15"/>
  <c r="F103" i="15"/>
  <c r="F100" i="15"/>
  <c r="F97" i="15"/>
  <c r="F94" i="15"/>
  <c r="F91" i="15"/>
  <c r="F88" i="15"/>
  <c r="F85" i="15"/>
  <c r="F82" i="15"/>
  <c r="F79" i="15"/>
  <c r="F76" i="15"/>
  <c r="F73" i="15"/>
  <c r="F70" i="15"/>
  <c r="F67" i="15"/>
  <c r="F64" i="15"/>
  <c r="F61" i="15"/>
  <c r="E6" i="12"/>
  <c r="F85" i="34"/>
  <c r="F49" i="34"/>
  <c r="F13" i="34"/>
  <c r="D85" i="30"/>
  <c r="D37" i="30"/>
  <c r="D113" i="31"/>
  <c r="D97" i="31"/>
  <c r="E81" i="31"/>
  <c r="D71" i="31"/>
  <c r="D63" i="31"/>
  <c r="D56" i="31"/>
  <c r="D52" i="31"/>
  <c r="D48" i="31"/>
  <c r="D44" i="31"/>
  <c r="D40" i="31"/>
  <c r="D36" i="31"/>
  <c r="D32" i="31"/>
  <c r="E28" i="31"/>
  <c r="E24" i="31"/>
  <c r="E20" i="31"/>
  <c r="E16" i="31"/>
  <c r="E12" i="31"/>
  <c r="E8" i="31"/>
  <c r="E4" i="31"/>
  <c r="F116" i="5"/>
  <c r="F113" i="5"/>
  <c r="F110" i="5"/>
  <c r="F107" i="5"/>
  <c r="F104" i="5"/>
  <c r="F101" i="5"/>
  <c r="F98" i="5"/>
  <c r="F95" i="5"/>
  <c r="F92" i="5"/>
  <c r="F89" i="5"/>
  <c r="F86" i="5"/>
  <c r="F83" i="5"/>
  <c r="F80" i="5"/>
  <c r="F77" i="5"/>
  <c r="F74" i="5"/>
  <c r="F71" i="5"/>
  <c r="F68" i="5"/>
  <c r="F65" i="5"/>
  <c r="F62" i="5"/>
  <c r="F59" i="5"/>
  <c r="F56" i="5"/>
  <c r="F53" i="5"/>
  <c r="F50" i="5"/>
  <c r="F47" i="5"/>
  <c r="F44" i="5"/>
  <c r="F41" i="5"/>
  <c r="F38" i="5"/>
  <c r="F35" i="5"/>
  <c r="F32" i="5"/>
  <c r="F29" i="5"/>
  <c r="F26" i="5"/>
  <c r="F23" i="5"/>
  <c r="F20" i="5"/>
  <c r="F17" i="5"/>
  <c r="F14" i="5"/>
  <c r="F11" i="5"/>
  <c r="F8" i="5"/>
  <c r="F5" i="5"/>
  <c r="F2" i="5"/>
  <c r="E115" i="15"/>
  <c r="E112" i="15"/>
  <c r="E109" i="15"/>
  <c r="E106" i="15"/>
  <c r="E103" i="15"/>
  <c r="E100" i="15"/>
  <c r="E97" i="15"/>
  <c r="E94" i="15"/>
  <c r="E91" i="15"/>
  <c r="E88" i="15"/>
  <c r="E85" i="15"/>
  <c r="E82" i="15"/>
  <c r="E79" i="15"/>
  <c r="E76" i="15"/>
  <c r="E73" i="15"/>
  <c r="E70" i="15"/>
  <c r="E67" i="15"/>
  <c r="E64" i="15"/>
  <c r="E61" i="15"/>
  <c r="E58" i="15"/>
  <c r="E55" i="15"/>
  <c r="E52" i="15"/>
  <c r="D98" i="6"/>
  <c r="F82" i="34"/>
  <c r="F46" i="34"/>
  <c r="F10" i="34"/>
  <c r="D81" i="30"/>
  <c r="D33" i="30"/>
  <c r="D112" i="31"/>
  <c r="D96" i="31"/>
  <c r="E80" i="31"/>
  <c r="D70" i="31"/>
  <c r="D62" i="31"/>
  <c r="C56" i="31"/>
  <c r="C52" i="31"/>
  <c r="C48" i="31"/>
  <c r="C44" i="31"/>
  <c r="C40" i="31"/>
  <c r="C36" i="31"/>
  <c r="C32" i="31"/>
  <c r="D28" i="31"/>
  <c r="D24" i="31"/>
  <c r="D20" i="31"/>
  <c r="D16" i="31"/>
  <c r="D12" i="31"/>
  <c r="D8" i="31"/>
  <c r="D4" i="31"/>
  <c r="E116" i="5"/>
  <c r="E113" i="5"/>
  <c r="E110" i="5"/>
  <c r="E107" i="5"/>
  <c r="E104" i="5"/>
  <c r="E101" i="5"/>
  <c r="E98" i="5"/>
  <c r="E95" i="5"/>
  <c r="E92" i="5"/>
  <c r="E89" i="5"/>
  <c r="E86" i="5"/>
  <c r="E83" i="5"/>
  <c r="E80" i="5"/>
  <c r="E77" i="5"/>
  <c r="E74" i="5"/>
  <c r="E71" i="5"/>
  <c r="E68" i="5"/>
  <c r="E65" i="5"/>
  <c r="E62" i="5"/>
  <c r="E59" i="5"/>
  <c r="E56" i="5"/>
  <c r="E53" i="5"/>
  <c r="E50" i="5"/>
  <c r="E47" i="5"/>
  <c r="E44" i="5"/>
  <c r="E41" i="5"/>
  <c r="E38" i="5"/>
  <c r="E35" i="5"/>
  <c r="E32" i="5"/>
  <c r="E29" i="5"/>
  <c r="E26" i="5"/>
  <c r="E23" i="5"/>
  <c r="E20" i="5"/>
  <c r="E17" i="5"/>
  <c r="E14" i="5"/>
  <c r="E11" i="5"/>
  <c r="E8" i="5"/>
  <c r="E5" i="5"/>
  <c r="E2" i="5"/>
  <c r="D115" i="15"/>
  <c r="D112" i="15"/>
  <c r="D109" i="15"/>
  <c r="D106" i="15"/>
  <c r="D103" i="15"/>
  <c r="D100" i="15"/>
  <c r="D97" i="15"/>
  <c r="D94" i="15"/>
  <c r="D91" i="15"/>
  <c r="D88" i="15"/>
  <c r="D85" i="15"/>
  <c r="D82" i="15"/>
  <c r="D79" i="15"/>
  <c r="D76" i="15"/>
  <c r="D73" i="15"/>
  <c r="D70" i="15"/>
  <c r="D67" i="15"/>
  <c r="D64" i="15"/>
  <c r="D61" i="15"/>
  <c r="D58" i="15"/>
  <c r="D55" i="15"/>
  <c r="D74" i="6"/>
  <c r="F79" i="34"/>
  <c r="F43" i="34"/>
  <c r="F7" i="34"/>
  <c r="D77" i="30"/>
  <c r="D29" i="30"/>
  <c r="C110" i="31"/>
  <c r="C94" i="31"/>
  <c r="D78" i="31"/>
  <c r="E69" i="31"/>
  <c r="E61" i="31"/>
  <c r="E55" i="31"/>
  <c r="E51" i="31"/>
  <c r="E47" i="31"/>
  <c r="E43" i="31"/>
  <c r="E39" i="31"/>
  <c r="E35" i="31"/>
  <c r="E31" i="31"/>
  <c r="C28" i="31"/>
  <c r="C24" i="31"/>
  <c r="C20" i="31"/>
  <c r="C16" i="31"/>
  <c r="C12" i="31"/>
  <c r="C8" i="31"/>
  <c r="C4" i="31"/>
  <c r="D116" i="5"/>
  <c r="D113" i="5"/>
  <c r="D110" i="5"/>
  <c r="D107" i="5"/>
  <c r="D104" i="5"/>
  <c r="D101" i="5"/>
  <c r="D98" i="5"/>
  <c r="D95" i="5"/>
  <c r="D92" i="5"/>
  <c r="D89" i="5"/>
  <c r="D86" i="5"/>
  <c r="D83" i="5"/>
  <c r="D80" i="5"/>
  <c r="D77" i="5"/>
  <c r="D74" i="5"/>
  <c r="D71" i="5"/>
  <c r="D68" i="5"/>
  <c r="D65" i="5"/>
  <c r="D62" i="5"/>
  <c r="D59" i="5"/>
  <c r="D56" i="5"/>
  <c r="D53" i="5"/>
  <c r="D50" i="5"/>
  <c r="D47" i="5"/>
  <c r="D44" i="5"/>
  <c r="D41" i="5"/>
  <c r="D38" i="5"/>
  <c r="D35" i="5"/>
  <c r="D32" i="5"/>
  <c r="D29" i="5"/>
  <c r="D26" i="5"/>
  <c r="D23" i="5"/>
  <c r="D20" i="5"/>
  <c r="D17" i="5"/>
  <c r="D14" i="5"/>
  <c r="D11" i="5"/>
  <c r="D8" i="5"/>
  <c r="D5" i="5"/>
  <c r="D2" i="5"/>
  <c r="C115" i="15"/>
  <c r="C112" i="15"/>
  <c r="C109" i="15"/>
  <c r="C106" i="15"/>
  <c r="C103" i="15"/>
  <c r="C100" i="15"/>
  <c r="C97" i="15"/>
  <c r="C94" i="15"/>
  <c r="C91" i="15"/>
  <c r="C88" i="15"/>
  <c r="C85" i="15"/>
  <c r="C82" i="15"/>
  <c r="C79" i="15"/>
  <c r="C76" i="15"/>
  <c r="C73" i="15"/>
  <c r="C70" i="15"/>
  <c r="C67" i="15"/>
  <c r="C64" i="15"/>
  <c r="C61" i="15"/>
  <c r="C58" i="15"/>
  <c r="C55" i="15"/>
  <c r="D50" i="6"/>
  <c r="F76" i="34"/>
  <c r="F40" i="34"/>
  <c r="F4" i="34"/>
  <c r="D73" i="30"/>
  <c r="D25" i="30"/>
  <c r="D109" i="31"/>
  <c r="D93" i="31"/>
  <c r="E77" i="31"/>
  <c r="C69" i="31"/>
  <c r="C61" i="31"/>
  <c r="D55" i="31"/>
  <c r="D51" i="31"/>
  <c r="D47" i="31"/>
  <c r="D43" i="31"/>
  <c r="D39" i="31"/>
  <c r="D35" i="31"/>
  <c r="D31" i="31"/>
  <c r="E27" i="31"/>
  <c r="E23" i="31"/>
  <c r="E19" i="31"/>
  <c r="E15" i="31"/>
  <c r="E11" i="31"/>
  <c r="E7" i="31"/>
  <c r="E3" i="31"/>
  <c r="C116" i="5"/>
  <c r="C113" i="5"/>
  <c r="C110" i="5"/>
  <c r="C107" i="5"/>
  <c r="C104" i="5"/>
  <c r="C101" i="5"/>
  <c r="C98" i="5"/>
  <c r="C95" i="5"/>
  <c r="C92" i="5"/>
  <c r="C89" i="5"/>
  <c r="C86" i="5"/>
  <c r="C83" i="5"/>
  <c r="C80" i="5"/>
  <c r="C77" i="5"/>
  <c r="C74" i="5"/>
  <c r="C71" i="5"/>
  <c r="C68" i="5"/>
  <c r="C65" i="5"/>
  <c r="C62" i="5"/>
  <c r="C59" i="5"/>
  <c r="C56" i="5"/>
  <c r="C53" i="5"/>
  <c r="C50" i="5"/>
  <c r="C47" i="5"/>
  <c r="C44" i="5"/>
  <c r="C41" i="5"/>
  <c r="C38" i="5"/>
  <c r="C35" i="5"/>
  <c r="C32" i="5"/>
  <c r="C29" i="5"/>
  <c r="C26" i="5"/>
  <c r="C23" i="5"/>
  <c r="C20" i="5"/>
  <c r="C17" i="5"/>
  <c r="C14" i="5"/>
  <c r="C11" i="5"/>
  <c r="C8" i="5"/>
  <c r="C5" i="5"/>
  <c r="F117" i="15"/>
  <c r="F114" i="15"/>
  <c r="F111" i="15"/>
  <c r="F108" i="15"/>
  <c r="F105" i="15"/>
  <c r="F102" i="15"/>
  <c r="F99" i="15"/>
  <c r="F96" i="15"/>
  <c r="F93" i="15"/>
  <c r="F90" i="15"/>
  <c r="F87" i="15"/>
  <c r="F84" i="15"/>
  <c r="F81" i="15"/>
  <c r="F78" i="15"/>
  <c r="F75" i="15"/>
  <c r="F72" i="15"/>
  <c r="F69" i="15"/>
  <c r="F66" i="15"/>
  <c r="F63" i="15"/>
  <c r="F60" i="15"/>
  <c r="F57" i="15"/>
  <c r="F54" i="15"/>
  <c r="E29" i="6"/>
  <c r="F73" i="34"/>
  <c r="F37" i="34"/>
  <c r="D117" i="30"/>
  <c r="D69" i="30"/>
  <c r="D21" i="30"/>
  <c r="D108" i="31"/>
  <c r="D92" i="31"/>
  <c r="E76" i="31"/>
  <c r="E68" i="31"/>
  <c r="E60" i="31"/>
  <c r="C55" i="31"/>
  <c r="C51" i="31"/>
  <c r="C47" i="31"/>
  <c r="C43" i="31"/>
  <c r="C39" i="31"/>
  <c r="C35" i="31"/>
  <c r="C31" i="31"/>
  <c r="D27" i="31"/>
  <c r="D23" i="31"/>
  <c r="D19" i="31"/>
  <c r="D15" i="31"/>
  <c r="D11" i="31"/>
  <c r="D7" i="31"/>
  <c r="D3" i="31"/>
  <c r="F115" i="5"/>
  <c r="F112" i="5"/>
  <c r="F109" i="5"/>
  <c r="F106" i="5"/>
  <c r="F103" i="5"/>
  <c r="F100" i="5"/>
  <c r="F97" i="5"/>
  <c r="F94" i="5"/>
  <c r="F91" i="5"/>
  <c r="F88" i="5"/>
  <c r="F85" i="5"/>
  <c r="F82" i="5"/>
  <c r="F79" i="5"/>
  <c r="F76" i="5"/>
  <c r="F73" i="5"/>
  <c r="F70" i="5"/>
  <c r="F67" i="5"/>
  <c r="F64" i="5"/>
  <c r="F61" i="5"/>
  <c r="F58" i="5"/>
  <c r="F55" i="5"/>
  <c r="F52" i="5"/>
  <c r="F49" i="5"/>
  <c r="F46" i="5"/>
  <c r="F43" i="5"/>
  <c r="F40" i="5"/>
  <c r="F37" i="5"/>
  <c r="F34" i="5"/>
  <c r="F31" i="5"/>
  <c r="F28" i="5"/>
  <c r="F25" i="5"/>
  <c r="F22" i="5"/>
  <c r="F19" i="5"/>
  <c r="F16" i="5"/>
  <c r="F13" i="5"/>
  <c r="F10" i="5"/>
  <c r="F7" i="5"/>
  <c r="F4" i="5"/>
  <c r="E117" i="15"/>
  <c r="E114" i="15"/>
  <c r="E111" i="15"/>
  <c r="E108" i="15"/>
  <c r="E105" i="15"/>
  <c r="E102" i="15"/>
  <c r="E99" i="15"/>
  <c r="E96" i="15"/>
  <c r="E93" i="15"/>
  <c r="E90" i="15"/>
  <c r="E87" i="15"/>
  <c r="E84" i="15"/>
  <c r="E81" i="15"/>
  <c r="E78" i="15"/>
  <c r="E75" i="15"/>
  <c r="E72" i="15"/>
  <c r="E69" i="15"/>
  <c r="E66" i="15"/>
  <c r="E63" i="15"/>
  <c r="E60" i="15"/>
  <c r="E57" i="15"/>
  <c r="C15" i="6"/>
  <c r="F70" i="34"/>
  <c r="F34" i="34"/>
  <c r="D113" i="30"/>
  <c r="D65" i="30"/>
  <c r="D17" i="30"/>
  <c r="C106" i="31"/>
  <c r="C90" i="31"/>
  <c r="C76" i="31"/>
  <c r="C68" i="31"/>
  <c r="C60" i="31"/>
  <c r="E54" i="31"/>
  <c r="E50" i="31"/>
  <c r="E46" i="31"/>
  <c r="E42" i="31"/>
  <c r="E38" i="31"/>
  <c r="E34" i="31"/>
  <c r="E30" i="31"/>
  <c r="C27" i="31"/>
  <c r="C23" i="31"/>
  <c r="C19" i="31"/>
  <c r="C15" i="31"/>
  <c r="C11" i="31"/>
  <c r="C7" i="31"/>
  <c r="C3" i="31"/>
  <c r="E115" i="5"/>
  <c r="E112" i="5"/>
  <c r="E109" i="5"/>
  <c r="E106" i="5"/>
  <c r="E103" i="5"/>
  <c r="E100" i="5"/>
  <c r="E97" i="5"/>
  <c r="E94" i="5"/>
  <c r="E91" i="5"/>
  <c r="E88" i="5"/>
  <c r="E85" i="5"/>
  <c r="E82" i="5"/>
  <c r="E79" i="5"/>
  <c r="E76" i="5"/>
  <c r="E73" i="5"/>
  <c r="E70" i="5"/>
  <c r="E67" i="5"/>
  <c r="E64" i="5"/>
  <c r="E61" i="5"/>
  <c r="E58" i="5"/>
  <c r="E55" i="5"/>
  <c r="E52" i="5"/>
  <c r="E49" i="5"/>
  <c r="E46" i="5"/>
  <c r="E43" i="5"/>
  <c r="E40" i="5"/>
  <c r="E37" i="5"/>
  <c r="E34" i="5"/>
  <c r="E31" i="5"/>
  <c r="E28" i="5"/>
  <c r="E25" i="5"/>
  <c r="E22" i="5"/>
  <c r="E19" i="5"/>
  <c r="E16" i="5"/>
  <c r="E13" i="5"/>
  <c r="E10" i="5"/>
  <c r="E7" i="5"/>
  <c r="E4" i="5"/>
  <c r="D117" i="15"/>
  <c r="D114" i="15"/>
  <c r="D111" i="15"/>
  <c r="D108" i="15"/>
  <c r="D105" i="15"/>
  <c r="D102" i="15"/>
  <c r="D99" i="15"/>
  <c r="D96" i="15"/>
  <c r="D93" i="15"/>
  <c r="D90" i="15"/>
  <c r="D87" i="15"/>
  <c r="D84" i="15"/>
  <c r="D81" i="15"/>
  <c r="D78" i="15"/>
  <c r="D75" i="15"/>
  <c r="D72" i="15"/>
  <c r="D69" i="15"/>
  <c r="D66" i="15"/>
  <c r="D63" i="15"/>
  <c r="D60" i="15"/>
  <c r="D57" i="15"/>
  <c r="D54" i="15"/>
  <c r="D51" i="15"/>
  <c r="C113" i="34"/>
  <c r="F64" i="34"/>
  <c r="F28" i="34"/>
  <c r="D105" i="30"/>
  <c r="D57" i="30"/>
  <c r="D9" i="30"/>
  <c r="D104" i="31"/>
  <c r="D88" i="31"/>
  <c r="D74" i="31"/>
  <c r="D66" i="31"/>
  <c r="E58" i="31"/>
  <c r="C54" i="31"/>
  <c r="C50" i="31"/>
  <c r="C46" i="31"/>
  <c r="C42" i="31"/>
  <c r="C38" i="31"/>
  <c r="C34" i="31"/>
  <c r="C30" i="31"/>
  <c r="D26" i="31"/>
  <c r="D22" i="31"/>
  <c r="D18" i="31"/>
  <c r="D14" i="31"/>
  <c r="D10" i="31"/>
  <c r="D6" i="31"/>
  <c r="D2" i="31"/>
  <c r="C115" i="5"/>
  <c r="C112" i="5"/>
  <c r="C109" i="5"/>
  <c r="C106" i="5"/>
  <c r="C103" i="5"/>
  <c r="C100" i="5"/>
  <c r="C97" i="5"/>
  <c r="C94" i="5"/>
  <c r="C91" i="5"/>
  <c r="C88" i="5"/>
  <c r="C85" i="5"/>
  <c r="C82" i="5"/>
  <c r="C79" i="5"/>
  <c r="C76" i="5"/>
  <c r="C73" i="5"/>
  <c r="C70" i="5"/>
  <c r="C67" i="5"/>
  <c r="C64" i="5"/>
  <c r="C61" i="5"/>
  <c r="C58" i="5"/>
  <c r="C55" i="5"/>
  <c r="C52" i="5"/>
  <c r="C49" i="5"/>
  <c r="C46" i="5"/>
  <c r="C43" i="5"/>
  <c r="C40" i="5"/>
  <c r="C37" i="5"/>
  <c r="C34" i="5"/>
  <c r="C31" i="5"/>
  <c r="C28" i="5"/>
  <c r="C25" i="5"/>
  <c r="C22" i="5"/>
  <c r="C19" i="5"/>
  <c r="C16" i="5"/>
  <c r="C13" i="5"/>
  <c r="C10" i="5"/>
  <c r="C7" i="5"/>
  <c r="C4" i="5"/>
  <c r="F116" i="15"/>
  <c r="F113" i="15"/>
  <c r="F110" i="15"/>
  <c r="F107" i="15"/>
  <c r="F104" i="15"/>
  <c r="F101" i="15"/>
  <c r="F98" i="15"/>
  <c r="F95" i="15"/>
  <c r="F92" i="15"/>
  <c r="F89" i="15"/>
  <c r="F86" i="15"/>
  <c r="F83" i="15"/>
  <c r="F80" i="15"/>
  <c r="F77" i="15"/>
  <c r="F74" i="15"/>
  <c r="F71" i="15"/>
  <c r="F68" i="15"/>
  <c r="F65" i="15"/>
  <c r="F62" i="15"/>
  <c r="F59" i="15"/>
  <c r="F56" i="15"/>
  <c r="E106" i="34"/>
  <c r="F61" i="34"/>
  <c r="F25" i="34"/>
  <c r="D101" i="30"/>
  <c r="D53" i="30"/>
  <c r="D5" i="30"/>
  <c r="C102" i="31"/>
  <c r="D86" i="31"/>
  <c r="E73" i="31"/>
  <c r="E65" i="31"/>
  <c r="C58" i="31"/>
  <c r="E53" i="31"/>
  <c r="E49" i="31"/>
  <c r="E45" i="31"/>
  <c r="E41" i="31"/>
  <c r="E37" i="31"/>
  <c r="E33" i="31"/>
  <c r="F29" i="31"/>
  <c r="C26" i="31"/>
  <c r="C22" i="31"/>
  <c r="C18" i="31"/>
  <c r="C14" i="31"/>
  <c r="C10" i="31"/>
  <c r="C6" i="31"/>
  <c r="F117" i="5"/>
  <c r="F114" i="5"/>
  <c r="F111" i="5"/>
  <c r="F108" i="5"/>
  <c r="F105" i="5"/>
  <c r="F102" i="5"/>
  <c r="F99" i="5"/>
  <c r="F96" i="5"/>
  <c r="F93" i="5"/>
  <c r="F90" i="5"/>
  <c r="F87" i="5"/>
  <c r="F84" i="5"/>
  <c r="F81" i="5"/>
  <c r="F78" i="5"/>
  <c r="F75" i="5"/>
  <c r="F72" i="5"/>
  <c r="F69" i="5"/>
  <c r="F66" i="5"/>
  <c r="F63" i="5"/>
  <c r="F60" i="5"/>
  <c r="F57" i="5"/>
  <c r="F54" i="5"/>
  <c r="F51" i="5"/>
  <c r="F48" i="5"/>
  <c r="F45" i="5"/>
  <c r="F42" i="5"/>
  <c r="F39" i="5"/>
  <c r="F36" i="5"/>
  <c r="F33" i="5"/>
  <c r="F30" i="5"/>
  <c r="F27" i="5"/>
  <c r="F24" i="5"/>
  <c r="F21" i="5"/>
  <c r="F18" i="5"/>
  <c r="F15" i="5"/>
  <c r="F12" i="5"/>
  <c r="F9" i="5"/>
  <c r="F6" i="5"/>
  <c r="F3" i="5"/>
  <c r="E116" i="15"/>
  <c r="E113" i="15"/>
  <c r="E110" i="15"/>
  <c r="E107" i="15"/>
  <c r="E104" i="15"/>
  <c r="E101" i="15"/>
  <c r="E98" i="15"/>
  <c r="E95" i="15"/>
  <c r="E92" i="15"/>
  <c r="E89" i="15"/>
  <c r="E86" i="15"/>
  <c r="E83" i="15"/>
  <c r="E80" i="15"/>
  <c r="E77" i="15"/>
  <c r="E74" i="15"/>
  <c r="E71" i="15"/>
  <c r="E68" i="15"/>
  <c r="E65" i="15"/>
  <c r="E62" i="15"/>
  <c r="E59" i="15"/>
  <c r="E56" i="15"/>
  <c r="E53" i="15"/>
  <c r="E100" i="34"/>
  <c r="F58" i="34"/>
  <c r="F22" i="34"/>
  <c r="D97" i="30"/>
  <c r="D49" i="30"/>
  <c r="C117" i="31"/>
  <c r="D101" i="31"/>
  <c r="E85" i="31"/>
  <c r="C73" i="31"/>
  <c r="C65" i="31"/>
  <c r="D57" i="31"/>
  <c r="D53" i="31"/>
  <c r="D49" i="31"/>
  <c r="D45" i="31"/>
  <c r="D41" i="31"/>
  <c r="D37" i="31"/>
  <c r="D33" i="31"/>
  <c r="E29" i="31"/>
  <c r="E25" i="31"/>
  <c r="E21" i="31"/>
  <c r="E17" i="31"/>
  <c r="E13" i="31"/>
  <c r="E9" i="31"/>
  <c r="E5" i="31"/>
  <c r="E117" i="5"/>
  <c r="E114" i="5"/>
  <c r="E111" i="5"/>
  <c r="E108" i="5"/>
  <c r="E105" i="5"/>
  <c r="E102" i="5"/>
  <c r="E99" i="5"/>
  <c r="E96" i="5"/>
  <c r="E93" i="5"/>
  <c r="E90" i="5"/>
  <c r="E87" i="5"/>
  <c r="E84" i="5"/>
  <c r="E81" i="5"/>
  <c r="E78" i="5"/>
  <c r="E75" i="5"/>
  <c r="E72" i="5"/>
  <c r="E69" i="5"/>
  <c r="E66" i="5"/>
  <c r="E63" i="5"/>
  <c r="E60" i="5"/>
  <c r="E57" i="5"/>
  <c r="E54" i="5"/>
  <c r="E51" i="5"/>
  <c r="E48" i="5"/>
  <c r="E45" i="5"/>
  <c r="E42" i="5"/>
  <c r="E39" i="5"/>
  <c r="E36" i="5"/>
  <c r="E33" i="5"/>
  <c r="E30" i="5"/>
  <c r="E27" i="5"/>
  <c r="E24" i="5"/>
  <c r="E21" i="5"/>
  <c r="E18" i="5"/>
  <c r="E15" i="5"/>
  <c r="E12" i="5"/>
  <c r="E9" i="5"/>
  <c r="E6" i="5"/>
  <c r="E3" i="5"/>
  <c r="D116" i="15"/>
  <c r="D113" i="15"/>
  <c r="D110" i="15"/>
  <c r="D107" i="15"/>
  <c r="D104" i="15"/>
  <c r="D101" i="15"/>
  <c r="D98" i="15"/>
  <c r="D95" i="15"/>
  <c r="D92" i="15"/>
  <c r="D89" i="15"/>
  <c r="D86" i="15"/>
  <c r="D83" i="15"/>
  <c r="D80" i="15"/>
  <c r="D77" i="15"/>
  <c r="D74" i="15"/>
  <c r="D71" i="15"/>
  <c r="D68" i="15"/>
  <c r="D65" i="15"/>
  <c r="D62" i="15"/>
  <c r="D59" i="15"/>
  <c r="D56" i="15"/>
  <c r="D53" i="15"/>
  <c r="D59" i="31"/>
  <c r="E10" i="31"/>
  <c r="D88" i="5"/>
  <c r="D52" i="5"/>
  <c r="D16" i="5"/>
  <c r="C96" i="15"/>
  <c r="C60" i="15"/>
  <c r="E51" i="15"/>
  <c r="D48" i="15"/>
  <c r="D45" i="15"/>
  <c r="D42" i="15"/>
  <c r="D39" i="15"/>
  <c r="D36" i="15"/>
  <c r="D33" i="15"/>
  <c r="D30" i="15"/>
  <c r="D27" i="15"/>
  <c r="D24" i="15"/>
  <c r="D21" i="15"/>
  <c r="D18" i="15"/>
  <c r="D15" i="15"/>
  <c r="D12" i="15"/>
  <c r="D9" i="15"/>
  <c r="D6" i="15"/>
  <c r="D3" i="15"/>
  <c r="E115" i="9"/>
  <c r="E111" i="9"/>
  <c r="E107" i="9"/>
  <c r="E103" i="9"/>
  <c r="E99" i="9"/>
  <c r="E95" i="9"/>
  <c r="E91" i="9"/>
  <c r="F87" i="9"/>
  <c r="C84" i="9"/>
  <c r="C80" i="9"/>
  <c r="C76" i="9"/>
  <c r="C72" i="9"/>
  <c r="C68" i="9"/>
  <c r="C64" i="9"/>
  <c r="C60" i="9"/>
  <c r="D56" i="9"/>
  <c r="D52" i="9"/>
  <c r="D48" i="9"/>
  <c r="D44" i="9"/>
  <c r="D40" i="9"/>
  <c r="D36" i="9"/>
  <c r="D32" i="9"/>
  <c r="E28" i="9"/>
  <c r="E24" i="9"/>
  <c r="E20" i="9"/>
  <c r="E16" i="9"/>
  <c r="E12" i="9"/>
  <c r="E8" i="9"/>
  <c r="E4" i="9"/>
  <c r="E116" i="11"/>
  <c r="E112" i="11"/>
  <c r="E108" i="11"/>
  <c r="E104" i="11"/>
  <c r="E100" i="11"/>
  <c r="E96" i="11"/>
  <c r="E92" i="11"/>
  <c r="E88" i="11"/>
  <c r="C85" i="11"/>
  <c r="C81" i="11"/>
  <c r="C77" i="11"/>
  <c r="C73" i="11"/>
  <c r="C69" i="11"/>
  <c r="C65" i="11"/>
  <c r="C61" i="11"/>
  <c r="D57" i="11"/>
  <c r="D53" i="11"/>
  <c r="D49" i="11"/>
  <c r="D45" i="11"/>
  <c r="D41" i="11"/>
  <c r="D37" i="11"/>
  <c r="D33" i="11"/>
  <c r="D54" i="31"/>
  <c r="E6" i="31"/>
  <c r="D85" i="5"/>
  <c r="D49" i="5"/>
  <c r="D13" i="5"/>
  <c r="C93" i="15"/>
  <c r="F58" i="15"/>
  <c r="C51" i="15"/>
  <c r="C48" i="15"/>
  <c r="C45" i="15"/>
  <c r="C42" i="15"/>
  <c r="C39" i="15"/>
  <c r="C36" i="15"/>
  <c r="C33" i="15"/>
  <c r="C30" i="15"/>
  <c r="C27" i="15"/>
  <c r="C24" i="15"/>
  <c r="C21" i="15"/>
  <c r="C18" i="15"/>
  <c r="C15" i="15"/>
  <c r="C12" i="15"/>
  <c r="C9" i="15"/>
  <c r="C6" i="15"/>
  <c r="C3" i="15"/>
  <c r="D115" i="9"/>
  <c r="D111" i="9"/>
  <c r="D107" i="9"/>
  <c r="D103" i="9"/>
  <c r="D99" i="9"/>
  <c r="D95" i="9"/>
  <c r="D91" i="9"/>
  <c r="E87" i="9"/>
  <c r="E83" i="9"/>
  <c r="E79" i="9"/>
  <c r="E75" i="9"/>
  <c r="E71" i="9"/>
  <c r="E67" i="9"/>
  <c r="E63" i="9"/>
  <c r="E59" i="9"/>
  <c r="C56" i="9"/>
  <c r="C52" i="9"/>
  <c r="C48" i="9"/>
  <c r="C44" i="9"/>
  <c r="C40" i="9"/>
  <c r="C36" i="9"/>
  <c r="C32" i="9"/>
  <c r="D28" i="9"/>
  <c r="D24" i="9"/>
  <c r="D20" i="9"/>
  <c r="D16" i="9"/>
  <c r="D12" i="9"/>
  <c r="D8" i="9"/>
  <c r="D4" i="9"/>
  <c r="D116" i="11"/>
  <c r="D112" i="11"/>
  <c r="D108" i="11"/>
  <c r="D104" i="11"/>
  <c r="D100" i="11"/>
  <c r="D96" i="11"/>
  <c r="D92" i="11"/>
  <c r="D88" i="11"/>
  <c r="E84" i="11"/>
  <c r="E80" i="11"/>
  <c r="E76" i="11"/>
  <c r="E72" i="11"/>
  <c r="E68" i="11"/>
  <c r="E64" i="11"/>
  <c r="E60" i="11"/>
  <c r="C57" i="11"/>
  <c r="C53" i="11"/>
  <c r="C49" i="11"/>
  <c r="C45" i="11"/>
  <c r="C41" i="11"/>
  <c r="C37" i="11"/>
  <c r="C33" i="11"/>
  <c r="D29" i="11"/>
  <c r="D25" i="11"/>
  <c r="D21" i="11"/>
  <c r="D17" i="11"/>
  <c r="D13" i="11"/>
  <c r="D9" i="11"/>
  <c r="D5" i="11"/>
  <c r="C117" i="13"/>
  <c r="D113" i="13"/>
  <c r="E5" i="6"/>
  <c r="D50" i="31"/>
  <c r="E2" i="31"/>
  <c r="D82" i="5"/>
  <c r="D46" i="5"/>
  <c r="D10" i="5"/>
  <c r="C90" i="15"/>
  <c r="C57" i="15"/>
  <c r="F50" i="15"/>
  <c r="F47" i="15"/>
  <c r="F44" i="15"/>
  <c r="F41" i="15"/>
  <c r="F38" i="15"/>
  <c r="F35" i="15"/>
  <c r="F32" i="15"/>
  <c r="F29" i="15"/>
  <c r="F26" i="15"/>
  <c r="F23" i="15"/>
  <c r="F20" i="15"/>
  <c r="F17" i="15"/>
  <c r="F14" i="15"/>
  <c r="F11" i="15"/>
  <c r="F8" i="15"/>
  <c r="F5" i="15"/>
  <c r="F2" i="15"/>
  <c r="C115" i="9"/>
  <c r="C111" i="9"/>
  <c r="C107" i="9"/>
  <c r="C103" i="9"/>
  <c r="C99" i="9"/>
  <c r="C95" i="9"/>
  <c r="C91" i="9"/>
  <c r="D87" i="9"/>
  <c r="D83" i="9"/>
  <c r="D79" i="9"/>
  <c r="D75" i="9"/>
  <c r="D71" i="9"/>
  <c r="D67" i="9"/>
  <c r="D63" i="9"/>
  <c r="D59" i="9"/>
  <c r="E55" i="9"/>
  <c r="E51" i="9"/>
  <c r="E47" i="9"/>
  <c r="E43" i="9"/>
  <c r="E39" i="9"/>
  <c r="E35" i="9"/>
  <c r="E31" i="9"/>
  <c r="C28" i="9"/>
  <c r="C24" i="9"/>
  <c r="C20" i="9"/>
  <c r="C16" i="9"/>
  <c r="C12" i="9"/>
  <c r="C8" i="9"/>
  <c r="C4" i="9"/>
  <c r="C116" i="11"/>
  <c r="C112" i="11"/>
  <c r="C108" i="11"/>
  <c r="C104" i="11"/>
  <c r="C100" i="11"/>
  <c r="C96" i="11"/>
  <c r="C92" i="11"/>
  <c r="C88" i="11"/>
  <c r="D84" i="11"/>
  <c r="D80" i="11"/>
  <c r="D76" i="11"/>
  <c r="D72" i="11"/>
  <c r="D68" i="11"/>
  <c r="D64" i="11"/>
  <c r="D60" i="11"/>
  <c r="E56" i="11"/>
  <c r="E52" i="11"/>
  <c r="E48" i="11"/>
  <c r="E44" i="11"/>
  <c r="E40" i="11"/>
  <c r="E36" i="11"/>
  <c r="E32" i="11"/>
  <c r="C29" i="11"/>
  <c r="C25" i="11"/>
  <c r="C21" i="11"/>
  <c r="C17" i="11"/>
  <c r="C13" i="11"/>
  <c r="F67" i="34"/>
  <c r="D46" i="31"/>
  <c r="D115" i="5"/>
  <c r="D79" i="5"/>
  <c r="D43" i="5"/>
  <c r="D7" i="5"/>
  <c r="C87" i="15"/>
  <c r="F55" i="15"/>
  <c r="E50" i="15"/>
  <c r="E47" i="15"/>
  <c r="E44" i="15"/>
  <c r="E41" i="15"/>
  <c r="E38" i="15"/>
  <c r="E35" i="15"/>
  <c r="E32" i="15"/>
  <c r="E29" i="15"/>
  <c r="E26" i="15"/>
  <c r="E23" i="15"/>
  <c r="E20" i="15"/>
  <c r="E17" i="15"/>
  <c r="E14" i="15"/>
  <c r="E11" i="15"/>
  <c r="E8" i="15"/>
  <c r="E5" i="15"/>
  <c r="E2" i="15"/>
  <c r="E114" i="9"/>
  <c r="E110" i="9"/>
  <c r="E106" i="9"/>
  <c r="E102" i="9"/>
  <c r="E98" i="9"/>
  <c r="E94" i="9"/>
  <c r="E90" i="9"/>
  <c r="C87" i="9"/>
  <c r="C83" i="9"/>
  <c r="C79" i="9"/>
  <c r="C75" i="9"/>
  <c r="C71" i="9"/>
  <c r="C67" i="9"/>
  <c r="C63" i="9"/>
  <c r="C59" i="9"/>
  <c r="D55" i="9"/>
  <c r="D51" i="9"/>
  <c r="D47" i="9"/>
  <c r="D43" i="9"/>
  <c r="D39" i="9"/>
  <c r="D35" i="9"/>
  <c r="D31" i="9"/>
  <c r="E27" i="9"/>
  <c r="E23" i="9"/>
  <c r="E19" i="9"/>
  <c r="E15" i="9"/>
  <c r="E11" i="9"/>
  <c r="E7" i="9"/>
  <c r="E3" i="9"/>
  <c r="E115" i="11"/>
  <c r="E111" i="11"/>
  <c r="E107" i="11"/>
  <c r="E103" i="11"/>
  <c r="E99" i="11"/>
  <c r="E95" i="11"/>
  <c r="E91" i="11"/>
  <c r="F87" i="11"/>
  <c r="C84" i="11"/>
  <c r="C80" i="11"/>
  <c r="C76" i="11"/>
  <c r="C72" i="11"/>
  <c r="C68" i="11"/>
  <c r="C64" i="11"/>
  <c r="C60" i="11"/>
  <c r="D56" i="11"/>
  <c r="D52" i="11"/>
  <c r="D48" i="11"/>
  <c r="D44" i="11"/>
  <c r="D40" i="11"/>
  <c r="D36" i="11"/>
  <c r="D32" i="11"/>
  <c r="E28" i="11"/>
  <c r="E24" i="11"/>
  <c r="E20" i="11"/>
  <c r="E16" i="11"/>
  <c r="E12" i="11"/>
  <c r="E8" i="11"/>
  <c r="E4" i="11"/>
  <c r="E116" i="13"/>
  <c r="E112" i="13"/>
  <c r="F31" i="34"/>
  <c r="D42" i="31"/>
  <c r="D112" i="5"/>
  <c r="D76" i="5"/>
  <c r="D40" i="5"/>
  <c r="D4" i="5"/>
  <c r="C84" i="15"/>
  <c r="E54" i="15"/>
  <c r="D50" i="15"/>
  <c r="D47" i="15"/>
  <c r="D44" i="15"/>
  <c r="D41" i="15"/>
  <c r="D38" i="15"/>
  <c r="D35" i="15"/>
  <c r="D32" i="15"/>
  <c r="D29" i="15"/>
  <c r="D26" i="15"/>
  <c r="D23" i="15"/>
  <c r="D20" i="15"/>
  <c r="D17" i="15"/>
  <c r="D14" i="15"/>
  <c r="D11" i="15"/>
  <c r="D8" i="15"/>
  <c r="D5" i="15"/>
  <c r="D2" i="15"/>
  <c r="D114" i="9"/>
  <c r="D110" i="9"/>
  <c r="D106" i="9"/>
  <c r="D102" i="9"/>
  <c r="D98" i="9"/>
  <c r="D94" i="9"/>
  <c r="D90" i="9"/>
  <c r="E86" i="9"/>
  <c r="E82" i="9"/>
  <c r="E78" i="9"/>
  <c r="E74" i="9"/>
  <c r="E70" i="9"/>
  <c r="E66" i="9"/>
  <c r="E62" i="9"/>
  <c r="F58" i="9"/>
  <c r="C55" i="9"/>
  <c r="C51" i="9"/>
  <c r="C47" i="9"/>
  <c r="C43" i="9"/>
  <c r="C39" i="9"/>
  <c r="C35" i="9"/>
  <c r="C31" i="9"/>
  <c r="D27" i="9"/>
  <c r="D23" i="9"/>
  <c r="D19" i="9"/>
  <c r="D15" i="9"/>
  <c r="D11" i="9"/>
  <c r="D7" i="9"/>
  <c r="D3" i="9"/>
  <c r="D115" i="11"/>
  <c r="D111" i="11"/>
  <c r="D107" i="11"/>
  <c r="D103" i="11"/>
  <c r="D99" i="11"/>
  <c r="D95" i="11"/>
  <c r="D91" i="11"/>
  <c r="E87" i="11"/>
  <c r="E83" i="11"/>
  <c r="E79" i="11"/>
  <c r="E75" i="11"/>
  <c r="E71" i="11"/>
  <c r="E67" i="11"/>
  <c r="E63" i="11"/>
  <c r="E59" i="11"/>
  <c r="C56" i="11"/>
  <c r="C52" i="11"/>
  <c r="C48" i="11"/>
  <c r="C44" i="11"/>
  <c r="C40" i="11"/>
  <c r="C36" i="11"/>
  <c r="C32" i="11"/>
  <c r="D28" i="11"/>
  <c r="D24" i="11"/>
  <c r="D20" i="11"/>
  <c r="D109" i="30"/>
  <c r="D38" i="31"/>
  <c r="D109" i="5"/>
  <c r="D73" i="5"/>
  <c r="D37" i="5"/>
  <c r="C117" i="15"/>
  <c r="C81" i="15"/>
  <c r="C54" i="15"/>
  <c r="C50" i="15"/>
  <c r="C47" i="15"/>
  <c r="C44" i="15"/>
  <c r="C41" i="15"/>
  <c r="C38" i="15"/>
  <c r="C35" i="15"/>
  <c r="C32" i="15"/>
  <c r="C29" i="15"/>
  <c r="C26" i="15"/>
  <c r="C23" i="15"/>
  <c r="C20" i="15"/>
  <c r="C17" i="15"/>
  <c r="C14" i="15"/>
  <c r="C11" i="15"/>
  <c r="C8" i="15"/>
  <c r="C5" i="15"/>
  <c r="E117" i="9"/>
  <c r="C114" i="9"/>
  <c r="C110" i="9"/>
  <c r="C106" i="9"/>
  <c r="C102" i="9"/>
  <c r="C98" i="9"/>
  <c r="C94" i="9"/>
  <c r="C90" i="9"/>
  <c r="D86" i="9"/>
  <c r="D82" i="9"/>
  <c r="D78" i="9"/>
  <c r="D74" i="9"/>
  <c r="D70" i="9"/>
  <c r="D66" i="9"/>
  <c r="D62" i="9"/>
  <c r="E58" i="9"/>
  <c r="E54" i="9"/>
  <c r="E50" i="9"/>
  <c r="E46" i="9"/>
  <c r="E42" i="9"/>
  <c r="E38" i="9"/>
  <c r="E34" i="9"/>
  <c r="E30" i="9"/>
  <c r="C27" i="9"/>
  <c r="C23" i="9"/>
  <c r="C19" i="9"/>
  <c r="C15" i="9"/>
  <c r="C11" i="9"/>
  <c r="C7" i="9"/>
  <c r="C3" i="9"/>
  <c r="C115" i="11"/>
  <c r="C111" i="11"/>
  <c r="C107" i="11"/>
  <c r="C103" i="11"/>
  <c r="C99" i="11"/>
  <c r="C95" i="11"/>
  <c r="C91" i="11"/>
  <c r="D87" i="11"/>
  <c r="D83" i="11"/>
  <c r="D79" i="11"/>
  <c r="D75" i="11"/>
  <c r="D71" i="11"/>
  <c r="D67" i="11"/>
  <c r="D63" i="11"/>
  <c r="D59" i="11"/>
  <c r="E55" i="11"/>
  <c r="E51" i="11"/>
  <c r="E47" i="11"/>
  <c r="E43" i="11"/>
  <c r="E39" i="11"/>
  <c r="E35" i="11"/>
  <c r="E31" i="11"/>
  <c r="C28" i="11"/>
  <c r="C24" i="11"/>
  <c r="C20" i="11"/>
  <c r="C16" i="11"/>
  <c r="C12" i="11"/>
  <c r="C8" i="11"/>
  <c r="C4" i="11"/>
  <c r="C116" i="13"/>
  <c r="C112" i="13"/>
  <c r="D61" i="30"/>
  <c r="D34" i="31"/>
  <c r="D106" i="5"/>
  <c r="D70" i="5"/>
  <c r="D34" i="5"/>
  <c r="C114" i="15"/>
  <c r="C78" i="15"/>
  <c r="F53" i="15"/>
  <c r="F49" i="15"/>
  <c r="F46" i="15"/>
  <c r="F43" i="15"/>
  <c r="F40" i="15"/>
  <c r="F37" i="15"/>
  <c r="F34" i="15"/>
  <c r="F31" i="15"/>
  <c r="F28" i="15"/>
  <c r="F25" i="15"/>
  <c r="F22" i="15"/>
  <c r="F19" i="15"/>
  <c r="F16" i="15"/>
  <c r="F13" i="15"/>
  <c r="F10" i="15"/>
  <c r="F7" i="15"/>
  <c r="F4" i="15"/>
  <c r="D117" i="9"/>
  <c r="E113" i="9"/>
  <c r="E109" i="9"/>
  <c r="E105" i="9"/>
  <c r="E101" i="9"/>
  <c r="E97" i="9"/>
  <c r="E93" i="9"/>
  <c r="E89" i="9"/>
  <c r="C86" i="9"/>
  <c r="C82" i="9"/>
  <c r="C78" i="9"/>
  <c r="C74" i="9"/>
  <c r="C70" i="9"/>
  <c r="C66" i="9"/>
  <c r="C62" i="9"/>
  <c r="D58" i="9"/>
  <c r="D54" i="9"/>
  <c r="D50" i="9"/>
  <c r="D46" i="9"/>
  <c r="D42" i="9"/>
  <c r="D38" i="9"/>
  <c r="D34" i="9"/>
  <c r="D30" i="9"/>
  <c r="E26" i="9"/>
  <c r="E22" i="9"/>
  <c r="E18" i="9"/>
  <c r="E14" i="9"/>
  <c r="E10" i="9"/>
  <c r="E6" i="9"/>
  <c r="E2" i="9"/>
  <c r="E114" i="11"/>
  <c r="E110" i="11"/>
  <c r="E106" i="11"/>
  <c r="E102" i="11"/>
  <c r="E98" i="11"/>
  <c r="E94" i="11"/>
  <c r="E90" i="11"/>
  <c r="C87" i="11"/>
  <c r="C83" i="11"/>
  <c r="C79" i="11"/>
  <c r="C75" i="11"/>
  <c r="C71" i="11"/>
  <c r="C67" i="11"/>
  <c r="C63" i="11"/>
  <c r="C59" i="11"/>
  <c r="D55" i="11"/>
  <c r="D51" i="11"/>
  <c r="D47" i="11"/>
  <c r="D43" i="11"/>
  <c r="D39" i="11"/>
  <c r="D35" i="11"/>
  <c r="D31" i="11"/>
  <c r="E27" i="11"/>
  <c r="E23" i="11"/>
  <c r="E19" i="11"/>
  <c r="E15" i="11"/>
  <c r="E11" i="11"/>
  <c r="E7" i="11"/>
  <c r="E3" i="11"/>
  <c r="E115" i="13"/>
  <c r="D13" i="30"/>
  <c r="D30" i="31"/>
  <c r="D103" i="5"/>
  <c r="D67" i="5"/>
  <c r="D31" i="5"/>
  <c r="C111" i="15"/>
  <c r="C75" i="15"/>
  <c r="C53" i="15"/>
  <c r="E49" i="15"/>
  <c r="E46" i="15"/>
  <c r="E43" i="15"/>
  <c r="E40" i="15"/>
  <c r="E37" i="15"/>
  <c r="E34" i="15"/>
  <c r="E31" i="15"/>
  <c r="E28" i="15"/>
  <c r="E25" i="15"/>
  <c r="E22" i="15"/>
  <c r="E19" i="15"/>
  <c r="E16" i="15"/>
  <c r="E13" i="15"/>
  <c r="E10" i="15"/>
  <c r="E7" i="15"/>
  <c r="E4" i="15"/>
  <c r="C117" i="9"/>
  <c r="D113" i="9"/>
  <c r="D109" i="9"/>
  <c r="D105" i="9"/>
  <c r="D101" i="9"/>
  <c r="D97" i="9"/>
  <c r="D93" i="9"/>
  <c r="D89" i="9"/>
  <c r="E85" i="9"/>
  <c r="E81" i="9"/>
  <c r="E77" i="9"/>
  <c r="E73" i="9"/>
  <c r="E69" i="9"/>
  <c r="E65" i="9"/>
  <c r="E61" i="9"/>
  <c r="C58" i="9"/>
  <c r="C54" i="9"/>
  <c r="C50" i="9"/>
  <c r="C46" i="9"/>
  <c r="C42" i="9"/>
  <c r="C38" i="9"/>
  <c r="C34" i="9"/>
  <c r="C30" i="9"/>
  <c r="D26" i="9"/>
  <c r="D22" i="9"/>
  <c r="D18" i="9"/>
  <c r="D14" i="9"/>
  <c r="D10" i="9"/>
  <c r="D6" i="9"/>
  <c r="D2" i="9"/>
  <c r="D114" i="11"/>
  <c r="D110" i="11"/>
  <c r="D106" i="11"/>
  <c r="D102" i="11"/>
  <c r="D98" i="11"/>
  <c r="D94" i="11"/>
  <c r="D90" i="11"/>
  <c r="E86" i="11"/>
  <c r="E82" i="11"/>
  <c r="E78" i="11"/>
  <c r="E74" i="11"/>
  <c r="E70" i="11"/>
  <c r="E66" i="11"/>
  <c r="E62" i="11"/>
  <c r="F58" i="11"/>
  <c r="C55" i="11"/>
  <c r="C51" i="11"/>
  <c r="C47" i="11"/>
  <c r="C43" i="11"/>
  <c r="C39" i="11"/>
  <c r="C35" i="11"/>
  <c r="C31" i="11"/>
  <c r="D27" i="11"/>
  <c r="D23" i="11"/>
  <c r="D19" i="11"/>
  <c r="D15" i="11"/>
  <c r="D11" i="11"/>
  <c r="D7" i="11"/>
  <c r="D3" i="11"/>
  <c r="D115" i="13"/>
  <c r="D111" i="13"/>
  <c r="D105" i="31"/>
  <c r="E26" i="31"/>
  <c r="D100" i="5"/>
  <c r="D64" i="5"/>
  <c r="D28" i="5"/>
  <c r="C108" i="15"/>
  <c r="C72" i="15"/>
  <c r="F52" i="15"/>
  <c r="D49" i="15"/>
  <c r="D46" i="15"/>
  <c r="D43" i="15"/>
  <c r="D40" i="15"/>
  <c r="D37" i="15"/>
  <c r="D34" i="15"/>
  <c r="D31" i="15"/>
  <c r="D28" i="15"/>
  <c r="D25" i="15"/>
  <c r="D22" i="15"/>
  <c r="D19" i="15"/>
  <c r="D16" i="15"/>
  <c r="D13" i="15"/>
  <c r="D10" i="15"/>
  <c r="D7" i="15"/>
  <c r="D4" i="15"/>
  <c r="F116" i="9"/>
  <c r="C113" i="9"/>
  <c r="C109" i="9"/>
  <c r="C105" i="9"/>
  <c r="C101" i="9"/>
  <c r="C97" i="9"/>
  <c r="C93" i="9"/>
  <c r="C89" i="9"/>
  <c r="D85" i="9"/>
  <c r="D81" i="9"/>
  <c r="D77" i="9"/>
  <c r="D73" i="9"/>
  <c r="D69" i="9"/>
  <c r="D65" i="9"/>
  <c r="D61" i="9"/>
  <c r="E57" i="9"/>
  <c r="E53" i="9"/>
  <c r="E49" i="9"/>
  <c r="E45" i="9"/>
  <c r="E41" i="9"/>
  <c r="E37" i="9"/>
  <c r="E33" i="9"/>
  <c r="F29" i="9"/>
  <c r="C26" i="9"/>
  <c r="C22" i="9"/>
  <c r="C18" i="9"/>
  <c r="C14" i="9"/>
  <c r="C10" i="9"/>
  <c r="C6" i="9"/>
  <c r="E117" i="11"/>
  <c r="C114" i="11"/>
  <c r="C110" i="11"/>
  <c r="C106" i="11"/>
  <c r="C102" i="11"/>
  <c r="C98" i="11"/>
  <c r="C94" i="11"/>
  <c r="C90" i="11"/>
  <c r="D86" i="11"/>
  <c r="D82" i="11"/>
  <c r="D78" i="11"/>
  <c r="D74" i="11"/>
  <c r="D70" i="11"/>
  <c r="D66" i="11"/>
  <c r="D62" i="11"/>
  <c r="E58" i="11"/>
  <c r="E54" i="11"/>
  <c r="E50" i="11"/>
  <c r="E46" i="11"/>
  <c r="E42" i="11"/>
  <c r="E38" i="11"/>
  <c r="E34" i="11"/>
  <c r="E30" i="11"/>
  <c r="C27" i="11"/>
  <c r="C23" i="11"/>
  <c r="C19" i="11"/>
  <c r="C15" i="11"/>
  <c r="C11" i="11"/>
  <c r="C7" i="11"/>
  <c r="C3" i="11"/>
  <c r="C115" i="13"/>
  <c r="C111" i="13"/>
  <c r="D89" i="31"/>
  <c r="E22" i="31"/>
  <c r="D97" i="5"/>
  <c r="D61" i="5"/>
  <c r="D25" i="5"/>
  <c r="C105" i="15"/>
  <c r="C69" i="15"/>
  <c r="D52" i="15"/>
  <c r="C49" i="15"/>
  <c r="C46" i="15"/>
  <c r="C43" i="15"/>
  <c r="C40" i="15"/>
  <c r="C37" i="15"/>
  <c r="C34" i="15"/>
  <c r="C31" i="15"/>
  <c r="C28" i="15"/>
  <c r="C25" i="15"/>
  <c r="C22" i="15"/>
  <c r="C19" i="15"/>
  <c r="C16" i="15"/>
  <c r="C13" i="15"/>
  <c r="C10" i="15"/>
  <c r="C7" i="15"/>
  <c r="C4" i="15"/>
  <c r="E116" i="9"/>
  <c r="E112" i="9"/>
  <c r="E108" i="9"/>
  <c r="E104" i="9"/>
  <c r="E100" i="9"/>
  <c r="E96" i="9"/>
  <c r="E92" i="9"/>
  <c r="E88" i="9"/>
  <c r="C85" i="9"/>
  <c r="C81" i="9"/>
  <c r="C77" i="9"/>
  <c r="C73" i="9"/>
  <c r="C69" i="9"/>
  <c r="C65" i="9"/>
  <c r="C61" i="9"/>
  <c r="D57" i="9"/>
  <c r="D53" i="9"/>
  <c r="D49" i="9"/>
  <c r="D45" i="9"/>
  <c r="D41" i="9"/>
  <c r="D37" i="9"/>
  <c r="D33" i="9"/>
  <c r="E29" i="9"/>
  <c r="E25" i="9"/>
  <c r="E21" i="9"/>
  <c r="E17" i="9"/>
  <c r="E13" i="9"/>
  <c r="E9" i="9"/>
  <c r="E5" i="9"/>
  <c r="D117" i="11"/>
  <c r="E113" i="11"/>
  <c r="E109" i="11"/>
  <c r="E105" i="11"/>
  <c r="E101" i="11"/>
  <c r="E97" i="11"/>
  <c r="E93" i="11"/>
  <c r="E89" i="11"/>
  <c r="C86" i="11"/>
  <c r="C82" i="11"/>
  <c r="C78" i="11"/>
  <c r="C74" i="11"/>
  <c r="C70" i="11"/>
  <c r="C66" i="11"/>
  <c r="C62" i="11"/>
  <c r="D58" i="11"/>
  <c r="D54" i="11"/>
  <c r="D50" i="11"/>
  <c r="D46" i="11"/>
  <c r="D42" i="11"/>
  <c r="D38" i="11"/>
  <c r="D34" i="11"/>
  <c r="D30" i="11"/>
  <c r="E26" i="11"/>
  <c r="E22" i="11"/>
  <c r="E18" i="11"/>
  <c r="E14" i="11"/>
  <c r="E10" i="11"/>
  <c r="E6" i="11"/>
  <c r="E2" i="11"/>
  <c r="E114" i="13"/>
  <c r="E110" i="13"/>
  <c r="D75" i="31"/>
  <c r="E18" i="31"/>
  <c r="D94" i="5"/>
  <c r="D58" i="5"/>
  <c r="D22" i="5"/>
  <c r="C102" i="15"/>
  <c r="C66" i="15"/>
  <c r="C52" i="15"/>
  <c r="F48" i="15"/>
  <c r="F45" i="15"/>
  <c r="F42" i="15"/>
  <c r="F39" i="15"/>
  <c r="F36" i="15"/>
  <c r="F33" i="15"/>
  <c r="F30" i="15"/>
  <c r="F27" i="15"/>
  <c r="F24" i="15"/>
  <c r="F21" i="15"/>
  <c r="F18" i="15"/>
  <c r="F15" i="15"/>
  <c r="F12" i="15"/>
  <c r="F9" i="15"/>
  <c r="F6" i="15"/>
  <c r="F3" i="15"/>
  <c r="D116" i="9"/>
  <c r="D112" i="9"/>
  <c r="D108" i="9"/>
  <c r="D104" i="9"/>
  <c r="D100" i="9"/>
  <c r="D96" i="9"/>
  <c r="D92" i="9"/>
  <c r="D88" i="9"/>
  <c r="E84" i="9"/>
  <c r="E80" i="9"/>
  <c r="E76" i="9"/>
  <c r="E72" i="9"/>
  <c r="E68" i="9"/>
  <c r="E64" i="9"/>
  <c r="E60" i="9"/>
  <c r="C57" i="9"/>
  <c r="C53" i="9"/>
  <c r="C49" i="9"/>
  <c r="C45" i="9"/>
  <c r="C41" i="9"/>
  <c r="C37" i="9"/>
  <c r="C33" i="9"/>
  <c r="D29" i="9"/>
  <c r="D25" i="9"/>
  <c r="D21" i="9"/>
  <c r="D17" i="9"/>
  <c r="D13" i="9"/>
  <c r="D9" i="9"/>
  <c r="D5" i="9"/>
  <c r="C117" i="11"/>
  <c r="D113" i="11"/>
  <c r="D109" i="11"/>
  <c r="D105" i="11"/>
  <c r="D101" i="11"/>
  <c r="D97" i="11"/>
  <c r="D93" i="11"/>
  <c r="D89" i="11"/>
  <c r="E85" i="11"/>
  <c r="E81" i="11"/>
  <c r="E77" i="11"/>
  <c r="E73" i="11"/>
  <c r="E69" i="11"/>
  <c r="E65" i="11"/>
  <c r="E61" i="11"/>
  <c r="C58" i="11"/>
  <c r="C54" i="11"/>
  <c r="C50" i="11"/>
  <c r="C46" i="11"/>
  <c r="C42" i="11"/>
  <c r="C38" i="11"/>
  <c r="C34" i="11"/>
  <c r="C30" i="11"/>
  <c r="D26" i="11"/>
  <c r="D22" i="11"/>
  <c r="D18" i="11"/>
  <c r="D14" i="11"/>
  <c r="D10" i="11"/>
  <c r="E42" i="15"/>
  <c r="E6" i="15"/>
  <c r="D76" i="9"/>
  <c r="C29" i="9"/>
  <c r="C97" i="11"/>
  <c r="E49" i="11"/>
  <c r="E17" i="11"/>
  <c r="C5" i="11"/>
  <c r="E111" i="13"/>
  <c r="E106" i="13"/>
  <c r="E102" i="13"/>
  <c r="E98" i="13"/>
  <c r="E94" i="13"/>
  <c r="E90" i="13"/>
  <c r="C87" i="13"/>
  <c r="C83" i="13"/>
  <c r="C79" i="13"/>
  <c r="C75" i="13"/>
  <c r="C71" i="13"/>
  <c r="C67" i="13"/>
  <c r="C63" i="13"/>
  <c r="C59" i="13"/>
  <c r="D55" i="13"/>
  <c r="D51" i="13"/>
  <c r="D47" i="13"/>
  <c r="D43" i="13"/>
  <c r="D39" i="13"/>
  <c r="D35" i="13"/>
  <c r="D31" i="13"/>
  <c r="E27" i="13"/>
  <c r="E23" i="13"/>
  <c r="E19" i="13"/>
  <c r="E15" i="13"/>
  <c r="E11" i="13"/>
  <c r="E7" i="13"/>
  <c r="E3" i="13"/>
  <c r="E115" i="33"/>
  <c r="E111" i="33"/>
  <c r="E107" i="33"/>
  <c r="E103" i="33"/>
  <c r="E99" i="33"/>
  <c r="E95" i="33"/>
  <c r="E91" i="33"/>
  <c r="F87" i="33"/>
  <c r="C84" i="33"/>
  <c r="C80" i="33"/>
  <c r="C76" i="33"/>
  <c r="C72" i="33"/>
  <c r="C68" i="33"/>
  <c r="C64" i="33"/>
  <c r="C60" i="33"/>
  <c r="D56" i="33"/>
  <c r="D52" i="33"/>
  <c r="D48" i="33"/>
  <c r="D44" i="33"/>
  <c r="D40" i="33"/>
  <c r="D36" i="33"/>
  <c r="D32" i="33"/>
  <c r="E28" i="33"/>
  <c r="E24" i="33"/>
  <c r="E20" i="33"/>
  <c r="E16" i="33"/>
  <c r="E12" i="33"/>
  <c r="E8" i="33"/>
  <c r="E4" i="33"/>
  <c r="E116" i="32"/>
  <c r="E112" i="32"/>
  <c r="E108" i="32"/>
  <c r="E104" i="32"/>
  <c r="E100" i="32"/>
  <c r="E96" i="32"/>
  <c r="E92" i="32"/>
  <c r="E88" i="32"/>
  <c r="C85" i="32"/>
  <c r="C81" i="32"/>
  <c r="C77" i="32"/>
  <c r="E39" i="15"/>
  <c r="E3" i="15"/>
  <c r="D72" i="9"/>
  <c r="C25" i="9"/>
  <c r="C93" i="11"/>
  <c r="E45" i="11"/>
  <c r="D16" i="11"/>
  <c r="D4" i="11"/>
  <c r="D110" i="13"/>
  <c r="D106" i="13"/>
  <c r="D102" i="13"/>
  <c r="D98" i="13"/>
  <c r="D94" i="13"/>
  <c r="D90" i="13"/>
  <c r="E86" i="13"/>
  <c r="E82" i="13"/>
  <c r="E78" i="13"/>
  <c r="E74" i="13"/>
  <c r="E70" i="13"/>
  <c r="E66" i="13"/>
  <c r="E62" i="13"/>
  <c r="F58" i="13"/>
  <c r="C55" i="13"/>
  <c r="C51" i="13"/>
  <c r="C47" i="13"/>
  <c r="C43" i="13"/>
  <c r="C39" i="13"/>
  <c r="C35" i="13"/>
  <c r="C31" i="13"/>
  <c r="D27" i="13"/>
  <c r="D23" i="13"/>
  <c r="D19" i="13"/>
  <c r="D15" i="13"/>
  <c r="D11" i="13"/>
  <c r="D7" i="13"/>
  <c r="D3" i="13"/>
  <c r="D115" i="33"/>
  <c r="D111" i="33"/>
  <c r="D107" i="33"/>
  <c r="D103" i="33"/>
  <c r="D99" i="33"/>
  <c r="D95" i="33"/>
  <c r="D91" i="33"/>
  <c r="E87" i="33"/>
  <c r="E83" i="33"/>
  <c r="E79" i="33"/>
  <c r="E75" i="33"/>
  <c r="E71" i="33"/>
  <c r="E67" i="33"/>
  <c r="E63" i="33"/>
  <c r="E59" i="33"/>
  <c r="C56" i="33"/>
  <c r="C52" i="33"/>
  <c r="C48" i="33"/>
  <c r="C44" i="33"/>
  <c r="C40" i="33"/>
  <c r="C36" i="33"/>
  <c r="C32" i="33"/>
  <c r="D28" i="33"/>
  <c r="D24" i="33"/>
  <c r="D20" i="33"/>
  <c r="D16" i="33"/>
  <c r="D12" i="33"/>
  <c r="D8" i="33"/>
  <c r="D4" i="33"/>
  <c r="D116" i="32"/>
  <c r="D112" i="32"/>
  <c r="D108" i="32"/>
  <c r="D104" i="32"/>
  <c r="D100" i="32"/>
  <c r="D96" i="32"/>
  <c r="D92" i="32"/>
  <c r="D67" i="31"/>
  <c r="E36" i="15"/>
  <c r="C116" i="9"/>
  <c r="D68" i="9"/>
  <c r="C21" i="9"/>
  <c r="C89" i="11"/>
  <c r="E41" i="11"/>
  <c r="C14" i="11"/>
  <c r="D2" i="11"/>
  <c r="C110" i="13"/>
  <c r="C106" i="13"/>
  <c r="C102" i="13"/>
  <c r="C98" i="13"/>
  <c r="C94" i="13"/>
  <c r="C90" i="13"/>
  <c r="D86" i="13"/>
  <c r="D82" i="13"/>
  <c r="D78" i="13"/>
  <c r="D74" i="13"/>
  <c r="D70" i="13"/>
  <c r="D66" i="13"/>
  <c r="D62" i="13"/>
  <c r="E58" i="13"/>
  <c r="E54" i="13"/>
  <c r="E50" i="13"/>
  <c r="E46" i="13"/>
  <c r="E42" i="13"/>
  <c r="E38" i="13"/>
  <c r="E34" i="13"/>
  <c r="E30" i="13"/>
  <c r="C27" i="13"/>
  <c r="C23" i="13"/>
  <c r="C19" i="13"/>
  <c r="C15" i="13"/>
  <c r="C11" i="13"/>
  <c r="C7" i="13"/>
  <c r="C3" i="13"/>
  <c r="C115" i="33"/>
  <c r="C111" i="33"/>
  <c r="C107" i="33"/>
  <c r="C103" i="33"/>
  <c r="C99" i="33"/>
  <c r="C95" i="33"/>
  <c r="C91" i="33"/>
  <c r="D87" i="33"/>
  <c r="D83" i="33"/>
  <c r="D79" i="33"/>
  <c r="D75" i="33"/>
  <c r="D71" i="33"/>
  <c r="D67" i="33"/>
  <c r="D63" i="33"/>
  <c r="D59" i="33"/>
  <c r="E55" i="33"/>
  <c r="E51" i="33"/>
  <c r="E47" i="33"/>
  <c r="E43" i="33"/>
  <c r="E39" i="33"/>
  <c r="E35" i="33"/>
  <c r="E31" i="33"/>
  <c r="C28" i="33"/>
  <c r="C24" i="33"/>
  <c r="C20" i="33"/>
  <c r="C16" i="33"/>
  <c r="C12" i="33"/>
  <c r="C8" i="33"/>
  <c r="C4" i="33"/>
  <c r="C116" i="32"/>
  <c r="C112" i="32"/>
  <c r="C108" i="32"/>
  <c r="C104" i="32"/>
  <c r="C100" i="32"/>
  <c r="C96" i="32"/>
  <c r="C92" i="32"/>
  <c r="C88" i="32"/>
  <c r="D84" i="32"/>
  <c r="D80" i="32"/>
  <c r="D76" i="32"/>
  <c r="D72" i="32"/>
  <c r="D68" i="32"/>
  <c r="D64" i="32"/>
  <c r="D60" i="32"/>
  <c r="E56" i="32"/>
  <c r="E52" i="32"/>
  <c r="E48" i="32"/>
  <c r="E44" i="32"/>
  <c r="E40" i="32"/>
  <c r="E36" i="32"/>
  <c r="E14" i="31"/>
  <c r="E33" i="15"/>
  <c r="C112" i="9"/>
  <c r="D64" i="9"/>
  <c r="C17" i="9"/>
  <c r="D85" i="11"/>
  <c r="E37" i="11"/>
  <c r="E13" i="11"/>
  <c r="E117" i="13"/>
  <c r="E109" i="13"/>
  <c r="E105" i="13"/>
  <c r="E101" i="13"/>
  <c r="E97" i="13"/>
  <c r="E93" i="13"/>
  <c r="E89" i="13"/>
  <c r="C86" i="13"/>
  <c r="C82" i="13"/>
  <c r="C78" i="13"/>
  <c r="C74" i="13"/>
  <c r="C70" i="13"/>
  <c r="C66" i="13"/>
  <c r="C62" i="13"/>
  <c r="D58" i="13"/>
  <c r="D54" i="13"/>
  <c r="D50" i="13"/>
  <c r="D46" i="13"/>
  <c r="D42" i="13"/>
  <c r="D38" i="13"/>
  <c r="D34" i="13"/>
  <c r="D30" i="13"/>
  <c r="E26" i="13"/>
  <c r="E22" i="13"/>
  <c r="E18" i="13"/>
  <c r="E14" i="13"/>
  <c r="E10" i="13"/>
  <c r="E6" i="13"/>
  <c r="E2" i="13"/>
  <c r="E114" i="33"/>
  <c r="E110" i="33"/>
  <c r="E106" i="33"/>
  <c r="E102" i="33"/>
  <c r="E98" i="33"/>
  <c r="E94" i="33"/>
  <c r="E90" i="33"/>
  <c r="C87" i="33"/>
  <c r="C83" i="33"/>
  <c r="C79" i="33"/>
  <c r="C75" i="33"/>
  <c r="C71" i="33"/>
  <c r="C67" i="33"/>
  <c r="C63" i="33"/>
  <c r="C59" i="33"/>
  <c r="D55" i="33"/>
  <c r="D51" i="33"/>
  <c r="D47" i="33"/>
  <c r="D43" i="33"/>
  <c r="D39" i="33"/>
  <c r="D35" i="33"/>
  <c r="D31" i="33"/>
  <c r="E27" i="33"/>
  <c r="E23" i="33"/>
  <c r="E19" i="33"/>
  <c r="E15" i="33"/>
  <c r="E11" i="33"/>
  <c r="E7" i="33"/>
  <c r="E3" i="33"/>
  <c r="E115" i="32"/>
  <c r="E111" i="32"/>
  <c r="E107" i="32"/>
  <c r="E103" i="32"/>
  <c r="E99" i="32"/>
  <c r="E95" i="32"/>
  <c r="E91" i="32"/>
  <c r="F87" i="32"/>
  <c r="C84" i="32"/>
  <c r="C80" i="32"/>
  <c r="C76" i="32"/>
  <c r="C72" i="32"/>
  <c r="C68" i="32"/>
  <c r="C64" i="32"/>
  <c r="C60" i="32"/>
  <c r="D56" i="32"/>
  <c r="D52" i="32"/>
  <c r="D48" i="32"/>
  <c r="D44" i="32"/>
  <c r="D40" i="32"/>
  <c r="D91" i="5"/>
  <c r="E30" i="15"/>
  <c r="C108" i="9"/>
  <c r="D60" i="9"/>
  <c r="C13" i="9"/>
  <c r="D81" i="11"/>
  <c r="E33" i="11"/>
  <c r="D12" i="11"/>
  <c r="D117" i="13"/>
  <c r="D109" i="13"/>
  <c r="D105" i="13"/>
  <c r="D101" i="13"/>
  <c r="D97" i="13"/>
  <c r="D93" i="13"/>
  <c r="D89" i="13"/>
  <c r="E85" i="13"/>
  <c r="E81" i="13"/>
  <c r="E77" i="13"/>
  <c r="E73" i="13"/>
  <c r="E69" i="13"/>
  <c r="E65" i="13"/>
  <c r="E61" i="13"/>
  <c r="C58" i="13"/>
  <c r="C54" i="13"/>
  <c r="C50" i="13"/>
  <c r="C46" i="13"/>
  <c r="C42" i="13"/>
  <c r="C38" i="13"/>
  <c r="C34" i="13"/>
  <c r="C30" i="13"/>
  <c r="D26" i="13"/>
  <c r="D22" i="13"/>
  <c r="D18" i="13"/>
  <c r="D14" i="13"/>
  <c r="D10" i="13"/>
  <c r="D6" i="13"/>
  <c r="D2" i="13"/>
  <c r="D114" i="33"/>
  <c r="D110" i="33"/>
  <c r="D106" i="33"/>
  <c r="D102" i="33"/>
  <c r="D98" i="33"/>
  <c r="D94" i="33"/>
  <c r="D90" i="33"/>
  <c r="E86" i="33"/>
  <c r="E82" i="33"/>
  <c r="E78" i="33"/>
  <c r="E74" i="33"/>
  <c r="E70" i="33"/>
  <c r="E66" i="33"/>
  <c r="E62" i="33"/>
  <c r="F58" i="33"/>
  <c r="C55" i="33"/>
  <c r="C51" i="33"/>
  <c r="C47" i="33"/>
  <c r="C43" i="33"/>
  <c r="C39" i="33"/>
  <c r="C35" i="33"/>
  <c r="C31" i="33"/>
  <c r="D27" i="33"/>
  <c r="D23" i="33"/>
  <c r="D19" i="33"/>
  <c r="D15" i="33"/>
  <c r="D11" i="33"/>
  <c r="D7" i="33"/>
  <c r="D3" i="33"/>
  <c r="D115" i="32"/>
  <c r="D111" i="32"/>
  <c r="D107" i="32"/>
  <c r="D103" i="32"/>
  <c r="D99" i="32"/>
  <c r="D95" i="32"/>
  <c r="D91" i="32"/>
  <c r="E87" i="32"/>
  <c r="E83" i="32"/>
  <c r="E79" i="32"/>
  <c r="E75" i="32"/>
  <c r="E71" i="32"/>
  <c r="E67" i="32"/>
  <c r="E63" i="32"/>
  <c r="E59" i="32"/>
  <c r="C56" i="32"/>
  <c r="C52" i="32"/>
  <c r="C48" i="32"/>
  <c r="C44" i="32"/>
  <c r="C40" i="32"/>
  <c r="C36" i="32"/>
  <c r="D55" i="5"/>
  <c r="E27" i="15"/>
  <c r="C104" i="9"/>
  <c r="E56" i="9"/>
  <c r="C9" i="9"/>
  <c r="D77" i="11"/>
  <c r="F29" i="11"/>
  <c r="C10" i="11"/>
  <c r="F116" i="13"/>
  <c r="C109" i="13"/>
  <c r="C105" i="13"/>
  <c r="C101" i="13"/>
  <c r="C97" i="13"/>
  <c r="C93" i="13"/>
  <c r="C89" i="13"/>
  <c r="D85" i="13"/>
  <c r="D81" i="13"/>
  <c r="D77" i="13"/>
  <c r="D73" i="13"/>
  <c r="D69" i="13"/>
  <c r="D65" i="13"/>
  <c r="D61" i="13"/>
  <c r="E57" i="13"/>
  <c r="E53" i="13"/>
  <c r="E49" i="13"/>
  <c r="E45" i="13"/>
  <c r="E41" i="13"/>
  <c r="E37" i="13"/>
  <c r="E33" i="13"/>
  <c r="F29" i="13"/>
  <c r="C26" i="13"/>
  <c r="C22" i="13"/>
  <c r="C18" i="13"/>
  <c r="C14" i="13"/>
  <c r="C10" i="13"/>
  <c r="C6" i="13"/>
  <c r="E117" i="33"/>
  <c r="C114" i="33"/>
  <c r="C110" i="33"/>
  <c r="C106" i="33"/>
  <c r="C102" i="33"/>
  <c r="C98" i="33"/>
  <c r="C94" i="33"/>
  <c r="C90" i="33"/>
  <c r="D86" i="33"/>
  <c r="D82" i="33"/>
  <c r="D78" i="33"/>
  <c r="D74" i="33"/>
  <c r="D70" i="33"/>
  <c r="D66" i="33"/>
  <c r="D62" i="33"/>
  <c r="E58" i="33"/>
  <c r="E54" i="33"/>
  <c r="E50" i="33"/>
  <c r="E46" i="33"/>
  <c r="E42" i="33"/>
  <c r="E38" i="33"/>
  <c r="E34" i="33"/>
  <c r="E30" i="33"/>
  <c r="C27" i="33"/>
  <c r="C23" i="33"/>
  <c r="C19" i="33"/>
  <c r="C15" i="33"/>
  <c r="C11" i="33"/>
  <c r="C7" i="33"/>
  <c r="C3" i="33"/>
  <c r="C115" i="32"/>
  <c r="C111" i="32"/>
  <c r="C107" i="32"/>
  <c r="C103" i="32"/>
  <c r="C99" i="32"/>
  <c r="C95" i="32"/>
  <c r="C91" i="32"/>
  <c r="D87" i="32"/>
  <c r="D83" i="32"/>
  <c r="D79" i="32"/>
  <c r="D75" i="32"/>
  <c r="D71" i="32"/>
  <c r="D67" i="32"/>
  <c r="D63" i="32"/>
  <c r="D59" i="32"/>
  <c r="E55" i="32"/>
  <c r="D19" i="5"/>
  <c r="E24" i="15"/>
  <c r="C100" i="9"/>
  <c r="E52" i="9"/>
  <c r="C5" i="9"/>
  <c r="D73" i="11"/>
  <c r="E29" i="11"/>
  <c r="E9" i="11"/>
  <c r="D116" i="13"/>
  <c r="E108" i="13"/>
  <c r="E104" i="13"/>
  <c r="E100" i="13"/>
  <c r="E96" i="13"/>
  <c r="E92" i="13"/>
  <c r="E88" i="13"/>
  <c r="C85" i="13"/>
  <c r="C81" i="13"/>
  <c r="C77" i="13"/>
  <c r="C73" i="13"/>
  <c r="C69" i="13"/>
  <c r="C65" i="13"/>
  <c r="C61" i="13"/>
  <c r="D57" i="13"/>
  <c r="D53" i="13"/>
  <c r="D49" i="13"/>
  <c r="D45" i="13"/>
  <c r="D41" i="13"/>
  <c r="D37" i="13"/>
  <c r="D33" i="13"/>
  <c r="E29" i="13"/>
  <c r="E25" i="13"/>
  <c r="E21" i="13"/>
  <c r="E17" i="13"/>
  <c r="E13" i="13"/>
  <c r="E9" i="13"/>
  <c r="E5" i="13"/>
  <c r="D117" i="33"/>
  <c r="E113" i="33"/>
  <c r="E109" i="33"/>
  <c r="E105" i="33"/>
  <c r="E101" i="33"/>
  <c r="E97" i="33"/>
  <c r="E93" i="33"/>
  <c r="E89" i="33"/>
  <c r="C86" i="33"/>
  <c r="C82" i="33"/>
  <c r="C78" i="33"/>
  <c r="C74" i="33"/>
  <c r="C70" i="33"/>
  <c r="C66" i="33"/>
  <c r="C62" i="33"/>
  <c r="D58" i="33"/>
  <c r="D54" i="33"/>
  <c r="D50" i="33"/>
  <c r="D46" i="33"/>
  <c r="D42" i="33"/>
  <c r="D38" i="33"/>
  <c r="D34" i="33"/>
  <c r="D30" i="33"/>
  <c r="E26" i="33"/>
  <c r="E22" i="33"/>
  <c r="E18" i="33"/>
  <c r="E14" i="33"/>
  <c r="E10" i="33"/>
  <c r="E6" i="33"/>
  <c r="E2" i="33"/>
  <c r="E114" i="32"/>
  <c r="E110" i="32"/>
  <c r="E106" i="32"/>
  <c r="E102" i="32"/>
  <c r="E98" i="32"/>
  <c r="E94" i="32"/>
  <c r="E90" i="32"/>
  <c r="C87" i="32"/>
  <c r="C83" i="32"/>
  <c r="C79" i="32"/>
  <c r="C75" i="32"/>
  <c r="C71" i="32"/>
  <c r="C67" i="32"/>
  <c r="C63" i="32"/>
  <c r="C59" i="32"/>
  <c r="D55" i="32"/>
  <c r="D51" i="32"/>
  <c r="D47" i="32"/>
  <c r="D43" i="32"/>
  <c r="C99" i="15"/>
  <c r="E21" i="15"/>
  <c r="C96" i="9"/>
  <c r="E48" i="9"/>
  <c r="F116" i="11"/>
  <c r="D69" i="11"/>
  <c r="C26" i="11"/>
  <c r="C9" i="11"/>
  <c r="D114" i="13"/>
  <c r="D108" i="13"/>
  <c r="D104" i="13"/>
  <c r="D100" i="13"/>
  <c r="D96" i="13"/>
  <c r="D92" i="13"/>
  <c r="D88" i="13"/>
  <c r="E84" i="13"/>
  <c r="E80" i="13"/>
  <c r="E76" i="13"/>
  <c r="E72" i="13"/>
  <c r="E68" i="13"/>
  <c r="E64" i="13"/>
  <c r="E60" i="13"/>
  <c r="C57" i="13"/>
  <c r="C53" i="13"/>
  <c r="C49" i="13"/>
  <c r="C45" i="13"/>
  <c r="C41" i="13"/>
  <c r="C37" i="13"/>
  <c r="C33" i="13"/>
  <c r="D29" i="13"/>
  <c r="D25" i="13"/>
  <c r="D21" i="13"/>
  <c r="D17" i="13"/>
  <c r="D13" i="13"/>
  <c r="D9" i="13"/>
  <c r="D5" i="13"/>
  <c r="C117" i="33"/>
  <c r="D113" i="33"/>
  <c r="D109" i="33"/>
  <c r="D105" i="33"/>
  <c r="D101" i="33"/>
  <c r="D97" i="33"/>
  <c r="D93" i="33"/>
  <c r="D89" i="33"/>
  <c r="E85" i="33"/>
  <c r="E81" i="33"/>
  <c r="E77" i="33"/>
  <c r="E73" i="33"/>
  <c r="E69" i="33"/>
  <c r="E65" i="33"/>
  <c r="E61" i="33"/>
  <c r="C58" i="33"/>
  <c r="C54" i="33"/>
  <c r="C50" i="33"/>
  <c r="C46" i="33"/>
  <c r="C42" i="33"/>
  <c r="C38" i="33"/>
  <c r="C34" i="33"/>
  <c r="C30" i="33"/>
  <c r="D26" i="33"/>
  <c r="D22" i="33"/>
  <c r="D18" i="33"/>
  <c r="D14" i="33"/>
  <c r="D10" i="33"/>
  <c r="D6" i="33"/>
  <c r="D2" i="33"/>
  <c r="D114" i="32"/>
  <c r="D110" i="32"/>
  <c r="D106" i="32"/>
  <c r="D102" i="32"/>
  <c r="D98" i="32"/>
  <c r="D94" i="32"/>
  <c r="D90" i="32"/>
  <c r="E86" i="32"/>
  <c r="E82" i="32"/>
  <c r="E78" i="32"/>
  <c r="E74" i="32"/>
  <c r="E70" i="32"/>
  <c r="E66" i="32"/>
  <c r="E62" i="32"/>
  <c r="F58" i="32"/>
  <c r="C55" i="32"/>
  <c r="C51" i="32"/>
  <c r="C63" i="15"/>
  <c r="E18" i="15"/>
  <c r="C92" i="9"/>
  <c r="E44" i="9"/>
  <c r="C113" i="11"/>
  <c r="D65" i="11"/>
  <c r="E25" i="11"/>
  <c r="D8" i="11"/>
  <c r="C114" i="13"/>
  <c r="C108" i="13"/>
  <c r="C104" i="13"/>
  <c r="C100" i="13"/>
  <c r="C96" i="13"/>
  <c r="C92" i="13"/>
  <c r="C88" i="13"/>
  <c r="D84" i="13"/>
  <c r="D80" i="13"/>
  <c r="D76" i="13"/>
  <c r="D72" i="13"/>
  <c r="D68" i="13"/>
  <c r="D64" i="13"/>
  <c r="D60" i="13"/>
  <c r="E56" i="13"/>
  <c r="E52" i="13"/>
  <c r="E48" i="13"/>
  <c r="E44" i="13"/>
  <c r="E40" i="13"/>
  <c r="E36" i="13"/>
  <c r="E32" i="13"/>
  <c r="C29" i="13"/>
  <c r="C25" i="13"/>
  <c r="C21" i="13"/>
  <c r="C17" i="13"/>
  <c r="C13" i="13"/>
  <c r="C9" i="13"/>
  <c r="C5" i="13"/>
  <c r="F116" i="33"/>
  <c r="C113" i="33"/>
  <c r="C109" i="33"/>
  <c r="C105" i="33"/>
  <c r="C101" i="33"/>
  <c r="C97" i="33"/>
  <c r="C93" i="33"/>
  <c r="C89" i="33"/>
  <c r="D85" i="33"/>
  <c r="D81" i="33"/>
  <c r="D77" i="33"/>
  <c r="D73" i="33"/>
  <c r="D69" i="33"/>
  <c r="D65" i="33"/>
  <c r="D61" i="33"/>
  <c r="E57" i="33"/>
  <c r="E53" i="33"/>
  <c r="E49" i="33"/>
  <c r="E45" i="33"/>
  <c r="E41" i="33"/>
  <c r="E37" i="33"/>
  <c r="E33" i="33"/>
  <c r="F29" i="33"/>
  <c r="C26" i="33"/>
  <c r="C22" i="33"/>
  <c r="C18" i="33"/>
  <c r="C14" i="33"/>
  <c r="C10" i="33"/>
  <c r="C6" i="33"/>
  <c r="E117" i="32"/>
  <c r="C114" i="32"/>
  <c r="C110" i="32"/>
  <c r="C106" i="32"/>
  <c r="C102" i="32"/>
  <c r="C98" i="32"/>
  <c r="C94" i="32"/>
  <c r="C90" i="32"/>
  <c r="D86" i="32"/>
  <c r="D82" i="32"/>
  <c r="D78" i="32"/>
  <c r="D74" i="32"/>
  <c r="D70" i="32"/>
  <c r="D66" i="32"/>
  <c r="D62" i="32"/>
  <c r="E58" i="32"/>
  <c r="E54" i="32"/>
  <c r="E50" i="32"/>
  <c r="E46" i="32"/>
  <c r="E42" i="32"/>
  <c r="F51" i="15"/>
  <c r="E15" i="15"/>
  <c r="C88" i="9"/>
  <c r="E40" i="9"/>
  <c r="C109" i="11"/>
  <c r="D61" i="11"/>
  <c r="C22" i="11"/>
  <c r="D6" i="11"/>
  <c r="E113" i="13"/>
  <c r="E107" i="13"/>
  <c r="E103" i="13"/>
  <c r="E99" i="13"/>
  <c r="E95" i="13"/>
  <c r="E91" i="13"/>
  <c r="F87" i="13"/>
  <c r="C84" i="13"/>
  <c r="C80" i="13"/>
  <c r="C76" i="13"/>
  <c r="C72" i="13"/>
  <c r="C68" i="13"/>
  <c r="C64" i="13"/>
  <c r="C60" i="13"/>
  <c r="D56" i="13"/>
  <c r="D52" i="13"/>
  <c r="D48" i="13"/>
  <c r="D44" i="13"/>
  <c r="D40" i="13"/>
  <c r="D36" i="13"/>
  <c r="D32" i="13"/>
  <c r="E28" i="13"/>
  <c r="E24" i="13"/>
  <c r="E20" i="13"/>
  <c r="E16" i="13"/>
  <c r="E12" i="13"/>
  <c r="E8" i="13"/>
  <c r="E4" i="13"/>
  <c r="E116" i="33"/>
  <c r="E112" i="33"/>
  <c r="E108" i="33"/>
  <c r="E104" i="33"/>
  <c r="E100" i="33"/>
  <c r="E96" i="33"/>
  <c r="E92" i="33"/>
  <c r="E88" i="33"/>
  <c r="C85" i="33"/>
  <c r="C81" i="33"/>
  <c r="C77" i="33"/>
  <c r="C73" i="33"/>
  <c r="C69" i="33"/>
  <c r="C65" i="33"/>
  <c r="C61" i="33"/>
  <c r="D57" i="33"/>
  <c r="D53" i="33"/>
  <c r="D49" i="33"/>
  <c r="D45" i="33"/>
  <c r="D41" i="33"/>
  <c r="D37" i="33"/>
  <c r="D33" i="33"/>
  <c r="E29" i="33"/>
  <c r="E25" i="33"/>
  <c r="E21" i="33"/>
  <c r="E17" i="33"/>
  <c r="E13" i="33"/>
  <c r="E9" i="33"/>
  <c r="E5" i="33"/>
  <c r="D117" i="32"/>
  <c r="E113" i="32"/>
  <c r="E109" i="32"/>
  <c r="E105" i="32"/>
  <c r="E101" i="32"/>
  <c r="E97" i="32"/>
  <c r="E93" i="32"/>
  <c r="E89" i="32"/>
  <c r="C86" i="32"/>
  <c r="C82" i="32"/>
  <c r="C78" i="32"/>
  <c r="C74" i="32"/>
  <c r="C70" i="32"/>
  <c r="C66" i="32"/>
  <c r="C62" i="32"/>
  <c r="D58" i="32"/>
  <c r="D54" i="32"/>
  <c r="D50" i="32"/>
  <c r="E48" i="15"/>
  <c r="E12" i="15"/>
  <c r="D84" i="9"/>
  <c r="E36" i="9"/>
  <c r="C105" i="11"/>
  <c r="E57" i="11"/>
  <c r="E21" i="11"/>
  <c r="C6" i="11"/>
  <c r="C113" i="13"/>
  <c r="D107" i="13"/>
  <c r="D103" i="13"/>
  <c r="D99" i="13"/>
  <c r="D95" i="13"/>
  <c r="D91" i="13"/>
  <c r="E87" i="13"/>
  <c r="E83" i="13"/>
  <c r="E79" i="13"/>
  <c r="E75" i="13"/>
  <c r="E71" i="13"/>
  <c r="E67" i="13"/>
  <c r="E63" i="13"/>
  <c r="E59" i="13"/>
  <c r="C56" i="13"/>
  <c r="C52" i="13"/>
  <c r="C48" i="13"/>
  <c r="C44" i="13"/>
  <c r="C40" i="13"/>
  <c r="C36" i="13"/>
  <c r="C32" i="13"/>
  <c r="D28" i="13"/>
  <c r="D24" i="13"/>
  <c r="D20" i="13"/>
  <c r="D16" i="13"/>
  <c r="D12" i="13"/>
  <c r="D8" i="13"/>
  <c r="D4" i="13"/>
  <c r="D116" i="33"/>
  <c r="D112" i="33"/>
  <c r="D108" i="33"/>
  <c r="D104" i="33"/>
  <c r="D100" i="33"/>
  <c r="D96" i="33"/>
  <c r="D92" i="33"/>
  <c r="D88" i="33"/>
  <c r="E84" i="33"/>
  <c r="E80" i="33"/>
  <c r="E76" i="33"/>
  <c r="E72" i="33"/>
  <c r="E68" i="33"/>
  <c r="E64" i="33"/>
  <c r="E60" i="33"/>
  <c r="C57" i="33"/>
  <c r="C53" i="33"/>
  <c r="C49" i="33"/>
  <c r="C45" i="33"/>
  <c r="C41" i="33"/>
  <c r="C37" i="33"/>
  <c r="C33" i="33"/>
  <c r="D29" i="33"/>
  <c r="D25" i="33"/>
  <c r="D21" i="33"/>
  <c r="D17" i="33"/>
  <c r="D13" i="33"/>
  <c r="D9" i="33"/>
  <c r="D5" i="33"/>
  <c r="C117" i="32"/>
  <c r="D113" i="32"/>
  <c r="D109" i="32"/>
  <c r="D105" i="32"/>
  <c r="D101" i="32"/>
  <c r="D97" i="32"/>
  <c r="D93" i="32"/>
  <c r="D89" i="32"/>
  <c r="E85" i="32"/>
  <c r="E81" i="32"/>
  <c r="E77" i="32"/>
  <c r="E73" i="32"/>
  <c r="E69" i="32"/>
  <c r="E65" i="32"/>
  <c r="E61" i="32"/>
  <c r="C58" i="32"/>
  <c r="C54" i="32"/>
  <c r="C50" i="32"/>
  <c r="C46" i="32"/>
  <c r="C42" i="32"/>
  <c r="C103" i="13"/>
  <c r="E55" i="13"/>
  <c r="C8" i="13"/>
  <c r="D76" i="33"/>
  <c r="C29" i="33"/>
  <c r="C97" i="32"/>
  <c r="E72" i="32"/>
  <c r="C57" i="32"/>
  <c r="D45" i="32"/>
  <c r="D38" i="32"/>
  <c r="E33" i="32"/>
  <c r="F29" i="32"/>
  <c r="C26" i="32"/>
  <c r="C22" i="32"/>
  <c r="C14" i="32"/>
  <c r="C6" i="32"/>
  <c r="C2" i="33"/>
  <c r="C2" i="8"/>
  <c r="D73" i="32"/>
  <c r="C2" i="11"/>
  <c r="C99" i="13"/>
  <c r="E51" i="13"/>
  <c r="C4" i="13"/>
  <c r="D72" i="33"/>
  <c r="C25" i="33"/>
  <c r="C93" i="32"/>
  <c r="D69" i="32"/>
  <c r="E53" i="32"/>
  <c r="C45" i="32"/>
  <c r="C38" i="32"/>
  <c r="D33" i="32"/>
  <c r="E29" i="32"/>
  <c r="E25" i="32"/>
  <c r="E21" i="32"/>
  <c r="E17" i="32"/>
  <c r="E13" i="32"/>
  <c r="E9" i="32"/>
  <c r="C2" i="32"/>
  <c r="E26" i="32"/>
  <c r="E45" i="15"/>
  <c r="C95" i="13"/>
  <c r="E47" i="13"/>
  <c r="C116" i="33"/>
  <c r="D68" i="33"/>
  <c r="C21" i="33"/>
  <c r="C89" i="32"/>
  <c r="C69" i="32"/>
  <c r="D53" i="32"/>
  <c r="E43" i="32"/>
  <c r="E37" i="32"/>
  <c r="C33" i="32"/>
  <c r="D29" i="32"/>
  <c r="D25" i="32"/>
  <c r="D21" i="32"/>
  <c r="D17" i="32"/>
  <c r="D13" i="32"/>
  <c r="D9" i="32"/>
  <c r="D5" i="32"/>
  <c r="C2" i="12"/>
  <c r="C25" i="32"/>
  <c r="C17" i="32"/>
  <c r="C9" i="32"/>
  <c r="C2" i="6"/>
  <c r="E4" i="32"/>
  <c r="C2" i="30"/>
  <c r="E14" i="32"/>
  <c r="E9" i="15"/>
  <c r="C91" i="13"/>
  <c r="E43" i="13"/>
  <c r="C112" i="33"/>
  <c r="D64" i="33"/>
  <c r="C17" i="33"/>
  <c r="D88" i="32"/>
  <c r="E68" i="32"/>
  <c r="C53" i="32"/>
  <c r="C43" i="32"/>
  <c r="D37" i="32"/>
  <c r="E32" i="32"/>
  <c r="C29" i="32"/>
  <c r="C21" i="32"/>
  <c r="C13" i="32"/>
  <c r="C5" i="32"/>
  <c r="E12" i="32"/>
  <c r="C2" i="34"/>
  <c r="E22" i="32"/>
  <c r="D80" i="9"/>
  <c r="D87" i="13"/>
  <c r="E39" i="13"/>
  <c r="C108" i="33"/>
  <c r="D60" i="33"/>
  <c r="C13" i="33"/>
  <c r="D85" i="32"/>
  <c r="D65" i="32"/>
  <c r="E51" i="32"/>
  <c r="D42" i="32"/>
  <c r="C37" i="32"/>
  <c r="D32" i="32"/>
  <c r="E28" i="32"/>
  <c r="E24" i="32"/>
  <c r="E20" i="32"/>
  <c r="E16" i="32"/>
  <c r="E8" i="32"/>
  <c r="D4" i="32"/>
  <c r="D30" i="32"/>
  <c r="E32" i="9"/>
  <c r="D83" i="13"/>
  <c r="E35" i="13"/>
  <c r="C104" i="33"/>
  <c r="E56" i="33"/>
  <c r="C9" i="33"/>
  <c r="E84" i="32"/>
  <c r="C65" i="32"/>
  <c r="E49" i="32"/>
  <c r="E41" i="32"/>
  <c r="D36" i="32"/>
  <c r="C32" i="32"/>
  <c r="D28" i="32"/>
  <c r="D24" i="32"/>
  <c r="D20" i="32"/>
  <c r="D16" i="32"/>
  <c r="D12" i="32"/>
  <c r="D8" i="32"/>
  <c r="D46" i="32"/>
  <c r="E2" i="32"/>
  <c r="C101" i="11"/>
  <c r="D79" i="13"/>
  <c r="E31" i="13"/>
  <c r="C100" i="33"/>
  <c r="E52" i="33"/>
  <c r="C5" i="33"/>
  <c r="D81" i="32"/>
  <c r="E64" i="32"/>
  <c r="D49" i="32"/>
  <c r="D41" i="32"/>
  <c r="E35" i="32"/>
  <c r="E31" i="32"/>
  <c r="C28" i="32"/>
  <c r="C24" i="32"/>
  <c r="C20" i="32"/>
  <c r="C16" i="32"/>
  <c r="C12" i="32"/>
  <c r="C8" i="32"/>
  <c r="C4" i="32"/>
  <c r="C2" i="31"/>
  <c r="C2" i="5"/>
  <c r="C15" i="32"/>
  <c r="C2" i="9"/>
  <c r="D63" i="13"/>
  <c r="E36" i="33"/>
  <c r="E18" i="32"/>
  <c r="E53" i="11"/>
  <c r="D75" i="13"/>
  <c r="C28" i="13"/>
  <c r="C96" i="33"/>
  <c r="E48" i="33"/>
  <c r="F116" i="32"/>
  <c r="E80" i="32"/>
  <c r="D61" i="32"/>
  <c r="C49" i="32"/>
  <c r="C41" i="32"/>
  <c r="D35" i="32"/>
  <c r="D31" i="32"/>
  <c r="E27" i="32"/>
  <c r="E23" i="32"/>
  <c r="E19" i="32"/>
  <c r="E15" i="32"/>
  <c r="E11" i="32"/>
  <c r="E7" i="32"/>
  <c r="E3" i="32"/>
  <c r="C23" i="32"/>
  <c r="C7" i="32"/>
  <c r="C16" i="13"/>
  <c r="D34" i="32"/>
  <c r="C18" i="11"/>
  <c r="D71" i="13"/>
  <c r="C24" i="13"/>
  <c r="C92" i="33"/>
  <c r="E44" i="33"/>
  <c r="C113" i="32"/>
  <c r="D77" i="32"/>
  <c r="C61" i="32"/>
  <c r="E47" i="32"/>
  <c r="E39" i="32"/>
  <c r="C35" i="32"/>
  <c r="C31" i="32"/>
  <c r="D27" i="32"/>
  <c r="D23" i="32"/>
  <c r="D19" i="32"/>
  <c r="D15" i="32"/>
  <c r="D11" i="32"/>
  <c r="D7" i="32"/>
  <c r="D3" i="32"/>
  <c r="C2" i="15"/>
  <c r="C27" i="32"/>
  <c r="C11" i="32"/>
  <c r="D112" i="13"/>
  <c r="C105" i="32"/>
  <c r="E10" i="32"/>
  <c r="E5" i="11"/>
  <c r="D67" i="13"/>
  <c r="C20" i="13"/>
  <c r="C88" i="33"/>
  <c r="E40" i="33"/>
  <c r="C109" i="32"/>
  <c r="E76" i="32"/>
  <c r="E60" i="32"/>
  <c r="C47" i="32"/>
  <c r="D39" i="32"/>
  <c r="E34" i="32"/>
  <c r="E30" i="32"/>
  <c r="C19" i="32"/>
  <c r="C3" i="32"/>
  <c r="D84" i="33"/>
  <c r="C39" i="32"/>
  <c r="C107" i="13"/>
  <c r="D59" i="13"/>
  <c r="C12" i="13"/>
  <c r="D80" i="33"/>
  <c r="E32" i="33"/>
  <c r="C101" i="32"/>
  <c r="C73" i="32"/>
  <c r="D57" i="32"/>
  <c r="E45" i="32"/>
  <c r="E38" i="32"/>
  <c r="C34" i="32"/>
  <c r="C30" i="32"/>
  <c r="D26" i="32"/>
  <c r="D22" i="32"/>
  <c r="D18" i="32"/>
  <c r="D14" i="32"/>
  <c r="D10" i="32"/>
  <c r="D6" i="32"/>
  <c r="D2" i="32"/>
  <c r="C2" i="13"/>
  <c r="C18" i="32"/>
  <c r="C10" i="32"/>
  <c r="C2" i="2"/>
  <c r="E5" i="32"/>
  <c r="E57" i="32"/>
  <c r="E6" i="32"/>
  <c r="AG334" i="26"/>
  <c r="AH334" i="26" s="1"/>
  <c r="AV241" i="28"/>
  <c r="F60" i="9"/>
  <c r="F89" i="9"/>
  <c r="F2" i="9"/>
  <c r="F31" i="9"/>
  <c r="F61" i="13"/>
  <c r="F90" i="13"/>
  <c r="F3" i="13"/>
  <c r="F32" i="13"/>
  <c r="AM53" i="26"/>
  <c r="F62" i="11"/>
  <c r="F91" i="11"/>
  <c r="F4" i="11"/>
  <c r="F33" i="11"/>
  <c r="AN65" i="26"/>
  <c r="F63" i="32"/>
  <c r="F34" i="32"/>
  <c r="F92" i="32"/>
  <c r="F5" i="32"/>
  <c r="F35" i="8"/>
  <c r="F64" i="8"/>
  <c r="F93" i="8"/>
  <c r="F6" i="8"/>
  <c r="AK89" i="26"/>
  <c r="F36" i="30"/>
  <c r="F65" i="30"/>
  <c r="F94" i="30"/>
  <c r="F7" i="30"/>
  <c r="F37" i="12"/>
  <c r="F66" i="12"/>
  <c r="F95" i="12"/>
  <c r="F8" i="12"/>
  <c r="F38" i="33"/>
  <c r="F67" i="33"/>
  <c r="F96" i="33"/>
  <c r="F9" i="33"/>
  <c r="F98" i="6"/>
  <c r="F11" i="6"/>
  <c r="F40" i="6"/>
  <c r="F69" i="6"/>
  <c r="F41" i="31"/>
  <c r="F70" i="31"/>
  <c r="F99" i="31"/>
  <c r="F12" i="31"/>
  <c r="F42" i="2"/>
  <c r="F71" i="2"/>
  <c r="F100" i="2"/>
  <c r="F13" i="2"/>
  <c r="AM161" i="26"/>
  <c r="F72" i="9"/>
  <c r="F14" i="9"/>
  <c r="F101" i="9"/>
  <c r="F43" i="9"/>
  <c r="F73" i="13"/>
  <c r="F102" i="13"/>
  <c r="F15" i="13"/>
  <c r="F44" i="13"/>
  <c r="AK185" i="26"/>
  <c r="F74" i="11"/>
  <c r="F103" i="11"/>
  <c r="F16" i="11"/>
  <c r="F45" i="11"/>
  <c r="F75" i="32"/>
  <c r="F104" i="32"/>
  <c r="F17" i="32"/>
  <c r="F46" i="32"/>
  <c r="F47" i="8"/>
  <c r="F76" i="8"/>
  <c r="F105" i="8"/>
  <c r="F18" i="8"/>
  <c r="AM221" i="26"/>
  <c r="F48" i="30"/>
  <c r="F77" i="30"/>
  <c r="F106" i="30"/>
  <c r="F19" i="30"/>
  <c r="F49" i="12"/>
  <c r="F78" i="12"/>
  <c r="F107" i="12"/>
  <c r="F20" i="12"/>
  <c r="F50" i="33"/>
  <c r="F79" i="33"/>
  <c r="F108" i="33"/>
  <c r="F21" i="33"/>
  <c r="F110" i="6"/>
  <c r="F23" i="6"/>
  <c r="F52" i="6"/>
  <c r="F81" i="6"/>
  <c r="F53" i="31"/>
  <c r="F82" i="31"/>
  <c r="F111" i="31"/>
  <c r="F24" i="31"/>
  <c r="AM281" i="26"/>
  <c r="F54" i="2"/>
  <c r="F83" i="2"/>
  <c r="F112" i="2"/>
  <c r="F25" i="2"/>
  <c r="F113" i="9"/>
  <c r="F84" i="9"/>
  <c r="F26" i="9"/>
  <c r="F55" i="9"/>
  <c r="AL305" i="26"/>
  <c r="F85" i="13"/>
  <c r="F114" i="13"/>
  <c r="F27" i="13"/>
  <c r="F56" i="13"/>
  <c r="F86" i="11"/>
  <c r="F115" i="11"/>
  <c r="F28" i="11"/>
  <c r="F57" i="11"/>
  <c r="F117" i="32"/>
  <c r="F30" i="32"/>
  <c r="F59" i="32"/>
  <c r="F88" i="32"/>
  <c r="AN30" i="26"/>
  <c r="F31" i="13"/>
  <c r="F60" i="13"/>
  <c r="F89" i="13"/>
  <c r="F2" i="13"/>
  <c r="AN42" i="26"/>
  <c r="F32" i="11"/>
  <c r="F61" i="11"/>
  <c r="F90" i="11"/>
  <c r="F3" i="11"/>
  <c r="F91" i="32"/>
  <c r="F4" i="32"/>
  <c r="F33" i="32"/>
  <c r="F62" i="32"/>
  <c r="AM66" i="26"/>
  <c r="F92" i="8"/>
  <c r="F5" i="8"/>
  <c r="F34" i="8"/>
  <c r="F63" i="8"/>
  <c r="AL78" i="26"/>
  <c r="F93" i="30"/>
  <c r="F6" i="30"/>
  <c r="F35" i="30"/>
  <c r="F64" i="30"/>
  <c r="F94" i="12"/>
  <c r="F7" i="12"/>
  <c r="F36" i="12"/>
  <c r="F65" i="12"/>
  <c r="AN102" i="26"/>
  <c r="F95" i="33"/>
  <c r="F8" i="33"/>
  <c r="F37" i="33"/>
  <c r="F66" i="33"/>
  <c r="F68" i="6"/>
  <c r="F97" i="6"/>
  <c r="F10" i="6"/>
  <c r="F39" i="6"/>
  <c r="AL126" i="26"/>
  <c r="F98" i="31"/>
  <c r="F11" i="31"/>
  <c r="F40" i="31"/>
  <c r="F69" i="31"/>
  <c r="AN138" i="26"/>
  <c r="F99" i="2"/>
  <c r="F12" i="2"/>
  <c r="F41" i="2"/>
  <c r="F70" i="2"/>
  <c r="AN150" i="26"/>
  <c r="F100" i="9"/>
  <c r="F42" i="9"/>
  <c r="F71" i="9"/>
  <c r="F13" i="9"/>
  <c r="F43" i="13"/>
  <c r="F72" i="13"/>
  <c r="F101" i="13"/>
  <c r="F14" i="13"/>
  <c r="AM174" i="26"/>
  <c r="F44" i="11"/>
  <c r="F73" i="11"/>
  <c r="F102" i="11"/>
  <c r="F15" i="11"/>
  <c r="F16" i="32"/>
  <c r="F45" i="32"/>
  <c r="F103" i="32"/>
  <c r="F74" i="32"/>
  <c r="AL198" i="26"/>
  <c r="F104" i="8"/>
  <c r="F17" i="8"/>
  <c r="F46" i="8"/>
  <c r="F75" i="8"/>
  <c r="AK210" i="26"/>
  <c r="F105" i="30"/>
  <c r="F18" i="30"/>
  <c r="F47" i="30"/>
  <c r="F76" i="30"/>
  <c r="AL222" i="26"/>
  <c r="F106" i="12"/>
  <c r="F19" i="12"/>
  <c r="F48" i="12"/>
  <c r="F77" i="12"/>
  <c r="AL234" i="26"/>
  <c r="F107" i="33"/>
  <c r="F20" i="33"/>
  <c r="F49" i="33"/>
  <c r="F78" i="33"/>
  <c r="F80" i="6"/>
  <c r="F109" i="6"/>
  <c r="F22" i="6"/>
  <c r="F51" i="6"/>
  <c r="AM258" i="26"/>
  <c r="F110" i="31"/>
  <c r="F23" i="31"/>
  <c r="F52" i="31"/>
  <c r="F81" i="31"/>
  <c r="F111" i="2"/>
  <c r="F24" i="2"/>
  <c r="F53" i="2"/>
  <c r="F82" i="2"/>
  <c r="F112" i="9"/>
  <c r="F54" i="9"/>
  <c r="F83" i="9"/>
  <c r="F25" i="9"/>
  <c r="F55" i="13"/>
  <c r="F84" i="13"/>
  <c r="F113" i="13"/>
  <c r="F26" i="13"/>
  <c r="F56" i="11"/>
  <c r="F85" i="11"/>
  <c r="F114" i="11"/>
  <c r="F27" i="11"/>
  <c r="F28" i="32"/>
  <c r="F57" i="32"/>
  <c r="F115" i="32"/>
  <c r="F86" i="32"/>
  <c r="AL330" i="26"/>
  <c r="F59" i="8"/>
  <c r="F88" i="8"/>
  <c r="F117" i="8"/>
  <c r="F30" i="8"/>
  <c r="F89" i="11"/>
  <c r="F2" i="11"/>
  <c r="F31" i="11"/>
  <c r="F60" i="11"/>
  <c r="F90" i="32"/>
  <c r="F3" i="32"/>
  <c r="F61" i="32"/>
  <c r="F32" i="32"/>
  <c r="F62" i="8"/>
  <c r="F91" i="8"/>
  <c r="F4" i="8"/>
  <c r="F33" i="8"/>
  <c r="F63" i="30"/>
  <c r="F92" i="30"/>
  <c r="F5" i="30"/>
  <c r="F34" i="30"/>
  <c r="F64" i="12"/>
  <c r="F93" i="12"/>
  <c r="F6" i="12"/>
  <c r="F35" i="12"/>
  <c r="F65" i="33"/>
  <c r="F94" i="33"/>
  <c r="F7" i="33"/>
  <c r="F36" i="33"/>
  <c r="F38" i="6"/>
  <c r="F67" i="6"/>
  <c r="F96" i="6"/>
  <c r="F9" i="6"/>
  <c r="F68" i="31"/>
  <c r="F97" i="31"/>
  <c r="F10" i="31"/>
  <c r="F39" i="31"/>
  <c r="F69" i="2"/>
  <c r="F98" i="2"/>
  <c r="F11" i="2"/>
  <c r="F40" i="2"/>
  <c r="F12" i="9"/>
  <c r="F99" i="9"/>
  <c r="F41" i="9"/>
  <c r="F70" i="9"/>
  <c r="F100" i="13"/>
  <c r="F13" i="13"/>
  <c r="F42" i="13"/>
  <c r="F71" i="13"/>
  <c r="F101" i="11"/>
  <c r="F14" i="11"/>
  <c r="F43" i="11"/>
  <c r="F72" i="11"/>
  <c r="F102" i="32"/>
  <c r="F15" i="32"/>
  <c r="F73" i="32"/>
  <c r="F44" i="32"/>
  <c r="F74" i="8"/>
  <c r="F103" i="8"/>
  <c r="F16" i="8"/>
  <c r="F45" i="8"/>
  <c r="F75" i="30"/>
  <c r="F104" i="30"/>
  <c r="F17" i="30"/>
  <c r="F46" i="30"/>
  <c r="F76" i="12"/>
  <c r="F105" i="12"/>
  <c r="F18" i="12"/>
  <c r="F47" i="12"/>
  <c r="F77" i="33"/>
  <c r="F106" i="33"/>
  <c r="F19" i="33"/>
  <c r="F48" i="33"/>
  <c r="F50" i="6"/>
  <c r="F79" i="6"/>
  <c r="F108" i="6"/>
  <c r="F21" i="6"/>
  <c r="F80" i="31"/>
  <c r="F109" i="31"/>
  <c r="F22" i="31"/>
  <c r="F51" i="31"/>
  <c r="F81" i="2"/>
  <c r="F110" i="2"/>
  <c r="F23" i="2"/>
  <c r="F52" i="2"/>
  <c r="F24" i="9"/>
  <c r="F53" i="9"/>
  <c r="F111" i="9"/>
  <c r="F82" i="9"/>
  <c r="F112" i="13"/>
  <c r="F25" i="13"/>
  <c r="F54" i="13"/>
  <c r="F83" i="13"/>
  <c r="F113" i="11"/>
  <c r="F26" i="11"/>
  <c r="F55" i="11"/>
  <c r="F84" i="11"/>
  <c r="F114" i="32"/>
  <c r="F27" i="32"/>
  <c r="F85" i="32"/>
  <c r="F56" i="32"/>
  <c r="AK319" i="26"/>
  <c r="F86" i="8"/>
  <c r="F115" i="8"/>
  <c r="F28" i="8"/>
  <c r="F57" i="8"/>
  <c r="F117" i="30"/>
  <c r="F30" i="30"/>
  <c r="F59" i="30"/>
  <c r="F88" i="30"/>
  <c r="F31" i="32"/>
  <c r="F60" i="32"/>
  <c r="F89" i="32"/>
  <c r="F2" i="32"/>
  <c r="F32" i="8"/>
  <c r="F61" i="8"/>
  <c r="F90" i="8"/>
  <c r="F3" i="8"/>
  <c r="F33" i="30"/>
  <c r="F62" i="30"/>
  <c r="F91" i="30"/>
  <c r="F4" i="30"/>
  <c r="F34" i="12"/>
  <c r="F63" i="12"/>
  <c r="F92" i="12"/>
  <c r="F5" i="12"/>
  <c r="F35" i="33"/>
  <c r="F64" i="33"/>
  <c r="F93" i="33"/>
  <c r="F6" i="33"/>
  <c r="F95" i="6"/>
  <c r="F8" i="6"/>
  <c r="F37" i="6"/>
  <c r="F66" i="6"/>
  <c r="F38" i="31"/>
  <c r="F67" i="31"/>
  <c r="F96" i="31"/>
  <c r="F9" i="31"/>
  <c r="F39" i="2"/>
  <c r="F68" i="2"/>
  <c r="F97" i="2"/>
  <c r="F10" i="2"/>
  <c r="F69" i="9"/>
  <c r="F11" i="9"/>
  <c r="F98" i="9"/>
  <c r="F40" i="9"/>
  <c r="F70" i="13"/>
  <c r="F99" i="13"/>
  <c r="F12" i="13"/>
  <c r="F41" i="13"/>
  <c r="F71" i="11"/>
  <c r="F100" i="11"/>
  <c r="F13" i="11"/>
  <c r="F42" i="11"/>
  <c r="F72" i="32"/>
  <c r="F43" i="32"/>
  <c r="F101" i="32"/>
  <c r="F14" i="32"/>
  <c r="F44" i="8"/>
  <c r="F73" i="8"/>
  <c r="F102" i="8"/>
  <c r="F15" i="8"/>
  <c r="F45" i="30"/>
  <c r="F74" i="30"/>
  <c r="F103" i="30"/>
  <c r="F16" i="30"/>
  <c r="F46" i="12"/>
  <c r="F75" i="12"/>
  <c r="F104" i="12"/>
  <c r="F17" i="12"/>
  <c r="AL212" i="26"/>
  <c r="F47" i="33"/>
  <c r="F76" i="33"/>
  <c r="F105" i="33"/>
  <c r="F18" i="33"/>
  <c r="F107" i="6"/>
  <c r="F20" i="6"/>
  <c r="F49" i="6"/>
  <c r="F78" i="6"/>
  <c r="F50" i="31"/>
  <c r="F79" i="31"/>
  <c r="F108" i="31"/>
  <c r="F21" i="31"/>
  <c r="F51" i="2"/>
  <c r="F80" i="2"/>
  <c r="F109" i="2"/>
  <c r="F22" i="2"/>
  <c r="F81" i="9"/>
  <c r="F23" i="9"/>
  <c r="F52" i="9"/>
  <c r="F110" i="9"/>
  <c r="F82" i="13"/>
  <c r="F111" i="13"/>
  <c r="F24" i="13"/>
  <c r="F53" i="13"/>
  <c r="AM284" i="26"/>
  <c r="F83" i="11"/>
  <c r="F112" i="11"/>
  <c r="F25" i="11"/>
  <c r="F54" i="11"/>
  <c r="F55" i="32"/>
  <c r="F84" i="32"/>
  <c r="F113" i="32"/>
  <c r="F26" i="32"/>
  <c r="F56" i="8"/>
  <c r="F85" i="8"/>
  <c r="F114" i="8"/>
  <c r="F27" i="8"/>
  <c r="F57" i="30"/>
  <c r="F86" i="30"/>
  <c r="F115" i="30"/>
  <c r="F28" i="30"/>
  <c r="F88" i="12"/>
  <c r="F117" i="12"/>
  <c r="F30" i="12"/>
  <c r="F59" i="12"/>
  <c r="AM33" i="26"/>
  <c r="F89" i="8"/>
  <c r="F2" i="8"/>
  <c r="F31" i="8"/>
  <c r="F60" i="8"/>
  <c r="AK45" i="26"/>
  <c r="F90" i="30"/>
  <c r="F3" i="30"/>
  <c r="F32" i="30"/>
  <c r="F61" i="30"/>
  <c r="AL57" i="26"/>
  <c r="F91" i="12"/>
  <c r="F4" i="12"/>
  <c r="F33" i="12"/>
  <c r="F62" i="12"/>
  <c r="AL69" i="26"/>
  <c r="F92" i="33"/>
  <c r="F5" i="33"/>
  <c r="F34" i="33"/>
  <c r="F63" i="33"/>
  <c r="AK81" i="26"/>
  <c r="F65" i="6"/>
  <c r="F94" i="6"/>
  <c r="F7" i="6"/>
  <c r="F36" i="6"/>
  <c r="AM93" i="26"/>
  <c r="F95" i="31"/>
  <c r="F8" i="31"/>
  <c r="F37" i="31"/>
  <c r="F66" i="31"/>
  <c r="AK105" i="26"/>
  <c r="F96" i="2"/>
  <c r="F9" i="2"/>
  <c r="F38" i="2"/>
  <c r="F67" i="2"/>
  <c r="AK117" i="26"/>
  <c r="F97" i="9"/>
  <c r="F39" i="9"/>
  <c r="F68" i="9"/>
  <c r="F10" i="9"/>
  <c r="AK129" i="26"/>
  <c r="F40" i="13"/>
  <c r="F69" i="13"/>
  <c r="F98" i="13"/>
  <c r="F11" i="13"/>
  <c r="AK141" i="26"/>
  <c r="F41" i="11"/>
  <c r="F70" i="11"/>
  <c r="F99" i="11"/>
  <c r="F12" i="11"/>
  <c r="AK153" i="26"/>
  <c r="F100" i="32"/>
  <c r="F42" i="32"/>
  <c r="F13" i="32"/>
  <c r="F71" i="32"/>
  <c r="AK165" i="26"/>
  <c r="F101" i="8"/>
  <c r="F14" i="8"/>
  <c r="F43" i="8"/>
  <c r="F72" i="8"/>
  <c r="AK177" i="26"/>
  <c r="F102" i="30"/>
  <c r="F15" i="30"/>
  <c r="F44" i="30"/>
  <c r="F73" i="30"/>
  <c r="AM189" i="26"/>
  <c r="F103" i="12"/>
  <c r="F16" i="12"/>
  <c r="F45" i="12"/>
  <c r="F74" i="12"/>
  <c r="AK201" i="26"/>
  <c r="F104" i="33"/>
  <c r="F17" i="33"/>
  <c r="F46" i="33"/>
  <c r="F75" i="33"/>
  <c r="AL213" i="26"/>
  <c r="F77" i="6"/>
  <c r="F106" i="6"/>
  <c r="F19" i="6"/>
  <c r="F48" i="6"/>
  <c r="AK225" i="26"/>
  <c r="F107" i="31"/>
  <c r="F20" i="31"/>
  <c r="F49" i="31"/>
  <c r="F78" i="31"/>
  <c r="AK237" i="26"/>
  <c r="F108" i="2"/>
  <c r="F21" i="2"/>
  <c r="F50" i="2"/>
  <c r="F79" i="2"/>
  <c r="F109" i="9"/>
  <c r="F51" i="9"/>
  <c r="F80" i="9"/>
  <c r="F22" i="9"/>
  <c r="AN261" i="26"/>
  <c r="F52" i="13"/>
  <c r="F81" i="13"/>
  <c r="F110" i="13"/>
  <c r="F23" i="13"/>
  <c r="F53" i="11"/>
  <c r="F82" i="11"/>
  <c r="F111" i="11"/>
  <c r="F24" i="11"/>
  <c r="F25" i="32"/>
  <c r="F112" i="32"/>
  <c r="F54" i="32"/>
  <c r="F83" i="32"/>
  <c r="AK297" i="26"/>
  <c r="F113" i="8"/>
  <c r="F26" i="8"/>
  <c r="F55" i="8"/>
  <c r="F84" i="8"/>
  <c r="AK309" i="26"/>
  <c r="F114" i="30"/>
  <c r="F27" i="30"/>
  <c r="F56" i="30"/>
  <c r="F85" i="30"/>
  <c r="F115" i="12"/>
  <c r="F28" i="12"/>
  <c r="F57" i="12"/>
  <c r="F86" i="12"/>
  <c r="AK333" i="26"/>
  <c r="F59" i="33"/>
  <c r="F88" i="33"/>
  <c r="F117" i="33"/>
  <c r="F30" i="33"/>
  <c r="F60" i="30"/>
  <c r="F89" i="30"/>
  <c r="F2" i="30"/>
  <c r="F31" i="30"/>
  <c r="F61" i="12"/>
  <c r="F90" i="12"/>
  <c r="F3" i="12"/>
  <c r="F32" i="12"/>
  <c r="F62" i="33"/>
  <c r="F91" i="33"/>
  <c r="F4" i="33"/>
  <c r="F33" i="33"/>
  <c r="F35" i="6"/>
  <c r="F64" i="6"/>
  <c r="F93" i="6"/>
  <c r="F6" i="6"/>
  <c r="F65" i="31"/>
  <c r="F94" i="31"/>
  <c r="F7" i="31"/>
  <c r="F36" i="31"/>
  <c r="F66" i="2"/>
  <c r="F95" i="2"/>
  <c r="F8" i="2"/>
  <c r="F37" i="2"/>
  <c r="F96" i="9"/>
  <c r="F9" i="9"/>
  <c r="F38" i="9"/>
  <c r="F67" i="9"/>
  <c r="F97" i="13"/>
  <c r="F10" i="13"/>
  <c r="F39" i="13"/>
  <c r="F68" i="13"/>
  <c r="F98" i="11"/>
  <c r="F11" i="11"/>
  <c r="F40" i="11"/>
  <c r="F69" i="11"/>
  <c r="F70" i="32"/>
  <c r="F99" i="32"/>
  <c r="F12" i="32"/>
  <c r="F41" i="32"/>
  <c r="F71" i="8"/>
  <c r="F100" i="8"/>
  <c r="F13" i="8"/>
  <c r="F42" i="8"/>
  <c r="F72" i="30"/>
  <c r="F101" i="30"/>
  <c r="F14" i="30"/>
  <c r="F43" i="30"/>
  <c r="F73" i="12"/>
  <c r="F102" i="12"/>
  <c r="F15" i="12"/>
  <c r="F44" i="12"/>
  <c r="F74" i="33"/>
  <c r="F103" i="33"/>
  <c r="F16" i="33"/>
  <c r="F45" i="33"/>
  <c r="F47" i="6"/>
  <c r="F76" i="6"/>
  <c r="F105" i="6"/>
  <c r="F18" i="6"/>
  <c r="F77" i="31"/>
  <c r="F106" i="31"/>
  <c r="F19" i="31"/>
  <c r="F48" i="31"/>
  <c r="F78" i="2"/>
  <c r="F107" i="2"/>
  <c r="F20" i="2"/>
  <c r="F49" i="2"/>
  <c r="F21" i="9"/>
  <c r="F108" i="9"/>
  <c r="F50" i="9"/>
  <c r="F79" i="9"/>
  <c r="AN250" i="26"/>
  <c r="F109" i="13"/>
  <c r="F22" i="13"/>
  <c r="F51" i="13"/>
  <c r="F80" i="13"/>
  <c r="F110" i="11"/>
  <c r="F23" i="11"/>
  <c r="F52" i="11"/>
  <c r="F81" i="11"/>
  <c r="F82" i="32"/>
  <c r="F111" i="32"/>
  <c r="F24" i="32"/>
  <c r="F53" i="32"/>
  <c r="AK286" i="26"/>
  <c r="F83" i="8"/>
  <c r="F112" i="8"/>
  <c r="F25" i="8"/>
  <c r="F54" i="8"/>
  <c r="F84" i="30"/>
  <c r="F113" i="30"/>
  <c r="F26" i="30"/>
  <c r="F55" i="30"/>
  <c r="AL310" i="26"/>
  <c r="F85" i="12"/>
  <c r="F114" i="12"/>
  <c r="F27" i="12"/>
  <c r="F56" i="12"/>
  <c r="F86" i="33"/>
  <c r="F115" i="33"/>
  <c r="F28" i="33"/>
  <c r="F57" i="33"/>
  <c r="F31" i="12"/>
  <c r="F60" i="12"/>
  <c r="F89" i="12"/>
  <c r="F2" i="12"/>
  <c r="F32" i="33"/>
  <c r="F61" i="33"/>
  <c r="F90" i="33"/>
  <c r="F3" i="33"/>
  <c r="F92" i="6"/>
  <c r="F5" i="6"/>
  <c r="F34" i="6"/>
  <c r="F63" i="6"/>
  <c r="F35" i="31"/>
  <c r="F64" i="31"/>
  <c r="F93" i="31"/>
  <c r="F6" i="31"/>
  <c r="F36" i="2"/>
  <c r="F65" i="2"/>
  <c r="F94" i="2"/>
  <c r="F7" i="2"/>
  <c r="F66" i="9"/>
  <c r="F95" i="9"/>
  <c r="F8" i="9"/>
  <c r="F37" i="9"/>
  <c r="F67" i="13"/>
  <c r="F96" i="13"/>
  <c r="F9" i="13"/>
  <c r="F38" i="13"/>
  <c r="F68" i="11"/>
  <c r="F97" i="11"/>
  <c r="F10" i="11"/>
  <c r="F39" i="11"/>
  <c r="F69" i="32"/>
  <c r="F98" i="32"/>
  <c r="F11" i="32"/>
  <c r="F40" i="32"/>
  <c r="F41" i="8"/>
  <c r="F70" i="8"/>
  <c r="F99" i="8"/>
  <c r="F12" i="8"/>
  <c r="F42" i="30"/>
  <c r="F71" i="30"/>
  <c r="F100" i="30"/>
  <c r="F13" i="30"/>
  <c r="F43" i="12"/>
  <c r="F72" i="12"/>
  <c r="F101" i="12"/>
  <c r="F14" i="12"/>
  <c r="F44" i="33"/>
  <c r="F73" i="33"/>
  <c r="F102" i="33"/>
  <c r="F15" i="33"/>
  <c r="F104" i="6"/>
  <c r="F17" i="6"/>
  <c r="F46" i="6"/>
  <c r="F75" i="6"/>
  <c r="F47" i="31"/>
  <c r="F76" i="31"/>
  <c r="F105" i="31"/>
  <c r="F18" i="31"/>
  <c r="F48" i="2"/>
  <c r="F77" i="2"/>
  <c r="F106" i="2"/>
  <c r="F19" i="2"/>
  <c r="F78" i="9"/>
  <c r="F20" i="9"/>
  <c r="F107" i="9"/>
  <c r="F49" i="9"/>
  <c r="F79" i="13"/>
  <c r="F108" i="13"/>
  <c r="F21" i="13"/>
  <c r="F50" i="13"/>
  <c r="F80" i="11"/>
  <c r="F109" i="11"/>
  <c r="F22" i="11"/>
  <c r="F51" i="11"/>
  <c r="F52" i="32"/>
  <c r="F81" i="32"/>
  <c r="F110" i="32"/>
  <c r="F23" i="32"/>
  <c r="F53" i="8"/>
  <c r="F82" i="8"/>
  <c r="F111" i="8"/>
  <c r="F24" i="8"/>
  <c r="F54" i="30"/>
  <c r="F83" i="30"/>
  <c r="F112" i="30"/>
  <c r="F25" i="30"/>
  <c r="AK299" i="26"/>
  <c r="F55" i="12"/>
  <c r="F84" i="12"/>
  <c r="F113" i="12"/>
  <c r="F26" i="12"/>
  <c r="F56" i="33"/>
  <c r="F85" i="33"/>
  <c r="F114" i="33"/>
  <c r="F27" i="33"/>
  <c r="F59" i="6"/>
  <c r="F88" i="6"/>
  <c r="F117" i="6"/>
  <c r="F30" i="6"/>
  <c r="F89" i="33"/>
  <c r="F2" i="33"/>
  <c r="F31" i="33"/>
  <c r="F60" i="33"/>
  <c r="F62" i="6"/>
  <c r="F91" i="6"/>
  <c r="F4" i="6"/>
  <c r="F33" i="6"/>
  <c r="F92" i="31"/>
  <c r="F5" i="31"/>
  <c r="F34" i="31"/>
  <c r="F63" i="31"/>
  <c r="F93" i="2"/>
  <c r="F6" i="2"/>
  <c r="F35" i="2"/>
  <c r="F64" i="2"/>
  <c r="F36" i="9"/>
  <c r="F65" i="9"/>
  <c r="F94" i="9"/>
  <c r="F7" i="9"/>
  <c r="F37" i="13"/>
  <c r="F66" i="13"/>
  <c r="F95" i="13"/>
  <c r="F8" i="13"/>
  <c r="F38" i="11"/>
  <c r="F67" i="11"/>
  <c r="F96" i="11"/>
  <c r="F9" i="11"/>
  <c r="F39" i="32"/>
  <c r="F97" i="32"/>
  <c r="F68" i="32"/>
  <c r="F10" i="32"/>
  <c r="F98" i="8"/>
  <c r="F11" i="8"/>
  <c r="F40" i="8"/>
  <c r="F69" i="8"/>
  <c r="F99" i="30"/>
  <c r="F12" i="30"/>
  <c r="F41" i="30"/>
  <c r="F70" i="30"/>
  <c r="F100" i="12"/>
  <c r="F13" i="12"/>
  <c r="F42" i="12"/>
  <c r="F71" i="12"/>
  <c r="F101" i="33"/>
  <c r="F14" i="33"/>
  <c r="F43" i="33"/>
  <c r="F72" i="33"/>
  <c r="F74" i="6"/>
  <c r="F103" i="6"/>
  <c r="F16" i="6"/>
  <c r="F45" i="6"/>
  <c r="F104" i="31"/>
  <c r="F17" i="31"/>
  <c r="F46" i="31"/>
  <c r="F75" i="31"/>
  <c r="F105" i="2"/>
  <c r="F18" i="2"/>
  <c r="F47" i="2"/>
  <c r="F76" i="2"/>
  <c r="F106" i="9"/>
  <c r="F48" i="9"/>
  <c r="F77" i="9"/>
  <c r="F19" i="9"/>
  <c r="F49" i="13"/>
  <c r="F78" i="13"/>
  <c r="F107" i="13"/>
  <c r="F20" i="13"/>
  <c r="F50" i="11"/>
  <c r="F79" i="11"/>
  <c r="F108" i="11"/>
  <c r="F21" i="11"/>
  <c r="F109" i="32"/>
  <c r="F51" i="32"/>
  <c r="F22" i="32"/>
  <c r="F80" i="32"/>
  <c r="F110" i="8"/>
  <c r="F23" i="8"/>
  <c r="F52" i="8"/>
  <c r="F81" i="8"/>
  <c r="F111" i="30"/>
  <c r="F24" i="30"/>
  <c r="F53" i="30"/>
  <c r="F82" i="30"/>
  <c r="AK288" i="26"/>
  <c r="F112" i="12"/>
  <c r="F25" i="12"/>
  <c r="F54" i="12"/>
  <c r="F83" i="12"/>
  <c r="F113" i="33"/>
  <c r="F26" i="33"/>
  <c r="F55" i="33"/>
  <c r="F84" i="33"/>
  <c r="F86" i="6"/>
  <c r="F115" i="6"/>
  <c r="F28" i="6"/>
  <c r="F57" i="6"/>
  <c r="F59" i="31"/>
  <c r="F88" i="31"/>
  <c r="F117" i="31"/>
  <c r="F30" i="31"/>
  <c r="F89" i="6"/>
  <c r="F2" i="6"/>
  <c r="F31" i="6"/>
  <c r="F60" i="6"/>
  <c r="F32" i="6"/>
  <c r="F61" i="6"/>
  <c r="F90" i="6"/>
  <c r="F3" i="6"/>
  <c r="F62" i="31"/>
  <c r="F91" i="31"/>
  <c r="F4" i="31"/>
  <c r="F33" i="31"/>
  <c r="F63" i="2"/>
  <c r="F92" i="2"/>
  <c r="F5" i="2"/>
  <c r="F34" i="2"/>
  <c r="AM73" i="26"/>
  <c r="F93" i="9"/>
  <c r="F6" i="9"/>
  <c r="F35" i="9"/>
  <c r="F64" i="9"/>
  <c r="F94" i="13"/>
  <c r="F7" i="13"/>
  <c r="F36" i="13"/>
  <c r="F65" i="13"/>
  <c r="F95" i="11"/>
  <c r="F8" i="11"/>
  <c r="F37" i="11"/>
  <c r="F66" i="11"/>
  <c r="F67" i="32"/>
  <c r="F96" i="32"/>
  <c r="F9" i="32"/>
  <c r="F38" i="32"/>
  <c r="F68" i="8"/>
  <c r="F97" i="8"/>
  <c r="F10" i="8"/>
  <c r="F39" i="8"/>
  <c r="F69" i="30"/>
  <c r="F98" i="30"/>
  <c r="F11" i="30"/>
  <c r="F40" i="30"/>
  <c r="F70" i="12"/>
  <c r="F99" i="12"/>
  <c r="F12" i="12"/>
  <c r="F41" i="12"/>
  <c r="F71" i="33"/>
  <c r="F100" i="33"/>
  <c r="F13" i="33"/>
  <c r="F42" i="33"/>
  <c r="F44" i="6"/>
  <c r="F73" i="6"/>
  <c r="F102" i="6"/>
  <c r="F15" i="6"/>
  <c r="F74" i="31"/>
  <c r="F103" i="31"/>
  <c r="F16" i="31"/>
  <c r="F45" i="31"/>
  <c r="F75" i="2"/>
  <c r="F104" i="2"/>
  <c r="F17" i="2"/>
  <c r="F46" i="2"/>
  <c r="F18" i="9"/>
  <c r="F105" i="9"/>
  <c r="F47" i="9"/>
  <c r="F76" i="9"/>
  <c r="F106" i="13"/>
  <c r="F19" i="13"/>
  <c r="F48" i="13"/>
  <c r="F77" i="13"/>
  <c r="F107" i="11"/>
  <c r="F20" i="11"/>
  <c r="F49" i="11"/>
  <c r="F78" i="11"/>
  <c r="F79" i="32"/>
  <c r="F108" i="32"/>
  <c r="F21" i="32"/>
  <c r="F50" i="32"/>
  <c r="F80" i="8"/>
  <c r="F109" i="8"/>
  <c r="F22" i="8"/>
  <c r="F51" i="8"/>
  <c r="F81" i="30"/>
  <c r="F110" i="30"/>
  <c r="F23" i="30"/>
  <c r="F52" i="30"/>
  <c r="F82" i="12"/>
  <c r="F111" i="12"/>
  <c r="F24" i="12"/>
  <c r="F53" i="12"/>
  <c r="F83" i="33"/>
  <c r="F112" i="33"/>
  <c r="F25" i="33"/>
  <c r="F54" i="33"/>
  <c r="AM301" i="26"/>
  <c r="F56" i="6"/>
  <c r="F85" i="6"/>
  <c r="F114" i="6"/>
  <c r="F27" i="6"/>
  <c r="AM313" i="26"/>
  <c r="F86" i="31"/>
  <c r="F115" i="31"/>
  <c r="F28" i="31"/>
  <c r="F57" i="31"/>
  <c r="F117" i="2"/>
  <c r="F30" i="2"/>
  <c r="F59" i="2"/>
  <c r="F88" i="2"/>
  <c r="F32" i="31"/>
  <c r="F61" i="31"/>
  <c r="F90" i="31"/>
  <c r="F3" i="31"/>
  <c r="F33" i="2"/>
  <c r="F62" i="2"/>
  <c r="F91" i="2"/>
  <c r="F4" i="2"/>
  <c r="F63" i="9"/>
  <c r="F92" i="9"/>
  <c r="F5" i="9"/>
  <c r="F34" i="9"/>
  <c r="F64" i="13"/>
  <c r="F93" i="13"/>
  <c r="F6" i="13"/>
  <c r="F35" i="13"/>
  <c r="F65" i="11"/>
  <c r="F94" i="11"/>
  <c r="F7" i="11"/>
  <c r="F36" i="11"/>
  <c r="F37" i="32"/>
  <c r="F66" i="32"/>
  <c r="F95" i="32"/>
  <c r="F8" i="32"/>
  <c r="F38" i="8"/>
  <c r="F67" i="8"/>
  <c r="F96" i="8"/>
  <c r="F9" i="8"/>
  <c r="F39" i="30"/>
  <c r="F68" i="30"/>
  <c r="F97" i="30"/>
  <c r="F10" i="30"/>
  <c r="F40" i="12"/>
  <c r="F69" i="12"/>
  <c r="F98" i="12"/>
  <c r="F11" i="12"/>
  <c r="F41" i="33"/>
  <c r="F70" i="33"/>
  <c r="F99" i="33"/>
  <c r="F12" i="33"/>
  <c r="F101" i="6"/>
  <c r="F14" i="6"/>
  <c r="F43" i="6"/>
  <c r="F72" i="6"/>
  <c r="F44" i="31"/>
  <c r="F73" i="31"/>
  <c r="F102" i="31"/>
  <c r="F15" i="31"/>
  <c r="F45" i="2"/>
  <c r="F74" i="2"/>
  <c r="F103" i="2"/>
  <c r="F16" i="2"/>
  <c r="F75" i="9"/>
  <c r="F17" i="9"/>
  <c r="F104" i="9"/>
  <c r="F46" i="9"/>
  <c r="AL206" i="26"/>
  <c r="F76" i="13"/>
  <c r="F105" i="13"/>
  <c r="F18" i="13"/>
  <c r="F47" i="13"/>
  <c r="AK218" i="26"/>
  <c r="F77" i="11"/>
  <c r="F106" i="11"/>
  <c r="F19" i="11"/>
  <c r="F48" i="11"/>
  <c r="AN230" i="26"/>
  <c r="F78" i="32"/>
  <c r="F49" i="32"/>
  <c r="F107" i="32"/>
  <c r="F20" i="32"/>
  <c r="F50" i="8"/>
  <c r="F79" i="8"/>
  <c r="F108" i="8"/>
  <c r="F21" i="8"/>
  <c r="F51" i="30"/>
  <c r="F80" i="30"/>
  <c r="F109" i="30"/>
  <c r="F22" i="30"/>
  <c r="F52" i="12"/>
  <c r="F81" i="12"/>
  <c r="F110" i="12"/>
  <c r="F23" i="12"/>
  <c r="F53" i="33"/>
  <c r="F82" i="33"/>
  <c r="F111" i="33"/>
  <c r="F24" i="33"/>
  <c r="F113" i="6"/>
  <c r="F26" i="6"/>
  <c r="F55" i="6"/>
  <c r="F84" i="6"/>
  <c r="AL302" i="26"/>
  <c r="F56" i="31"/>
  <c r="F85" i="31"/>
  <c r="F114" i="31"/>
  <c r="F27" i="31"/>
  <c r="F57" i="2"/>
  <c r="F86" i="2"/>
  <c r="F115" i="2"/>
  <c r="F28" i="2"/>
  <c r="F30" i="9"/>
  <c r="F59" i="9"/>
  <c r="F117" i="9"/>
  <c r="F88" i="9"/>
  <c r="F89" i="31"/>
  <c r="F2" i="31"/>
  <c r="F31" i="31"/>
  <c r="F60" i="31"/>
  <c r="F90" i="2"/>
  <c r="F3" i="2"/>
  <c r="F32" i="2"/>
  <c r="F61" i="2"/>
  <c r="AN51" i="26"/>
  <c r="F33" i="9"/>
  <c r="F62" i="9"/>
  <c r="F91" i="9"/>
  <c r="F4" i="9"/>
  <c r="F34" i="13"/>
  <c r="F63" i="13"/>
  <c r="F92" i="13"/>
  <c r="F5" i="13"/>
  <c r="F35" i="11"/>
  <c r="F64" i="11"/>
  <c r="F93" i="11"/>
  <c r="F6" i="11"/>
  <c r="F36" i="32"/>
  <c r="F94" i="32"/>
  <c r="F7" i="32"/>
  <c r="F65" i="32"/>
  <c r="F95" i="8"/>
  <c r="F8" i="8"/>
  <c r="F37" i="8"/>
  <c r="F66" i="8"/>
  <c r="F96" i="30"/>
  <c r="F9" i="30"/>
  <c r="F38" i="30"/>
  <c r="F67" i="30"/>
  <c r="F97" i="12"/>
  <c r="F10" i="12"/>
  <c r="F39" i="12"/>
  <c r="F68" i="12"/>
  <c r="F98" i="33"/>
  <c r="F11" i="33"/>
  <c r="F40" i="33"/>
  <c r="F69" i="33"/>
  <c r="F71" i="6"/>
  <c r="F100" i="6"/>
  <c r="F13" i="6"/>
  <c r="F42" i="6"/>
  <c r="F101" i="31"/>
  <c r="F14" i="31"/>
  <c r="F43" i="31"/>
  <c r="F72" i="31"/>
  <c r="F102" i="2"/>
  <c r="F15" i="2"/>
  <c r="F44" i="2"/>
  <c r="F73" i="2"/>
  <c r="F103" i="9"/>
  <c r="F45" i="9"/>
  <c r="F74" i="9"/>
  <c r="F16" i="9"/>
  <c r="F46" i="13"/>
  <c r="F75" i="13"/>
  <c r="F104" i="13"/>
  <c r="F17" i="13"/>
  <c r="F47" i="11"/>
  <c r="F76" i="11"/>
  <c r="F105" i="11"/>
  <c r="F18" i="11"/>
  <c r="F19" i="32"/>
  <c r="F48" i="32"/>
  <c r="F77" i="32"/>
  <c r="F106" i="32"/>
  <c r="AL231" i="26"/>
  <c r="F107" i="8"/>
  <c r="F20" i="8"/>
  <c r="F49" i="8"/>
  <c r="F78" i="8"/>
  <c r="AL243" i="26"/>
  <c r="F108" i="30"/>
  <c r="F21" i="30"/>
  <c r="F50" i="30"/>
  <c r="F79" i="30"/>
  <c r="F109" i="12"/>
  <c r="F22" i="12"/>
  <c r="F51" i="12"/>
  <c r="F80" i="12"/>
  <c r="F110" i="33"/>
  <c r="F23" i="33"/>
  <c r="F52" i="33"/>
  <c r="F81" i="33"/>
  <c r="F83" i="6"/>
  <c r="F112" i="6"/>
  <c r="F25" i="6"/>
  <c r="F54" i="6"/>
  <c r="AL291" i="26"/>
  <c r="F113" i="31"/>
  <c r="F26" i="31"/>
  <c r="F55" i="31"/>
  <c r="F84" i="31"/>
  <c r="F114" i="2"/>
  <c r="F27" i="2"/>
  <c r="F56" i="2"/>
  <c r="F85" i="2"/>
  <c r="F115" i="9"/>
  <c r="F57" i="9"/>
  <c r="F86" i="9"/>
  <c r="F28" i="9"/>
  <c r="F88" i="13"/>
  <c r="F117" i="13"/>
  <c r="F30" i="13"/>
  <c r="F59" i="13"/>
  <c r="F60" i="2"/>
  <c r="F89" i="2"/>
  <c r="F2" i="2"/>
  <c r="F31" i="2"/>
  <c r="F90" i="9"/>
  <c r="F3" i="9"/>
  <c r="F32" i="9"/>
  <c r="F61" i="9"/>
  <c r="F91" i="13"/>
  <c r="F4" i="13"/>
  <c r="F33" i="13"/>
  <c r="F62" i="13"/>
  <c r="F92" i="11"/>
  <c r="F5" i="11"/>
  <c r="F34" i="11"/>
  <c r="F63" i="11"/>
  <c r="F93" i="32"/>
  <c r="F6" i="32"/>
  <c r="F35" i="32"/>
  <c r="F64" i="32"/>
  <c r="F65" i="8"/>
  <c r="F94" i="8"/>
  <c r="F7" i="8"/>
  <c r="F36" i="8"/>
  <c r="F66" i="30"/>
  <c r="F95" i="30"/>
  <c r="F8" i="30"/>
  <c r="F37" i="30"/>
  <c r="F67" i="12"/>
  <c r="F96" i="12"/>
  <c r="F9" i="12"/>
  <c r="F38" i="12"/>
  <c r="F68" i="33"/>
  <c r="F97" i="33"/>
  <c r="F10" i="33"/>
  <c r="F39" i="33"/>
  <c r="F41" i="6"/>
  <c r="F70" i="6"/>
  <c r="F99" i="6"/>
  <c r="F12" i="6"/>
  <c r="F71" i="31"/>
  <c r="F100" i="31"/>
  <c r="F13" i="31"/>
  <c r="F42" i="31"/>
  <c r="F72" i="2"/>
  <c r="F101" i="2"/>
  <c r="F14" i="2"/>
  <c r="F43" i="2"/>
  <c r="F15" i="9"/>
  <c r="F102" i="9"/>
  <c r="F44" i="9"/>
  <c r="F73" i="9"/>
  <c r="F103" i="13"/>
  <c r="F16" i="13"/>
  <c r="F45" i="13"/>
  <c r="F74" i="13"/>
  <c r="F104" i="11"/>
  <c r="F17" i="11"/>
  <c r="F46" i="11"/>
  <c r="F75" i="11"/>
  <c r="AM208" i="26"/>
  <c r="F105" i="32"/>
  <c r="F18" i="32"/>
  <c r="F47" i="32"/>
  <c r="F76" i="32"/>
  <c r="F77" i="8"/>
  <c r="F106" i="8"/>
  <c r="F19" i="8"/>
  <c r="F48" i="8"/>
  <c r="F78" i="30"/>
  <c r="F107" i="30"/>
  <c r="F20" i="30"/>
  <c r="F49" i="30"/>
  <c r="F79" i="12"/>
  <c r="F108" i="12"/>
  <c r="F21" i="12"/>
  <c r="F50" i="12"/>
  <c r="F80" i="33"/>
  <c r="F109" i="33"/>
  <c r="F22" i="33"/>
  <c r="F51" i="33"/>
  <c r="F53" i="6"/>
  <c r="F82" i="6"/>
  <c r="F111" i="6"/>
  <c r="F24" i="6"/>
  <c r="F83" i="31"/>
  <c r="F112" i="31"/>
  <c r="F25" i="31"/>
  <c r="F54" i="31"/>
  <c r="F84" i="2"/>
  <c r="F113" i="2"/>
  <c r="F26" i="2"/>
  <c r="F55" i="2"/>
  <c r="F27" i="9"/>
  <c r="F56" i="9"/>
  <c r="F114" i="9"/>
  <c r="F85" i="9"/>
  <c r="F115" i="13"/>
  <c r="F28" i="13"/>
  <c r="F57" i="13"/>
  <c r="F86" i="13"/>
  <c r="F59" i="11"/>
  <c r="F88" i="11"/>
  <c r="F117" i="11"/>
  <c r="F30" i="11"/>
  <c r="U29" i="20"/>
  <c r="AL42" i="26"/>
  <c r="AK66" i="26"/>
  <c r="AO16" i="28"/>
  <c r="AO124" i="28" s="1"/>
  <c r="AL66" i="26"/>
  <c r="BC190" i="28"/>
  <c r="Z35" i="20"/>
  <c r="AL30" i="26"/>
  <c r="AK42" i="26"/>
  <c r="AM138" i="26"/>
  <c r="AM198" i="26"/>
  <c r="AN198" i="26"/>
  <c r="Y8" i="28"/>
  <c r="Z39" i="20"/>
  <c r="AM42" i="26"/>
  <c r="AN126" i="26"/>
  <c r="AK198" i="26"/>
  <c r="AO226" i="28"/>
  <c r="U48" i="20"/>
  <c r="AK102" i="26"/>
  <c r="AK126" i="26"/>
  <c r="AL150" i="26"/>
  <c r="AN54" i="26"/>
  <c r="AO177" i="28"/>
  <c r="M29" i="20"/>
  <c r="AK48" i="20"/>
  <c r="AM102" i="26"/>
  <c r="AK30" i="26"/>
  <c r="AM150" i="26"/>
  <c r="AK138" i="26"/>
  <c r="AN45" i="28"/>
  <c r="AJ32" i="20"/>
  <c r="AM30" i="26"/>
  <c r="AL174" i="26"/>
  <c r="AL138" i="26"/>
  <c r="AM78" i="26"/>
  <c r="AK162" i="26"/>
  <c r="BC226" i="28"/>
  <c r="AH16" i="28"/>
  <c r="X59" i="20"/>
  <c r="D59" i="20" s="1"/>
  <c r="AN81" i="20"/>
  <c r="F81" i="20" s="1"/>
  <c r="AJ52" i="20"/>
  <c r="AK90" i="26"/>
  <c r="AK174" i="26"/>
  <c r="AK78" i="26"/>
  <c r="AN186" i="26"/>
  <c r="AK16" i="28"/>
  <c r="AK143" i="28" s="1"/>
  <c r="P58" i="20"/>
  <c r="C58" i="20" s="1"/>
  <c r="AK54" i="26"/>
  <c r="AK186" i="26"/>
  <c r="BA15" i="28"/>
  <c r="AN16" i="28"/>
  <c r="AN129" i="28" s="1"/>
  <c r="X73" i="20"/>
  <c r="D73" i="20" s="1"/>
  <c r="AF67" i="20"/>
  <c r="E67" i="20" s="1"/>
  <c r="AF79" i="20"/>
  <c r="E79" i="20" s="1"/>
  <c r="Y29" i="20"/>
  <c r="Z29" i="20"/>
  <c r="AM114" i="26"/>
  <c r="AL102" i="26"/>
  <c r="AI16" i="28"/>
  <c r="AI144" i="28" s="1"/>
  <c r="R46" i="20"/>
  <c r="P68" i="20"/>
  <c r="C68" i="20" s="1"/>
  <c r="M48" i="20"/>
  <c r="AF68" i="20"/>
  <c r="E68" i="20" s="1"/>
  <c r="AN66" i="26"/>
  <c r="BC166" i="28"/>
  <c r="AV166" i="28"/>
  <c r="AO166" i="28"/>
  <c r="BC154" i="28"/>
  <c r="AO154" i="28"/>
  <c r="AV154" i="28"/>
  <c r="AM26" i="26"/>
  <c r="AN26" i="26"/>
  <c r="AL26" i="26"/>
  <c r="AK26" i="26"/>
  <c r="AV157" i="28"/>
  <c r="BC157" i="28"/>
  <c r="AO157" i="28"/>
  <c r="BC180" i="28"/>
  <c r="AO180" i="28"/>
  <c r="AV180" i="28"/>
  <c r="AL280" i="26"/>
  <c r="AN280" i="26"/>
  <c r="AO165" i="28"/>
  <c r="R38" i="20"/>
  <c r="P85" i="20"/>
  <c r="C85" i="20" s="1"/>
  <c r="AN65" i="20"/>
  <c r="F65" i="20" s="1"/>
  <c r="AN69" i="20"/>
  <c r="F69" i="20" s="1"/>
  <c r="AN73" i="20"/>
  <c r="F73" i="20" s="1"/>
  <c r="AN77" i="20"/>
  <c r="F77" i="20" s="1"/>
  <c r="AN249" i="26"/>
  <c r="BC120" i="28"/>
  <c r="AI4" i="29"/>
  <c r="BC177" i="28"/>
  <c r="AL189" i="26"/>
  <c r="AL249" i="26"/>
  <c r="Z31" i="20"/>
  <c r="AC20" i="20"/>
  <c r="P72" i="20"/>
  <c r="C72" i="20" s="1"/>
  <c r="P76" i="20"/>
  <c r="C76" i="20" s="1"/>
  <c r="AM261" i="26"/>
  <c r="AG45" i="27"/>
  <c r="AQ45" i="27" s="1"/>
  <c r="AQ64" i="27" s="1"/>
  <c r="AX64" i="27" s="1"/>
  <c r="AN39" i="28"/>
  <c r="Z41" i="20"/>
  <c r="AL261" i="26"/>
  <c r="AO8" i="28"/>
  <c r="AV165" i="28"/>
  <c r="G24" i="20"/>
  <c r="Z34" i="20"/>
  <c r="AK261" i="26"/>
  <c r="AN201" i="26"/>
  <c r="AA34" i="20"/>
  <c r="AN237" i="26"/>
  <c r="AN46" i="28"/>
  <c r="F24" i="20"/>
  <c r="AH51" i="20"/>
  <c r="X67" i="20"/>
  <c r="D67" i="20" s="1"/>
  <c r="X71" i="20"/>
  <c r="D71" i="20" s="1"/>
  <c r="X75" i="20"/>
  <c r="D75" i="20" s="1"/>
  <c r="AF60" i="20"/>
  <c r="E60" i="20" s="1"/>
  <c r="AM237" i="26"/>
  <c r="BB20" i="28"/>
  <c r="BB222" i="28" s="1"/>
  <c r="AF82" i="20"/>
  <c r="E82" i="20" s="1"/>
  <c r="AL237" i="26"/>
  <c r="AN225" i="26"/>
  <c r="AF74" i="20"/>
  <c r="E74" i="20" s="1"/>
  <c r="AM225" i="26"/>
  <c r="AO334" i="28"/>
  <c r="AL16" i="28"/>
  <c r="AL139" i="28" s="1"/>
  <c r="X68" i="20"/>
  <c r="D68" i="20" s="1"/>
  <c r="X72" i="20"/>
  <c r="D72" i="20" s="1"/>
  <c r="X76" i="20"/>
  <c r="D76" i="20" s="1"/>
  <c r="X81" i="20"/>
  <c r="D81" i="20" s="1"/>
  <c r="AF57" i="20"/>
  <c r="E57" i="20" s="1"/>
  <c r="AN213" i="26"/>
  <c r="AL225" i="26"/>
  <c r="AU118" i="28"/>
  <c r="AN42" i="28"/>
  <c r="AU59" i="28"/>
  <c r="AO120" i="28"/>
  <c r="AV259" i="28"/>
  <c r="BC259" i="28"/>
  <c r="AO259" i="28"/>
  <c r="AV155" i="28"/>
  <c r="BC155" i="28"/>
  <c r="AO155" i="28"/>
  <c r="AZ16" i="28"/>
  <c r="AZ147" i="28" s="1"/>
  <c r="AA17" i="28"/>
  <c r="AZ17" i="28" s="1"/>
  <c r="AZ350" i="28" s="1"/>
  <c r="AY16" i="28"/>
  <c r="AY125" i="28" s="1"/>
  <c r="BA16" i="28"/>
  <c r="BA124" i="28" s="1"/>
  <c r="BB16" i="28"/>
  <c r="BB136" i="28" s="1"/>
  <c r="AV394" i="28"/>
  <c r="AO394" i="28"/>
  <c r="BC103" i="28"/>
  <c r="AO103" i="28"/>
  <c r="AO112" i="28"/>
  <c r="BC112" i="28"/>
  <c r="AV112" i="28"/>
  <c r="AN315" i="26"/>
  <c r="AM315" i="26"/>
  <c r="AK270" i="26"/>
  <c r="AL270" i="26"/>
  <c r="AN270" i="26"/>
  <c r="AH32" i="20"/>
  <c r="K26" i="20"/>
  <c r="P75" i="20"/>
  <c r="C75" i="20" s="1"/>
  <c r="X60" i="20"/>
  <c r="D60" i="20" s="1"/>
  <c r="X65" i="20"/>
  <c r="D65" i="20" s="1"/>
  <c r="X69" i="20"/>
  <c r="D69" i="20" s="1"/>
  <c r="X77" i="20"/>
  <c r="D77" i="20" s="1"/>
  <c r="AD29" i="20"/>
  <c r="AN63" i="20"/>
  <c r="F63" i="20" s="1"/>
  <c r="BI26" i="28"/>
  <c r="AA7" i="28"/>
  <c r="AA8" i="28" s="1"/>
  <c r="AV8" i="28" s="1"/>
  <c r="AK4" i="29"/>
  <c r="J52" i="20"/>
  <c r="K42" i="20"/>
  <c r="AA43" i="20"/>
  <c r="AF62" i="20"/>
  <c r="E62" i="20" s="1"/>
  <c r="AL48" i="20"/>
  <c r="AN85" i="20"/>
  <c r="F85" i="20" s="1"/>
  <c r="AA6" i="28"/>
  <c r="BB406" i="28"/>
  <c r="J45" i="20"/>
  <c r="K47" i="20"/>
  <c r="AA51" i="20"/>
  <c r="AF83" i="20"/>
  <c r="E83" i="20" s="1"/>
  <c r="Z15" i="28"/>
  <c r="AH5" i="29"/>
  <c r="AG5" i="29" s="1"/>
  <c r="BB19" i="28"/>
  <c r="BB214" i="28" s="1"/>
  <c r="K49" i="20"/>
  <c r="K25" i="20"/>
  <c r="Z44" i="20"/>
  <c r="AI30" i="20"/>
  <c r="AA46" i="20"/>
  <c r="X57" i="20"/>
  <c r="D57" i="20" s="1"/>
  <c r="V29" i="20"/>
  <c r="X83" i="20"/>
  <c r="D83" i="20" s="1"/>
  <c r="AF58" i="20"/>
  <c r="E58" i="20" s="1"/>
  <c r="AF63" i="20"/>
  <c r="E63" i="20" s="1"/>
  <c r="BB23" i="28"/>
  <c r="BB286" i="28" s="1"/>
  <c r="J39" i="20"/>
  <c r="K36" i="20"/>
  <c r="AA36" i="20"/>
  <c r="X62" i="20"/>
  <c r="D62" i="20" s="1"/>
  <c r="AG48" i="20"/>
  <c r="J49" i="20"/>
  <c r="J41" i="20"/>
  <c r="AK45" i="27"/>
  <c r="AT45" i="27" s="1"/>
  <c r="AT77" i="27" s="1"/>
  <c r="J51" i="20"/>
  <c r="K34" i="20"/>
  <c r="AA45" i="20"/>
  <c r="AI43" i="20"/>
  <c r="AF59" i="20"/>
  <c r="E59" i="20" s="1"/>
  <c r="AF69" i="20"/>
  <c r="E69" i="20" s="1"/>
  <c r="AN57" i="20"/>
  <c r="F57" i="20" s="1"/>
  <c r="AN66" i="20"/>
  <c r="F66" i="20" s="1"/>
  <c r="AN78" i="20"/>
  <c r="F78" i="20" s="1"/>
  <c r="BB21" i="28"/>
  <c r="BB271" i="28" s="1"/>
  <c r="BB15" i="28"/>
  <c r="AU281" i="28"/>
  <c r="J30" i="20"/>
  <c r="E24" i="20"/>
  <c r="K30" i="20"/>
  <c r="AA26" i="20"/>
  <c r="AE20" i="20"/>
  <c r="AF52" i="20" s="1"/>
  <c r="P66" i="20"/>
  <c r="C66" i="20" s="1"/>
  <c r="P70" i="20"/>
  <c r="C70" i="20" s="1"/>
  <c r="P74" i="20"/>
  <c r="C74" i="20" s="1"/>
  <c r="P78" i="20"/>
  <c r="C78" i="20" s="1"/>
  <c r="BB18" i="28"/>
  <c r="BB155" i="28" s="1"/>
  <c r="K51" i="20"/>
  <c r="K28" i="20"/>
  <c r="P62" i="20"/>
  <c r="C62" i="20" s="1"/>
  <c r="X85" i="20"/>
  <c r="D85" i="20" s="1"/>
  <c r="AF66" i="20"/>
  <c r="E66" i="20" s="1"/>
  <c r="AF70" i="20"/>
  <c r="E70" i="20" s="1"/>
  <c r="AF78" i="20"/>
  <c r="E78" i="20" s="1"/>
  <c r="AN67" i="20"/>
  <c r="F67" i="20" s="1"/>
  <c r="AN71" i="20"/>
  <c r="F71" i="20" s="1"/>
  <c r="AN75" i="20"/>
  <c r="F75" i="20" s="1"/>
  <c r="AN79" i="20"/>
  <c r="F79" i="20" s="1"/>
  <c r="AU3" i="29"/>
  <c r="AU4" i="29" s="1"/>
  <c r="AT4" i="29" s="1"/>
  <c r="M48" i="19" a="1"/>
  <c r="M48" i="19" s="1"/>
  <c r="H48" i="19" s="1"/>
  <c r="I48" i="19" s="1"/>
  <c r="J48" i="19" s="1"/>
  <c r="K48" i="19" s="1"/>
  <c r="L48" i="19" s="1"/>
  <c r="M49" i="21" a="1"/>
  <c r="M49" i="21" s="1"/>
  <c r="H49" i="21" s="1"/>
  <c r="I49" i="21" s="1"/>
  <c r="J49" i="21" s="1"/>
  <c r="K49" i="21" s="1"/>
  <c r="L49" i="21" s="1"/>
  <c r="M35" i="18" a="1"/>
  <c r="M35" i="18" s="1"/>
  <c r="H35" i="18" s="1"/>
  <c r="I35" i="18" s="1"/>
  <c r="J35" i="18" s="1"/>
  <c r="K35" i="18" s="1"/>
  <c r="L35" i="18" s="1"/>
  <c r="M32" i="18" a="1"/>
  <c r="M32" i="18" s="1"/>
  <c r="H32" i="18" s="1"/>
  <c r="I32" i="18" s="1"/>
  <c r="J32" i="18" s="1"/>
  <c r="K32" i="18" s="1"/>
  <c r="L32" i="18" s="1"/>
  <c r="M57" i="19" a="1"/>
  <c r="M57" i="19" s="1"/>
  <c r="H57" i="19" s="1"/>
  <c r="I57" i="19" s="1"/>
  <c r="J57" i="19" s="1"/>
  <c r="K57" i="19" s="1"/>
  <c r="L57" i="19" s="1"/>
  <c r="M33" i="19" a="1"/>
  <c r="M33" i="19" s="1"/>
  <c r="H33" i="19" s="1"/>
  <c r="I33" i="19" s="1"/>
  <c r="J33" i="19" s="1"/>
  <c r="K33" i="19" s="1"/>
  <c r="L33" i="19" s="1"/>
  <c r="M47" i="21" a="1"/>
  <c r="M47" i="21" s="1"/>
  <c r="H47" i="21" s="1"/>
  <c r="I47" i="21" s="1"/>
  <c r="J47" i="21" s="1"/>
  <c r="K47" i="21" s="1"/>
  <c r="L47" i="21" s="1"/>
  <c r="M42" i="19" a="1"/>
  <c r="M42" i="19" s="1"/>
  <c r="H42" i="19" s="1"/>
  <c r="I42" i="19" s="1"/>
  <c r="J42" i="19" s="1"/>
  <c r="K42" i="19" s="1"/>
  <c r="L42" i="19" s="1"/>
  <c r="M45" i="21" a="1"/>
  <c r="M45" i="21" s="1"/>
  <c r="H45" i="21" s="1"/>
  <c r="I45" i="21" s="1"/>
  <c r="J45" i="21" s="1"/>
  <c r="K45" i="21" s="1"/>
  <c r="L45" i="21" s="1"/>
  <c r="M52" i="18" a="1"/>
  <c r="M52" i="18" s="1"/>
  <c r="H52" i="18" s="1"/>
  <c r="I52" i="18" s="1"/>
  <c r="J52" i="18" s="1"/>
  <c r="K52" i="18" s="1"/>
  <c r="L52" i="18" s="1"/>
  <c r="M40" i="19" a="1"/>
  <c r="M40" i="19" s="1"/>
  <c r="H40" i="19" s="1"/>
  <c r="I40" i="19" s="1"/>
  <c r="J40" i="19" s="1"/>
  <c r="K40" i="19" s="1"/>
  <c r="L40" i="19" s="1"/>
  <c r="M41" i="21" a="1"/>
  <c r="M41" i="21" s="1"/>
  <c r="H41" i="21" s="1"/>
  <c r="I41" i="21" s="1"/>
  <c r="J41" i="21" s="1"/>
  <c r="K41" i="21" s="1"/>
  <c r="L41" i="21" s="1"/>
  <c r="M48" i="18" a="1"/>
  <c r="M48" i="18" s="1"/>
  <c r="H48" i="18" s="1"/>
  <c r="I48" i="18" s="1"/>
  <c r="J48" i="18" s="1"/>
  <c r="K48" i="18" s="1"/>
  <c r="L48" i="18" s="1"/>
  <c r="M38" i="19" a="1"/>
  <c r="M38" i="19" s="1"/>
  <c r="H38" i="19" s="1"/>
  <c r="I38" i="19" s="1"/>
  <c r="J38" i="19" s="1"/>
  <c r="K38" i="19" s="1"/>
  <c r="L38" i="19" s="1"/>
  <c r="M37" i="21" a="1"/>
  <c r="M37" i="21" s="1"/>
  <c r="H37" i="21" s="1"/>
  <c r="I37" i="21" s="1"/>
  <c r="J37" i="21" s="1"/>
  <c r="K37" i="21" s="1"/>
  <c r="L37" i="21" s="1"/>
  <c r="M59" i="18" a="1"/>
  <c r="M59" i="18" s="1"/>
  <c r="H59" i="18" s="1"/>
  <c r="I59" i="18" s="1"/>
  <c r="J59" i="18" s="1"/>
  <c r="K59" i="18" s="1"/>
  <c r="L59" i="18" s="1"/>
  <c r="M43" i="18" a="1"/>
  <c r="M43" i="18" s="1"/>
  <c r="H43" i="18" s="1"/>
  <c r="I43" i="18" s="1"/>
  <c r="J43" i="18" s="1"/>
  <c r="K43" i="18" s="1"/>
  <c r="L43" i="18" s="1"/>
  <c r="M49" i="19" a="1"/>
  <c r="M49" i="19" s="1"/>
  <c r="H49" i="19" s="1"/>
  <c r="I49" i="19" s="1"/>
  <c r="J49" i="19" s="1"/>
  <c r="K49" i="19" s="1"/>
  <c r="L49" i="19" s="1"/>
  <c r="M57" i="18" a="1"/>
  <c r="M57" i="18" s="1"/>
  <c r="H57" i="18" s="1"/>
  <c r="I57" i="18" s="1"/>
  <c r="J57" i="18" s="1"/>
  <c r="K57" i="18" s="1"/>
  <c r="L57" i="18" s="1"/>
  <c r="M53" i="21" a="1"/>
  <c r="M53" i="21" s="1"/>
  <c r="H53" i="21" s="1"/>
  <c r="I53" i="21" s="1"/>
  <c r="J53" i="21" s="1"/>
  <c r="K53" i="21" s="1"/>
  <c r="L53" i="21" s="1"/>
  <c r="M36" i="19" a="1"/>
  <c r="M36" i="19" s="1"/>
  <c r="H36" i="19" s="1"/>
  <c r="I36" i="19" s="1"/>
  <c r="J36" i="19" s="1"/>
  <c r="K36" i="19" s="1"/>
  <c r="L36" i="19" s="1"/>
  <c r="M33" i="21" a="1"/>
  <c r="M33" i="21" s="1"/>
  <c r="H33" i="21" s="1"/>
  <c r="I33" i="21" s="1"/>
  <c r="J33" i="21" s="1"/>
  <c r="K33" i="21" s="1"/>
  <c r="L33" i="21" s="1"/>
  <c r="M55" i="18" a="1"/>
  <c r="M55" i="18" s="1"/>
  <c r="H55" i="18" s="1"/>
  <c r="I55" i="18" s="1"/>
  <c r="J55" i="18" s="1"/>
  <c r="K55" i="18" s="1"/>
  <c r="L55" i="18" s="1"/>
  <c r="M36" i="18" a="1"/>
  <c r="M36" i="18" s="1"/>
  <c r="H36" i="18" s="1"/>
  <c r="I36" i="18" s="1"/>
  <c r="J36" i="18" s="1"/>
  <c r="K36" i="18" s="1"/>
  <c r="L36" i="18" s="1"/>
  <c r="M50" i="19" a="1"/>
  <c r="M50" i="19" s="1"/>
  <c r="H50" i="19" s="1"/>
  <c r="I50" i="19" s="1"/>
  <c r="J50" i="19" s="1"/>
  <c r="K50" i="19" s="1"/>
  <c r="L50" i="19" s="1"/>
  <c r="M45" i="19" a="1"/>
  <c r="M45" i="19" s="1"/>
  <c r="H45" i="19" s="1"/>
  <c r="I45" i="19" s="1"/>
  <c r="J45" i="19" s="1"/>
  <c r="K45" i="19" s="1"/>
  <c r="L45" i="19" s="1"/>
  <c r="M53" i="18" a="1"/>
  <c r="M53" i="18" s="1"/>
  <c r="H53" i="18" s="1"/>
  <c r="I53" i="18" s="1"/>
  <c r="J53" i="18" s="1"/>
  <c r="K53" i="18" s="1"/>
  <c r="L53" i="18" s="1"/>
  <c r="M54" i="19" a="1"/>
  <c r="M54" i="19" s="1"/>
  <c r="H54" i="19" s="1"/>
  <c r="I54" i="19" s="1"/>
  <c r="J54" i="19" s="1"/>
  <c r="K54" i="19" s="1"/>
  <c r="L54" i="19" s="1"/>
  <c r="M32" i="19" a="1"/>
  <c r="M32" i="19" s="1"/>
  <c r="H32" i="19" s="1"/>
  <c r="I32" i="19" s="1"/>
  <c r="J32" i="19" s="1"/>
  <c r="K32" i="19" s="1"/>
  <c r="L32" i="19" s="1"/>
  <c r="M59" i="21" a="1"/>
  <c r="M59" i="21" s="1"/>
  <c r="H59" i="21" s="1"/>
  <c r="I59" i="21" s="1"/>
  <c r="J59" i="21" s="1"/>
  <c r="K59" i="21" s="1"/>
  <c r="L59" i="21" s="1"/>
  <c r="M34" i="18" a="1"/>
  <c r="M34" i="18" s="1"/>
  <c r="H34" i="18" s="1"/>
  <c r="I34" i="18" s="1"/>
  <c r="J34" i="18" s="1"/>
  <c r="K34" i="18" s="1"/>
  <c r="L34" i="18" s="1"/>
  <c r="M52" i="19" a="1"/>
  <c r="M52" i="19" s="1"/>
  <c r="H52" i="19" s="1"/>
  <c r="I52" i="19" s="1"/>
  <c r="J52" i="19" s="1"/>
  <c r="K52" i="19" s="1"/>
  <c r="L52" i="19" s="1"/>
  <c r="M57" i="21" a="1"/>
  <c r="M57" i="21" s="1"/>
  <c r="H57" i="21" s="1"/>
  <c r="I57" i="21" s="1"/>
  <c r="J57" i="21" s="1"/>
  <c r="K57" i="21" s="1"/>
  <c r="L57" i="21" s="1"/>
  <c r="M37" i="19" a="1"/>
  <c r="M37" i="19" s="1"/>
  <c r="H37" i="19" s="1"/>
  <c r="I37" i="19" s="1"/>
  <c r="J37" i="19" s="1"/>
  <c r="K37" i="19" s="1"/>
  <c r="L37" i="19" s="1"/>
  <c r="M51" i="21" a="1"/>
  <c r="M51" i="21" s="1"/>
  <c r="H51" i="21" s="1"/>
  <c r="I51" i="21" s="1"/>
  <c r="J51" i="21" s="1"/>
  <c r="K51" i="21" s="1"/>
  <c r="L51" i="21" s="1"/>
  <c r="M34" i="21" a="1"/>
  <c r="M34" i="21" s="1"/>
  <c r="H34" i="21" s="1"/>
  <c r="I34" i="21" s="1"/>
  <c r="J34" i="21" s="1"/>
  <c r="K34" i="21" s="1"/>
  <c r="L34" i="21" s="1"/>
  <c r="M39" i="18" a="1"/>
  <c r="M39" i="18" s="1"/>
  <c r="H39" i="18" s="1"/>
  <c r="I39" i="18" s="1"/>
  <c r="J39" i="18" s="1"/>
  <c r="K39" i="18" s="1"/>
  <c r="L39" i="18" s="1"/>
  <c r="M50" i="21" a="1"/>
  <c r="M50" i="21" s="1"/>
  <c r="H50" i="21" s="1"/>
  <c r="I50" i="21" s="1"/>
  <c r="J50" i="21" s="1"/>
  <c r="K50" i="21" s="1"/>
  <c r="L50" i="21" s="1"/>
  <c r="M38" i="21" a="1"/>
  <c r="M38" i="21" s="1"/>
  <c r="H38" i="21" s="1"/>
  <c r="I38" i="21" s="1"/>
  <c r="J38" i="21" s="1"/>
  <c r="K38" i="21" s="1"/>
  <c r="L38" i="21" s="1"/>
  <c r="M44" i="19" a="1"/>
  <c r="M44" i="19" s="1"/>
  <c r="H44" i="19" s="1"/>
  <c r="I44" i="19" s="1"/>
  <c r="J44" i="19" s="1"/>
  <c r="K44" i="19" s="1"/>
  <c r="L44" i="19" s="1"/>
  <c r="M31" i="18" a="1"/>
  <c r="M31" i="18" s="1"/>
  <c r="H31" i="18" s="1"/>
  <c r="I31" i="18" s="1"/>
  <c r="J31" i="18" s="1"/>
  <c r="K31" i="18" s="1"/>
  <c r="L31" i="18" s="1"/>
  <c r="M64" i="21" a="1"/>
  <c r="M64" i="21" s="1"/>
  <c r="H64" i="21" s="1"/>
  <c r="I64" i="21" s="1"/>
  <c r="J64" i="21" s="1"/>
  <c r="K64" i="21" s="1"/>
  <c r="L64" i="21" s="1"/>
  <c r="M65" i="19" a="1"/>
  <c r="M65" i="19" s="1"/>
  <c r="H65" i="19" s="1"/>
  <c r="I65" i="19" s="1"/>
  <c r="J65" i="19" s="1"/>
  <c r="K65" i="19" s="1"/>
  <c r="L65" i="19" s="1"/>
  <c r="M35" i="21" a="1"/>
  <c r="M35" i="21" s="1"/>
  <c r="H35" i="21" s="1"/>
  <c r="I35" i="21" s="1"/>
  <c r="J35" i="21" s="1"/>
  <c r="K35" i="21" s="1"/>
  <c r="L35" i="21" s="1"/>
  <c r="M55" i="19" a="1"/>
  <c r="M55" i="19" s="1"/>
  <c r="H55" i="19" s="1"/>
  <c r="I55" i="19" s="1"/>
  <c r="J55" i="19" s="1"/>
  <c r="K55" i="19" s="1"/>
  <c r="L55" i="19" s="1"/>
  <c r="M47" i="18" a="1"/>
  <c r="M47" i="18" s="1"/>
  <c r="H47" i="18" s="1"/>
  <c r="I47" i="18" s="1"/>
  <c r="J47" i="18" s="1"/>
  <c r="K47" i="18" s="1"/>
  <c r="L47" i="18" s="1"/>
  <c r="M61" i="18" a="1"/>
  <c r="M61" i="18" s="1"/>
  <c r="H61" i="18" s="1"/>
  <c r="I61" i="18" s="1"/>
  <c r="J61" i="18" s="1"/>
  <c r="K61" i="18" s="1"/>
  <c r="L61" i="18" s="1"/>
  <c r="M35" i="19" a="1"/>
  <c r="M35" i="19" s="1"/>
  <c r="H35" i="19" s="1"/>
  <c r="I35" i="19" s="1"/>
  <c r="J35" i="19" s="1"/>
  <c r="K35" i="19" s="1"/>
  <c r="L35" i="19" s="1"/>
  <c r="M60" i="21" a="1"/>
  <c r="M60" i="21" s="1"/>
  <c r="H60" i="21" s="1"/>
  <c r="I60" i="21" s="1"/>
  <c r="J60" i="21" s="1"/>
  <c r="K60" i="21" s="1"/>
  <c r="L60" i="21" s="1"/>
  <c r="M56" i="21" a="1"/>
  <c r="M56" i="21" s="1"/>
  <c r="H56" i="21" s="1"/>
  <c r="I56" i="21" s="1"/>
  <c r="J56" i="21" s="1"/>
  <c r="K56" i="21" s="1"/>
  <c r="L56" i="21" s="1"/>
  <c r="M54" i="18" a="1"/>
  <c r="M54" i="18" s="1"/>
  <c r="H54" i="18" s="1"/>
  <c r="I54" i="18" s="1"/>
  <c r="J54" i="18" s="1"/>
  <c r="K54" i="18" s="1"/>
  <c r="L54" i="18" s="1"/>
  <c r="M49" i="18" a="1"/>
  <c r="M49" i="18" s="1"/>
  <c r="H49" i="18" s="1"/>
  <c r="I49" i="18" s="1"/>
  <c r="J49" i="18" s="1"/>
  <c r="K49" i="18" s="1"/>
  <c r="L49" i="18" s="1"/>
  <c r="M62" i="21" a="1"/>
  <c r="M62" i="21" s="1"/>
  <c r="H62" i="21" s="1"/>
  <c r="I62" i="21" s="1"/>
  <c r="J62" i="21" s="1"/>
  <c r="K62" i="21" s="1"/>
  <c r="L62" i="21" s="1"/>
  <c r="M33" i="18" a="1"/>
  <c r="M33" i="18" s="1"/>
  <c r="H33" i="18" s="1"/>
  <c r="I33" i="18" s="1"/>
  <c r="J33" i="18" s="1"/>
  <c r="K33" i="18" s="1"/>
  <c r="L33" i="18" s="1"/>
  <c r="M44" i="21" a="1"/>
  <c r="M44" i="21" s="1"/>
  <c r="H44" i="21" s="1"/>
  <c r="I44" i="21" s="1"/>
  <c r="J44" i="21" s="1"/>
  <c r="K44" i="21" s="1"/>
  <c r="L44" i="21" s="1"/>
  <c r="M61" i="21" a="1"/>
  <c r="M61" i="21" s="1"/>
  <c r="H61" i="21" s="1"/>
  <c r="I61" i="21" s="1"/>
  <c r="J61" i="21" s="1"/>
  <c r="K61" i="21" s="1"/>
  <c r="L61" i="21" s="1"/>
  <c r="M36" i="21" a="1"/>
  <c r="M36" i="21" s="1"/>
  <c r="H36" i="21" s="1"/>
  <c r="I36" i="21" s="1"/>
  <c r="J36" i="21" s="1"/>
  <c r="K36" i="21" s="1"/>
  <c r="L36" i="21" s="1"/>
  <c r="M58" i="21" a="1"/>
  <c r="M58" i="21" s="1"/>
  <c r="H58" i="21" s="1"/>
  <c r="I58" i="21" s="1"/>
  <c r="J58" i="21" s="1"/>
  <c r="K58" i="21" s="1"/>
  <c r="L58" i="21" s="1"/>
  <c r="M51" i="19" a="1"/>
  <c r="M51" i="19" s="1"/>
  <c r="H51" i="19" s="1"/>
  <c r="I51" i="19" s="1"/>
  <c r="J51" i="19" s="1"/>
  <c r="K51" i="19" s="1"/>
  <c r="L51" i="19" s="1"/>
  <c r="M39" i="21" a="1"/>
  <c r="M39" i="21" s="1"/>
  <c r="H39" i="21" s="1"/>
  <c r="I39" i="21" s="1"/>
  <c r="J39" i="21" s="1"/>
  <c r="K39" i="21" s="1"/>
  <c r="L39" i="21" s="1"/>
  <c r="M46" i="19" a="1"/>
  <c r="M46" i="19" s="1"/>
  <c r="H46" i="19" s="1"/>
  <c r="I46" i="19" s="1"/>
  <c r="J46" i="19" s="1"/>
  <c r="K46" i="19" s="1"/>
  <c r="L46" i="19" s="1"/>
  <c r="M42" i="21" a="1"/>
  <c r="M42" i="21" s="1"/>
  <c r="H42" i="21" s="1"/>
  <c r="I42" i="21" s="1"/>
  <c r="J42" i="21" s="1"/>
  <c r="K42" i="21" s="1"/>
  <c r="L42" i="21" s="1"/>
  <c r="M58" i="19" a="1"/>
  <c r="M58" i="19" s="1"/>
  <c r="H58" i="19" s="1"/>
  <c r="I58" i="19" s="1"/>
  <c r="J58" i="19" s="1"/>
  <c r="K58" i="19" s="1"/>
  <c r="L58" i="19" s="1"/>
  <c r="M62" i="18" a="1"/>
  <c r="M62" i="18" s="1"/>
  <c r="H62" i="18" s="1"/>
  <c r="I62" i="18" s="1"/>
  <c r="J62" i="18" s="1"/>
  <c r="K62" i="18" s="1"/>
  <c r="L62" i="18" s="1"/>
  <c r="M51" i="18" a="1"/>
  <c r="M51" i="18" s="1"/>
  <c r="H51" i="18" s="1"/>
  <c r="I51" i="18" s="1"/>
  <c r="J51" i="18" s="1"/>
  <c r="K51" i="18" s="1"/>
  <c r="L51" i="18" s="1"/>
  <c r="M43" i="21" a="1"/>
  <c r="M43" i="21" s="1"/>
  <c r="H43" i="21" s="1"/>
  <c r="I43" i="21" s="1"/>
  <c r="J43" i="21" s="1"/>
  <c r="K43" i="21" s="1"/>
  <c r="L43" i="21" s="1"/>
  <c r="M40" i="21" a="1"/>
  <c r="M40" i="21" s="1"/>
  <c r="H40" i="21" s="1"/>
  <c r="I40" i="21" s="1"/>
  <c r="J40" i="21" s="1"/>
  <c r="K40" i="21" s="1"/>
  <c r="L40" i="21" s="1"/>
  <c r="M55" i="21" a="1"/>
  <c r="M55" i="21" s="1"/>
  <c r="H55" i="21" s="1"/>
  <c r="I55" i="21" s="1"/>
  <c r="J55" i="21" s="1"/>
  <c r="K55" i="21" s="1"/>
  <c r="L55" i="21" s="1"/>
  <c r="M47" i="19" a="1"/>
  <c r="M47" i="19" s="1"/>
  <c r="H47" i="19" s="1"/>
  <c r="I47" i="19" s="1"/>
  <c r="J47" i="19" s="1"/>
  <c r="K47" i="19" s="1"/>
  <c r="L47" i="19" s="1"/>
  <c r="M54" i="21" a="1"/>
  <c r="M54" i="21" s="1"/>
  <c r="H54" i="21" s="1"/>
  <c r="I54" i="21" s="1"/>
  <c r="J54" i="21" s="1"/>
  <c r="K54" i="21" s="1"/>
  <c r="L54" i="21" s="1"/>
  <c r="M42" i="18" a="1"/>
  <c r="M42" i="18" s="1"/>
  <c r="H42" i="18" s="1"/>
  <c r="I42" i="18" s="1"/>
  <c r="J42" i="18" s="1"/>
  <c r="K42" i="18" s="1"/>
  <c r="L42" i="18" s="1"/>
  <c r="M46" i="21" a="1"/>
  <c r="M46" i="21" s="1"/>
  <c r="H46" i="21" s="1"/>
  <c r="I46" i="21" s="1"/>
  <c r="J46" i="21" s="1"/>
  <c r="K46" i="21" s="1"/>
  <c r="L46" i="21" s="1"/>
  <c r="M65" i="21" a="1"/>
  <c r="M65" i="21" s="1"/>
  <c r="H65" i="21" s="1"/>
  <c r="I65" i="21" s="1"/>
  <c r="J65" i="21" s="1"/>
  <c r="K65" i="21" s="1"/>
  <c r="L65" i="21" s="1"/>
  <c r="M34" i="19" a="1"/>
  <c r="M34" i="19" s="1"/>
  <c r="H34" i="19" s="1"/>
  <c r="I34" i="19" s="1"/>
  <c r="J34" i="19" s="1"/>
  <c r="K34" i="19" s="1"/>
  <c r="L34" i="19" s="1"/>
  <c r="M59" i="19" a="1"/>
  <c r="M59" i="19" s="1"/>
  <c r="H59" i="19" s="1"/>
  <c r="I59" i="19" s="1"/>
  <c r="J59" i="19" s="1"/>
  <c r="K59" i="19" s="1"/>
  <c r="L59" i="19" s="1"/>
  <c r="M52" i="21" a="1"/>
  <c r="M52" i="21" s="1"/>
  <c r="H52" i="21" s="1"/>
  <c r="I52" i="21" s="1"/>
  <c r="J52" i="21" s="1"/>
  <c r="K52" i="21" s="1"/>
  <c r="L52" i="21" s="1"/>
  <c r="M37" i="18" a="1"/>
  <c r="M37" i="18" s="1"/>
  <c r="H37" i="18" s="1"/>
  <c r="I37" i="18" s="1"/>
  <c r="J37" i="18" s="1"/>
  <c r="K37" i="18" s="1"/>
  <c r="L37" i="18" s="1"/>
  <c r="M41" i="19" a="1"/>
  <c r="M41" i="19" s="1"/>
  <c r="H41" i="19" s="1"/>
  <c r="I41" i="19" s="1"/>
  <c r="J41" i="19" s="1"/>
  <c r="K41" i="19" s="1"/>
  <c r="L41" i="19" s="1"/>
  <c r="M64" i="18" a="1"/>
  <c r="M64" i="18" s="1"/>
  <c r="H64" i="18" s="1"/>
  <c r="I64" i="18" s="1"/>
  <c r="J64" i="18" s="1"/>
  <c r="K64" i="18" s="1"/>
  <c r="L64" i="18" s="1"/>
  <c r="M38" i="18" a="1"/>
  <c r="M38" i="18" s="1"/>
  <c r="H38" i="18" s="1"/>
  <c r="I38" i="18" s="1"/>
  <c r="J38" i="18" s="1"/>
  <c r="K38" i="18" s="1"/>
  <c r="L38" i="18" s="1"/>
  <c r="M60" i="18" a="1"/>
  <c r="M60" i="18" s="1"/>
  <c r="H60" i="18" s="1"/>
  <c r="I60" i="18" s="1"/>
  <c r="J60" i="18" s="1"/>
  <c r="K60" i="18" s="1"/>
  <c r="L60" i="18" s="1"/>
  <c r="M39" i="19" a="1"/>
  <c r="M39" i="19" s="1"/>
  <c r="H39" i="19" s="1"/>
  <c r="I39" i="19" s="1"/>
  <c r="J39" i="19" s="1"/>
  <c r="K39" i="19" s="1"/>
  <c r="L39" i="19" s="1"/>
  <c r="M63" i="18" a="1"/>
  <c r="M63" i="18" s="1"/>
  <c r="H63" i="18" s="1"/>
  <c r="I63" i="18" s="1"/>
  <c r="J63" i="18" s="1"/>
  <c r="K63" i="18" s="1"/>
  <c r="L63" i="18" s="1"/>
  <c r="M56" i="18" a="1"/>
  <c r="M56" i="18" s="1"/>
  <c r="H56" i="18" s="1"/>
  <c r="I56" i="18" s="1"/>
  <c r="J56" i="18" s="1"/>
  <c r="K56" i="18" s="1"/>
  <c r="L56" i="18" s="1"/>
  <c r="M44" i="18" a="1"/>
  <c r="M44" i="18" s="1"/>
  <c r="H44" i="18" s="1"/>
  <c r="I44" i="18" s="1"/>
  <c r="J44" i="18" s="1"/>
  <c r="K44" i="18" s="1"/>
  <c r="L44" i="18" s="1"/>
  <c r="M61" i="19" a="1"/>
  <c r="M61" i="19" s="1"/>
  <c r="H61" i="19" s="1"/>
  <c r="I61" i="19" s="1"/>
  <c r="J61" i="19" s="1"/>
  <c r="K61" i="19" s="1"/>
  <c r="L61" i="19" s="1"/>
  <c r="M63" i="21" a="1"/>
  <c r="M63" i="21" s="1"/>
  <c r="H63" i="21" s="1"/>
  <c r="I63" i="21" s="1"/>
  <c r="J63" i="21" s="1"/>
  <c r="K63" i="21" s="1"/>
  <c r="L63" i="21" s="1"/>
  <c r="M43" i="19" a="1"/>
  <c r="M43" i="19" s="1"/>
  <c r="H43" i="19" s="1"/>
  <c r="I43" i="19" s="1"/>
  <c r="J43" i="19" s="1"/>
  <c r="K43" i="19" s="1"/>
  <c r="L43" i="19" s="1"/>
  <c r="M45" i="18" a="1"/>
  <c r="M45" i="18" s="1"/>
  <c r="H45" i="18" s="1"/>
  <c r="I45" i="18" s="1"/>
  <c r="J45" i="18" s="1"/>
  <c r="K45" i="18" s="1"/>
  <c r="L45" i="18" s="1"/>
  <c r="M40" i="18" a="1"/>
  <c r="M40" i="18" s="1"/>
  <c r="H40" i="18" s="1"/>
  <c r="I40" i="18" s="1"/>
  <c r="J40" i="18" s="1"/>
  <c r="K40" i="18" s="1"/>
  <c r="L40" i="18" s="1"/>
  <c r="M31" i="21" a="1"/>
  <c r="M31" i="21" s="1"/>
  <c r="H31" i="21" s="1"/>
  <c r="I31" i="21" s="1"/>
  <c r="J31" i="21" s="1"/>
  <c r="K31" i="21" s="1"/>
  <c r="L31" i="21" s="1"/>
  <c r="M48" i="21" a="1"/>
  <c r="M48" i="21" s="1"/>
  <c r="H48" i="21" s="1"/>
  <c r="I48" i="21" s="1"/>
  <c r="J48" i="21" s="1"/>
  <c r="K48" i="21" s="1"/>
  <c r="L48" i="21" s="1"/>
  <c r="M41" i="18" a="1"/>
  <c r="M41" i="18" s="1"/>
  <c r="H41" i="18" s="1"/>
  <c r="I41" i="18" s="1"/>
  <c r="J41" i="18" s="1"/>
  <c r="K41" i="18" s="1"/>
  <c r="L41" i="18" s="1"/>
  <c r="M56" i="19" a="1"/>
  <c r="M56" i="19" s="1"/>
  <c r="H56" i="19" s="1"/>
  <c r="I56" i="19" s="1"/>
  <c r="J56" i="19" s="1"/>
  <c r="K56" i="19" s="1"/>
  <c r="L56" i="19" s="1"/>
  <c r="M50" i="18" a="1"/>
  <c r="M50" i="18" s="1"/>
  <c r="H50" i="18" s="1"/>
  <c r="I50" i="18" s="1"/>
  <c r="J50" i="18" s="1"/>
  <c r="K50" i="18" s="1"/>
  <c r="L50" i="18" s="1"/>
  <c r="M65" i="18" a="1"/>
  <c r="M65" i="18" s="1"/>
  <c r="H65" i="18" s="1"/>
  <c r="I65" i="18" s="1"/>
  <c r="J65" i="18" s="1"/>
  <c r="K65" i="18" s="1"/>
  <c r="L65" i="18" s="1"/>
  <c r="M31" i="19" a="1"/>
  <c r="M31" i="19" s="1"/>
  <c r="H31" i="19" s="1"/>
  <c r="I31" i="19" s="1"/>
  <c r="J31" i="19" s="1"/>
  <c r="K31" i="19" s="1"/>
  <c r="L31" i="19" s="1"/>
  <c r="M53" i="19" a="1"/>
  <c r="M53" i="19" s="1"/>
  <c r="H53" i="19" s="1"/>
  <c r="I53" i="19" s="1"/>
  <c r="J53" i="19" s="1"/>
  <c r="K53" i="19" s="1"/>
  <c r="L53" i="19" s="1"/>
  <c r="M46" i="18" a="1"/>
  <c r="M46" i="18" s="1"/>
  <c r="H46" i="18" s="1"/>
  <c r="I46" i="18" s="1"/>
  <c r="J46" i="18" s="1"/>
  <c r="K46" i="18" s="1"/>
  <c r="L46" i="18" s="1"/>
  <c r="M32" i="21" a="1"/>
  <c r="M32" i="21" s="1"/>
  <c r="H32" i="21" s="1"/>
  <c r="I32" i="21" s="1"/>
  <c r="J32" i="21" s="1"/>
  <c r="K32" i="21" s="1"/>
  <c r="L32" i="21" s="1"/>
  <c r="M62" i="19" a="1"/>
  <c r="M62" i="19" s="1"/>
  <c r="H62" i="19" s="1"/>
  <c r="I62" i="19" s="1"/>
  <c r="J62" i="19" s="1"/>
  <c r="K62" i="19" s="1"/>
  <c r="L62" i="19" s="1"/>
  <c r="M58" i="18" a="1"/>
  <c r="M58" i="18" s="1"/>
  <c r="H58" i="18" s="1"/>
  <c r="I58" i="18" s="1"/>
  <c r="J58" i="18" s="1"/>
  <c r="K58" i="18" s="1"/>
  <c r="L58" i="18" s="1"/>
  <c r="M63" i="19" a="1"/>
  <c r="M63" i="19" s="1"/>
  <c r="H63" i="19" s="1"/>
  <c r="I63" i="19" s="1"/>
  <c r="J63" i="19" s="1"/>
  <c r="K63" i="19" s="1"/>
  <c r="L63" i="19" s="1"/>
  <c r="M64" i="19" a="1"/>
  <c r="M64" i="19" s="1"/>
  <c r="H64" i="19" s="1"/>
  <c r="I64" i="19" s="1"/>
  <c r="J64" i="19" s="1"/>
  <c r="K64" i="19" s="1"/>
  <c r="L64" i="19" s="1"/>
  <c r="M60" i="19" a="1"/>
  <c r="M60" i="19" s="1"/>
  <c r="H60" i="19" s="1"/>
  <c r="I60" i="19" s="1"/>
  <c r="J60" i="19" s="1"/>
  <c r="K60" i="19" s="1"/>
  <c r="L60" i="19" s="1"/>
  <c r="H4" i="5"/>
  <c r="I4" i="5" s="1"/>
  <c r="J4" i="5" s="1"/>
  <c r="K4" i="5" s="1"/>
  <c r="L4" i="5" s="1"/>
  <c r="H10" i="5"/>
  <c r="I10" i="5" s="1"/>
  <c r="J10" i="5" s="1"/>
  <c r="K10" i="5" s="1"/>
  <c r="L10" i="5" s="1"/>
  <c r="H16" i="5"/>
  <c r="I16" i="5" s="1"/>
  <c r="J16" i="5" s="1"/>
  <c r="K16" i="5" s="1"/>
  <c r="L16" i="5" s="1"/>
  <c r="H22" i="5"/>
  <c r="I22" i="5" s="1"/>
  <c r="J22" i="5" s="1"/>
  <c r="K22" i="5" s="1"/>
  <c r="L22" i="5" s="1"/>
  <c r="H28" i="5"/>
  <c r="I28" i="5" s="1"/>
  <c r="J28" i="5" s="1"/>
  <c r="K28" i="5" s="1"/>
  <c r="L28" i="5" s="1"/>
  <c r="H11" i="5"/>
  <c r="I11" i="5" s="1"/>
  <c r="J11" i="5" s="1"/>
  <c r="K11" i="5" s="1"/>
  <c r="L11" i="5" s="1"/>
  <c r="H17" i="5"/>
  <c r="I17" i="5" s="1"/>
  <c r="J17" i="5" s="1"/>
  <c r="K17" i="5" s="1"/>
  <c r="L17" i="5" s="1"/>
  <c r="H23" i="5"/>
  <c r="I23" i="5" s="1"/>
  <c r="J23" i="5" s="1"/>
  <c r="K23" i="5" s="1"/>
  <c r="L23" i="5" s="1"/>
  <c r="H29" i="5"/>
  <c r="I29" i="5" s="1"/>
  <c r="J29" i="5" s="1"/>
  <c r="K29" i="5" s="1"/>
  <c r="L29" i="5" s="1"/>
  <c r="H24" i="5"/>
  <c r="I24" i="5" s="1"/>
  <c r="J24" i="5" s="1"/>
  <c r="K24" i="5" s="1"/>
  <c r="L24" i="5" s="1"/>
  <c r="H30" i="5"/>
  <c r="I30" i="5" s="1"/>
  <c r="J30" i="5" s="1"/>
  <c r="K30" i="5" s="1"/>
  <c r="L30" i="5" s="1"/>
  <c r="H7" i="5"/>
  <c r="I7" i="5" s="1"/>
  <c r="J7" i="5" s="1"/>
  <c r="K7" i="5" s="1"/>
  <c r="L7" i="5" s="1"/>
  <c r="H13" i="5"/>
  <c r="I13" i="5" s="1"/>
  <c r="J13" i="5" s="1"/>
  <c r="K13" i="5" s="1"/>
  <c r="L13" i="5" s="1"/>
  <c r="H19" i="5"/>
  <c r="I19" i="5" s="1"/>
  <c r="J19" i="5" s="1"/>
  <c r="K19" i="5" s="1"/>
  <c r="L19" i="5" s="1"/>
  <c r="H25" i="5"/>
  <c r="I25" i="5" s="1"/>
  <c r="J25" i="5" s="1"/>
  <c r="K25" i="5" s="1"/>
  <c r="L25" i="5" s="1"/>
  <c r="H26" i="5"/>
  <c r="I26" i="5" s="1"/>
  <c r="J26" i="5" s="1"/>
  <c r="K26" i="5" s="1"/>
  <c r="L26" i="5" s="1"/>
  <c r="H12" i="5"/>
  <c r="I12" i="5" s="1"/>
  <c r="J12" i="5" s="1"/>
  <c r="K12" i="5" s="1"/>
  <c r="L12" i="5" s="1"/>
  <c r="H18" i="5"/>
  <c r="I18" i="5" s="1"/>
  <c r="J18" i="5" s="1"/>
  <c r="K18" i="5" s="1"/>
  <c r="L18" i="5" s="1"/>
  <c r="H8" i="5"/>
  <c r="I8" i="5" s="1"/>
  <c r="J8" i="5" s="1"/>
  <c r="K8" i="5" s="1"/>
  <c r="L8" i="5" s="1"/>
  <c r="H14" i="5"/>
  <c r="I14" i="5" s="1"/>
  <c r="J14" i="5" s="1"/>
  <c r="K14" i="5" s="1"/>
  <c r="L14" i="5" s="1"/>
  <c r="H20" i="5"/>
  <c r="I20" i="5" s="1"/>
  <c r="J20" i="5" s="1"/>
  <c r="K20" i="5" s="1"/>
  <c r="L20" i="5" s="1"/>
  <c r="H4" i="15"/>
  <c r="I4" i="15" s="1"/>
  <c r="J4" i="15" s="1"/>
  <c r="K4" i="15" s="1"/>
  <c r="L4" i="15" s="1"/>
  <c r="H10" i="15"/>
  <c r="I10" i="15" s="1"/>
  <c r="J10" i="15" s="1"/>
  <c r="K10" i="15" s="1"/>
  <c r="L10" i="15" s="1"/>
  <c r="H16" i="15"/>
  <c r="I16" i="15" s="1"/>
  <c r="J16" i="15" s="1"/>
  <c r="K16" i="15" s="1"/>
  <c r="L16" i="15" s="1"/>
  <c r="H22" i="15"/>
  <c r="I22" i="15" s="1"/>
  <c r="J22" i="15" s="1"/>
  <c r="K22" i="15" s="1"/>
  <c r="L22" i="15" s="1"/>
  <c r="H28" i="15"/>
  <c r="I28" i="15" s="1"/>
  <c r="J28" i="15" s="1"/>
  <c r="K28" i="15" s="1"/>
  <c r="L28" i="15" s="1"/>
  <c r="H6" i="5"/>
  <c r="I6" i="5" s="1"/>
  <c r="J6" i="5" s="1"/>
  <c r="K6" i="5" s="1"/>
  <c r="L6" i="5" s="1"/>
  <c r="H29" i="15"/>
  <c r="I29" i="15" s="1"/>
  <c r="J29" i="15" s="1"/>
  <c r="K29" i="15" s="1"/>
  <c r="L29" i="15" s="1"/>
  <c r="H5" i="15"/>
  <c r="I5" i="15" s="1"/>
  <c r="J5" i="15" s="1"/>
  <c r="K5" i="15" s="1"/>
  <c r="L5" i="15" s="1"/>
  <c r="H11" i="15"/>
  <c r="I11" i="15" s="1"/>
  <c r="J11" i="15" s="1"/>
  <c r="K11" i="15" s="1"/>
  <c r="L11" i="15" s="1"/>
  <c r="H17" i="15"/>
  <c r="I17" i="15" s="1"/>
  <c r="J17" i="15" s="1"/>
  <c r="K17" i="15" s="1"/>
  <c r="L17" i="15" s="1"/>
  <c r="H23" i="15"/>
  <c r="I23" i="15" s="1"/>
  <c r="J23" i="15" s="1"/>
  <c r="K23" i="15" s="1"/>
  <c r="L23" i="15" s="1"/>
  <c r="H5" i="5"/>
  <c r="I5" i="5" s="1"/>
  <c r="J5" i="5" s="1"/>
  <c r="K5" i="5" s="1"/>
  <c r="L5" i="5" s="1"/>
  <c r="H6" i="15"/>
  <c r="I6" i="15" s="1"/>
  <c r="J6" i="15" s="1"/>
  <c r="K6" i="15" s="1"/>
  <c r="L6" i="15" s="1"/>
  <c r="H12" i="15"/>
  <c r="I12" i="15" s="1"/>
  <c r="J12" i="15" s="1"/>
  <c r="K12" i="15" s="1"/>
  <c r="L12" i="15" s="1"/>
  <c r="H18" i="15"/>
  <c r="I18" i="15" s="1"/>
  <c r="J18" i="15" s="1"/>
  <c r="K18" i="15" s="1"/>
  <c r="L18" i="15" s="1"/>
  <c r="H24" i="15"/>
  <c r="I24" i="15" s="1"/>
  <c r="J24" i="15" s="1"/>
  <c r="K24" i="15" s="1"/>
  <c r="L24" i="15" s="1"/>
  <c r="H30" i="15"/>
  <c r="I30" i="15" s="1"/>
  <c r="J30" i="15" s="1"/>
  <c r="K30" i="15" s="1"/>
  <c r="L30" i="15" s="1"/>
  <c r="H7" i="15"/>
  <c r="I7" i="15" s="1"/>
  <c r="J7" i="15" s="1"/>
  <c r="K7" i="15" s="1"/>
  <c r="L7" i="15" s="1"/>
  <c r="H13" i="15"/>
  <c r="I13" i="15" s="1"/>
  <c r="J13" i="15" s="1"/>
  <c r="K13" i="15" s="1"/>
  <c r="L13" i="15" s="1"/>
  <c r="H19" i="15"/>
  <c r="I19" i="15" s="1"/>
  <c r="J19" i="15" s="1"/>
  <c r="K19" i="15" s="1"/>
  <c r="L19" i="15" s="1"/>
  <c r="H25" i="15"/>
  <c r="I25" i="15" s="1"/>
  <c r="J25" i="15" s="1"/>
  <c r="K25" i="15" s="1"/>
  <c r="L25" i="15" s="1"/>
  <c r="H2" i="15"/>
  <c r="I2" i="15" s="1"/>
  <c r="J2" i="15" s="1"/>
  <c r="K2" i="15" s="1"/>
  <c r="L2" i="15" s="1"/>
  <c r="H8" i="15"/>
  <c r="I8" i="15" s="1"/>
  <c r="J8" i="15" s="1"/>
  <c r="K8" i="15" s="1"/>
  <c r="L8" i="15" s="1"/>
  <c r="H14" i="15"/>
  <c r="I14" i="15" s="1"/>
  <c r="J14" i="15" s="1"/>
  <c r="K14" i="15" s="1"/>
  <c r="L14" i="15" s="1"/>
  <c r="H20" i="15"/>
  <c r="I20" i="15" s="1"/>
  <c r="J20" i="15" s="1"/>
  <c r="K20" i="15" s="1"/>
  <c r="L20" i="15" s="1"/>
  <c r="H26" i="15"/>
  <c r="I26" i="15" s="1"/>
  <c r="J26" i="15" s="1"/>
  <c r="K26" i="15" s="1"/>
  <c r="L26" i="15" s="1"/>
  <c r="H3" i="15"/>
  <c r="I3" i="15" s="1"/>
  <c r="J3" i="15" s="1"/>
  <c r="K3" i="15" s="1"/>
  <c r="L3" i="15" s="1"/>
  <c r="H9" i="15"/>
  <c r="I9" i="15" s="1"/>
  <c r="J9" i="15" s="1"/>
  <c r="K9" i="15" s="1"/>
  <c r="L9" i="15" s="1"/>
  <c r="H15" i="15"/>
  <c r="I15" i="15" s="1"/>
  <c r="J15" i="15" s="1"/>
  <c r="K15" i="15" s="1"/>
  <c r="L15" i="15" s="1"/>
  <c r="H21" i="15"/>
  <c r="I21" i="15" s="1"/>
  <c r="J21" i="15" s="1"/>
  <c r="K21" i="15" s="1"/>
  <c r="L21" i="15" s="1"/>
  <c r="H27" i="15"/>
  <c r="I27" i="15" s="1"/>
  <c r="J27" i="15" s="1"/>
  <c r="K27" i="15" s="1"/>
  <c r="L27" i="15" s="1"/>
  <c r="H3" i="5"/>
  <c r="I3" i="5" s="1"/>
  <c r="J3" i="5" s="1"/>
  <c r="K3" i="5" s="1"/>
  <c r="L3" i="5" s="1"/>
  <c r="H9" i="5"/>
  <c r="I9" i="5" s="1"/>
  <c r="J9" i="5" s="1"/>
  <c r="K9" i="5" s="1"/>
  <c r="L9" i="5" s="1"/>
  <c r="H15" i="5"/>
  <c r="I15" i="5" s="1"/>
  <c r="J15" i="5" s="1"/>
  <c r="K15" i="5" s="1"/>
  <c r="L15" i="5" s="1"/>
  <c r="H21" i="5"/>
  <c r="I21" i="5" s="1"/>
  <c r="J21" i="5" s="1"/>
  <c r="K21" i="5" s="1"/>
  <c r="L21" i="5" s="1"/>
  <c r="H27" i="5"/>
  <c r="I27" i="5" s="1"/>
  <c r="J27" i="5" s="1"/>
  <c r="K27" i="5" s="1"/>
  <c r="L27" i="5" s="1"/>
  <c r="H2" i="5"/>
  <c r="I2" i="5" s="1"/>
  <c r="J2" i="5" s="1"/>
  <c r="K2" i="5" s="1"/>
  <c r="L2" i="5" s="1"/>
  <c r="AN377" i="28"/>
  <c r="N89" i="20"/>
  <c r="AF49" i="20"/>
  <c r="AV378" i="28"/>
  <c r="BC378" i="28"/>
  <c r="AO378" i="28"/>
  <c r="AF26" i="20"/>
  <c r="AB29" i="20"/>
  <c r="AB24" i="20" s="1"/>
  <c r="T29" i="20"/>
  <c r="AJ29" i="20"/>
  <c r="L29" i="20"/>
  <c r="D24" i="20"/>
  <c r="L48" i="20"/>
  <c r="AJ48" i="20"/>
  <c r="T48" i="20"/>
  <c r="AV209" i="28"/>
  <c r="BC209" i="28"/>
  <c r="AO209" i="28"/>
  <c r="AO178" i="28"/>
  <c r="AV178" i="28"/>
  <c r="J37" i="20"/>
  <c r="K40" i="20"/>
  <c r="P60" i="20"/>
  <c r="C60" i="20" s="1"/>
  <c r="AN70" i="20"/>
  <c r="F70" i="20" s="1"/>
  <c r="AN74" i="20"/>
  <c r="F74" i="20" s="1"/>
  <c r="AF81" i="20"/>
  <c r="E81" i="20" s="1"/>
  <c r="AL20" i="20"/>
  <c r="AH38" i="20"/>
  <c r="AH27" i="20"/>
  <c r="O20" i="20"/>
  <c r="P38" i="20" s="1"/>
  <c r="K44" i="20"/>
  <c r="K53" i="20"/>
  <c r="K41" i="20"/>
  <c r="J46" i="20"/>
  <c r="K38" i="20"/>
  <c r="J25" i="20"/>
  <c r="K37" i="20"/>
  <c r="J47" i="20"/>
  <c r="J28" i="20"/>
  <c r="O87" i="20"/>
  <c r="J88" i="20" s="1"/>
  <c r="K88" i="20" s="1"/>
  <c r="J40" i="20"/>
  <c r="J38" i="20"/>
  <c r="K45" i="20"/>
  <c r="J34" i="20"/>
  <c r="J36" i="20"/>
  <c r="J33" i="20"/>
  <c r="K39" i="20"/>
  <c r="K43" i="20"/>
  <c r="J26" i="20"/>
  <c r="K46" i="20"/>
  <c r="J53" i="20"/>
  <c r="J27" i="20"/>
  <c r="U32" i="20"/>
  <c r="M32" i="20"/>
  <c r="AK32" i="20"/>
  <c r="AC32" i="20"/>
  <c r="AC24" i="20" s="1"/>
  <c r="K32" i="20"/>
  <c r="J32" i="20"/>
  <c r="U52" i="20"/>
  <c r="AA52" i="20"/>
  <c r="AK52" i="20"/>
  <c r="M52" i="20"/>
  <c r="AH52" i="20"/>
  <c r="K52" i="20"/>
  <c r="P36" i="20"/>
  <c r="R48" i="20"/>
  <c r="S46" i="20"/>
  <c r="R50" i="20"/>
  <c r="U20" i="20"/>
  <c r="R31" i="20"/>
  <c r="S51" i="20"/>
  <c r="J35" i="20"/>
  <c r="J31" i="20"/>
  <c r="AH37" i="20"/>
  <c r="AO231" i="28"/>
  <c r="BC231" i="28"/>
  <c r="AV231" i="28"/>
  <c r="AV210" i="28"/>
  <c r="BC210" i="28"/>
  <c r="AO210" i="28"/>
  <c r="AV201" i="28"/>
  <c r="AO201" i="28"/>
  <c r="BC201" i="28"/>
  <c r="AO62" i="28"/>
  <c r="AV62" i="28"/>
  <c r="AO40" i="28"/>
  <c r="BC40" i="28"/>
  <c r="AV40" i="28"/>
  <c r="AN40" i="28"/>
  <c r="AH45" i="20"/>
  <c r="AI41" i="20"/>
  <c r="I48" i="20"/>
  <c r="V32" i="20"/>
  <c r="AL32" i="20"/>
  <c r="AD32" i="20"/>
  <c r="V52" i="20"/>
  <c r="AL52" i="20"/>
  <c r="AD52" i="20"/>
  <c r="N52" i="20"/>
  <c r="AO420" i="28"/>
  <c r="AV420" i="28"/>
  <c r="AV386" i="28"/>
  <c r="AO386" i="28"/>
  <c r="BC386" i="28"/>
  <c r="AO335" i="28"/>
  <c r="AV335" i="28"/>
  <c r="BC335" i="28"/>
  <c r="BC250" i="28"/>
  <c r="AO250" i="28"/>
  <c r="AA40" i="20"/>
  <c r="AI49" i="20"/>
  <c r="P81" i="20"/>
  <c r="C81" i="20" s="1"/>
  <c r="X82" i="20"/>
  <c r="D82" i="20" s="1"/>
  <c r="Q48" i="20"/>
  <c r="AM52" i="20"/>
  <c r="AE52" i="20"/>
  <c r="O52" i="20"/>
  <c r="AO323" i="28"/>
  <c r="BC323" i="28"/>
  <c r="AO187" i="28"/>
  <c r="AV187" i="28"/>
  <c r="AV82" i="28"/>
  <c r="BC82" i="28"/>
  <c r="AO82" i="28"/>
  <c r="AN49" i="28"/>
  <c r="BC49" i="28"/>
  <c r="AV49" i="28"/>
  <c r="AO49" i="28"/>
  <c r="AN219" i="26"/>
  <c r="AL219" i="26"/>
  <c r="P31" i="20"/>
  <c r="K27" i="20"/>
  <c r="K50" i="20"/>
  <c r="J43" i="20"/>
  <c r="J44" i="20"/>
  <c r="Z30" i="20"/>
  <c r="AA48" i="20"/>
  <c r="Z46" i="20"/>
  <c r="O32" i="20"/>
  <c r="AF75" i="20"/>
  <c r="E75" i="20" s="1"/>
  <c r="BH17" i="28"/>
  <c r="BH347" i="28" s="1"/>
  <c r="BH16" i="28"/>
  <c r="BH140" i="28" s="1"/>
  <c r="BH15" i="28"/>
  <c r="AQ81" i="27"/>
  <c r="AX81" i="27" s="1"/>
  <c r="AQ75" i="27"/>
  <c r="AX75" i="27" s="1"/>
  <c r="AQ80" i="27"/>
  <c r="AX80" i="27" s="1"/>
  <c r="AQ73" i="27"/>
  <c r="AX73" i="27" s="1"/>
  <c r="AQ78" i="27"/>
  <c r="AX78" i="27" s="1"/>
  <c r="AQ67" i="27"/>
  <c r="AX67" i="27" s="1"/>
  <c r="AQ57" i="27"/>
  <c r="AX57" i="27" s="1"/>
  <c r="AQ50" i="27"/>
  <c r="AX50" i="27" s="1"/>
  <c r="AQ86" i="27"/>
  <c r="AX86" i="27" s="1"/>
  <c r="AQ74" i="27"/>
  <c r="AX74" i="27" s="1"/>
  <c r="AQ54" i="27"/>
  <c r="AX54" i="27" s="1"/>
  <c r="AQ61" i="27"/>
  <c r="AX61" i="27" s="1"/>
  <c r="AQ69" i="27"/>
  <c r="AX69" i="27" s="1"/>
  <c r="AQ85" i="27"/>
  <c r="AX85" i="27" s="1"/>
  <c r="AQ53" i="27"/>
  <c r="AX53" i="27" s="1"/>
  <c r="AQ56" i="27"/>
  <c r="AX56" i="27" s="1"/>
  <c r="AQ63" i="27"/>
  <c r="AX63" i="27" s="1"/>
  <c r="AQ83" i="27"/>
  <c r="AX83" i="27" s="1"/>
  <c r="AQ77" i="27"/>
  <c r="AX77" i="27" s="1"/>
  <c r="AQ82" i="27"/>
  <c r="AX82" i="27" s="1"/>
  <c r="AQ66" i="27"/>
  <c r="AX66" i="27" s="1"/>
  <c r="AV376" i="28"/>
  <c r="BC376" i="28"/>
  <c r="AO376" i="28"/>
  <c r="AV301" i="28"/>
  <c r="BC301" i="28"/>
  <c r="AO301" i="28"/>
  <c r="AV260" i="28"/>
  <c r="BC260" i="28"/>
  <c r="AV197" i="28"/>
  <c r="BC197" i="28"/>
  <c r="AO197" i="28"/>
  <c r="AO91" i="28"/>
  <c r="AV91" i="28"/>
  <c r="BC91" i="28"/>
  <c r="AK20" i="20"/>
  <c r="AI25" i="20"/>
  <c r="AH42" i="20"/>
  <c r="AH47" i="20"/>
  <c r="AI44" i="20"/>
  <c r="P65" i="20"/>
  <c r="C65" i="20" s="1"/>
  <c r="P69" i="20"/>
  <c r="C69" i="20" s="1"/>
  <c r="P77" i="20"/>
  <c r="C77" i="20" s="1"/>
  <c r="X66" i="20"/>
  <c r="D66" i="20" s="1"/>
  <c r="X70" i="20"/>
  <c r="D70" i="20" s="1"/>
  <c r="X74" i="20"/>
  <c r="D74" i="20" s="1"/>
  <c r="X78" i="20"/>
  <c r="D78" i="20" s="1"/>
  <c r="AV279" i="28"/>
  <c r="BC279" i="28"/>
  <c r="AO279" i="28"/>
  <c r="AO121" i="28"/>
  <c r="BC121" i="28"/>
  <c r="AV58" i="28"/>
  <c r="BC58" i="28"/>
  <c r="AN58" i="28"/>
  <c r="AO58" i="28"/>
  <c r="AV36" i="28"/>
  <c r="BC36" i="28"/>
  <c r="AO36" i="28"/>
  <c r="AN36" i="28"/>
  <c r="AX16" i="28"/>
  <c r="AX148" i="28" s="1"/>
  <c r="AX15" i="28"/>
  <c r="BE26" i="28"/>
  <c r="AK29" i="26"/>
  <c r="AN29" i="26"/>
  <c r="AL29" i="26"/>
  <c r="AM29" i="26"/>
  <c r="AK41" i="26"/>
  <c r="AN41" i="26"/>
  <c r="AL41" i="26"/>
  <c r="AN53" i="26"/>
  <c r="AK53" i="26"/>
  <c r="AL53" i="26"/>
  <c r="AK65" i="26"/>
  <c r="AL65" i="26"/>
  <c r="AM65" i="26"/>
  <c r="AL77" i="26"/>
  <c r="AK77" i="26"/>
  <c r="AM77" i="26"/>
  <c r="AN77" i="26"/>
  <c r="AM89" i="26"/>
  <c r="AN89" i="26"/>
  <c r="AL89" i="26"/>
  <c r="AN101" i="26"/>
  <c r="AL101" i="26"/>
  <c r="AM101" i="26"/>
  <c r="AK101" i="26"/>
  <c r="AN113" i="26"/>
  <c r="AK113" i="26"/>
  <c r="AM113" i="26"/>
  <c r="AL113" i="26"/>
  <c r="AL125" i="26"/>
  <c r="AK125" i="26"/>
  <c r="AM125" i="26"/>
  <c r="AN125" i="26"/>
  <c r="AK137" i="26"/>
  <c r="AL137" i="26"/>
  <c r="AM137" i="26"/>
  <c r="AN137" i="26"/>
  <c r="AK149" i="26"/>
  <c r="AL149" i="26"/>
  <c r="AM149" i="26"/>
  <c r="AN149" i="26"/>
  <c r="AN161" i="26"/>
  <c r="AK161" i="26"/>
  <c r="AL161" i="26"/>
  <c r="AL173" i="26"/>
  <c r="AK173" i="26"/>
  <c r="AM173" i="26"/>
  <c r="AN173" i="26"/>
  <c r="AN279" i="26"/>
  <c r="AL279" i="26"/>
  <c r="AI42" i="28"/>
  <c r="AI59" i="28"/>
  <c r="AI40" i="28"/>
  <c r="AO393" i="28"/>
  <c r="AV393" i="28"/>
  <c r="BC393" i="28"/>
  <c r="BC374" i="28"/>
  <c r="AV374" i="28"/>
  <c r="AV89" i="28"/>
  <c r="BC89" i="28"/>
  <c r="AO89" i="28"/>
  <c r="AO67" i="28"/>
  <c r="AV67" i="28"/>
  <c r="BC67" i="28"/>
  <c r="P47" i="20"/>
  <c r="K33" i="20"/>
  <c r="J42" i="20"/>
  <c r="K31" i="20"/>
  <c r="Z53" i="20"/>
  <c r="AA33" i="20"/>
  <c r="AH39" i="20"/>
  <c r="AI27" i="20"/>
  <c r="P82" i="20"/>
  <c r="C82" i="20" s="1"/>
  <c r="I29" i="20"/>
  <c r="AT69" i="27"/>
  <c r="AT61" i="27"/>
  <c r="AT73" i="27"/>
  <c r="AT63" i="27"/>
  <c r="AT64" i="27"/>
  <c r="AT88" i="27"/>
  <c r="AT62" i="27"/>
  <c r="AT50" i="27"/>
  <c r="AT79" i="27"/>
  <c r="AT54" i="27"/>
  <c r="AT75" i="27"/>
  <c r="BC416" i="28"/>
  <c r="AO416" i="28"/>
  <c r="AV416" i="28"/>
  <c r="AV331" i="28"/>
  <c r="BC331" i="28"/>
  <c r="AO331" i="28"/>
  <c r="AV257" i="28"/>
  <c r="BC257" i="28"/>
  <c r="AO257" i="28"/>
  <c r="AV205" i="28"/>
  <c r="BC205" i="28"/>
  <c r="AO205" i="28"/>
  <c r="AO57" i="28"/>
  <c r="AN57" i="28"/>
  <c r="AV57" i="28"/>
  <c r="P35" i="20"/>
  <c r="AA39" i="20"/>
  <c r="AA41" i="20"/>
  <c r="AI34" i="20"/>
  <c r="AN82" i="20"/>
  <c r="F82" i="20" s="1"/>
  <c r="Q29" i="20"/>
  <c r="BD26" i="28"/>
  <c r="AW16" i="28"/>
  <c r="AW139" i="28" s="1"/>
  <c r="AW15" i="28"/>
  <c r="AO382" i="28"/>
  <c r="BC382" i="28"/>
  <c r="AO108" i="28"/>
  <c r="BC108" i="28"/>
  <c r="AM48" i="20"/>
  <c r="AN80" i="20" s="1"/>
  <c r="F80" i="20" s="1"/>
  <c r="AE48" i="20"/>
  <c r="AF80" i="20" s="1"/>
  <c r="E80" i="20" s="1"/>
  <c r="AV298" i="28"/>
  <c r="BC298" i="28"/>
  <c r="AO424" i="28"/>
  <c r="AV424" i="28"/>
  <c r="BC424" i="28"/>
  <c r="AV193" i="28"/>
  <c r="BC193" i="28"/>
  <c r="AO193" i="28"/>
  <c r="BC76" i="28"/>
  <c r="AO76" i="28"/>
  <c r="AV76" i="28"/>
  <c r="AV54" i="28"/>
  <c r="BC54" i="28"/>
  <c r="AO54" i="28"/>
  <c r="AO390" i="28"/>
  <c r="AV390" i="28"/>
  <c r="BC275" i="28"/>
  <c r="AV275" i="28"/>
  <c r="AO275" i="28"/>
  <c r="Z26" i="20"/>
  <c r="Z51" i="20"/>
  <c r="AI35" i="20"/>
  <c r="AN62" i="20"/>
  <c r="F62" i="20" s="1"/>
  <c r="AV250" i="28"/>
  <c r="BC390" i="28"/>
  <c r="AO327" i="28"/>
  <c r="BC327" i="28"/>
  <c r="AO305" i="28"/>
  <c r="BC305" i="28"/>
  <c r="AO253" i="28"/>
  <c r="AV253" i="28"/>
  <c r="BC253" i="28"/>
  <c r="AO191" i="28"/>
  <c r="AV191" i="28"/>
  <c r="BC191" i="28"/>
  <c r="AO105" i="28"/>
  <c r="AV105" i="28"/>
  <c r="BC105" i="28"/>
  <c r="AV95" i="28"/>
  <c r="BC95" i="28"/>
  <c r="AO95" i="28"/>
  <c r="AN67" i="28"/>
  <c r="AN83" i="20"/>
  <c r="F83" i="20" s="1"/>
  <c r="AL255" i="26"/>
  <c r="AN276" i="26"/>
  <c r="AM197" i="26"/>
  <c r="BC26" i="28"/>
  <c r="BB12" i="28"/>
  <c r="BB324" i="28" s="1"/>
  <c r="AN269" i="28"/>
  <c r="AH45" i="27"/>
  <c r="AR45" i="27" s="1"/>
  <c r="AR79" i="27" s="1"/>
  <c r="BA79" i="27" s="1"/>
  <c r="AF45" i="27"/>
  <c r="AP45" i="27" s="1"/>
  <c r="AP78" i="27" s="1"/>
  <c r="AY78" i="27" s="1"/>
  <c r="AL45" i="27"/>
  <c r="AU45" i="27" s="1"/>
  <c r="AQ15" i="28"/>
  <c r="AU231" i="28"/>
  <c r="AN293" i="28"/>
  <c r="P63" i="20"/>
  <c r="C63" i="20" s="1"/>
  <c r="AN59" i="20"/>
  <c r="F59" i="20" s="1"/>
  <c r="AN297" i="26"/>
  <c r="AV15" i="28"/>
  <c r="BB11" i="28"/>
  <c r="BB105" i="28" s="1"/>
  <c r="AN68" i="20"/>
  <c r="F68" i="20" s="1"/>
  <c r="AN72" i="20"/>
  <c r="F72" i="20" s="1"/>
  <c r="AN76" i="20"/>
  <c r="F76" i="20" s="1"/>
  <c r="AM297" i="26"/>
  <c r="AN286" i="26"/>
  <c r="AV16" i="28"/>
  <c r="AV130" i="28" s="1"/>
  <c r="BB14" i="28"/>
  <c r="BB58" i="28" s="1"/>
  <c r="AH4" i="29"/>
  <c r="AG4" i="29" s="1"/>
  <c r="P73" i="20"/>
  <c r="C73" i="20" s="1"/>
  <c r="AN58" i="20"/>
  <c r="F58" i="20" s="1"/>
  <c r="AF71" i="20"/>
  <c r="E71" i="20" s="1"/>
  <c r="AL297" i="26"/>
  <c r="AM231" i="26"/>
  <c r="AM243" i="26"/>
  <c r="AM286" i="26"/>
  <c r="AZ15" i="28"/>
  <c r="AU392" i="28"/>
  <c r="AN407" i="28"/>
  <c r="AL286" i="26"/>
  <c r="AN117" i="28"/>
  <c r="AM320" i="26"/>
  <c r="BB13" i="28"/>
  <c r="BB374" i="28" s="1"/>
  <c r="AN313" i="28"/>
  <c r="AN185" i="26"/>
  <c r="BG26" i="28"/>
  <c r="AM16" i="28"/>
  <c r="AM142" i="28" s="1"/>
  <c r="AN391" i="28"/>
  <c r="AK320" i="26"/>
  <c r="AM185" i="26"/>
  <c r="AV6" i="28"/>
  <c r="AV103" i="28"/>
  <c r="AJ127" i="28"/>
  <c r="AN169" i="28"/>
  <c r="AN255" i="26"/>
  <c r="AL185" i="26"/>
  <c r="AU264" i="28"/>
  <c r="AU76" i="28"/>
  <c r="AN201" i="28"/>
  <c r="AU184" i="28"/>
  <c r="AN244" i="28"/>
  <c r="AL245" i="26"/>
  <c r="AM245" i="26"/>
  <c r="AN245" i="26"/>
  <c r="AK245" i="26"/>
  <c r="AM325" i="26"/>
  <c r="AN325" i="26"/>
  <c r="AK327" i="26"/>
  <c r="AM327" i="26"/>
  <c r="AN327" i="26"/>
  <c r="AL327" i="26"/>
  <c r="AK205" i="26"/>
  <c r="AM205" i="26"/>
  <c r="AN205" i="26"/>
  <c r="AN328" i="26"/>
  <c r="AM328" i="26"/>
  <c r="AL328" i="26"/>
  <c r="AN306" i="26"/>
  <c r="AL306" i="26"/>
  <c r="AM306" i="26"/>
  <c r="AK306" i="26"/>
  <c r="AM310" i="26"/>
  <c r="AM201" i="26"/>
  <c r="AK189" i="26"/>
  <c r="AN81" i="26"/>
  <c r="AN129" i="26"/>
  <c r="AN45" i="26"/>
  <c r="AM330" i="26"/>
  <c r="AK93" i="26"/>
  <c r="AL201" i="26"/>
  <c r="AN165" i="26"/>
  <c r="AM81" i="26"/>
  <c r="AM129" i="26"/>
  <c r="AN310" i="26"/>
  <c r="AK310" i="26"/>
  <c r="AM165" i="26"/>
  <c r="AN117" i="26"/>
  <c r="AL81" i="26"/>
  <c r="AL129" i="26"/>
  <c r="AN33" i="26"/>
  <c r="AL117" i="26"/>
  <c r="AN288" i="26"/>
  <c r="AL165" i="26"/>
  <c r="AN105" i="26"/>
  <c r="AK57" i="26"/>
  <c r="AM117" i="26"/>
  <c r="AK33" i="26"/>
  <c r="AN212" i="26"/>
  <c r="AM288" i="26"/>
  <c r="AN299" i="26"/>
  <c r="AN93" i="26"/>
  <c r="AN57" i="26"/>
  <c r="AM105" i="26"/>
  <c r="AL45" i="26"/>
  <c r="AM212" i="26"/>
  <c r="AL288" i="26"/>
  <c r="AL299" i="26"/>
  <c r="AN153" i="26"/>
  <c r="AN141" i="26"/>
  <c r="AM57" i="26"/>
  <c r="AL93" i="26"/>
  <c r="AK212" i="26"/>
  <c r="AM153" i="26"/>
  <c r="AM141" i="26"/>
  <c r="AM45" i="26"/>
  <c r="AN177" i="26"/>
  <c r="AL153" i="26"/>
  <c r="AL141" i="26"/>
  <c r="AN69" i="26"/>
  <c r="AL105" i="26"/>
  <c r="AL33" i="26"/>
  <c r="AM177" i="26"/>
  <c r="AM69" i="26"/>
  <c r="AL177" i="26"/>
  <c r="AN189" i="26"/>
  <c r="AK69" i="26"/>
  <c r="AK211" i="26"/>
  <c r="AL211" i="26"/>
  <c r="AM211" i="26"/>
  <c r="AN211" i="26"/>
  <c r="AL257" i="26"/>
  <c r="AK257" i="26"/>
  <c r="AM257" i="26"/>
  <c r="AN257" i="26"/>
  <c r="AL321" i="26"/>
  <c r="AM321" i="26"/>
  <c r="AK321" i="26"/>
  <c r="AN321" i="26"/>
  <c r="AN292" i="26"/>
  <c r="AK292" i="26"/>
  <c r="AL304" i="26"/>
  <c r="AK304" i="26"/>
  <c r="AM217" i="26"/>
  <c r="AK217" i="26"/>
  <c r="AL217" i="26"/>
  <c r="AL114" i="26"/>
  <c r="AM273" i="26"/>
  <c r="AM228" i="26"/>
  <c r="AL175" i="26"/>
  <c r="AM126" i="26"/>
  <c r="AL139" i="26"/>
  <c r="AN174" i="26"/>
  <c r="AL152" i="26"/>
  <c r="AL163" i="26"/>
  <c r="AK150" i="26"/>
  <c r="AL73" i="26"/>
  <c r="AN90" i="26"/>
  <c r="AL325" i="26"/>
  <c r="AK31" i="26"/>
  <c r="AK164" i="26"/>
  <c r="AK303" i="26"/>
  <c r="AM128" i="26"/>
  <c r="AM44" i="26"/>
  <c r="AK104" i="26"/>
  <c r="AK37" i="26"/>
  <c r="AK273" i="26"/>
  <c r="AL133" i="26"/>
  <c r="AL164" i="26"/>
  <c r="AK175" i="26"/>
  <c r="AK139" i="26"/>
  <c r="AM151" i="26"/>
  <c r="AK163" i="26"/>
  <c r="AM68" i="26"/>
  <c r="AL230" i="26"/>
  <c r="AN116" i="26"/>
  <c r="AN97" i="26"/>
  <c r="AM116" i="26"/>
  <c r="AM56" i="26"/>
  <c r="AK325" i="26"/>
  <c r="AN67" i="26"/>
  <c r="AK151" i="26"/>
  <c r="AN104" i="26"/>
  <c r="AN242" i="26"/>
  <c r="AL103" i="26"/>
  <c r="AL315" i="26"/>
  <c r="AL31" i="26"/>
  <c r="AN127" i="26"/>
  <c r="AK121" i="26"/>
  <c r="AL263" i="26"/>
  <c r="AN78" i="26"/>
  <c r="AM162" i="26"/>
  <c r="AK61" i="26"/>
  <c r="AL252" i="26"/>
  <c r="AN49" i="26"/>
  <c r="AM230" i="26"/>
  <c r="AN210" i="26"/>
  <c r="AK315" i="26"/>
  <c r="AK43" i="26"/>
  <c r="AK213" i="26"/>
  <c r="AL205" i="26"/>
  <c r="AL193" i="26"/>
  <c r="AM172" i="26"/>
  <c r="AK152" i="26"/>
  <c r="AN226" i="26"/>
  <c r="AK230" i="26"/>
  <c r="AM270" i="26"/>
  <c r="AL260" i="26"/>
  <c r="AK260" i="26"/>
  <c r="AM260" i="26"/>
  <c r="AN260" i="26"/>
  <c r="AM332" i="26"/>
  <c r="AK332" i="26"/>
  <c r="AL332" i="26"/>
  <c r="AL209" i="26"/>
  <c r="AM209" i="26"/>
  <c r="AN209" i="26"/>
  <c r="AK209" i="26"/>
  <c r="AK241" i="26"/>
  <c r="AL241" i="26"/>
  <c r="AM241" i="26"/>
  <c r="AN241" i="26"/>
  <c r="AM272" i="26"/>
  <c r="AK272" i="26"/>
  <c r="AL272" i="26"/>
  <c r="AN272" i="26"/>
  <c r="AL282" i="26"/>
  <c r="AK282" i="26"/>
  <c r="AN282" i="26"/>
  <c r="AM282" i="26"/>
  <c r="AK314" i="26"/>
  <c r="AN314" i="26"/>
  <c r="AL314" i="26"/>
  <c r="AM314" i="26"/>
  <c r="AK253" i="26"/>
  <c r="AL253" i="26"/>
  <c r="AM253" i="26"/>
  <c r="AN253" i="26"/>
  <c r="AL283" i="26"/>
  <c r="AM283" i="26"/>
  <c r="AN283" i="26"/>
  <c r="AK283" i="26"/>
  <c r="AM254" i="26"/>
  <c r="AK254" i="26"/>
  <c r="AL254" i="26"/>
  <c r="AN254" i="26"/>
  <c r="AK294" i="26"/>
  <c r="AL294" i="26"/>
  <c r="AM294" i="26"/>
  <c r="AN294" i="26"/>
  <c r="AK265" i="26"/>
  <c r="AM265" i="26"/>
  <c r="AN265" i="26"/>
  <c r="AL265" i="26"/>
  <c r="AM233" i="26"/>
  <c r="AN233" i="26"/>
  <c r="AL233" i="26"/>
  <c r="AK233" i="26"/>
  <c r="AM266" i="26"/>
  <c r="AN266" i="26"/>
  <c r="AK266" i="26"/>
  <c r="AL266" i="26"/>
  <c r="AN307" i="26"/>
  <c r="AK307" i="26"/>
  <c r="AM307" i="26"/>
  <c r="AL307" i="26"/>
  <c r="AK223" i="26"/>
  <c r="AL223" i="26"/>
  <c r="AN223" i="26"/>
  <c r="AM223" i="26"/>
  <c r="AN246" i="26"/>
  <c r="AM246" i="26"/>
  <c r="AL246" i="26"/>
  <c r="AK246" i="26"/>
  <c r="AK267" i="26"/>
  <c r="AL267" i="26"/>
  <c r="AN267" i="26"/>
  <c r="AM267" i="26"/>
  <c r="AN278" i="26"/>
  <c r="AK278" i="26"/>
  <c r="AM224" i="26"/>
  <c r="AK224" i="26"/>
  <c r="AL224" i="26"/>
  <c r="AN224" i="26"/>
  <c r="AK236" i="26"/>
  <c r="AL236" i="26"/>
  <c r="AM236" i="26"/>
  <c r="AN236" i="26"/>
  <c r="AM248" i="26"/>
  <c r="AL248" i="26"/>
  <c r="AN248" i="26"/>
  <c r="AK248" i="26"/>
  <c r="AK269" i="26"/>
  <c r="AN269" i="26"/>
  <c r="AL269" i="26"/>
  <c r="AM269" i="26"/>
  <c r="AM319" i="26"/>
  <c r="AK328" i="26"/>
  <c r="AK171" i="26"/>
  <c r="AK123" i="26"/>
  <c r="AK63" i="26"/>
  <c r="AL300" i="26"/>
  <c r="AK195" i="26"/>
  <c r="AK147" i="26"/>
  <c r="AK75" i="26"/>
  <c r="AK250" i="26"/>
  <c r="AN309" i="26"/>
  <c r="AL309" i="26"/>
  <c r="AK51" i="26"/>
  <c r="AK300" i="26"/>
  <c r="AM222" i="26"/>
  <c r="AM250" i="26"/>
  <c r="AK258" i="26"/>
  <c r="AM309" i="26"/>
  <c r="AL39" i="26"/>
  <c r="AN159" i="26"/>
  <c r="AL87" i="26"/>
  <c r="AN291" i="26"/>
  <c r="AL258" i="26"/>
  <c r="AN27" i="26"/>
  <c r="AM111" i="26"/>
  <c r="AM331" i="26"/>
  <c r="AL111" i="26"/>
  <c r="AM51" i="26"/>
  <c r="AL51" i="26"/>
  <c r="AK39" i="26"/>
  <c r="AM159" i="26"/>
  <c r="AN87" i="26"/>
  <c r="AN217" i="26"/>
  <c r="AM70" i="26"/>
  <c r="AN148" i="26"/>
  <c r="AN258" i="26"/>
  <c r="AK73" i="26"/>
  <c r="AK202" i="26"/>
  <c r="AL250" i="26"/>
  <c r="AM213" i="26"/>
  <c r="AN123" i="26"/>
  <c r="AL135" i="26"/>
  <c r="AM195" i="26"/>
  <c r="AL27" i="26"/>
  <c r="AN171" i="26"/>
  <c r="AN63" i="26"/>
  <c r="AL183" i="26"/>
  <c r="AM147" i="26"/>
  <c r="AN75" i="26"/>
  <c r="AM41" i="26"/>
  <c r="AK331" i="26"/>
  <c r="AN178" i="26"/>
  <c r="AN190" i="26"/>
  <c r="AK252" i="26"/>
  <c r="AL61" i="26"/>
  <c r="AM130" i="26"/>
  <c r="AK284" i="26"/>
  <c r="AL284" i="26"/>
  <c r="AN284" i="26"/>
  <c r="AN218" i="26"/>
  <c r="AL218" i="26"/>
  <c r="AM218" i="26"/>
  <c r="AL278" i="26"/>
  <c r="AM278" i="26"/>
  <c r="AN305" i="26"/>
  <c r="AK305" i="26"/>
  <c r="AM305" i="26"/>
  <c r="AL210" i="26"/>
  <c r="AM210" i="26"/>
  <c r="AL295" i="26"/>
  <c r="AM295" i="26"/>
  <c r="AK219" i="26"/>
  <c r="AM219" i="26"/>
  <c r="AL247" i="26"/>
  <c r="AM247" i="26"/>
  <c r="AK279" i="26"/>
  <c r="AM279" i="26"/>
  <c r="AL296" i="26"/>
  <c r="AK296" i="26"/>
  <c r="AK256" i="26"/>
  <c r="AM256" i="26"/>
  <c r="AN316" i="26"/>
  <c r="AL316" i="26"/>
  <c r="AK271" i="26"/>
  <c r="AL271" i="26"/>
  <c r="AM280" i="26"/>
  <c r="AK280" i="26"/>
  <c r="AL289" i="26"/>
  <c r="AM289" i="26"/>
  <c r="AK221" i="26"/>
  <c r="AL221" i="26"/>
  <c r="AN221" i="26"/>
  <c r="AK231" i="26"/>
  <c r="AN231" i="26"/>
  <c r="AN308" i="26"/>
  <c r="AK308" i="26"/>
  <c r="AK318" i="26"/>
  <c r="AM318" i="26"/>
  <c r="AN318" i="26"/>
  <c r="AL318" i="26"/>
  <c r="AK206" i="26"/>
  <c r="AM206" i="26"/>
  <c r="AN206" i="26"/>
  <c r="AN222" i="26"/>
  <c r="AK222" i="26"/>
  <c r="AL232" i="26"/>
  <c r="AN232" i="26"/>
  <c r="AK281" i="26"/>
  <c r="AL281" i="26"/>
  <c r="AN281" i="26"/>
  <c r="AK291" i="26"/>
  <c r="AM291" i="26"/>
  <c r="AN319" i="26"/>
  <c r="AL319" i="26"/>
  <c r="AK301" i="26"/>
  <c r="AL301" i="26"/>
  <c r="AN301" i="26"/>
  <c r="AK243" i="26"/>
  <c r="AN243" i="26"/>
  <c r="AL259" i="26"/>
  <c r="AM259" i="26"/>
  <c r="AL292" i="26"/>
  <c r="AM292" i="26"/>
  <c r="AK302" i="26"/>
  <c r="AM302" i="26"/>
  <c r="AN302" i="26"/>
  <c r="AG24" i="26"/>
  <c r="AG28" i="28"/>
  <c r="AF27" i="28"/>
  <c r="AK208" i="26"/>
  <c r="AL208" i="26"/>
  <c r="AN208" i="26"/>
  <c r="AK234" i="26"/>
  <c r="AM234" i="26"/>
  <c r="AN234" i="26"/>
  <c r="AK244" i="26"/>
  <c r="AM244" i="26"/>
  <c r="AN330" i="26"/>
  <c r="AK330" i="26"/>
  <c r="AL235" i="26"/>
  <c r="AN235" i="26"/>
  <c r="AK293" i="26"/>
  <c r="AM293" i="26"/>
  <c r="AN304" i="26"/>
  <c r="AM304" i="26"/>
  <c r="AN313" i="26"/>
  <c r="AK313" i="26"/>
  <c r="AL313" i="26"/>
  <c r="AM106" i="26"/>
  <c r="AM333" i="26"/>
  <c r="AL46" i="26"/>
  <c r="AN240" i="26"/>
  <c r="AN333" i="26"/>
  <c r="AM262" i="26"/>
  <c r="AK130" i="26"/>
  <c r="AM190" i="26"/>
  <c r="AN73" i="26"/>
  <c r="AM154" i="26"/>
  <c r="AN58" i="26"/>
  <c r="AM299" i="26"/>
  <c r="AN70" i="26"/>
  <c r="AN332" i="26"/>
  <c r="AL333" i="26"/>
  <c r="AL226" i="26"/>
  <c r="B117" i="33"/>
  <c r="B103" i="33"/>
  <c r="B98" i="33"/>
  <c r="B115" i="33"/>
  <c r="B105" i="33"/>
  <c r="B114" i="33"/>
  <c r="B113" i="32"/>
  <c r="B101" i="32"/>
  <c r="B111" i="32"/>
  <c r="B99" i="32"/>
  <c r="B105" i="32"/>
  <c r="B116" i="32"/>
  <c r="B104" i="32"/>
  <c r="B114" i="32"/>
  <c r="B102" i="32"/>
  <c r="B117" i="32"/>
  <c r="B102" i="31"/>
  <c r="B113" i="31"/>
  <c r="B101" i="31"/>
  <c r="B111" i="31"/>
  <c r="B99" i="31"/>
  <c r="B116" i="31"/>
  <c r="B117" i="31"/>
  <c r="B104" i="31"/>
  <c r="B105" i="31"/>
  <c r="B114" i="31"/>
  <c r="B105" i="30"/>
  <c r="B117" i="30"/>
  <c r="B116" i="30"/>
  <c r="B91" i="30"/>
  <c r="B104" i="30"/>
  <c r="B115" i="30"/>
  <c r="B100" i="30"/>
  <c r="B103" i="30"/>
  <c r="B93" i="30"/>
  <c r="B111" i="30"/>
  <c r="B99" i="30"/>
  <c r="B92" i="30"/>
  <c r="AN301" i="28"/>
  <c r="AU426" i="28"/>
  <c r="AN120" i="28"/>
  <c r="AN100" i="28"/>
  <c r="AU191" i="28"/>
  <c r="AU155" i="28"/>
  <c r="AU160" i="28"/>
  <c r="BF351" i="28"/>
  <c r="AU316" i="28"/>
  <c r="BB426" i="28"/>
  <c r="AU75" i="28"/>
  <c r="AU169" i="28"/>
  <c r="AU72" i="28"/>
  <c r="AU291" i="28"/>
  <c r="BB428" i="28"/>
  <c r="AU289" i="28"/>
  <c r="AN316" i="28"/>
  <c r="BB417" i="28"/>
  <c r="AU294" i="28"/>
  <c r="AN392" i="28"/>
  <c r="BB427" i="28"/>
  <c r="BB416" i="28"/>
  <c r="AU428" i="28"/>
  <c r="BB405" i="28"/>
  <c r="BB409" i="28"/>
  <c r="BB422" i="28"/>
  <c r="AN248" i="28"/>
  <c r="AU81" i="28"/>
  <c r="AN105" i="28"/>
  <c r="AU172" i="28"/>
  <c r="AU168" i="28"/>
  <c r="AU180" i="28"/>
  <c r="BB88" i="28"/>
  <c r="BB423" i="28"/>
  <c r="AU65" i="28"/>
  <c r="AU73" i="28"/>
  <c r="AP11" i="28"/>
  <c r="AP95" i="28" s="1"/>
  <c r="AN324" i="28"/>
  <c r="AN317" i="28"/>
  <c r="AU177" i="28"/>
  <c r="AU183" i="28"/>
  <c r="AU165" i="28"/>
  <c r="AU91" i="28"/>
  <c r="AU66" i="28"/>
  <c r="AU167" i="28"/>
  <c r="AU158" i="28"/>
  <c r="AU176" i="28"/>
  <c r="BB432" i="28"/>
  <c r="AU82" i="28"/>
  <c r="AU85" i="28"/>
  <c r="AU321" i="28"/>
  <c r="AN195" i="28"/>
  <c r="AN280" i="28"/>
  <c r="AU161" i="28"/>
  <c r="AU175" i="28"/>
  <c r="AU71" i="28"/>
  <c r="AU79" i="28"/>
  <c r="AU323" i="28"/>
  <c r="AN94" i="28"/>
  <c r="AN114" i="28"/>
  <c r="AN315" i="28"/>
  <c r="AU181" i="28"/>
  <c r="AU62" i="28"/>
  <c r="AU74" i="28"/>
  <c r="AU423" i="28"/>
  <c r="AU315" i="28"/>
  <c r="AN102" i="28"/>
  <c r="AN205" i="28"/>
  <c r="AN327" i="28"/>
  <c r="AU173" i="28"/>
  <c r="AU69" i="28"/>
  <c r="AU314" i="28"/>
  <c r="AN118" i="28"/>
  <c r="AN339" i="28"/>
  <c r="AU162" i="28"/>
  <c r="AU166" i="28"/>
  <c r="AU89" i="28"/>
  <c r="AU413" i="28"/>
  <c r="AN210" i="28"/>
  <c r="AU179" i="28"/>
  <c r="AU157" i="28"/>
  <c r="BB420" i="28"/>
  <c r="AU78" i="28"/>
  <c r="AU63" i="28"/>
  <c r="AU411" i="28"/>
  <c r="AU328" i="28"/>
  <c r="AN215" i="28"/>
  <c r="AU70" i="28"/>
  <c r="AU88" i="28"/>
  <c r="AN186" i="28"/>
  <c r="AN193" i="28"/>
  <c r="AN208" i="28"/>
  <c r="AU156" i="28"/>
  <c r="AN203" i="28"/>
  <c r="AU170" i="28"/>
  <c r="AU174" i="28"/>
  <c r="AU84" i="28"/>
  <c r="AU163" i="28"/>
  <c r="AU77" i="28"/>
  <c r="AU416" i="28"/>
  <c r="AN202" i="28"/>
  <c r="AU154" i="28"/>
  <c r="AU159" i="28"/>
  <c r="AU86" i="28"/>
  <c r="AN197" i="28"/>
  <c r="AU178" i="28"/>
  <c r="AU164" i="28"/>
  <c r="AU80" i="28"/>
  <c r="AN209" i="28"/>
  <c r="AN116" i="28"/>
  <c r="AU171" i="28"/>
  <c r="AU182" i="28"/>
  <c r="BB419" i="28"/>
  <c r="BB414" i="28"/>
  <c r="AU67" i="28"/>
  <c r="AU404" i="28"/>
  <c r="AN272" i="28"/>
  <c r="AN214" i="28"/>
  <c r="AN112" i="28"/>
  <c r="AN228" i="28"/>
  <c r="BB65" i="28"/>
  <c r="BB429" i="28"/>
  <c r="BB415" i="28"/>
  <c r="AU431" i="28"/>
  <c r="AU197" i="28"/>
  <c r="AU317" i="28"/>
  <c r="AN111" i="28"/>
  <c r="AN98" i="28"/>
  <c r="AN109" i="28"/>
  <c r="AN227" i="28"/>
  <c r="BB74" i="28"/>
  <c r="BB424" i="28"/>
  <c r="BB404" i="28"/>
  <c r="AU111" i="28"/>
  <c r="AU432" i="28"/>
  <c r="AU208" i="28"/>
  <c r="AU313" i="28"/>
  <c r="AN320" i="28"/>
  <c r="AN93" i="28"/>
  <c r="AN319" i="28"/>
  <c r="AU192" i="28"/>
  <c r="AN336" i="28"/>
  <c r="AN331" i="28"/>
  <c r="AN321" i="28"/>
  <c r="BB412" i="28"/>
  <c r="AU425" i="28"/>
  <c r="AU320" i="28"/>
  <c r="AN110" i="28"/>
  <c r="AN235" i="28"/>
  <c r="AN314" i="28"/>
  <c r="AN108" i="28"/>
  <c r="AN242" i="28"/>
  <c r="AN318" i="28"/>
  <c r="AU206" i="28"/>
  <c r="AU393" i="28"/>
  <c r="AN309" i="28"/>
  <c r="AN330" i="28"/>
  <c r="AN420" i="28"/>
  <c r="BB73" i="28"/>
  <c r="AU418" i="28"/>
  <c r="AU211" i="28"/>
  <c r="AU318" i="28"/>
  <c r="AN95" i="28"/>
  <c r="AN121" i="28"/>
  <c r="AN115" i="28"/>
  <c r="AU195" i="28"/>
  <c r="BB76" i="28"/>
  <c r="BB84" i="28"/>
  <c r="BB68" i="28"/>
  <c r="AU422" i="28"/>
  <c r="AU209" i="28"/>
  <c r="AU334" i="28"/>
  <c r="AN103" i="28"/>
  <c r="AI19" i="28"/>
  <c r="AI201" i="28" s="1"/>
  <c r="BB67" i="28"/>
  <c r="BB80" i="28"/>
  <c r="AU95" i="28"/>
  <c r="AU403" i="28"/>
  <c r="AU421" i="28"/>
  <c r="AU212" i="28"/>
  <c r="AU242" i="28"/>
  <c r="AN62" i="28"/>
  <c r="AN221" i="28"/>
  <c r="AN161" i="28"/>
  <c r="AU120" i="28"/>
  <c r="AU430" i="28"/>
  <c r="AU415" i="28"/>
  <c r="AN381" i="28"/>
  <c r="AN179" i="28"/>
  <c r="BB89" i="28"/>
  <c r="AU112" i="28"/>
  <c r="AU419" i="28"/>
  <c r="AU405" i="28"/>
  <c r="AU214" i="28"/>
  <c r="AU200" i="28"/>
  <c r="AU387" i="28"/>
  <c r="AN405" i="28"/>
  <c r="AU92" i="28"/>
  <c r="AN417" i="28"/>
  <c r="AN412" i="28"/>
  <c r="AN429" i="28"/>
  <c r="BB64" i="28"/>
  <c r="BB79" i="28"/>
  <c r="AU409" i="28"/>
  <c r="AU424" i="28"/>
  <c r="AU210" i="28"/>
  <c r="AN219" i="28"/>
  <c r="AN378" i="28"/>
  <c r="BB85" i="28"/>
  <c r="BB83" i="28"/>
  <c r="AU103" i="28"/>
  <c r="AU429" i="28"/>
  <c r="AU420" i="28"/>
  <c r="AU190" i="28"/>
  <c r="AN230" i="28"/>
  <c r="AN422" i="28"/>
  <c r="AU98" i="28"/>
  <c r="BB72" i="28"/>
  <c r="BB62" i="28"/>
  <c r="BB82" i="28"/>
  <c r="AU114" i="28"/>
  <c r="AU417" i="28"/>
  <c r="AU414" i="28"/>
  <c r="AU412" i="28"/>
  <c r="AU194" i="28"/>
  <c r="AN246" i="28"/>
  <c r="AN432" i="28"/>
  <c r="BB63" i="28"/>
  <c r="BB71" i="28"/>
  <c r="BB69" i="28"/>
  <c r="AU97" i="28"/>
  <c r="AU406" i="28"/>
  <c r="AU407" i="28"/>
  <c r="AU213" i="28"/>
  <c r="AN218" i="28"/>
  <c r="AN285" i="28"/>
  <c r="AU94" i="28"/>
  <c r="AU272" i="28"/>
  <c r="AU275" i="28"/>
  <c r="AU276" i="28"/>
  <c r="AU249" i="28"/>
  <c r="AU250" i="28"/>
  <c r="AU259" i="28"/>
  <c r="AU261" i="28"/>
  <c r="AU269" i="28"/>
  <c r="AU248" i="28"/>
  <c r="AU251" i="28"/>
  <c r="AU270" i="28"/>
  <c r="AU256" i="28"/>
  <c r="AU265" i="28"/>
  <c r="AU263" i="28"/>
  <c r="AU260" i="28"/>
  <c r="AU273" i="28"/>
  <c r="AU274" i="28"/>
  <c r="AU268" i="28"/>
  <c r="AU257" i="28"/>
  <c r="AJ126" i="28"/>
  <c r="AJ143" i="28"/>
  <c r="AJ134" i="28"/>
  <c r="AJ151" i="28"/>
  <c r="AJ129" i="28"/>
  <c r="AJ146" i="28"/>
  <c r="AJ132" i="28"/>
  <c r="AJ149" i="28"/>
  <c r="AJ135" i="28"/>
  <c r="AJ152" i="28"/>
  <c r="AI18" i="28"/>
  <c r="AI162" i="28" s="1"/>
  <c r="AN172" i="28"/>
  <c r="AN183" i="28"/>
  <c r="AJ123" i="28"/>
  <c r="AU290" i="28"/>
  <c r="AU252" i="28"/>
  <c r="AN276" i="28"/>
  <c r="AN156" i="28"/>
  <c r="AN170" i="28"/>
  <c r="AN184" i="28"/>
  <c r="AJ150" i="28"/>
  <c r="AN308" i="28"/>
  <c r="AN181" i="28"/>
  <c r="AJ148" i="28"/>
  <c r="AU304" i="28"/>
  <c r="AU305" i="28"/>
  <c r="AU282" i="28"/>
  <c r="AU278" i="28"/>
  <c r="AU293" i="28"/>
  <c r="AU306" i="28"/>
  <c r="AU286" i="28"/>
  <c r="AU299" i="28"/>
  <c r="AU284" i="28"/>
  <c r="AU301" i="28"/>
  <c r="AU302" i="28"/>
  <c r="AU292" i="28"/>
  <c r="AU307" i="28"/>
  <c r="AU283" i="28"/>
  <c r="AU300" i="28"/>
  <c r="AU295" i="28"/>
  <c r="AN271" i="28"/>
  <c r="AN257" i="28"/>
  <c r="AN259" i="28"/>
  <c r="AN251" i="28"/>
  <c r="AN270" i="28"/>
  <c r="AN266" i="28"/>
  <c r="AN268" i="28"/>
  <c r="AN260" i="28"/>
  <c r="AN273" i="28"/>
  <c r="AN255" i="28"/>
  <c r="AN265" i="28"/>
  <c r="AN177" i="28"/>
  <c r="AJ142" i="28"/>
  <c r="AN167" i="28"/>
  <c r="AN155" i="28"/>
  <c r="AN154" i="28"/>
  <c r="AJ144" i="28"/>
  <c r="AJ138" i="28"/>
  <c r="AU285" i="28"/>
  <c r="AJ140" i="28"/>
  <c r="AU254" i="28"/>
  <c r="AP18" i="28"/>
  <c r="AN294" i="28"/>
  <c r="AN300" i="28"/>
  <c r="AN278" i="28"/>
  <c r="AN296" i="28"/>
  <c r="AN292" i="28"/>
  <c r="AN305" i="28"/>
  <c r="AN284" i="28"/>
  <c r="AN289" i="28"/>
  <c r="AN281" i="28"/>
  <c r="AN291" i="28"/>
  <c r="AN306" i="28"/>
  <c r="AN279" i="28"/>
  <c r="AN298" i="28"/>
  <c r="AN304" i="28"/>
  <c r="AJ130" i="28"/>
  <c r="AN178" i="28"/>
  <c r="AN166" i="28"/>
  <c r="AN165" i="28"/>
  <c r="AJ136" i="28"/>
  <c r="AJ153" i="28"/>
  <c r="AU279" i="28"/>
  <c r="AU262" i="28"/>
  <c r="AN173" i="28"/>
  <c r="AN168" i="28"/>
  <c r="AN159" i="28"/>
  <c r="AJ128" i="28"/>
  <c r="AU298" i="28"/>
  <c r="AU253" i="28"/>
  <c r="AN175" i="28"/>
  <c r="AN182" i="28"/>
  <c r="AJ145" i="28"/>
  <c r="AN158" i="28"/>
  <c r="AN176" i="28"/>
  <c r="AN163" i="28"/>
  <c r="AJ124" i="28"/>
  <c r="AJ141" i="28"/>
  <c r="AU287" i="28"/>
  <c r="AU247" i="28"/>
  <c r="AN171" i="28"/>
  <c r="AJ147" i="28"/>
  <c r="AJ137" i="28"/>
  <c r="AU296" i="28"/>
  <c r="AU258" i="28"/>
  <c r="AN258" i="28"/>
  <c r="AN180" i="28"/>
  <c r="AN164" i="28"/>
  <c r="AN157" i="28"/>
  <c r="AJ139" i="28"/>
  <c r="AJ133" i="28"/>
  <c r="AU280" i="28"/>
  <c r="AU271" i="28"/>
  <c r="AN250" i="28"/>
  <c r="AN302" i="28"/>
  <c r="AN283" i="28"/>
  <c r="AN162" i="28"/>
  <c r="AN160" i="28"/>
  <c r="AN174" i="28"/>
  <c r="AJ131" i="28"/>
  <c r="AJ125" i="28"/>
  <c r="AU266" i="28"/>
  <c r="AU104" i="28"/>
  <c r="AU109" i="28"/>
  <c r="AU121" i="28"/>
  <c r="AU108" i="28"/>
  <c r="AU115" i="28"/>
  <c r="AU93" i="28"/>
  <c r="AU116" i="28"/>
  <c r="AU105" i="28"/>
  <c r="AU106" i="28"/>
  <c r="AU107" i="28"/>
  <c r="AU117" i="28"/>
  <c r="AU99" i="28"/>
  <c r="AU122" i="28"/>
  <c r="AU110" i="28"/>
  <c r="AU100" i="28"/>
  <c r="AU102" i="28"/>
  <c r="AU113" i="28"/>
  <c r="AN264" i="28"/>
  <c r="BB86" i="28"/>
  <c r="BB81" i="28"/>
  <c r="BB90" i="28"/>
  <c r="BB403" i="28"/>
  <c r="BB425" i="28"/>
  <c r="AU198" i="28"/>
  <c r="AU187" i="28"/>
  <c r="AU188" i="28"/>
  <c r="AU327" i="28"/>
  <c r="AU319" i="28"/>
  <c r="AN239" i="28"/>
  <c r="AN198" i="28"/>
  <c r="AN232" i="28"/>
  <c r="AU205" i="28"/>
  <c r="AU202" i="28"/>
  <c r="AU310" i="28"/>
  <c r="AU309" i="28"/>
  <c r="AN409" i="28"/>
  <c r="AN224" i="28"/>
  <c r="AU336" i="28"/>
  <c r="AN413" i="28"/>
  <c r="AN425" i="28"/>
  <c r="BB61" i="28"/>
  <c r="BB78" i="28"/>
  <c r="BB66" i="28"/>
  <c r="BB407" i="28"/>
  <c r="BB430" i="28"/>
  <c r="AU193" i="28"/>
  <c r="AU186" i="28"/>
  <c r="AU333" i="28"/>
  <c r="AU324" i="28"/>
  <c r="AN191" i="28"/>
  <c r="AN328" i="28"/>
  <c r="AN225" i="28"/>
  <c r="AN421" i="28"/>
  <c r="AN237" i="28"/>
  <c r="AN322" i="28"/>
  <c r="AN323" i="28"/>
  <c r="BB75" i="28"/>
  <c r="BB77" i="28"/>
  <c r="BB91" i="28"/>
  <c r="BB408" i="28"/>
  <c r="BB421" i="28"/>
  <c r="BB418" i="28"/>
  <c r="AU215" i="28"/>
  <c r="AU204" i="28"/>
  <c r="AU322" i="28"/>
  <c r="AU312" i="28"/>
  <c r="AN213" i="28"/>
  <c r="AN408" i="28"/>
  <c r="AN241" i="28"/>
  <c r="AN406" i="28"/>
  <c r="AN206" i="28"/>
  <c r="AN335" i="28"/>
  <c r="AN424" i="28"/>
  <c r="AN333" i="28"/>
  <c r="BB87" i="28"/>
  <c r="BB413" i="28"/>
  <c r="BB411" i="28"/>
  <c r="AU201" i="28"/>
  <c r="AU339" i="28"/>
  <c r="AU335" i="28"/>
  <c r="AN223" i="28"/>
  <c r="AN416" i="28"/>
  <c r="AN187" i="28"/>
  <c r="AN430" i="28"/>
  <c r="AU331" i="28"/>
  <c r="AN234" i="28"/>
  <c r="AN91" i="28"/>
  <c r="AN76" i="28"/>
  <c r="AN75" i="28"/>
  <c r="AN87" i="28"/>
  <c r="AN81" i="28"/>
  <c r="AN74" i="28"/>
  <c r="AN71" i="28"/>
  <c r="AN89" i="28"/>
  <c r="AN63" i="28"/>
  <c r="AN86" i="28"/>
  <c r="AN78" i="28"/>
  <c r="AN70" i="28"/>
  <c r="AU235" i="28"/>
  <c r="AU35" i="28"/>
  <c r="AN65" i="28"/>
  <c r="AU234" i="28"/>
  <c r="AU233" i="28"/>
  <c r="AU222" i="28"/>
  <c r="AU217" i="28"/>
  <c r="AU230" i="28"/>
  <c r="AU226" i="28"/>
  <c r="AU228" i="28"/>
  <c r="AU243" i="28"/>
  <c r="AU246" i="28"/>
  <c r="AU232" i="28"/>
  <c r="AU219" i="28"/>
  <c r="AU236" i="28"/>
  <c r="AU227" i="28"/>
  <c r="AU240" i="28"/>
  <c r="AU221" i="28"/>
  <c r="AU218" i="28"/>
  <c r="AU241" i="28"/>
  <c r="AU223" i="28"/>
  <c r="AU225" i="28"/>
  <c r="AU57" i="28"/>
  <c r="AU237" i="28"/>
  <c r="AN82" i="28"/>
  <c r="AU239" i="28"/>
  <c r="AU44" i="28"/>
  <c r="AU51" i="28"/>
  <c r="AU52" i="28"/>
  <c r="AU39" i="28"/>
  <c r="AU60" i="28"/>
  <c r="AU49" i="28"/>
  <c r="AU37" i="28"/>
  <c r="AU33" i="28"/>
  <c r="AU42" i="28"/>
  <c r="AU50" i="28"/>
  <c r="AU47" i="28"/>
  <c r="AU43" i="28"/>
  <c r="AU53" i="28"/>
  <c r="AU54" i="28"/>
  <c r="AU36" i="28"/>
  <c r="AU30" i="28"/>
  <c r="AU46" i="28"/>
  <c r="AU40" i="28"/>
  <c r="AU45" i="28"/>
  <c r="AU55" i="28"/>
  <c r="AU58" i="28"/>
  <c r="AU244" i="28"/>
  <c r="AU31" i="28"/>
  <c r="AU224" i="28"/>
  <c r="AU48" i="28"/>
  <c r="AU32" i="28"/>
  <c r="AN79" i="28"/>
  <c r="AN398" i="28"/>
  <c r="AN390" i="28"/>
  <c r="AN386" i="28"/>
  <c r="AN393" i="28"/>
  <c r="AN400" i="28"/>
  <c r="AN395" i="28"/>
  <c r="AN382" i="28"/>
  <c r="AN385" i="28"/>
  <c r="AN396" i="28"/>
  <c r="AN387" i="28"/>
  <c r="AN374" i="28"/>
  <c r="AN373" i="28"/>
  <c r="AN388" i="28"/>
  <c r="AN380" i="28"/>
  <c r="AN376" i="28"/>
  <c r="AN190" i="28"/>
  <c r="AN389" i="28"/>
  <c r="AN85" i="28"/>
  <c r="AN77" i="28"/>
  <c r="B115" i="2"/>
  <c r="B111" i="2"/>
  <c r="B108" i="15"/>
  <c r="M65" i="5" a="1"/>
  <c r="M65" i="5" s="1"/>
  <c r="H65" i="5" s="1"/>
  <c r="I65" i="5" s="1"/>
  <c r="J65" i="5" s="1"/>
  <c r="K65" i="5" s="1"/>
  <c r="L65" i="5" s="1"/>
  <c r="B94" i="5"/>
  <c r="B92" i="11"/>
  <c r="M46" i="15" a="1"/>
  <c r="M46" i="15" s="1"/>
  <c r="H46" i="15" s="1"/>
  <c r="I46" i="15" s="1"/>
  <c r="J46" i="15" s="1"/>
  <c r="K46" i="15" s="1"/>
  <c r="L46" i="15" s="1"/>
  <c r="B75" i="15"/>
  <c r="B97" i="6"/>
  <c r="B85" i="13"/>
  <c r="C89" i="16"/>
  <c r="M79" i="15" s="1" a="1"/>
  <c r="M79" i="15" s="1"/>
  <c r="H79" i="15" s="1"/>
  <c r="I79" i="15" s="1"/>
  <c r="J79" i="15" s="1"/>
  <c r="K79" i="15" s="1"/>
  <c r="L79" i="15" s="1"/>
  <c r="B90" i="2"/>
  <c r="B92" i="13"/>
  <c r="B108" i="8"/>
  <c r="B102" i="2"/>
  <c r="B101" i="13"/>
  <c r="B113" i="15"/>
  <c r="B103" i="12"/>
  <c r="B114" i="2"/>
  <c r="B64" i="13"/>
  <c r="B102" i="13"/>
  <c r="B86" i="9"/>
  <c r="B100" i="8"/>
  <c r="P57" i="20"/>
  <c r="C57" i="20" s="1"/>
  <c r="B65" i="13"/>
  <c r="B95" i="6"/>
  <c r="M63" i="15" a="1"/>
  <c r="M63" i="15" s="1"/>
  <c r="H63" i="15" s="1"/>
  <c r="I63" i="15" s="1"/>
  <c r="J63" i="15" s="1"/>
  <c r="K63" i="15" s="1"/>
  <c r="L63" i="15" s="1"/>
  <c r="B66" i="13"/>
  <c r="B103" i="13"/>
  <c r="B94" i="11"/>
  <c r="B102" i="11"/>
  <c r="B95" i="11"/>
  <c r="B24" i="20"/>
  <c r="B70" i="9"/>
  <c r="B61" i="12"/>
  <c r="M69" i="5" a="1"/>
  <c r="M69" i="5" s="1"/>
  <c r="H69" i="5" s="1"/>
  <c r="I69" i="5" s="1"/>
  <c r="J69" i="5" s="1"/>
  <c r="K69" i="5" s="1"/>
  <c r="L69" i="5" s="1"/>
  <c r="B106" i="9"/>
  <c r="B60" i="13"/>
  <c r="B106" i="13"/>
  <c r="B109" i="12"/>
  <c r="M67" i="5" a="1"/>
  <c r="M67" i="5" s="1"/>
  <c r="H67" i="5" s="1"/>
  <c r="I67" i="5" s="1"/>
  <c r="J67" i="5" s="1"/>
  <c r="K67" i="5" s="1"/>
  <c r="L67" i="5" s="1"/>
  <c r="B96" i="5"/>
  <c r="B90" i="13"/>
  <c r="B77" i="11"/>
  <c r="B95" i="8"/>
  <c r="M83" i="5" a="1"/>
  <c r="M83" i="5" s="1"/>
  <c r="H83" i="5" s="1"/>
  <c r="I83" i="5" s="1"/>
  <c r="J83" i="5" s="1"/>
  <c r="K83" i="5" s="1"/>
  <c r="L83" i="5" s="1"/>
  <c r="M81" i="5" a="1"/>
  <c r="M81" i="5" s="1"/>
  <c r="H81" i="5" s="1"/>
  <c r="I81" i="5" s="1"/>
  <c r="J81" i="5" s="1"/>
  <c r="K81" i="5" s="1"/>
  <c r="L81" i="5" s="1"/>
  <c r="B98" i="9"/>
  <c r="B103" i="9"/>
  <c r="B110" i="12"/>
  <c r="M63" i="5" a="1"/>
  <c r="M63" i="5" s="1"/>
  <c r="H63" i="5" s="1"/>
  <c r="I63" i="5" s="1"/>
  <c r="J63" i="5" s="1"/>
  <c r="K63" i="5" s="1"/>
  <c r="L63" i="5" s="1"/>
  <c r="B104" i="13"/>
  <c r="B113" i="13"/>
  <c r="B99" i="11"/>
  <c r="B84" i="9"/>
  <c r="M64" i="15" a="1"/>
  <c r="M64" i="15" s="1"/>
  <c r="H64" i="15" s="1"/>
  <c r="I64" i="15" s="1"/>
  <c r="J64" i="15" s="1"/>
  <c r="K64" i="15" s="1"/>
  <c r="L64" i="15" s="1"/>
  <c r="M82" i="15" a="1"/>
  <c r="M82" i="15" s="1"/>
  <c r="H82" i="15" s="1"/>
  <c r="I82" i="15" s="1"/>
  <c r="J82" i="15" s="1"/>
  <c r="K82" i="15" s="1"/>
  <c r="L82" i="15" s="1"/>
  <c r="M32" i="5" a="1"/>
  <c r="M32" i="5" s="1"/>
  <c r="H32" i="5" s="1"/>
  <c r="I32" i="5" s="1"/>
  <c r="J32" i="5" s="1"/>
  <c r="K32" i="5" s="1"/>
  <c r="L32" i="5" s="1"/>
  <c r="M51" i="5" a="1"/>
  <c r="M51" i="5" s="1"/>
  <c r="H51" i="5" s="1"/>
  <c r="I51" i="5" s="1"/>
  <c r="J51" i="5" s="1"/>
  <c r="K51" i="5" s="1"/>
  <c r="L51" i="5" s="1"/>
  <c r="B80" i="5"/>
  <c r="B88" i="6"/>
  <c r="R41" i="20"/>
  <c r="S43" i="20"/>
  <c r="AF29" i="20"/>
  <c r="AF53" i="20"/>
  <c r="AF36" i="20"/>
  <c r="AF31" i="20"/>
  <c r="AF38" i="20"/>
  <c r="AF33" i="20"/>
  <c r="AF40" i="20"/>
  <c r="AF35" i="20"/>
  <c r="AF42" i="20"/>
  <c r="AF37" i="20"/>
  <c r="AF44" i="20"/>
  <c r="AF39" i="20"/>
  <c r="AF46" i="20"/>
  <c r="AF41" i="20"/>
  <c r="AF48" i="20"/>
  <c r="AF47" i="20"/>
  <c r="AF30" i="20"/>
  <c r="AF27" i="20"/>
  <c r="AF51" i="20"/>
  <c r="AF34" i="20"/>
  <c r="AS34" i="20" s="1"/>
  <c r="P67" i="20"/>
  <c r="C67" i="20" s="1"/>
  <c r="P71" i="20"/>
  <c r="C71" i="20" s="1"/>
  <c r="P79" i="20"/>
  <c r="C79" i="20" s="1"/>
  <c r="M62" i="5" a="1"/>
  <c r="M62" i="5" s="1"/>
  <c r="H62" i="5" s="1"/>
  <c r="I62" i="5" s="1"/>
  <c r="J62" i="5" s="1"/>
  <c r="K62" i="5" s="1"/>
  <c r="L62" i="5" s="1"/>
  <c r="B73" i="6"/>
  <c r="AP32" i="20"/>
  <c r="B64" i="20"/>
  <c r="AG32" i="20"/>
  <c r="Y32" i="20"/>
  <c r="Q32" i="20"/>
  <c r="B84" i="20"/>
  <c r="AP52" i="20"/>
  <c r="Q52" i="20"/>
  <c r="Y52" i="20"/>
  <c r="B91" i="9"/>
  <c r="B98" i="11"/>
  <c r="B62" i="11"/>
  <c r="M36" i="15" a="1"/>
  <c r="M36" i="15" s="1"/>
  <c r="H36" i="15" s="1"/>
  <c r="I36" i="15" s="1"/>
  <c r="J36" i="15" s="1"/>
  <c r="K36" i="15" s="1"/>
  <c r="L36" i="15" s="1"/>
  <c r="B65" i="15"/>
  <c r="M54" i="15" a="1"/>
  <c r="M54" i="15" s="1"/>
  <c r="H54" i="15" s="1"/>
  <c r="I54" i="15" s="1"/>
  <c r="J54" i="15" s="1"/>
  <c r="K54" i="15" s="1"/>
  <c r="L54" i="15" s="1"/>
  <c r="M43" i="5" a="1"/>
  <c r="M43" i="5" s="1"/>
  <c r="H43" i="5" s="1"/>
  <c r="I43" i="5" s="1"/>
  <c r="J43" i="5" s="1"/>
  <c r="K43" i="5" s="1"/>
  <c r="L43" i="5" s="1"/>
  <c r="B72" i="5"/>
  <c r="B93" i="6"/>
  <c r="B86" i="12"/>
  <c r="B84" i="8"/>
  <c r="K29" i="20"/>
  <c r="K48" i="20"/>
  <c r="S28" i="20"/>
  <c r="AF32" i="20"/>
  <c r="L32" i="20"/>
  <c r="T32" i="20"/>
  <c r="L52" i="20"/>
  <c r="T52" i="20"/>
  <c r="B107" i="11"/>
  <c r="B100" i="9"/>
  <c r="M47" i="15" a="1"/>
  <c r="M47" i="15" s="1"/>
  <c r="H47" i="15" s="1"/>
  <c r="I47" i="15" s="1"/>
  <c r="J47" i="15" s="1"/>
  <c r="K47" i="15" s="1"/>
  <c r="L47" i="15" s="1"/>
  <c r="B76" i="15"/>
  <c r="M35" i="5" a="1"/>
  <c r="M35" i="5" s="1"/>
  <c r="H35" i="5" s="1"/>
  <c r="I35" i="5" s="1"/>
  <c r="J35" i="5" s="1"/>
  <c r="K35" i="5" s="1"/>
  <c r="L35" i="5" s="1"/>
  <c r="B64" i="5"/>
  <c r="M84" i="5" a="1"/>
  <c r="M84" i="5" s="1"/>
  <c r="H84" i="5" s="1"/>
  <c r="I84" i="5" s="1"/>
  <c r="J84" i="5" s="1"/>
  <c r="K84" i="5" s="1"/>
  <c r="L84" i="5" s="1"/>
  <c r="B104" i="6"/>
  <c r="B112" i="6"/>
  <c r="B91" i="12"/>
  <c r="AN48" i="20"/>
  <c r="AN35" i="20"/>
  <c r="P59" i="20"/>
  <c r="C59" i="20" s="1"/>
  <c r="AF85" i="20"/>
  <c r="E85" i="20" s="1"/>
  <c r="B67" i="6"/>
  <c r="B69" i="8"/>
  <c r="R51" i="20"/>
  <c r="AG52" i="20"/>
  <c r="B86" i="11"/>
  <c r="B79" i="9"/>
  <c r="B117" i="9"/>
  <c r="M39" i="15" a="1"/>
  <c r="M39" i="15" s="1"/>
  <c r="H39" i="15" s="1"/>
  <c r="I39" i="15" s="1"/>
  <c r="J39" i="15" s="1"/>
  <c r="K39" i="15" s="1"/>
  <c r="L39" i="15" s="1"/>
  <c r="B68" i="15"/>
  <c r="M48" i="15" a="1"/>
  <c r="M48" i="15" s="1"/>
  <c r="H48" i="15" s="1"/>
  <c r="I48" i="15" s="1"/>
  <c r="J48" i="15" s="1"/>
  <c r="K48" i="15" s="1"/>
  <c r="L48" i="15" s="1"/>
  <c r="M76" i="5" a="1"/>
  <c r="M76" i="5" s="1"/>
  <c r="H76" i="5" s="1"/>
  <c r="I76" i="5" s="1"/>
  <c r="J76" i="5" s="1"/>
  <c r="K76" i="5" s="1"/>
  <c r="L76" i="5" s="1"/>
  <c r="M56" i="5" a="1"/>
  <c r="M56" i="5" s="1"/>
  <c r="H56" i="5" s="1"/>
  <c r="I56" i="5" s="1"/>
  <c r="J56" i="5" s="1"/>
  <c r="K56" i="5" s="1"/>
  <c r="L56" i="5" s="1"/>
  <c r="B70" i="8"/>
  <c r="R25" i="20"/>
  <c r="AF45" i="20"/>
  <c r="AF65" i="20"/>
  <c r="E65" i="20" s="1"/>
  <c r="AF73" i="20"/>
  <c r="E73" i="20" s="1"/>
  <c r="AF77" i="20"/>
  <c r="E77" i="20" s="1"/>
  <c r="AN60" i="20"/>
  <c r="F60" i="20" s="1"/>
  <c r="I32" i="20"/>
  <c r="B76" i="13"/>
  <c r="M40" i="15" a="1"/>
  <c r="M40" i="15" s="1"/>
  <c r="H40" i="15" s="1"/>
  <c r="I40" i="15" s="1"/>
  <c r="J40" i="15" s="1"/>
  <c r="K40" i="15" s="1"/>
  <c r="L40" i="15" s="1"/>
  <c r="B69" i="15"/>
  <c r="M86" i="5" a="1"/>
  <c r="M86" i="5" s="1"/>
  <c r="H86" i="5" s="1"/>
  <c r="I86" i="5" s="1"/>
  <c r="J86" i="5" s="1"/>
  <c r="K86" i="5" s="1"/>
  <c r="L86" i="5" s="1"/>
  <c r="B73" i="12"/>
  <c r="B90" i="8"/>
  <c r="R35" i="20"/>
  <c r="X61" i="20"/>
  <c r="D61" i="20" s="1"/>
  <c r="AE29" i="20"/>
  <c r="B67" i="13"/>
  <c r="B70" i="13"/>
  <c r="M60" i="15" a="1"/>
  <c r="M60" i="15" s="1"/>
  <c r="H60" i="15" s="1"/>
  <c r="I60" i="15" s="1"/>
  <c r="J60" i="15" s="1"/>
  <c r="K60" i="15" s="1"/>
  <c r="L60" i="15" s="1"/>
  <c r="M50" i="15" a="1"/>
  <c r="M50" i="15" s="1"/>
  <c r="H50" i="15" s="1"/>
  <c r="I50" i="15" s="1"/>
  <c r="J50" i="15" s="1"/>
  <c r="K50" i="15" s="1"/>
  <c r="L50" i="15" s="1"/>
  <c r="M68" i="5" a="1"/>
  <c r="M68" i="5" s="1"/>
  <c r="H68" i="5" s="1"/>
  <c r="I68" i="5" s="1"/>
  <c r="J68" i="5" s="1"/>
  <c r="K68" i="5" s="1"/>
  <c r="L68" i="5" s="1"/>
  <c r="M48" i="5" a="1"/>
  <c r="M48" i="5" s="1"/>
  <c r="H48" i="5" s="1"/>
  <c r="I48" i="5" s="1"/>
  <c r="J48" i="5" s="1"/>
  <c r="K48" i="5" s="1"/>
  <c r="L48" i="5" s="1"/>
  <c r="B98" i="6"/>
  <c r="B111" i="12"/>
  <c r="B62" i="8"/>
  <c r="R39" i="20"/>
  <c r="AF25" i="20"/>
  <c r="B66" i="9"/>
  <c r="M32" i="15" a="1"/>
  <c r="M32" i="15" s="1"/>
  <c r="H32" i="15" s="1"/>
  <c r="I32" i="15" s="1"/>
  <c r="J32" i="15" s="1"/>
  <c r="K32" i="15" s="1"/>
  <c r="L32" i="15" s="1"/>
  <c r="B61" i="15"/>
  <c r="M41" i="15" a="1"/>
  <c r="M41" i="15" s="1"/>
  <c r="H41" i="15" s="1"/>
  <c r="I41" i="15" s="1"/>
  <c r="J41" i="15" s="1"/>
  <c r="K41" i="15" s="1"/>
  <c r="L41" i="15" s="1"/>
  <c r="M78" i="5" a="1"/>
  <c r="M78" i="5" s="1"/>
  <c r="H78" i="5" s="1"/>
  <c r="I78" i="5" s="1"/>
  <c r="J78" i="5" s="1"/>
  <c r="K78" i="5" s="1"/>
  <c r="L78" i="5" s="1"/>
  <c r="B95" i="12"/>
  <c r="B89" i="11"/>
  <c r="M87" i="5" a="1"/>
  <c r="M87" i="5" s="1"/>
  <c r="H87" i="5" s="1"/>
  <c r="I87" i="5" s="1"/>
  <c r="J87" i="5" s="1"/>
  <c r="K87" i="5" s="1"/>
  <c r="L87" i="5" s="1"/>
  <c r="M61" i="5" a="1"/>
  <c r="M61" i="5" s="1"/>
  <c r="H61" i="5" s="1"/>
  <c r="I61" i="5" s="1"/>
  <c r="J61" i="5" s="1"/>
  <c r="K61" i="5" s="1"/>
  <c r="L61" i="5" s="1"/>
  <c r="M83" i="15" a="1"/>
  <c r="M83" i="15" s="1"/>
  <c r="H83" i="15" s="1"/>
  <c r="I83" i="15" s="1"/>
  <c r="J83" i="15" s="1"/>
  <c r="K83" i="15" s="1"/>
  <c r="L83" i="15" s="1"/>
  <c r="B111" i="13"/>
  <c r="B116" i="11"/>
  <c r="B74" i="11"/>
  <c r="B82" i="9"/>
  <c r="M33" i="15" a="1"/>
  <c r="M33" i="15" s="1"/>
  <c r="H33" i="15" s="1"/>
  <c r="I33" i="15" s="1"/>
  <c r="J33" i="15" s="1"/>
  <c r="K33" i="15" s="1"/>
  <c r="L33" i="15" s="1"/>
  <c r="B62" i="15"/>
  <c r="M60" i="5" a="1"/>
  <c r="M60" i="5" s="1"/>
  <c r="H60" i="5" s="1"/>
  <c r="I60" i="5" s="1"/>
  <c r="J60" i="5" s="1"/>
  <c r="K60" i="5" s="1"/>
  <c r="L60" i="5" s="1"/>
  <c r="M40" i="5" a="1"/>
  <c r="M40" i="5" s="1"/>
  <c r="H40" i="5" s="1"/>
  <c r="I40" i="5" s="1"/>
  <c r="J40" i="5" s="1"/>
  <c r="K40" i="5" s="1"/>
  <c r="L40" i="5" s="1"/>
  <c r="M59" i="5" a="1"/>
  <c r="M59" i="5" s="1"/>
  <c r="H59" i="5" s="1"/>
  <c r="I59" i="5" s="1"/>
  <c r="J59" i="5" s="1"/>
  <c r="K59" i="5" s="1"/>
  <c r="L59" i="5" s="1"/>
  <c r="B88" i="5"/>
  <c r="B100" i="6"/>
  <c r="R26" i="20"/>
  <c r="AN27" i="20"/>
  <c r="S35" i="20"/>
  <c r="S38" i="20"/>
  <c r="S49" i="20"/>
  <c r="R28" i="20"/>
  <c r="R33" i="20"/>
  <c r="S31" i="20"/>
  <c r="S34" i="20"/>
  <c r="S45" i="20"/>
  <c r="S52" i="20"/>
  <c r="R27" i="20"/>
  <c r="S27" i="20"/>
  <c r="S30" i="20"/>
  <c r="S41" i="20"/>
  <c r="R52" i="20"/>
  <c r="R49" i="20"/>
  <c r="S26" i="20"/>
  <c r="S37" i="20"/>
  <c r="S44" i="20"/>
  <c r="R44" i="20"/>
  <c r="R53" i="20"/>
  <c r="S33" i="20"/>
  <c r="S40" i="20"/>
  <c r="R40" i="20"/>
  <c r="R47" i="20"/>
  <c r="S36" i="20"/>
  <c r="R32" i="20"/>
  <c r="R36" i="20"/>
  <c r="R43" i="20"/>
  <c r="S25" i="20"/>
  <c r="S32" i="20"/>
  <c r="S47" i="20"/>
  <c r="S50" i="20"/>
  <c r="R30" i="20"/>
  <c r="R42" i="20"/>
  <c r="R45" i="20"/>
  <c r="V20" i="20"/>
  <c r="S39" i="20"/>
  <c r="S42" i="20"/>
  <c r="S53" i="20"/>
  <c r="R34" i="20"/>
  <c r="R37" i="20"/>
  <c r="P83" i="20"/>
  <c r="C83" i="20" s="1"/>
  <c r="X58" i="20"/>
  <c r="D58" i="20" s="1"/>
  <c r="B61" i="20"/>
  <c r="Z48" i="20"/>
  <c r="B111" i="11"/>
  <c r="B67" i="9"/>
  <c r="B112" i="9"/>
  <c r="M34" i="15" a="1"/>
  <c r="M34" i="15" s="1"/>
  <c r="H34" i="15" s="1"/>
  <c r="I34" i="15" s="1"/>
  <c r="J34" i="15" s="1"/>
  <c r="K34" i="15" s="1"/>
  <c r="L34" i="15" s="1"/>
  <c r="M43" i="15" a="1"/>
  <c r="M43" i="15" s="1"/>
  <c r="H43" i="15" s="1"/>
  <c r="I43" i="15" s="1"/>
  <c r="J43" i="15" s="1"/>
  <c r="K43" i="15" s="1"/>
  <c r="L43" i="15" s="1"/>
  <c r="B72" i="15"/>
  <c r="M70" i="5" a="1"/>
  <c r="M70" i="5" s="1"/>
  <c r="H70" i="5" s="1"/>
  <c r="I70" i="5" s="1"/>
  <c r="J70" i="5" s="1"/>
  <c r="K70" i="5" s="1"/>
  <c r="L70" i="5" s="1"/>
  <c r="B116" i="6"/>
  <c r="J29" i="20"/>
  <c r="O29" i="20"/>
  <c r="AM29" i="20"/>
  <c r="AA29" i="20"/>
  <c r="W48" i="20"/>
  <c r="W24" i="20" s="1"/>
  <c r="O48" i="20"/>
  <c r="J48" i="20"/>
  <c r="M45" i="15" a="1"/>
  <c r="M45" i="15" s="1"/>
  <c r="H45" i="15" s="1"/>
  <c r="I45" i="15" s="1"/>
  <c r="J45" i="15" s="1"/>
  <c r="K45" i="15" s="1"/>
  <c r="L45" i="15" s="1"/>
  <c r="M52" i="15" a="1"/>
  <c r="M52" i="15" s="1"/>
  <c r="H52" i="15" s="1"/>
  <c r="I52" i="15" s="1"/>
  <c r="J52" i="15" s="1"/>
  <c r="K52" i="15" s="1"/>
  <c r="L52" i="15" s="1"/>
  <c r="M59" i="15" a="1"/>
  <c r="M59" i="15" s="1"/>
  <c r="H59" i="15" s="1"/>
  <c r="I59" i="15" s="1"/>
  <c r="J59" i="15" s="1"/>
  <c r="K59" i="15" s="1"/>
  <c r="L59" i="15" s="1"/>
  <c r="M38" i="5" a="1"/>
  <c r="M38" i="5" s="1"/>
  <c r="H38" i="5" s="1"/>
  <c r="I38" i="5" s="1"/>
  <c r="J38" i="5" s="1"/>
  <c r="K38" i="5" s="1"/>
  <c r="L38" i="5" s="1"/>
  <c r="M46" i="5" a="1"/>
  <c r="M46" i="5" s="1"/>
  <c r="H46" i="5" s="1"/>
  <c r="I46" i="5" s="1"/>
  <c r="J46" i="5" s="1"/>
  <c r="K46" i="5" s="1"/>
  <c r="L46" i="5" s="1"/>
  <c r="M54" i="5" a="1"/>
  <c r="M54" i="5" s="1"/>
  <c r="H54" i="5" s="1"/>
  <c r="I54" i="5" s="1"/>
  <c r="J54" i="5" s="1"/>
  <c r="K54" i="5" s="1"/>
  <c r="L54" i="5" s="1"/>
  <c r="AV332" i="28"/>
  <c r="BC332" i="28"/>
  <c r="AO332" i="28"/>
  <c r="AN332" i="28"/>
  <c r="AU332" i="28"/>
  <c r="AV325" i="28"/>
  <c r="BC325" i="28"/>
  <c r="AO325" i="28"/>
  <c r="AU325" i="28"/>
  <c r="AN325" i="28"/>
  <c r="BC185" i="28"/>
  <c r="AN185" i="28"/>
  <c r="AV185" i="28"/>
  <c r="AO185" i="28"/>
  <c r="AU185" i="28"/>
  <c r="AV34" i="28"/>
  <c r="BC34" i="28"/>
  <c r="AN34" i="28"/>
  <c r="AO34" i="28"/>
  <c r="AU34" i="28"/>
  <c r="M53" i="15" a="1"/>
  <c r="M53" i="15" s="1"/>
  <c r="H53" i="15" s="1"/>
  <c r="I53" i="15" s="1"/>
  <c r="J53" i="15" s="1"/>
  <c r="K53" i="15" s="1"/>
  <c r="L53" i="15" s="1"/>
  <c r="M31" i="5" a="1"/>
  <c r="M31" i="5" s="1"/>
  <c r="H31" i="5" s="1"/>
  <c r="I31" i="5" s="1"/>
  <c r="J31" i="5" s="1"/>
  <c r="K31" i="5" s="1"/>
  <c r="L31" i="5" s="1"/>
  <c r="M39" i="5" a="1"/>
  <c r="M39" i="5" s="1"/>
  <c r="H39" i="5" s="1"/>
  <c r="I39" i="5" s="1"/>
  <c r="J39" i="5" s="1"/>
  <c r="K39" i="5" s="1"/>
  <c r="L39" i="5" s="1"/>
  <c r="M47" i="5" a="1"/>
  <c r="M47" i="5" s="1"/>
  <c r="H47" i="5" s="1"/>
  <c r="I47" i="5" s="1"/>
  <c r="J47" i="5" s="1"/>
  <c r="K47" i="5" s="1"/>
  <c r="L47" i="5" s="1"/>
  <c r="M55" i="5" a="1"/>
  <c r="M55" i="5" s="1"/>
  <c r="H55" i="5" s="1"/>
  <c r="I55" i="5" s="1"/>
  <c r="J55" i="5" s="1"/>
  <c r="K55" i="5" s="1"/>
  <c r="L55" i="5" s="1"/>
  <c r="Z32" i="20"/>
  <c r="Z25" i="20"/>
  <c r="AA47" i="20"/>
  <c r="AA44" i="20"/>
  <c r="AA37" i="20"/>
  <c r="AA30" i="20"/>
  <c r="AH49" i="20"/>
  <c r="AH33" i="20"/>
  <c r="AH30" i="20"/>
  <c r="AH46" i="20"/>
  <c r="AI29" i="20"/>
  <c r="AP48" i="20"/>
  <c r="M55" i="15" a="1"/>
  <c r="M55" i="15" s="1"/>
  <c r="H55" i="15" s="1"/>
  <c r="I55" i="15" s="1"/>
  <c r="J55" i="15" s="1"/>
  <c r="K55" i="15" s="1"/>
  <c r="L55" i="15" s="1"/>
  <c r="M33" i="5" a="1"/>
  <c r="M33" i="5" s="1"/>
  <c r="H33" i="5" s="1"/>
  <c r="I33" i="5" s="1"/>
  <c r="J33" i="5" s="1"/>
  <c r="K33" i="5" s="1"/>
  <c r="L33" i="5" s="1"/>
  <c r="M41" i="5" a="1"/>
  <c r="M41" i="5" s="1"/>
  <c r="H41" i="5" s="1"/>
  <c r="I41" i="5" s="1"/>
  <c r="J41" i="5" s="1"/>
  <c r="K41" i="5" s="1"/>
  <c r="L41" i="5" s="1"/>
  <c r="M49" i="5" a="1"/>
  <c r="M49" i="5" s="1"/>
  <c r="H49" i="5" s="1"/>
  <c r="I49" i="5" s="1"/>
  <c r="J49" i="5" s="1"/>
  <c r="K49" i="5" s="1"/>
  <c r="L49" i="5" s="1"/>
  <c r="M57" i="5" a="1"/>
  <c r="M57" i="5" s="1"/>
  <c r="H57" i="5" s="1"/>
  <c r="I57" i="5" s="1"/>
  <c r="J57" i="5" s="1"/>
  <c r="K57" i="5" s="1"/>
  <c r="L57" i="5" s="1"/>
  <c r="R29" i="20"/>
  <c r="Z27" i="20"/>
  <c r="AA49" i="20"/>
  <c r="AA42" i="20"/>
  <c r="AI42" i="20"/>
  <c r="AI39" i="20"/>
  <c r="AH50" i="20"/>
  <c r="AH43" i="20"/>
  <c r="AI33" i="20"/>
  <c r="AH41" i="20"/>
  <c r="AH25" i="20"/>
  <c r="M35" i="15" a="1"/>
  <c r="M35" i="15" s="1"/>
  <c r="H35" i="15" s="1"/>
  <c r="I35" i="15" s="1"/>
  <c r="J35" i="15" s="1"/>
  <c r="K35" i="15" s="1"/>
  <c r="L35" i="15" s="1"/>
  <c r="M42" i="15" a="1"/>
  <c r="M42" i="15" s="1"/>
  <c r="H42" i="15" s="1"/>
  <c r="I42" i="15" s="1"/>
  <c r="J42" i="15" s="1"/>
  <c r="K42" i="15" s="1"/>
  <c r="L42" i="15" s="1"/>
  <c r="M34" i="5" a="1"/>
  <c r="M34" i="5" s="1"/>
  <c r="H34" i="5" s="1"/>
  <c r="I34" i="5" s="1"/>
  <c r="J34" i="5" s="1"/>
  <c r="K34" i="5" s="1"/>
  <c r="L34" i="5" s="1"/>
  <c r="M42" i="5" a="1"/>
  <c r="M42" i="5" s="1"/>
  <c r="H42" i="5" s="1"/>
  <c r="I42" i="5" s="1"/>
  <c r="J42" i="5" s="1"/>
  <c r="K42" i="5" s="1"/>
  <c r="L42" i="5" s="1"/>
  <c r="M50" i="5" a="1"/>
  <c r="M50" i="5" s="1"/>
  <c r="H50" i="5" s="1"/>
  <c r="I50" i="5" s="1"/>
  <c r="J50" i="5" s="1"/>
  <c r="K50" i="5" s="1"/>
  <c r="L50" i="5" s="1"/>
  <c r="M58" i="5" a="1"/>
  <c r="M58" i="5" s="1"/>
  <c r="H58" i="5" s="1"/>
  <c r="I58" i="5" s="1"/>
  <c r="J58" i="5" s="1"/>
  <c r="K58" i="5" s="1"/>
  <c r="L58" i="5" s="1"/>
  <c r="S29" i="20"/>
  <c r="Z43" i="20"/>
  <c r="Z36" i="20"/>
  <c r="AS36" i="20" s="1"/>
  <c r="Z33" i="20"/>
  <c r="AA53" i="20"/>
  <c r="AI47" i="20"/>
  <c r="AI26" i="20"/>
  <c r="AI38" i="20"/>
  <c r="AI37" i="20"/>
  <c r="N48" i="20"/>
  <c r="AL29" i="20"/>
  <c r="M49" i="15" a="1"/>
  <c r="M49" i="15" s="1"/>
  <c r="H49" i="15" s="1"/>
  <c r="I49" i="15" s="1"/>
  <c r="J49" i="15" s="1"/>
  <c r="K49" i="15" s="1"/>
  <c r="L49" i="15" s="1"/>
  <c r="M56" i="15" a="1"/>
  <c r="M56" i="15" s="1"/>
  <c r="H56" i="15" s="1"/>
  <c r="I56" i="15" s="1"/>
  <c r="J56" i="15" s="1"/>
  <c r="K56" i="15" s="1"/>
  <c r="L56" i="15" s="1"/>
  <c r="Z47" i="20"/>
  <c r="Z40" i="20"/>
  <c r="Z37" i="20"/>
  <c r="Z28" i="20"/>
  <c r="AA50" i="20"/>
  <c r="AH26" i="20"/>
  <c r="AI31" i="20"/>
  <c r="AI51" i="20"/>
  <c r="AI45" i="20"/>
  <c r="AI48" i="20"/>
  <c r="AP29" i="20"/>
  <c r="AI53" i="20"/>
  <c r="AI36" i="20"/>
  <c r="AI50" i="20"/>
  <c r="AH48" i="20"/>
  <c r="B80" i="20"/>
  <c r="M66" i="15" a="1"/>
  <c r="M66" i="15" s="1"/>
  <c r="H66" i="15" s="1"/>
  <c r="I66" i="15" s="1"/>
  <c r="J66" i="15" s="1"/>
  <c r="K66" i="15" s="1"/>
  <c r="L66" i="15" s="1"/>
  <c r="M73" i="15" a="1"/>
  <c r="M73" i="15" s="1"/>
  <c r="H73" i="15" s="1"/>
  <c r="I73" i="15" s="1"/>
  <c r="J73" i="15" s="1"/>
  <c r="K73" i="15" s="1"/>
  <c r="L73" i="15" s="1"/>
  <c r="M80" i="15" a="1"/>
  <c r="M80" i="15" s="1"/>
  <c r="H80" i="15" s="1"/>
  <c r="I80" i="15" s="1"/>
  <c r="J80" i="15" s="1"/>
  <c r="K80" i="15" s="1"/>
  <c r="L80" i="15" s="1"/>
  <c r="M57" i="15" a="1"/>
  <c r="M57" i="15" s="1"/>
  <c r="H57" i="15" s="1"/>
  <c r="I57" i="15" s="1"/>
  <c r="J57" i="15" s="1"/>
  <c r="K57" i="15" s="1"/>
  <c r="L57" i="15" s="1"/>
  <c r="M36" i="5" a="1"/>
  <c r="M36" i="5" s="1"/>
  <c r="H36" i="5" s="1"/>
  <c r="I36" i="5" s="1"/>
  <c r="J36" i="5" s="1"/>
  <c r="K36" i="5" s="1"/>
  <c r="L36" i="5" s="1"/>
  <c r="M44" i="5" a="1"/>
  <c r="M44" i="5" s="1"/>
  <c r="H44" i="5" s="1"/>
  <c r="I44" i="5" s="1"/>
  <c r="J44" i="5" s="1"/>
  <c r="K44" i="5" s="1"/>
  <c r="L44" i="5" s="1"/>
  <c r="M52" i="5" a="1"/>
  <c r="M52" i="5" s="1"/>
  <c r="H52" i="5" s="1"/>
  <c r="I52" i="5" s="1"/>
  <c r="J52" i="5" s="1"/>
  <c r="K52" i="5" s="1"/>
  <c r="L52" i="5" s="1"/>
  <c r="S48" i="20"/>
  <c r="Z52" i="20"/>
  <c r="AA27" i="20"/>
  <c r="Z49" i="20"/>
  <c r="Z45" i="20"/>
  <c r="Z38" i="20"/>
  <c r="AH31" i="20"/>
  <c r="AH35" i="20"/>
  <c r="AI28" i="20"/>
  <c r="J87" i="20"/>
  <c r="N29" i="20"/>
  <c r="V48" i="20"/>
  <c r="M37" i="15" a="1"/>
  <c r="M37" i="15" s="1"/>
  <c r="H37" i="15" s="1"/>
  <c r="I37" i="15" s="1"/>
  <c r="J37" i="15" s="1"/>
  <c r="K37" i="15" s="1"/>
  <c r="L37" i="15" s="1"/>
  <c r="M44" i="15" a="1"/>
  <c r="M44" i="15" s="1"/>
  <c r="H44" i="15" s="1"/>
  <c r="I44" i="15" s="1"/>
  <c r="J44" i="15" s="1"/>
  <c r="K44" i="15" s="1"/>
  <c r="L44" i="15" s="1"/>
  <c r="M51" i="15" a="1"/>
  <c r="M51" i="15" s="1"/>
  <c r="H51" i="15" s="1"/>
  <c r="I51" i="15" s="1"/>
  <c r="J51" i="15" s="1"/>
  <c r="K51" i="15" s="1"/>
  <c r="L51" i="15" s="1"/>
  <c r="M58" i="15" a="1"/>
  <c r="M58" i="15" s="1"/>
  <c r="H58" i="15" s="1"/>
  <c r="I58" i="15" s="1"/>
  <c r="J58" i="15" s="1"/>
  <c r="K58" i="15" s="1"/>
  <c r="L58" i="15" s="1"/>
  <c r="AA31" i="20"/>
  <c r="AA28" i="20"/>
  <c r="Z50" i="20"/>
  <c r="Z42" i="20"/>
  <c r="AI52" i="20"/>
  <c r="AH36" i="20"/>
  <c r="AH53" i="20"/>
  <c r="AH40" i="20"/>
  <c r="AH28" i="20"/>
  <c r="AH29" i="20"/>
  <c r="B78" i="9"/>
  <c r="M31" i="15" a="1"/>
  <c r="M31" i="15" s="1"/>
  <c r="H31" i="15" s="1"/>
  <c r="I31" i="15" s="1"/>
  <c r="J31" i="15" s="1"/>
  <c r="K31" i="15" s="1"/>
  <c r="L31" i="15" s="1"/>
  <c r="M38" i="15" a="1"/>
  <c r="M38" i="15" s="1"/>
  <c r="H38" i="15" s="1"/>
  <c r="I38" i="15" s="1"/>
  <c r="J38" i="15" s="1"/>
  <c r="K38" i="15" s="1"/>
  <c r="L38" i="15" s="1"/>
  <c r="B74" i="15"/>
  <c r="B81" i="15"/>
  <c r="B88" i="15"/>
  <c r="M37" i="5" a="1"/>
  <c r="M37" i="5" s="1"/>
  <c r="H37" i="5" s="1"/>
  <c r="I37" i="5" s="1"/>
  <c r="J37" i="5" s="1"/>
  <c r="K37" i="5" s="1"/>
  <c r="L37" i="5" s="1"/>
  <c r="M45" i="5" a="1"/>
  <c r="M45" i="5" s="1"/>
  <c r="H45" i="5" s="1"/>
  <c r="I45" i="5" s="1"/>
  <c r="J45" i="5" s="1"/>
  <c r="K45" i="5" s="1"/>
  <c r="L45" i="5" s="1"/>
  <c r="M53" i="5" a="1"/>
  <c r="M53" i="5" s="1"/>
  <c r="H53" i="5" s="1"/>
  <c r="I53" i="5" s="1"/>
  <c r="J53" i="5" s="1"/>
  <c r="K53" i="5" s="1"/>
  <c r="L53" i="5" s="1"/>
  <c r="B61" i="6"/>
  <c r="B77" i="6"/>
  <c r="B78" i="12"/>
  <c r="B85" i="12"/>
  <c r="B75" i="8"/>
  <c r="B88" i="8"/>
  <c r="AA35" i="20"/>
  <c r="AA32" i="20"/>
  <c r="AA25" i="20"/>
  <c r="AI32" i="20"/>
  <c r="AI46" i="20"/>
  <c r="AI40" i="20"/>
  <c r="AH34" i="20"/>
  <c r="AR63" i="27"/>
  <c r="BA63" i="27" s="1"/>
  <c r="AR80" i="27"/>
  <c r="BA80" i="27" s="1"/>
  <c r="AR52" i="27"/>
  <c r="BA52" i="27" s="1"/>
  <c r="AR75" i="27"/>
  <c r="BA75" i="27" s="1"/>
  <c r="AR57" i="27"/>
  <c r="BA57" i="27" s="1"/>
  <c r="AR83" i="27"/>
  <c r="BA83" i="27" s="1"/>
  <c r="AR66" i="27"/>
  <c r="BA66" i="27" s="1"/>
  <c r="AR73" i="27"/>
  <c r="BA73" i="27" s="1"/>
  <c r="AR56" i="27"/>
  <c r="BA56" i="27" s="1"/>
  <c r="AR67" i="27"/>
  <c r="BA67" i="27" s="1"/>
  <c r="AR86" i="27"/>
  <c r="BA86" i="27" s="1"/>
  <c r="AR84" i="27"/>
  <c r="BA84" i="27" s="1"/>
  <c r="AR65" i="27"/>
  <c r="BA65" i="27" s="1"/>
  <c r="AR50" i="27"/>
  <c r="BA50" i="27" s="1"/>
  <c r="AR82" i="27"/>
  <c r="BA82" i="27" s="1"/>
  <c r="AR81" i="27"/>
  <c r="BA81" i="27" s="1"/>
  <c r="AR53" i="27"/>
  <c r="BA53" i="27" s="1"/>
  <c r="AR60" i="27"/>
  <c r="BA60" i="27" s="1"/>
  <c r="AR71" i="27"/>
  <c r="BA71" i="27" s="1"/>
  <c r="AR74" i="27"/>
  <c r="BA74" i="27" s="1"/>
  <c r="AR72" i="27"/>
  <c r="BA72" i="27" s="1"/>
  <c r="AR70" i="27"/>
  <c r="BA70" i="27" s="1"/>
  <c r="AP74" i="27"/>
  <c r="AY74" i="27" s="1"/>
  <c r="AP59" i="27"/>
  <c r="AY59" i="27" s="1"/>
  <c r="AP87" i="27"/>
  <c r="AY87" i="27" s="1"/>
  <c r="AU77" i="27"/>
  <c r="AZ77" i="27" s="1"/>
  <c r="AU84" i="27"/>
  <c r="AZ84" i="27" s="1"/>
  <c r="AU76" i="27"/>
  <c r="AZ76" i="27" s="1"/>
  <c r="AU50" i="27"/>
  <c r="AZ50" i="27" s="1"/>
  <c r="AU57" i="27"/>
  <c r="AZ57" i="27" s="1"/>
  <c r="AU62" i="27"/>
  <c r="AZ62" i="27" s="1"/>
  <c r="AU56" i="27"/>
  <c r="AZ56" i="27" s="1"/>
  <c r="AU75" i="27"/>
  <c r="AZ75" i="27" s="1"/>
  <c r="AU83" i="27"/>
  <c r="AZ83" i="27" s="1"/>
  <c r="AU74" i="27"/>
  <c r="AZ74" i="27" s="1"/>
  <c r="AU51" i="27"/>
  <c r="AZ51" i="27" s="1"/>
  <c r="AU59" i="27"/>
  <c r="AZ59" i="27" s="1"/>
  <c r="AU63" i="27"/>
  <c r="AZ63" i="27" s="1"/>
  <c r="AU67" i="27"/>
  <c r="AZ67" i="27" s="1"/>
  <c r="AU73" i="27"/>
  <c r="AZ73" i="27" s="1"/>
  <c r="AU82" i="27"/>
  <c r="AZ82" i="27" s="1"/>
  <c r="AU72" i="27"/>
  <c r="AZ72" i="27" s="1"/>
  <c r="AU52" i="27"/>
  <c r="AZ52" i="27" s="1"/>
  <c r="AU61" i="27"/>
  <c r="AZ61" i="27" s="1"/>
  <c r="AU71" i="27"/>
  <c r="AZ71" i="27" s="1"/>
  <c r="AU58" i="27"/>
  <c r="AZ58" i="27" s="1"/>
  <c r="AU87" i="27"/>
  <c r="AZ87" i="27" s="1"/>
  <c r="AU81" i="27"/>
  <c r="AZ81" i="27" s="1"/>
  <c r="AU68" i="27"/>
  <c r="AZ68" i="27" s="1"/>
  <c r="AU53" i="27"/>
  <c r="AZ53" i="27" s="1"/>
  <c r="AU69" i="27"/>
  <c r="AZ69" i="27" s="1"/>
  <c r="AU88" i="27"/>
  <c r="AZ88" i="27" s="1"/>
  <c r="AU86" i="27"/>
  <c r="AZ86" i="27" s="1"/>
  <c r="AU80" i="27"/>
  <c r="AZ80" i="27" s="1"/>
  <c r="AU66" i="27"/>
  <c r="AZ66" i="27" s="1"/>
  <c r="AU70" i="27"/>
  <c r="AZ70" i="27" s="1"/>
  <c r="AU54" i="27"/>
  <c r="AZ54" i="27" s="1"/>
  <c r="AU65" i="27"/>
  <c r="AZ65" i="27" s="1"/>
  <c r="AU60" i="27"/>
  <c r="AZ60" i="27" s="1"/>
  <c r="AR62" i="27"/>
  <c r="BA62" i="27" s="1"/>
  <c r="AP69" i="27"/>
  <c r="AY69" i="27" s="1"/>
  <c r="AV384" i="28"/>
  <c r="BC384" i="28"/>
  <c r="AO384" i="28"/>
  <c r="AN384" i="28"/>
  <c r="AV326" i="28"/>
  <c r="BC326" i="28"/>
  <c r="AO326" i="28"/>
  <c r="AU326" i="28"/>
  <c r="AN326" i="28"/>
  <c r="AO207" i="28"/>
  <c r="BC207" i="28"/>
  <c r="AV207" i="28"/>
  <c r="AU207" i="28"/>
  <c r="AN207" i="28"/>
  <c r="AV87" i="28"/>
  <c r="BC87" i="28"/>
  <c r="AO87" i="28"/>
  <c r="AU87" i="28"/>
  <c r="AU400" i="28"/>
  <c r="AU381" i="28"/>
  <c r="AU373" i="28"/>
  <c r="AU390" i="28"/>
  <c r="AU378" i="28"/>
  <c r="AU398" i="28"/>
  <c r="AU383" i="28"/>
  <c r="AU374" i="28"/>
  <c r="AU389" i="28"/>
  <c r="AU382" i="28"/>
  <c r="AU372" i="28"/>
  <c r="AU394" i="28"/>
  <c r="AU391" i="28"/>
  <c r="AU376" i="28"/>
  <c r="AU399" i="28"/>
  <c r="AU375" i="28"/>
  <c r="AU380" i="28"/>
  <c r="AU371" i="28"/>
  <c r="AU385" i="28"/>
  <c r="AU384" i="28"/>
  <c r="AU379" i="28"/>
  <c r="AU395" i="28"/>
  <c r="AU388" i="28"/>
  <c r="AU386" i="28"/>
  <c r="AU377" i="28"/>
  <c r="AU396" i="28"/>
  <c r="AU401" i="28"/>
  <c r="AU397" i="28"/>
  <c r="AO90" i="28"/>
  <c r="BC90" i="28"/>
  <c r="AN90" i="28"/>
  <c r="AU90" i="28"/>
  <c r="AV90" i="28"/>
  <c r="AO397" i="28"/>
  <c r="AV397" i="28"/>
  <c r="BC397" i="28"/>
  <c r="AN397" i="28"/>
  <c r="AV338" i="28"/>
  <c r="BC338" i="28"/>
  <c r="AO338" i="28"/>
  <c r="AN338" i="28"/>
  <c r="AU338" i="28"/>
  <c r="AO255" i="28"/>
  <c r="BC255" i="28"/>
  <c r="AU255" i="28"/>
  <c r="BC199" i="28"/>
  <c r="AV199" i="28"/>
  <c r="AO199" i="28"/>
  <c r="AN199" i="28"/>
  <c r="AU199" i="28"/>
  <c r="AN427" i="28"/>
  <c r="AO427" i="28"/>
  <c r="AV427" i="28"/>
  <c r="AU427" i="28"/>
  <c r="BC427" i="28"/>
  <c r="AO337" i="28"/>
  <c r="BC337" i="28"/>
  <c r="AN337" i="28"/>
  <c r="AU337" i="28"/>
  <c r="AV337" i="28"/>
  <c r="AV308" i="28"/>
  <c r="BC308" i="28"/>
  <c r="AU308" i="28"/>
  <c r="AV277" i="28"/>
  <c r="AO277" i="28"/>
  <c r="BC277" i="28"/>
  <c r="AU277" i="28"/>
  <c r="AN277" i="28"/>
  <c r="AO238" i="28"/>
  <c r="BC238" i="28"/>
  <c r="AN238" i="28"/>
  <c r="AU238" i="28"/>
  <c r="AV238" i="28"/>
  <c r="BC101" i="28"/>
  <c r="AN101" i="28"/>
  <c r="AV101" i="28"/>
  <c r="AO101" i="28"/>
  <c r="AU101" i="28"/>
  <c r="BC92" i="28"/>
  <c r="AO92" i="28"/>
  <c r="AV92" i="28"/>
  <c r="AN92" i="28"/>
  <c r="AV41" i="28"/>
  <c r="BC41" i="28"/>
  <c r="AO41" i="28"/>
  <c r="AU41" i="28"/>
  <c r="AN41" i="28"/>
  <c r="AN212" i="28"/>
  <c r="AO212" i="28"/>
  <c r="AV212" i="28"/>
  <c r="BC212" i="28"/>
  <c r="BC56" i="28"/>
  <c r="AO56" i="28"/>
  <c r="AV56" i="28"/>
  <c r="AN56" i="28"/>
  <c r="AU56" i="28"/>
  <c r="AV229" i="28"/>
  <c r="BC229" i="28"/>
  <c r="AN229" i="28"/>
  <c r="AU229" i="28"/>
  <c r="AO229" i="28"/>
  <c r="AO220" i="28"/>
  <c r="AV220" i="28"/>
  <c r="AN220" i="28"/>
  <c r="BC220" i="28"/>
  <c r="AU220" i="28"/>
  <c r="AO61" i="28"/>
  <c r="AN61" i="28"/>
  <c r="BC61" i="28"/>
  <c r="AV61" i="28"/>
  <c r="AU61" i="28"/>
  <c r="AT78" i="27"/>
  <c r="AT56" i="27"/>
  <c r="AT52" i="27"/>
  <c r="AV329" i="28"/>
  <c r="BC329" i="28"/>
  <c r="AO329" i="28"/>
  <c r="AN329" i="28"/>
  <c r="AU329" i="28"/>
  <c r="BC299" i="28"/>
  <c r="AN299" i="28"/>
  <c r="AO299" i="28"/>
  <c r="AV299" i="28"/>
  <c r="AO189" i="28"/>
  <c r="AV189" i="28"/>
  <c r="BC189" i="28"/>
  <c r="AN189" i="28"/>
  <c r="AU189" i="28"/>
  <c r="AO83" i="28"/>
  <c r="AV83" i="28"/>
  <c r="AN83" i="28"/>
  <c r="AU83" i="28"/>
  <c r="BC83" i="28"/>
  <c r="AV68" i="28"/>
  <c r="BC68" i="28"/>
  <c r="AO68" i="28"/>
  <c r="AN68" i="28"/>
  <c r="AU68" i="28"/>
  <c r="AP21" i="28"/>
  <c r="AI50" i="28"/>
  <c r="AI37" i="28"/>
  <c r="AI44" i="28"/>
  <c r="AI54" i="28"/>
  <c r="AI41" i="28"/>
  <c r="AI60" i="28"/>
  <c r="AI58" i="28"/>
  <c r="AI45" i="28"/>
  <c r="AI31" i="28"/>
  <c r="AI49" i="28"/>
  <c r="AI35" i="28"/>
  <c r="AI53" i="28"/>
  <c r="AI39" i="28"/>
  <c r="AI57" i="28"/>
  <c r="AI43" i="28"/>
  <c r="AI32" i="28"/>
  <c r="AI47" i="28"/>
  <c r="AI48" i="28"/>
  <c r="AI34" i="28"/>
  <c r="AI51" i="28"/>
  <c r="AI36" i="28"/>
  <c r="AI38" i="28"/>
  <c r="AI55" i="28"/>
  <c r="AI52" i="28"/>
  <c r="AI30" i="28"/>
  <c r="AI46" i="28"/>
  <c r="AI33" i="28"/>
  <c r="AI56" i="28"/>
  <c r="AJ14" i="28"/>
  <c r="BD18" i="28"/>
  <c r="AW18" i="28"/>
  <c r="AP22" i="28"/>
  <c r="AI12" i="28"/>
  <c r="BD19" i="28"/>
  <c r="AP23" i="28"/>
  <c r="AP19" i="28"/>
  <c r="AW22" i="28"/>
  <c r="AW19" i="28"/>
  <c r="BD22" i="28"/>
  <c r="AI11" i="28"/>
  <c r="BD23" i="28"/>
  <c r="AW13" i="28"/>
  <c r="AP14" i="28"/>
  <c r="AI13" i="28"/>
  <c r="AP12" i="28"/>
  <c r="AI23" i="28"/>
  <c r="AW20" i="28"/>
  <c r="AP13" i="28"/>
  <c r="AI24" i="28"/>
  <c r="AP24" i="28"/>
  <c r="AW23" i="28"/>
  <c r="AI21" i="28"/>
  <c r="BD12" i="28"/>
  <c r="AW24" i="28"/>
  <c r="BD11" i="28"/>
  <c r="AI22" i="28"/>
  <c r="AI20" i="28"/>
  <c r="BD13" i="28"/>
  <c r="AW14" i="28"/>
  <c r="AW12" i="28"/>
  <c r="BD14" i="28"/>
  <c r="BD24" i="28"/>
  <c r="AW11" i="28"/>
  <c r="AO245" i="28"/>
  <c r="AV245" i="28"/>
  <c r="BC245" i="28"/>
  <c r="AN245" i="28"/>
  <c r="AU245" i="28"/>
  <c r="AO203" i="28"/>
  <c r="AV203" i="28"/>
  <c r="BC203" i="28"/>
  <c r="AU203" i="28"/>
  <c r="AO38" i="28"/>
  <c r="AV38" i="28"/>
  <c r="BC38" i="28"/>
  <c r="AN38" i="28"/>
  <c r="AU38" i="28"/>
  <c r="E15" i="26"/>
  <c r="AO410" i="28"/>
  <c r="AV410" i="28"/>
  <c r="BC410" i="28"/>
  <c r="AU410" i="28"/>
  <c r="BB410" i="28"/>
  <c r="AN410" i="28"/>
  <c r="BC402" i="28"/>
  <c r="AV402" i="28"/>
  <c r="AN402" i="28"/>
  <c r="BB402" i="28"/>
  <c r="AO402" i="28"/>
  <c r="AU402" i="28"/>
  <c r="AV267" i="28"/>
  <c r="BC267" i="28"/>
  <c r="AO267" i="28"/>
  <c r="AU267" i="28"/>
  <c r="AO96" i="28"/>
  <c r="AN96" i="28"/>
  <c r="BC96" i="28"/>
  <c r="AV96" i="28"/>
  <c r="AU96" i="28"/>
  <c r="AI45" i="27"/>
  <c r="AS45" i="27" s="1"/>
  <c r="AN431" i="28"/>
  <c r="AV431" i="28"/>
  <c r="BC431" i="28"/>
  <c r="AO431" i="28"/>
  <c r="BB431" i="28"/>
  <c r="AV401" i="28"/>
  <c r="BC401" i="28"/>
  <c r="AO401" i="28"/>
  <c r="AN401" i="28"/>
  <c r="AO297" i="28"/>
  <c r="AV297" i="28"/>
  <c r="BC297" i="28"/>
  <c r="AN297" i="28"/>
  <c r="AU297" i="28"/>
  <c r="AO288" i="28"/>
  <c r="AV288" i="28"/>
  <c r="BC288" i="28"/>
  <c r="AN288" i="28"/>
  <c r="AU288" i="28"/>
  <c r="AO6" i="28"/>
  <c r="AO7" i="28"/>
  <c r="AO308" i="28"/>
  <c r="AN303" i="28"/>
  <c r="AO303" i="28"/>
  <c r="BC303" i="28"/>
  <c r="AV303" i="28"/>
  <c r="AU303" i="28"/>
  <c r="AO119" i="28"/>
  <c r="AV119" i="28"/>
  <c r="BC119" i="28"/>
  <c r="AU119" i="28"/>
  <c r="AN119" i="28"/>
  <c r="AO51" i="28"/>
  <c r="AN51" i="28"/>
  <c r="BC51" i="28"/>
  <c r="AV51" i="28"/>
  <c r="AO372" i="28"/>
  <c r="AN372" i="28"/>
  <c r="BC372" i="28"/>
  <c r="AV372" i="28"/>
  <c r="AO311" i="28"/>
  <c r="AV311" i="28"/>
  <c r="BC311" i="28"/>
  <c r="AN311" i="28"/>
  <c r="AU311" i="28"/>
  <c r="AV216" i="28"/>
  <c r="BC216" i="28"/>
  <c r="AO216" i="28"/>
  <c r="AU216" i="28"/>
  <c r="BC64" i="28"/>
  <c r="AV64" i="28"/>
  <c r="AO64" i="28"/>
  <c r="AN64" i="28"/>
  <c r="AU64" i="28"/>
  <c r="AN261" i="28"/>
  <c r="AN252" i="28"/>
  <c r="AN253" i="28"/>
  <c r="AN267" i="28"/>
  <c r="AO260" i="28"/>
  <c r="AO432" i="28"/>
  <c r="AV432" i="28"/>
  <c r="BC432" i="28"/>
  <c r="AO411" i="28"/>
  <c r="AN411" i="28"/>
  <c r="AV411" i="28"/>
  <c r="BC411" i="28"/>
  <c r="AO403" i="28"/>
  <c r="AV403" i="28"/>
  <c r="AN403" i="28"/>
  <c r="BC403" i="28"/>
  <c r="AO339" i="28"/>
  <c r="BC339" i="28"/>
  <c r="AO304" i="28"/>
  <c r="BC304" i="28"/>
  <c r="AO236" i="28"/>
  <c r="AV236" i="28"/>
  <c r="AV221" i="28"/>
  <c r="BC221" i="28"/>
  <c r="BC213" i="28"/>
  <c r="AO213" i="28"/>
  <c r="AV213" i="28"/>
  <c r="AV206" i="28"/>
  <c r="BC206" i="28"/>
  <c r="AN200" i="28"/>
  <c r="BC200" i="28"/>
  <c r="AV200" i="28"/>
  <c r="AO200" i="28"/>
  <c r="AO192" i="28"/>
  <c r="AN192" i="28"/>
  <c r="BC192" i="28"/>
  <c r="AN84" i="28"/>
  <c r="AO84" i="28"/>
  <c r="BC84" i="28"/>
  <c r="AI16" i="26"/>
  <c r="AJ16" i="26" s="1"/>
  <c r="AK16" i="26" s="1"/>
  <c r="AL16" i="26" s="1"/>
  <c r="AM16" i="26" s="1"/>
  <c r="AO322" i="28"/>
  <c r="AV322" i="28"/>
  <c r="BC322" i="28"/>
  <c r="AV227" i="28"/>
  <c r="BC227" i="28"/>
  <c r="AO227" i="28"/>
  <c r="BC423" i="28"/>
  <c r="AN423" i="28"/>
  <c r="AO423" i="28"/>
  <c r="AV423" i="28"/>
  <c r="AV409" i="28"/>
  <c r="BC409" i="28"/>
  <c r="AO409" i="28"/>
  <c r="AO387" i="28"/>
  <c r="BC387" i="28"/>
  <c r="AO381" i="28"/>
  <c r="AV381" i="28"/>
  <c r="BC381" i="28"/>
  <c r="BC375" i="28"/>
  <c r="AN375" i="28"/>
  <c r="AO375" i="28"/>
  <c r="AV375" i="28"/>
  <c r="AO319" i="28"/>
  <c r="AV319" i="28"/>
  <c r="BC319" i="28"/>
  <c r="AN310" i="28"/>
  <c r="AV310" i="28"/>
  <c r="BC310" i="28"/>
  <c r="AV296" i="28"/>
  <c r="AO296" i="28"/>
  <c r="BC296" i="28"/>
  <c r="AV280" i="28"/>
  <c r="AO280" i="28"/>
  <c r="AV266" i="28"/>
  <c r="BC266" i="28"/>
  <c r="AV252" i="28"/>
  <c r="BC252" i="28"/>
  <c r="AO252" i="28"/>
  <c r="AO244" i="28"/>
  <c r="AV244" i="28"/>
  <c r="BC244" i="28"/>
  <c r="AO235" i="28"/>
  <c r="AV235" i="28"/>
  <c r="BC235" i="28"/>
  <c r="AO111" i="28"/>
  <c r="BC111" i="28"/>
  <c r="AO104" i="28"/>
  <c r="BC104" i="28"/>
  <c r="AV104" i="28"/>
  <c r="AN104" i="28"/>
  <c r="AV75" i="28"/>
  <c r="BC75" i="28"/>
  <c r="AO75" i="28"/>
  <c r="BC48" i="28"/>
  <c r="AO48" i="28"/>
  <c r="AV48" i="28"/>
  <c r="AO425" i="28"/>
  <c r="BC383" i="28"/>
  <c r="BC106" i="28"/>
  <c r="BC314" i="28"/>
  <c r="AO314" i="28"/>
  <c r="AV314" i="28"/>
  <c r="BC218" i="28"/>
  <c r="AV218" i="28"/>
  <c r="AV430" i="28"/>
  <c r="BC430" i="28"/>
  <c r="AO430" i="28"/>
  <c r="AV422" i="28"/>
  <c r="BC422" i="28"/>
  <c r="AO422" i="28"/>
  <c r="AV392" i="28"/>
  <c r="BC392" i="28"/>
  <c r="AO392" i="28"/>
  <c r="AV380" i="28"/>
  <c r="BC380" i="28"/>
  <c r="AV318" i="28"/>
  <c r="BC318" i="28"/>
  <c r="AO318" i="28"/>
  <c r="AV295" i="28"/>
  <c r="BC295" i="28"/>
  <c r="AN295" i="28"/>
  <c r="AV287" i="28"/>
  <c r="BC287" i="28"/>
  <c r="AO287" i="28"/>
  <c r="AN287" i="28"/>
  <c r="AO273" i="28"/>
  <c r="AV273" i="28"/>
  <c r="BC273" i="28"/>
  <c r="AV251" i="28"/>
  <c r="BC251" i="28"/>
  <c r="AO234" i="28"/>
  <c r="AV234" i="28"/>
  <c r="BC234" i="28"/>
  <c r="AV228" i="28"/>
  <c r="BC228" i="28"/>
  <c r="AO211" i="28"/>
  <c r="AN211" i="28"/>
  <c r="AV211" i="28"/>
  <c r="AO118" i="28"/>
  <c r="BC118" i="28"/>
  <c r="AV110" i="28"/>
  <c r="BC110" i="28"/>
  <c r="AO110" i="28"/>
  <c r="AO74" i="28"/>
  <c r="AV74" i="28"/>
  <c r="BC60" i="28"/>
  <c r="AV60" i="28"/>
  <c r="AO60" i="28"/>
  <c r="AV55" i="28"/>
  <c r="BC55" i="28"/>
  <c r="AO55" i="28"/>
  <c r="AV47" i="28"/>
  <c r="BC47" i="28"/>
  <c r="AO47" i="28"/>
  <c r="AN274" i="28"/>
  <c r="AV268" i="28"/>
  <c r="AV106" i="28"/>
  <c r="AV306" i="28"/>
  <c r="BC306" i="28"/>
  <c r="AO306" i="28"/>
  <c r="AV98" i="28"/>
  <c r="BC98" i="28"/>
  <c r="AO98" i="28"/>
  <c r="AV429" i="28"/>
  <c r="BC429" i="28"/>
  <c r="AO429" i="28"/>
  <c r="AV400" i="28"/>
  <c r="BC400" i="28"/>
  <c r="AV317" i="28"/>
  <c r="AO317" i="28"/>
  <c r="BC317" i="28"/>
  <c r="BC309" i="28"/>
  <c r="AO309" i="28"/>
  <c r="AV309" i="28"/>
  <c r="AV302" i="28"/>
  <c r="BC302" i="28"/>
  <c r="AV294" i="28"/>
  <c r="AO294" i="28"/>
  <c r="AO286" i="28"/>
  <c r="AN286" i="28"/>
  <c r="BC286" i="28"/>
  <c r="AO272" i="28"/>
  <c r="AV272" i="28"/>
  <c r="BC272" i="28"/>
  <c r="AV264" i="28"/>
  <c r="BC264" i="28"/>
  <c r="AV242" i="28"/>
  <c r="BC242" i="28"/>
  <c r="AV233" i="28"/>
  <c r="BC233" i="28"/>
  <c r="AO233" i="28"/>
  <c r="AV219" i="28"/>
  <c r="AO219" i="28"/>
  <c r="BC219" i="28"/>
  <c r="AO204" i="28"/>
  <c r="AV204" i="28"/>
  <c r="BC204" i="28"/>
  <c r="AN204" i="28"/>
  <c r="AV117" i="28"/>
  <c r="BC117" i="28"/>
  <c r="AO117" i="28"/>
  <c r="AV65" i="28"/>
  <c r="BC65" i="28"/>
  <c r="BC39" i="28"/>
  <c r="AO39" i="28"/>
  <c r="AV31" i="28"/>
  <c r="BC31" i="28"/>
  <c r="AO31" i="28"/>
  <c r="AN50" i="28"/>
  <c r="AV408" i="28"/>
  <c r="BC408" i="28"/>
  <c r="AO399" i="28"/>
  <c r="AV399" i="28"/>
  <c r="BC399" i="28"/>
  <c r="AN399" i="28"/>
  <c r="AV336" i="28"/>
  <c r="BC336" i="28"/>
  <c r="AO336" i="28"/>
  <c r="AV330" i="28"/>
  <c r="BC330" i="28"/>
  <c r="AV324" i="28"/>
  <c r="BC324" i="28"/>
  <c r="AO316" i="28"/>
  <c r="AV316" i="28"/>
  <c r="BC316" i="28"/>
  <c r="AG7" i="28"/>
  <c r="AO102" i="28"/>
  <c r="AV102" i="28"/>
  <c r="BC102" i="28"/>
  <c r="AO94" i="28"/>
  <c r="AV94" i="28"/>
  <c r="BC94" i="28"/>
  <c r="AO88" i="28"/>
  <c r="AN88" i="28"/>
  <c r="BC88" i="28"/>
  <c r="AV73" i="28"/>
  <c r="BC73" i="28"/>
  <c r="AO73" i="28"/>
  <c r="AN73" i="28"/>
  <c r="BC53" i="28"/>
  <c r="AO53" i="28"/>
  <c r="AN53" i="28"/>
  <c r="AV53" i="28"/>
  <c r="AV46" i="28"/>
  <c r="BC46" i="28"/>
  <c r="AO46" i="28"/>
  <c r="AN30" i="28"/>
  <c r="AO30" i="28"/>
  <c r="AV30" i="28"/>
  <c r="AW3" i="29" a="1"/>
  <c r="AJ4" i="29"/>
  <c r="AJ6" i="29"/>
  <c r="AJ5" i="29"/>
  <c r="AN282" i="28"/>
  <c r="AV428" i="28"/>
  <c r="BC428" i="28"/>
  <c r="AN428" i="28"/>
  <c r="AO428" i="28"/>
  <c r="AO421" i="28"/>
  <c r="AV421" i="28"/>
  <c r="BC421" i="28"/>
  <c r="AN415" i="28"/>
  <c r="AV415" i="28"/>
  <c r="BC415" i="28"/>
  <c r="AV407" i="28"/>
  <c r="AO407" i="28"/>
  <c r="BC407" i="28"/>
  <c r="AV391" i="28"/>
  <c r="AO391" i="28"/>
  <c r="AV385" i="28"/>
  <c r="BC385" i="28"/>
  <c r="AV379" i="28"/>
  <c r="BC379" i="28"/>
  <c r="AN379" i="28"/>
  <c r="AV373" i="28"/>
  <c r="BC373" i="28"/>
  <c r="BC285" i="28"/>
  <c r="AO285" i="28"/>
  <c r="AV285" i="28"/>
  <c r="AV278" i="28"/>
  <c r="BC278" i="28"/>
  <c r="AO278" i="28"/>
  <c r="AV256" i="28"/>
  <c r="BC256" i="28"/>
  <c r="AO256" i="28"/>
  <c r="AO240" i="28"/>
  <c r="AV240" i="28"/>
  <c r="BC240" i="28"/>
  <c r="AV225" i="28"/>
  <c r="BC225" i="28"/>
  <c r="AO225" i="28"/>
  <c r="AV116" i="28"/>
  <c r="BC116" i="28"/>
  <c r="AO109" i="28"/>
  <c r="BC109" i="28"/>
  <c r="AV109" i="28"/>
  <c r="AN80" i="28"/>
  <c r="AV80" i="28"/>
  <c r="AN72" i="28"/>
  <c r="BC72" i="28"/>
  <c r="AV72" i="28"/>
  <c r="AO72" i="28"/>
  <c r="AV59" i="28"/>
  <c r="BC59" i="28"/>
  <c r="AO59" i="28"/>
  <c r="AO52" i="28"/>
  <c r="AV52" i="28"/>
  <c r="BC52" i="28"/>
  <c r="BC45" i="28"/>
  <c r="AV45" i="28"/>
  <c r="AO45" i="28"/>
  <c r="AO414" i="28"/>
  <c r="AN414" i="28"/>
  <c r="BC414" i="28"/>
  <c r="AO406" i="28"/>
  <c r="BC406" i="28"/>
  <c r="AV398" i="28"/>
  <c r="BC398" i="28"/>
  <c r="AN307" i="28"/>
  <c r="AV307" i="28"/>
  <c r="BC307" i="28"/>
  <c r="AO307" i="28"/>
  <c r="AV293" i="28"/>
  <c r="BC293" i="28"/>
  <c r="AO293" i="28"/>
  <c r="AV284" i="28"/>
  <c r="BC284" i="28"/>
  <c r="AO271" i="28"/>
  <c r="AV271" i="28"/>
  <c r="BC271" i="28"/>
  <c r="AO263" i="28"/>
  <c r="BC263" i="28"/>
  <c r="AV249" i="28"/>
  <c r="AO249" i="28"/>
  <c r="BC249" i="28"/>
  <c r="BC232" i="28"/>
  <c r="AV232" i="28"/>
  <c r="AO224" i="28"/>
  <c r="BC224" i="28"/>
  <c r="AO115" i="28"/>
  <c r="BC115" i="28"/>
  <c r="AO93" i="28"/>
  <c r="BC93" i="28"/>
  <c r="AV93" i="28"/>
  <c r="BC79" i="28"/>
  <c r="AV79" i="28"/>
  <c r="AI15" i="28"/>
  <c r="AV274" i="28"/>
  <c r="BC274" i="28"/>
  <c r="AO274" i="28"/>
  <c r="BC186" i="28"/>
  <c r="AO186" i="28"/>
  <c r="AV186" i="28"/>
  <c r="BC413" i="28"/>
  <c r="AV413" i="28"/>
  <c r="AV405" i="28"/>
  <c r="BC405" i="28"/>
  <c r="AO405" i="28"/>
  <c r="AV300" i="28"/>
  <c r="BC300" i="28"/>
  <c r="AO300" i="28"/>
  <c r="AV292" i="28"/>
  <c r="BC292" i="28"/>
  <c r="AO292" i="28"/>
  <c r="AV270" i="28"/>
  <c r="AO270" i="28"/>
  <c r="BC270" i="28"/>
  <c r="AO262" i="28"/>
  <c r="AV262" i="28"/>
  <c r="BC262" i="28"/>
  <c r="AV248" i="28"/>
  <c r="AO248" i="28"/>
  <c r="BC248" i="28"/>
  <c r="AV239" i="28"/>
  <c r="BC239" i="28"/>
  <c r="AO239" i="28"/>
  <c r="AV208" i="28"/>
  <c r="AO208" i="28"/>
  <c r="BC208" i="28"/>
  <c r="AV202" i="28"/>
  <c r="BC202" i="28"/>
  <c r="AN196" i="28"/>
  <c r="AV196" i="28"/>
  <c r="AO196" i="28"/>
  <c r="AV188" i="28"/>
  <c r="AN188" i="28"/>
  <c r="BC188" i="28"/>
  <c r="AO188" i="28"/>
  <c r="AO122" i="28"/>
  <c r="AN122" i="28"/>
  <c r="BC122" i="28"/>
  <c r="AV114" i="28"/>
  <c r="BC114" i="28"/>
  <c r="AO114" i="28"/>
  <c r="BC100" i="28"/>
  <c r="AO100" i="28"/>
  <c r="AV100" i="28"/>
  <c r="AO78" i="28"/>
  <c r="AV78" i="28"/>
  <c r="AO71" i="28"/>
  <c r="BC71" i="28"/>
  <c r="AV71" i="28"/>
  <c r="AO44" i="28"/>
  <c r="BC44" i="28"/>
  <c r="AO37" i="28"/>
  <c r="AV37" i="28"/>
  <c r="BC37" i="28"/>
  <c r="AO268" i="28"/>
  <c r="BC57" i="28"/>
  <c r="BC313" i="28"/>
  <c r="AV66" i="28"/>
  <c r="BC66" i="28"/>
  <c r="AN66" i="28"/>
  <c r="BC426" i="28"/>
  <c r="AN426" i="28"/>
  <c r="AV426" i="28"/>
  <c r="AN334" i="28"/>
  <c r="BC334" i="28"/>
  <c r="BC328" i="28"/>
  <c r="AV328" i="28"/>
  <c r="AO328" i="28"/>
  <c r="AV291" i="28"/>
  <c r="BC291" i="28"/>
  <c r="AO291" i="28"/>
  <c r="AV283" i="28"/>
  <c r="AO283" i="28"/>
  <c r="BC283" i="28"/>
  <c r="AV269" i="28"/>
  <c r="BC269" i="28"/>
  <c r="BC261" i="28"/>
  <c r="AO261" i="28"/>
  <c r="AV261" i="28"/>
  <c r="AV247" i="28"/>
  <c r="BC247" i="28"/>
  <c r="AO247" i="28"/>
  <c r="AO215" i="28"/>
  <c r="AV215" i="28"/>
  <c r="AV195" i="28"/>
  <c r="BC195" i="28"/>
  <c r="AV107" i="28"/>
  <c r="AO107" i="28"/>
  <c r="BC107" i="28"/>
  <c r="AN107" i="28"/>
  <c r="AN99" i="28"/>
  <c r="AO99" i="28"/>
  <c r="AV99" i="28"/>
  <c r="BC99" i="28"/>
  <c r="AV86" i="28"/>
  <c r="AO86" i="28"/>
  <c r="BC86" i="28"/>
  <c r="AO70" i="28"/>
  <c r="BC70" i="28"/>
  <c r="AV63" i="28"/>
  <c r="BC63" i="28"/>
  <c r="AO63" i="28"/>
  <c r="AN43" i="28"/>
  <c r="AO43" i="28"/>
  <c r="AV43" i="28"/>
  <c r="AL15" i="28"/>
  <c r="AN15" i="28"/>
  <c r="AJ15" i="28"/>
  <c r="Y17" i="28"/>
  <c r="AK15" i="28"/>
  <c r="AM15" i="28"/>
  <c r="AN236" i="28"/>
  <c r="AN240" i="28"/>
  <c r="AP20" i="28"/>
  <c r="AN217" i="28"/>
  <c r="AN243" i="28"/>
  <c r="BD20" i="28"/>
  <c r="AN233" i="28"/>
  <c r="AN222" i="28"/>
  <c r="AN231" i="28"/>
  <c r="AN216" i="28"/>
  <c r="AN226" i="28"/>
  <c r="AV258" i="28"/>
  <c r="BC258" i="28"/>
  <c r="AO258" i="28"/>
  <c r="AV425" i="28"/>
  <c r="BC425" i="28"/>
  <c r="AO419" i="28"/>
  <c r="AN419" i="28"/>
  <c r="AV419" i="28"/>
  <c r="BC419" i="28"/>
  <c r="AV396" i="28"/>
  <c r="BC396" i="28"/>
  <c r="AO396" i="28"/>
  <c r="BC389" i="28"/>
  <c r="AO389" i="28"/>
  <c r="AV389" i="28"/>
  <c r="AN383" i="28"/>
  <c r="AO383" i="28"/>
  <c r="AV377" i="28"/>
  <c r="BC377" i="28"/>
  <c r="AO371" i="28"/>
  <c r="AN371" i="28"/>
  <c r="BC371" i="28"/>
  <c r="AG8" i="28"/>
  <c r="BC333" i="28"/>
  <c r="AO333" i="28"/>
  <c r="AV333" i="28"/>
  <c r="AO321" i="28"/>
  <c r="AV321" i="28"/>
  <c r="BC321" i="28"/>
  <c r="AV290" i="28"/>
  <c r="BC290" i="28"/>
  <c r="AO290" i="28"/>
  <c r="AN290" i="28"/>
  <c r="AV282" i="28"/>
  <c r="BC282" i="28"/>
  <c r="AV276" i="28"/>
  <c r="BC276" i="28"/>
  <c r="AO276" i="28"/>
  <c r="AO254" i="28"/>
  <c r="AV254" i="28"/>
  <c r="BC254" i="28"/>
  <c r="AO246" i="28"/>
  <c r="AV246" i="28"/>
  <c r="AV223" i="28"/>
  <c r="BC223" i="28"/>
  <c r="AO223" i="28"/>
  <c r="AV214" i="28"/>
  <c r="BC214" i="28"/>
  <c r="AO214" i="28"/>
  <c r="AO194" i="28"/>
  <c r="AN194" i="28"/>
  <c r="AV194" i="28"/>
  <c r="AO85" i="28"/>
  <c r="AV85" i="28"/>
  <c r="BC85" i="28"/>
  <c r="AV77" i="28"/>
  <c r="AO77" i="28"/>
  <c r="BC77" i="28"/>
  <c r="AV69" i="28"/>
  <c r="AO69" i="28"/>
  <c r="BC69" i="28"/>
  <c r="AN69" i="28"/>
  <c r="AV50" i="28"/>
  <c r="BC50" i="28"/>
  <c r="AV42" i="28"/>
  <c r="BC42" i="28"/>
  <c r="AO42" i="28"/>
  <c r="BD21" i="28"/>
  <c r="AW21" i="28"/>
  <c r="AN254" i="28"/>
  <c r="AN249" i="28"/>
  <c r="AN262" i="28"/>
  <c r="AN247" i="28"/>
  <c r="AN275" i="28"/>
  <c r="AI4" i="26"/>
  <c r="AJ4" i="26" s="1"/>
  <c r="AK4" i="26" s="1"/>
  <c r="AL4" i="26" s="1"/>
  <c r="AM4" i="26" s="1"/>
  <c r="AI5" i="26"/>
  <c r="AJ5" i="26" s="1"/>
  <c r="AK5" i="26" s="1"/>
  <c r="AL5" i="26" s="1"/>
  <c r="AM5" i="26" s="1"/>
  <c r="AI8" i="26"/>
  <c r="AJ8" i="26" s="1"/>
  <c r="AK8" i="26" s="1"/>
  <c r="AL8" i="26" s="1"/>
  <c r="AM8" i="26" s="1"/>
  <c r="AI3" i="26"/>
  <c r="AJ3" i="26" s="1"/>
  <c r="AK3" i="26" s="1"/>
  <c r="AL3" i="26" s="1"/>
  <c r="AM3" i="26" s="1"/>
  <c r="AI12" i="26"/>
  <c r="AJ12" i="26" s="1"/>
  <c r="AK12" i="26" s="1"/>
  <c r="AL12" i="26" s="1"/>
  <c r="AM12" i="26" s="1"/>
  <c r="AI9" i="26"/>
  <c r="AJ9" i="26" s="1"/>
  <c r="AK9" i="26" s="1"/>
  <c r="AL9" i="26" s="1"/>
  <c r="AM9" i="26" s="1"/>
  <c r="AI18" i="26"/>
  <c r="AJ18" i="26" s="1"/>
  <c r="AK18" i="26" s="1"/>
  <c r="AL18" i="26" s="1"/>
  <c r="AM18" i="26" s="1"/>
  <c r="AI14" i="26"/>
  <c r="AJ14" i="26" s="1"/>
  <c r="AK14" i="26" s="1"/>
  <c r="AL14" i="26" s="1"/>
  <c r="AM14" i="26" s="1"/>
  <c r="AI13" i="26"/>
  <c r="AJ13" i="26" s="1"/>
  <c r="AK13" i="26" s="1"/>
  <c r="AL13" i="26" s="1"/>
  <c r="AM13" i="26" s="1"/>
  <c r="AN256" i="28"/>
  <c r="AN106" i="28"/>
  <c r="AN263" i="28"/>
  <c r="AO377" i="28"/>
  <c r="AV70" i="28"/>
  <c r="AN394" i="28"/>
  <c r="BC394" i="28"/>
  <c r="BC418" i="28"/>
  <c r="AV418" i="28"/>
  <c r="AN418" i="28"/>
  <c r="AV412" i="28"/>
  <c r="BC412" i="28"/>
  <c r="AO412" i="28"/>
  <c r="AO404" i="28"/>
  <c r="AV404" i="28"/>
  <c r="BC404" i="28"/>
  <c r="AN404" i="28"/>
  <c r="AO395" i="28"/>
  <c r="AV395" i="28"/>
  <c r="AV388" i="28"/>
  <c r="BC388" i="28"/>
  <c r="AV320" i="28"/>
  <c r="BC320" i="28"/>
  <c r="AO320" i="28"/>
  <c r="AO312" i="28"/>
  <c r="AN312" i="28"/>
  <c r="AV312" i="28"/>
  <c r="AV281" i="28"/>
  <c r="BC281" i="28"/>
  <c r="AO281" i="28"/>
  <c r="BC237" i="28"/>
  <c r="AO237" i="28"/>
  <c r="AV237" i="28"/>
  <c r="AV230" i="28"/>
  <c r="BC230" i="28"/>
  <c r="AV222" i="28"/>
  <c r="BC222" i="28"/>
  <c r="AO222" i="28"/>
  <c r="AV113" i="28"/>
  <c r="AN113" i="28"/>
  <c r="BC113" i="28"/>
  <c r="AV97" i="28"/>
  <c r="AN97" i="28"/>
  <c r="BC97" i="28"/>
  <c r="AO97" i="28"/>
  <c r="AO35" i="28"/>
  <c r="AV35" i="28"/>
  <c r="BC35" i="28"/>
  <c r="AL5" i="29"/>
  <c r="AL4" i="29"/>
  <c r="F11" i="26"/>
  <c r="F15" i="26"/>
  <c r="E17" i="26"/>
  <c r="C14" i="26"/>
  <c r="C8" i="26"/>
  <c r="E18" i="26"/>
  <c r="D13" i="26"/>
  <c r="D7" i="26"/>
  <c r="F8" i="26"/>
  <c r="E7" i="26"/>
  <c r="C13" i="26"/>
  <c r="C7" i="26"/>
  <c r="F12" i="26"/>
  <c r="F16" i="26"/>
  <c r="E8" i="26"/>
  <c r="D18" i="26"/>
  <c r="D12" i="26"/>
  <c r="E9" i="26"/>
  <c r="C18" i="26"/>
  <c r="C12" i="26"/>
  <c r="F9" i="26"/>
  <c r="E10" i="26"/>
  <c r="D17" i="26"/>
  <c r="D11" i="26"/>
  <c r="F13" i="26"/>
  <c r="F17" i="26"/>
  <c r="E11" i="26"/>
  <c r="C17" i="26"/>
  <c r="C11" i="26"/>
  <c r="E12" i="26"/>
  <c r="D16" i="26"/>
  <c r="D10" i="26"/>
  <c r="E13" i="26"/>
  <c r="C16" i="26"/>
  <c r="C10" i="26"/>
  <c r="F10" i="26"/>
  <c r="F14" i="26"/>
  <c r="F18" i="26"/>
  <c r="E14" i="26"/>
  <c r="D15" i="26"/>
  <c r="D9" i="26"/>
  <c r="F7" i="26"/>
  <c r="E16" i="26"/>
  <c r="D14" i="26"/>
  <c r="D8" i="26"/>
  <c r="AM5" i="29"/>
  <c r="AM6" i="29"/>
  <c r="AI10" i="26"/>
  <c r="AJ10" i="26" s="1"/>
  <c r="AK10" i="26" s="1"/>
  <c r="AL10" i="26" s="1"/>
  <c r="AM10" i="26" s="1"/>
  <c r="AE3" i="29"/>
  <c r="AV3" i="29"/>
  <c r="AI6" i="29"/>
  <c r="C9" i="26"/>
  <c r="AL6" i="29"/>
  <c r="AM4" i="29"/>
  <c r="C15" i="26"/>
  <c r="AI17" i="26"/>
  <c r="AJ17" i="26" s="1"/>
  <c r="AK17" i="26" s="1"/>
  <c r="AL17" i="26" s="1"/>
  <c r="AM17" i="26" s="1"/>
  <c r="G1" i="16"/>
  <c r="AS26" i="20" l="1"/>
  <c r="AT58" i="27"/>
  <c r="AT66" i="27"/>
  <c r="AT81" i="27"/>
  <c r="AT85" i="27"/>
  <c r="AT59" i="27"/>
  <c r="AT51" i="27"/>
  <c r="AT65" i="27"/>
  <c r="AS39" i="20"/>
  <c r="AT70" i="27"/>
  <c r="AT60" i="27"/>
  <c r="AT68" i="27"/>
  <c r="AT72" i="27"/>
  <c r="AT82" i="27"/>
  <c r="AT86" i="27"/>
  <c r="AT27" i="20"/>
  <c r="AT55" i="27"/>
  <c r="AT53" i="27"/>
  <c r="AT67" i="27"/>
  <c r="AT71" i="27"/>
  <c r="P32" i="20"/>
  <c r="AS31" i="20"/>
  <c r="AT76" i="27"/>
  <c r="AT83" i="27"/>
  <c r="AT87" i="27"/>
  <c r="AT80" i="27"/>
  <c r="AT84" i="27"/>
  <c r="AQ151" i="28"/>
  <c r="AQ145" i="28"/>
  <c r="AQ132" i="28"/>
  <c r="AQ124" i="28"/>
  <c r="AQ127" i="28"/>
  <c r="AQ150" i="28"/>
  <c r="AQ131" i="28"/>
  <c r="AQ148" i="28"/>
  <c r="AQ153" i="28"/>
  <c r="AQ136" i="28"/>
  <c r="AQ128" i="28"/>
  <c r="AQ125" i="28"/>
  <c r="AQ137" i="28"/>
  <c r="AQ144" i="28"/>
  <c r="AQ138" i="28"/>
  <c r="AQ126" i="28"/>
  <c r="AQ142" i="28"/>
  <c r="AQ135" i="28"/>
  <c r="AQ141" i="28"/>
  <c r="AQ149" i="28"/>
  <c r="AQ129" i="28"/>
  <c r="AQ143" i="28"/>
  <c r="AQ139" i="28"/>
  <c r="AQ152" i="28"/>
  <c r="AQ146" i="28"/>
  <c r="AQ134" i="28"/>
  <c r="AQ133" i="28"/>
  <c r="AQ123" i="28"/>
  <c r="AQ140" i="28"/>
  <c r="AQ147" i="28"/>
  <c r="AQ130" i="28"/>
  <c r="AR68" i="27"/>
  <c r="BA68" i="27" s="1"/>
  <c r="AR58" i="27"/>
  <c r="BA58" i="27" s="1"/>
  <c r="AR69" i="27"/>
  <c r="BA69" i="27" s="1"/>
  <c r="AQ60" i="27"/>
  <c r="AX60" i="27" s="1"/>
  <c r="AQ72" i="27"/>
  <c r="AX72" i="27" s="1"/>
  <c r="AQ76" i="27"/>
  <c r="AX76" i="27" s="1"/>
  <c r="AQ70" i="27"/>
  <c r="AX70" i="27" s="1"/>
  <c r="AF43" i="20"/>
  <c r="AR61" i="27"/>
  <c r="BA61" i="27" s="1"/>
  <c r="AR64" i="27"/>
  <c r="BA64" i="27" s="1"/>
  <c r="AR85" i="27"/>
  <c r="BA85" i="27" s="1"/>
  <c r="AS53" i="20"/>
  <c r="AQ79" i="27"/>
  <c r="AX79" i="27" s="1"/>
  <c r="AQ51" i="27"/>
  <c r="AX51" i="27" s="1"/>
  <c r="AQ62" i="27"/>
  <c r="AX62" i="27" s="1"/>
  <c r="AQ36" i="20"/>
  <c r="AT16" i="28"/>
  <c r="AT127" i="28" s="1"/>
  <c r="AR76" i="27"/>
  <c r="BA76" i="27" s="1"/>
  <c r="AR54" i="27"/>
  <c r="BA54" i="27" s="1"/>
  <c r="AR78" i="27"/>
  <c r="BA78" i="27" s="1"/>
  <c r="AS43" i="20"/>
  <c r="AQ71" i="27"/>
  <c r="AX71" i="27" s="1"/>
  <c r="AQ52" i="27"/>
  <c r="AX52" i="27" s="1"/>
  <c r="AQ55" i="27"/>
  <c r="AX55" i="27" s="1"/>
  <c r="AR77" i="27"/>
  <c r="BA77" i="27" s="1"/>
  <c r="AR88" i="27"/>
  <c r="BA88" i="27" s="1"/>
  <c r="AR55" i="27"/>
  <c r="BA55" i="27" s="1"/>
  <c r="AQ84" i="27"/>
  <c r="AX84" i="27" s="1"/>
  <c r="AQ87" i="27"/>
  <c r="AX87" i="27" s="1"/>
  <c r="AQ65" i="27"/>
  <c r="AX65" i="27" s="1"/>
  <c r="AQ88" i="27"/>
  <c r="AX88" i="27" s="1"/>
  <c r="AQ59" i="27"/>
  <c r="AX59" i="27" s="1"/>
  <c r="BF347" i="28"/>
  <c r="BF345" i="28"/>
  <c r="BF366" i="28"/>
  <c r="BF348" i="28"/>
  <c r="BF363" i="28"/>
  <c r="BF342" i="28"/>
  <c r="BF370" i="28"/>
  <c r="BF349" i="28"/>
  <c r="BF353" i="28"/>
  <c r="BF367" i="28"/>
  <c r="BF356" i="28"/>
  <c r="BF340" i="28"/>
  <c r="BF362" i="28"/>
  <c r="BF368" i="28"/>
  <c r="BF369" i="28"/>
  <c r="BF350" i="28"/>
  <c r="BF360" i="28"/>
  <c r="BF359" i="28"/>
  <c r="BF364" i="28"/>
  <c r="BF361" i="28"/>
  <c r="BF352" i="28"/>
  <c r="BF344" i="28"/>
  <c r="BF358" i="28"/>
  <c r="BF357" i="28"/>
  <c r="BF365" i="28"/>
  <c r="BF341" i="28"/>
  <c r="BF355" i="28"/>
  <c r="BF343" i="28"/>
  <c r="BF354" i="28"/>
  <c r="E58" i="2"/>
  <c r="BF133" i="28"/>
  <c r="BF146" i="28"/>
  <c r="BF144" i="28"/>
  <c r="BF137" i="28"/>
  <c r="BF149" i="28"/>
  <c r="BF128" i="28"/>
  <c r="BF129" i="28"/>
  <c r="BF131" i="28"/>
  <c r="BF141" i="28"/>
  <c r="BF132" i="28"/>
  <c r="BF124" i="28"/>
  <c r="BF130" i="28"/>
  <c r="BF136" i="28"/>
  <c r="BF125" i="28"/>
  <c r="BF123" i="28"/>
  <c r="BF150" i="28"/>
  <c r="BF147" i="28"/>
  <c r="BF134" i="28"/>
  <c r="BF148" i="28"/>
  <c r="BF151" i="28"/>
  <c r="BF139" i="28"/>
  <c r="BF143" i="28"/>
  <c r="BF142" i="28"/>
  <c r="BF145" i="28"/>
  <c r="BF153" i="28"/>
  <c r="BF138" i="28"/>
  <c r="BF140" i="28"/>
  <c r="BF127" i="28"/>
  <c r="BF135" i="28"/>
  <c r="BF126" i="28"/>
  <c r="BF152" i="28"/>
  <c r="Z17" i="28"/>
  <c r="AU16" i="28"/>
  <c r="AP16" i="28"/>
  <c r="AS16" i="28"/>
  <c r="AR16" i="28"/>
  <c r="E58" i="30"/>
  <c r="E87" i="30"/>
  <c r="E116" i="30"/>
  <c r="BB17" i="28"/>
  <c r="BB358" i="28" s="1"/>
  <c r="AS45" i="20"/>
  <c r="AF50" i="20"/>
  <c r="AS50" i="20" s="1"/>
  <c r="M74" i="5" a="1"/>
  <c r="M74" i="5" s="1"/>
  <c r="H74" i="5" s="1"/>
  <c r="I74" i="5" s="1"/>
  <c r="J74" i="5" s="1"/>
  <c r="K74" i="5" s="1"/>
  <c r="L74" i="5" s="1"/>
  <c r="M78" i="15" a="1"/>
  <c r="M78" i="15" s="1"/>
  <c r="H78" i="15" s="1"/>
  <c r="I78" i="15" s="1"/>
  <c r="J78" i="15" s="1"/>
  <c r="K78" i="15" s="1"/>
  <c r="L78" i="15" s="1"/>
  <c r="AV17" i="28"/>
  <c r="AV366" i="28" s="1"/>
  <c r="M66" i="5" a="1"/>
  <c r="M66" i="5" s="1"/>
  <c r="H66" i="5" s="1"/>
  <c r="I66" i="5" s="1"/>
  <c r="J66" i="5" s="1"/>
  <c r="K66" i="5" s="1"/>
  <c r="L66" i="5" s="1"/>
  <c r="M85" i="15" a="1"/>
  <c r="M85" i="15" s="1"/>
  <c r="H85" i="15" s="1"/>
  <c r="I85" i="15" s="1"/>
  <c r="J85" i="15" s="1"/>
  <c r="K85" i="15" s="1"/>
  <c r="L85" i="15" s="1"/>
  <c r="M67" i="15" a="1"/>
  <c r="M67" i="15" s="1"/>
  <c r="H67" i="15" s="1"/>
  <c r="I67" i="15" s="1"/>
  <c r="J67" i="15" s="1"/>
  <c r="K67" i="15" s="1"/>
  <c r="L67" i="15" s="1"/>
  <c r="M87" i="15" a="1"/>
  <c r="M87" i="15" s="1"/>
  <c r="H87" i="15" s="1"/>
  <c r="I87" i="15" s="1"/>
  <c r="J87" i="15" s="1"/>
  <c r="K87" i="15" s="1"/>
  <c r="L87" i="15" s="1"/>
  <c r="M86" i="15" a="1"/>
  <c r="M86" i="15" s="1"/>
  <c r="H86" i="15" s="1"/>
  <c r="I86" i="15" s="1"/>
  <c r="J86" i="15" s="1"/>
  <c r="K86" i="15" s="1"/>
  <c r="L86" i="15" s="1"/>
  <c r="M71" i="5" a="1"/>
  <c r="M71" i="5" s="1"/>
  <c r="H71" i="5" s="1"/>
  <c r="I71" i="5" s="1"/>
  <c r="J71" i="5" s="1"/>
  <c r="K71" i="5" s="1"/>
  <c r="L71" i="5" s="1"/>
  <c r="AX17" i="28"/>
  <c r="AX344" i="28" s="1"/>
  <c r="M82" i="5" a="1"/>
  <c r="M82" i="5" s="1"/>
  <c r="H82" i="5" s="1"/>
  <c r="I82" i="5" s="1"/>
  <c r="J82" i="5" s="1"/>
  <c r="K82" i="5" s="1"/>
  <c r="L82" i="5" s="1"/>
  <c r="AW17" i="28"/>
  <c r="AW343" i="28" s="1"/>
  <c r="P61" i="20"/>
  <c r="C61" i="20" s="1"/>
  <c r="M93" i="15" a="1"/>
  <c r="M93" i="15" s="1"/>
  <c r="H93" i="15" s="1"/>
  <c r="I93" i="15" s="1"/>
  <c r="J93" i="15" s="1"/>
  <c r="K93" i="15" s="1"/>
  <c r="L93" i="15" s="1"/>
  <c r="BB178" i="28"/>
  <c r="BB161" i="28"/>
  <c r="BB184" i="28"/>
  <c r="BB401" i="28"/>
  <c r="BB157" i="28"/>
  <c r="BB159" i="28"/>
  <c r="BB162" i="28"/>
  <c r="BB166" i="28"/>
  <c r="BB164" i="28"/>
  <c r="BB265" i="28"/>
  <c r="BB179" i="28"/>
  <c r="BB257" i="28"/>
  <c r="BB384" i="28"/>
  <c r="BA123" i="28"/>
  <c r="BB195" i="28"/>
  <c r="AI136" i="28"/>
  <c r="AO147" i="28"/>
  <c r="BA153" i="28"/>
  <c r="BA149" i="28"/>
  <c r="BB397" i="28"/>
  <c r="BA134" i="28"/>
  <c r="BA140" i="28"/>
  <c r="BB212" i="28"/>
  <c r="BB188" i="28"/>
  <c r="BA150" i="28"/>
  <c r="AO145" i="28"/>
  <c r="BB372" i="28"/>
  <c r="BB192" i="28"/>
  <c r="AI140" i="28"/>
  <c r="BB205" i="28"/>
  <c r="AI143" i="28"/>
  <c r="BB272" i="28"/>
  <c r="BB175" i="28"/>
  <c r="BB248" i="28"/>
  <c r="BB260" i="28"/>
  <c r="BB273" i="28"/>
  <c r="BB275" i="28"/>
  <c r="BB274" i="28"/>
  <c r="BB277" i="28"/>
  <c r="BB167" i="28"/>
  <c r="BB154" i="28"/>
  <c r="BB172" i="28"/>
  <c r="BB258" i="28"/>
  <c r="BB270" i="28"/>
  <c r="BB250" i="28"/>
  <c r="BB255" i="28"/>
  <c r="BB259" i="28"/>
  <c r="BB251" i="28"/>
  <c r="BB173" i="28"/>
  <c r="BB180" i="28"/>
  <c r="BB252" i="28"/>
  <c r="BB269" i="28"/>
  <c r="BB160" i="28"/>
  <c r="BB263" i="28"/>
  <c r="BB268" i="28"/>
  <c r="BB264" i="28"/>
  <c r="BB267" i="28"/>
  <c r="BB266" i="28"/>
  <c r="BB169" i="28"/>
  <c r="BB247" i="28"/>
  <c r="BB171" i="28"/>
  <c r="BB183" i="28"/>
  <c r="BB261" i="28"/>
  <c r="BB256" i="28"/>
  <c r="AY148" i="28"/>
  <c r="BB158" i="28"/>
  <c r="BB262" i="28"/>
  <c r="BB163" i="28"/>
  <c r="BB276" i="28"/>
  <c r="BB181" i="28"/>
  <c r="BB174" i="28"/>
  <c r="AZ126" i="28"/>
  <c r="AZ123" i="28"/>
  <c r="AY134" i="28"/>
  <c r="BB253" i="28"/>
  <c r="BB156" i="28"/>
  <c r="BB182" i="28"/>
  <c r="BB165" i="28"/>
  <c r="BB170" i="28"/>
  <c r="AY143" i="28"/>
  <c r="BB249" i="28"/>
  <c r="BB254" i="28"/>
  <c r="BB168" i="28"/>
  <c r="BB177" i="28"/>
  <c r="BB176" i="28"/>
  <c r="M79" i="5" a="1"/>
  <c r="M79" i="5" s="1"/>
  <c r="H79" i="5" s="1"/>
  <c r="I79" i="5" s="1"/>
  <c r="J79" i="5" s="1"/>
  <c r="K79" i="5" s="1"/>
  <c r="L79" i="5" s="1"/>
  <c r="M89" i="5" a="1"/>
  <c r="M89" i="5" s="1"/>
  <c r="H89" i="5" s="1"/>
  <c r="I89" i="5" s="1"/>
  <c r="J89" i="5" s="1"/>
  <c r="K89" i="5" s="1"/>
  <c r="L89" i="5" s="1"/>
  <c r="AF28" i="20"/>
  <c r="AK5" i="29"/>
  <c r="AK6" i="29"/>
  <c r="M71" i="15" a="1"/>
  <c r="M71" i="15" s="1"/>
  <c r="H71" i="15" s="1"/>
  <c r="I71" i="15" s="1"/>
  <c r="J71" i="15" s="1"/>
  <c r="K71" i="15" s="1"/>
  <c r="L71" i="15" s="1"/>
  <c r="AS35" i="20"/>
  <c r="M75" i="5" a="1"/>
  <c r="M75" i="5" s="1"/>
  <c r="H75" i="5" s="1"/>
  <c r="I75" i="5" s="1"/>
  <c r="J75" i="5" s="1"/>
  <c r="K75" i="5" s="1"/>
  <c r="L75" i="5" s="1"/>
  <c r="M84" i="15" a="1"/>
  <c r="M84" i="15" s="1"/>
  <c r="H84" i="15" s="1"/>
  <c r="I84" i="15" s="1"/>
  <c r="J84" i="15" s="1"/>
  <c r="K84" i="15" s="1"/>
  <c r="L84" i="15" s="1"/>
  <c r="M77" i="15" a="1"/>
  <c r="M77" i="15" s="1"/>
  <c r="H77" i="15" s="1"/>
  <c r="I77" i="15" s="1"/>
  <c r="J77" i="15" s="1"/>
  <c r="K77" i="15" s="1"/>
  <c r="L77" i="15" s="1"/>
  <c r="AS33" i="20"/>
  <c r="M73" i="5" a="1"/>
  <c r="M73" i="5" s="1"/>
  <c r="H73" i="5" s="1"/>
  <c r="I73" i="5" s="1"/>
  <c r="J73" i="5" s="1"/>
  <c r="K73" i="5" s="1"/>
  <c r="L73" i="5" s="1"/>
  <c r="AS40" i="20"/>
  <c r="M77" i="5" a="1"/>
  <c r="M77" i="5" s="1"/>
  <c r="H77" i="5" s="1"/>
  <c r="I77" i="5" s="1"/>
  <c r="J77" i="5" s="1"/>
  <c r="K77" i="5" s="1"/>
  <c r="L77" i="5" s="1"/>
  <c r="AN138" i="28"/>
  <c r="AN150" i="28"/>
  <c r="AN146" i="28"/>
  <c r="AN145" i="28"/>
  <c r="AN123" i="28"/>
  <c r="AN149" i="28"/>
  <c r="AN134" i="28"/>
  <c r="AN124" i="28"/>
  <c r="AN147" i="28"/>
  <c r="BB227" i="28"/>
  <c r="BB225" i="28"/>
  <c r="BB239" i="28"/>
  <c r="BB228" i="28"/>
  <c r="BB221" i="28"/>
  <c r="BB244" i="28"/>
  <c r="BB230" i="28"/>
  <c r="AO125" i="28"/>
  <c r="AO138" i="28"/>
  <c r="AO146" i="28"/>
  <c r="BB240" i="28"/>
  <c r="BB236" i="28"/>
  <c r="BB241" i="28"/>
  <c r="AO132" i="28"/>
  <c r="BB216" i="28"/>
  <c r="BB219" i="28"/>
  <c r="BB245" i="28"/>
  <c r="BB231" i="28"/>
  <c r="AO136" i="28"/>
  <c r="BB237" i="28"/>
  <c r="AO123" i="28"/>
  <c r="BB223" i="28"/>
  <c r="BB232" i="28"/>
  <c r="AO148" i="28"/>
  <c r="AO152" i="28"/>
  <c r="AO139" i="28"/>
  <c r="BB235" i="28"/>
  <c r="AO143" i="28"/>
  <c r="AO153" i="28"/>
  <c r="AO130" i="28"/>
  <c r="AO151" i="28"/>
  <c r="BB243" i="28"/>
  <c r="BB217" i="28"/>
  <c r="AO127" i="28"/>
  <c r="AO141" i="28"/>
  <c r="AO149" i="28"/>
  <c r="AO126" i="28"/>
  <c r="BB229" i="28"/>
  <c r="AO142" i="28"/>
  <c r="AO129" i="28"/>
  <c r="AO128" i="28"/>
  <c r="AO144" i="28"/>
  <c r="BB238" i="28"/>
  <c r="AO131" i="28"/>
  <c r="BB242" i="28"/>
  <c r="BB233" i="28"/>
  <c r="BB220" i="28"/>
  <c r="AO150" i="28"/>
  <c r="BB234" i="28"/>
  <c r="BB226" i="28"/>
  <c r="BB246" i="28"/>
  <c r="AO140" i="28"/>
  <c r="AO133" i="28"/>
  <c r="AO134" i="28"/>
  <c r="AO135" i="28"/>
  <c r="AO137" i="28"/>
  <c r="BB224" i="28"/>
  <c r="BB218" i="28"/>
  <c r="AN137" i="28"/>
  <c r="AN152" i="28"/>
  <c r="AN135" i="28"/>
  <c r="AN144" i="28"/>
  <c r="AN128" i="28"/>
  <c r="AN131" i="28"/>
  <c r="AN126" i="28"/>
  <c r="AN125" i="28"/>
  <c r="AN132" i="28"/>
  <c r="AN136" i="28"/>
  <c r="AN148" i="28"/>
  <c r="AN140" i="28"/>
  <c r="AN143" i="28"/>
  <c r="AN151" i="28"/>
  <c r="AN141" i="28"/>
  <c r="AN130" i="28"/>
  <c r="AN127" i="28"/>
  <c r="AN153" i="28"/>
  <c r="AN142" i="28"/>
  <c r="AN139" i="28"/>
  <c r="AN133" i="28"/>
  <c r="AZ125" i="28"/>
  <c r="AZ128" i="28"/>
  <c r="AZ131" i="28"/>
  <c r="AZ149" i="28"/>
  <c r="AZ145" i="28"/>
  <c r="AZ134" i="28"/>
  <c r="AZ130" i="28"/>
  <c r="AZ136" i="28"/>
  <c r="AZ150" i="28"/>
  <c r="AZ124" i="28"/>
  <c r="AZ141" i="28"/>
  <c r="AZ153" i="28"/>
  <c r="AZ137" i="28"/>
  <c r="AZ132" i="28"/>
  <c r="AZ129" i="28"/>
  <c r="AZ152" i="28"/>
  <c r="BB395" i="28"/>
  <c r="BB386" i="28"/>
  <c r="BB389" i="28"/>
  <c r="BB391" i="28"/>
  <c r="BB383" i="28"/>
  <c r="F87" i="30"/>
  <c r="F116" i="30"/>
  <c r="F29" i="30"/>
  <c r="F58" i="30"/>
  <c r="AL184" i="26"/>
  <c r="AM184" i="26"/>
  <c r="AN184" i="26"/>
  <c r="AK184" i="26"/>
  <c r="AL40" i="26"/>
  <c r="AN40" i="26"/>
  <c r="AK40" i="26"/>
  <c r="AM40" i="26"/>
  <c r="AM207" i="26"/>
  <c r="AK207" i="26"/>
  <c r="AL207" i="26"/>
  <c r="AN207" i="26"/>
  <c r="AM63" i="26"/>
  <c r="AL63" i="26"/>
  <c r="AK86" i="26"/>
  <c r="AL86" i="26"/>
  <c r="AM86" i="26"/>
  <c r="AN86" i="26"/>
  <c r="AM97" i="26"/>
  <c r="AL97" i="26"/>
  <c r="AK97" i="26"/>
  <c r="AM264" i="26"/>
  <c r="AL264" i="26"/>
  <c r="AK264" i="26"/>
  <c r="AN264" i="26"/>
  <c r="AL120" i="26"/>
  <c r="AM120" i="26"/>
  <c r="AN120" i="26"/>
  <c r="AK120" i="26"/>
  <c r="AK275" i="26"/>
  <c r="AL275" i="26"/>
  <c r="AM275" i="26"/>
  <c r="AN275" i="26"/>
  <c r="AK131" i="26"/>
  <c r="AL131" i="26"/>
  <c r="AM131" i="26"/>
  <c r="AN131" i="26"/>
  <c r="AM142" i="26"/>
  <c r="AK142" i="26"/>
  <c r="AL142" i="26"/>
  <c r="AN142" i="26"/>
  <c r="AL188" i="26"/>
  <c r="AM188" i="26"/>
  <c r="AN188" i="26"/>
  <c r="AK188" i="26"/>
  <c r="AN44" i="26"/>
  <c r="AL44" i="26"/>
  <c r="AK44" i="26"/>
  <c r="AK67" i="26"/>
  <c r="AL67" i="26"/>
  <c r="AM67" i="26"/>
  <c r="AM90" i="26"/>
  <c r="AL90" i="26"/>
  <c r="AK268" i="26"/>
  <c r="AL268" i="26"/>
  <c r="AM268" i="26"/>
  <c r="AN268" i="26"/>
  <c r="AK124" i="26"/>
  <c r="AM124" i="26"/>
  <c r="AN124" i="26"/>
  <c r="AL124" i="26"/>
  <c r="AN147" i="26"/>
  <c r="AL147" i="26"/>
  <c r="AK170" i="26"/>
  <c r="AN170" i="26"/>
  <c r="AL170" i="26"/>
  <c r="AM170" i="26"/>
  <c r="AL181" i="26"/>
  <c r="AK181" i="26"/>
  <c r="AM181" i="26"/>
  <c r="AN181" i="26"/>
  <c r="AN37" i="26"/>
  <c r="AL37" i="26"/>
  <c r="AM37" i="26"/>
  <c r="AK204" i="26"/>
  <c r="AL204" i="26"/>
  <c r="AM204" i="26"/>
  <c r="AN204" i="26"/>
  <c r="AL60" i="26"/>
  <c r="AM60" i="26"/>
  <c r="AN60" i="26"/>
  <c r="AK60" i="26"/>
  <c r="AK215" i="26"/>
  <c r="AL215" i="26"/>
  <c r="AN215" i="26"/>
  <c r="AM215" i="26"/>
  <c r="AK71" i="26"/>
  <c r="AM71" i="26"/>
  <c r="AN71" i="26"/>
  <c r="AL71" i="26"/>
  <c r="AM226" i="26"/>
  <c r="AK226" i="26"/>
  <c r="AM82" i="26"/>
  <c r="AN82" i="26"/>
  <c r="AK82" i="26"/>
  <c r="AL82" i="26"/>
  <c r="AK249" i="26"/>
  <c r="AM249" i="26"/>
  <c r="AL128" i="26"/>
  <c r="AK128" i="26"/>
  <c r="AN128" i="26"/>
  <c r="AK295" i="26"/>
  <c r="AN295" i="26"/>
  <c r="AN151" i="26"/>
  <c r="AL151" i="26"/>
  <c r="AN197" i="26"/>
  <c r="AL197" i="26"/>
  <c r="AK197" i="26"/>
  <c r="AK64" i="26"/>
  <c r="AL64" i="26"/>
  <c r="AM64" i="26"/>
  <c r="AN64" i="26"/>
  <c r="AK87" i="26"/>
  <c r="AM87" i="26"/>
  <c r="AL110" i="26"/>
  <c r="AM110" i="26"/>
  <c r="AN110" i="26"/>
  <c r="AK110" i="26"/>
  <c r="AM121" i="26"/>
  <c r="AL121" i="26"/>
  <c r="AN121" i="26"/>
  <c r="AK144" i="26"/>
  <c r="AM144" i="26"/>
  <c r="AN144" i="26"/>
  <c r="AL144" i="26"/>
  <c r="AK155" i="26"/>
  <c r="AL155" i="26"/>
  <c r="AN155" i="26"/>
  <c r="AM155" i="26"/>
  <c r="AL166" i="26"/>
  <c r="AK166" i="26"/>
  <c r="AN166" i="26"/>
  <c r="AM166" i="26"/>
  <c r="AL68" i="26"/>
  <c r="AK68" i="26"/>
  <c r="AN68" i="26"/>
  <c r="AK235" i="26"/>
  <c r="AM235" i="26"/>
  <c r="AL91" i="26"/>
  <c r="AK91" i="26"/>
  <c r="AM91" i="26"/>
  <c r="AN91" i="26"/>
  <c r="AN114" i="26"/>
  <c r="AK114" i="26"/>
  <c r="AM148" i="26"/>
  <c r="AK148" i="26"/>
  <c r="AL148" i="26"/>
  <c r="AM171" i="26"/>
  <c r="AL171" i="26"/>
  <c r="AM27" i="26"/>
  <c r="AK27" i="26"/>
  <c r="AK194" i="26"/>
  <c r="AL194" i="26"/>
  <c r="AM194" i="26"/>
  <c r="AN194" i="26"/>
  <c r="AK50" i="26"/>
  <c r="AL50" i="26"/>
  <c r="AN50" i="26"/>
  <c r="AM50" i="26"/>
  <c r="AM61" i="26"/>
  <c r="AN61" i="26"/>
  <c r="AK228" i="26"/>
  <c r="AL228" i="26"/>
  <c r="AN228" i="26"/>
  <c r="AK84" i="26"/>
  <c r="AL84" i="26"/>
  <c r="AM84" i="26"/>
  <c r="AN84" i="26"/>
  <c r="AK239" i="26"/>
  <c r="AL239" i="26"/>
  <c r="AM239" i="26"/>
  <c r="AN239" i="26"/>
  <c r="AK95" i="26"/>
  <c r="AL95" i="26"/>
  <c r="AM95" i="26"/>
  <c r="AN95" i="26"/>
  <c r="AL106" i="26"/>
  <c r="AK106" i="26"/>
  <c r="AN106" i="26"/>
  <c r="AL273" i="26"/>
  <c r="AN273" i="26"/>
  <c r="AM296" i="26"/>
  <c r="AN296" i="26"/>
  <c r="AN152" i="26"/>
  <c r="AM152" i="26"/>
  <c r="AN175" i="26"/>
  <c r="AM175" i="26"/>
  <c r="AN31" i="26"/>
  <c r="AM31" i="26"/>
  <c r="AL54" i="26"/>
  <c r="AM54" i="26"/>
  <c r="F58" i="12"/>
  <c r="F87" i="12"/>
  <c r="F116" i="12"/>
  <c r="F29" i="12"/>
  <c r="AM232" i="26"/>
  <c r="AK232" i="26"/>
  <c r="AN88" i="26"/>
  <c r="AK88" i="26"/>
  <c r="AL88" i="26"/>
  <c r="AM88" i="26"/>
  <c r="AM255" i="26"/>
  <c r="AK255" i="26"/>
  <c r="AN111" i="26"/>
  <c r="AK111" i="26"/>
  <c r="AL134" i="26"/>
  <c r="AK134" i="26"/>
  <c r="AM134" i="26"/>
  <c r="AN134" i="26"/>
  <c r="AK289" i="26"/>
  <c r="AN289" i="26"/>
  <c r="AM145" i="26"/>
  <c r="AK145" i="26"/>
  <c r="AL145" i="26"/>
  <c r="AN145" i="26"/>
  <c r="AN312" i="26"/>
  <c r="AK312" i="26"/>
  <c r="AL312" i="26"/>
  <c r="AM312" i="26"/>
  <c r="AN168" i="26"/>
  <c r="AK168" i="26"/>
  <c r="AL168" i="26"/>
  <c r="AM168" i="26"/>
  <c r="AK323" i="26"/>
  <c r="AL323" i="26"/>
  <c r="AN323" i="26"/>
  <c r="AM323" i="26"/>
  <c r="AM179" i="26"/>
  <c r="AN179" i="26"/>
  <c r="AK179" i="26"/>
  <c r="AL179" i="26"/>
  <c r="AM35" i="26"/>
  <c r="AN35" i="26"/>
  <c r="AK35" i="26"/>
  <c r="AL35" i="26"/>
  <c r="AL190" i="26"/>
  <c r="AK190" i="26"/>
  <c r="AN46" i="26"/>
  <c r="AK46" i="26"/>
  <c r="AM46" i="26"/>
  <c r="AL92" i="26"/>
  <c r="AK92" i="26"/>
  <c r="AM92" i="26"/>
  <c r="AN92" i="26"/>
  <c r="AK259" i="26"/>
  <c r="AN259" i="26"/>
  <c r="AK115" i="26"/>
  <c r="AN115" i="26"/>
  <c r="AL115" i="26"/>
  <c r="AM115" i="26"/>
  <c r="AK316" i="26"/>
  <c r="AM316" i="26"/>
  <c r="AK172" i="26"/>
  <c r="AL172" i="26"/>
  <c r="AN172" i="26"/>
  <c r="AN28" i="26"/>
  <c r="AL28" i="26"/>
  <c r="AK28" i="26"/>
  <c r="AM28" i="26"/>
  <c r="AN195" i="26"/>
  <c r="AL195" i="26"/>
  <c r="AN74" i="26"/>
  <c r="AK74" i="26"/>
  <c r="AL74" i="26"/>
  <c r="AM74" i="26"/>
  <c r="AK229" i="26"/>
  <c r="AL229" i="26"/>
  <c r="AM229" i="26"/>
  <c r="AN229" i="26"/>
  <c r="AM85" i="26"/>
  <c r="AL85" i="26"/>
  <c r="AK85" i="26"/>
  <c r="AN85" i="26"/>
  <c r="AN252" i="26"/>
  <c r="AM252" i="26"/>
  <c r="AK108" i="26"/>
  <c r="AL108" i="26"/>
  <c r="AN108" i="26"/>
  <c r="AM108" i="26"/>
  <c r="AN263" i="26"/>
  <c r="AK263" i="26"/>
  <c r="AM263" i="26"/>
  <c r="AL119" i="26"/>
  <c r="AN119" i="26"/>
  <c r="AM119" i="26"/>
  <c r="AK119" i="26"/>
  <c r="AL274" i="26"/>
  <c r="AN274" i="26"/>
  <c r="AK274" i="26"/>
  <c r="AM274" i="26"/>
  <c r="AN130" i="26"/>
  <c r="AL130" i="26"/>
  <c r="AN320" i="26"/>
  <c r="AL320" i="26"/>
  <c r="AM176" i="26"/>
  <c r="AK176" i="26"/>
  <c r="AL176" i="26"/>
  <c r="AN176" i="26"/>
  <c r="AK32" i="26"/>
  <c r="AM32" i="26"/>
  <c r="AL32" i="26"/>
  <c r="AN32" i="26"/>
  <c r="AN199" i="26"/>
  <c r="AK199" i="26"/>
  <c r="AL199" i="26"/>
  <c r="AM199" i="26"/>
  <c r="AN55" i="26"/>
  <c r="AK55" i="26"/>
  <c r="AM55" i="26"/>
  <c r="AL55" i="26"/>
  <c r="C12" i="29" a="1"/>
  <c r="M15" i="29" s="1"/>
  <c r="F116" i="6"/>
  <c r="F29" i="6"/>
  <c r="F58" i="6"/>
  <c r="F87" i="6"/>
  <c r="AL256" i="26"/>
  <c r="AN256" i="26"/>
  <c r="AN112" i="26"/>
  <c r="AM112" i="26"/>
  <c r="AK112" i="26"/>
  <c r="AL112" i="26"/>
  <c r="AK135" i="26"/>
  <c r="AN135" i="26"/>
  <c r="AM135" i="26"/>
  <c r="AK158" i="26"/>
  <c r="AL158" i="26"/>
  <c r="AM158" i="26"/>
  <c r="AN158" i="26"/>
  <c r="AN169" i="26"/>
  <c r="AK169" i="26"/>
  <c r="AL169" i="26"/>
  <c r="AM169" i="26"/>
  <c r="AK192" i="26"/>
  <c r="AL192" i="26"/>
  <c r="AM192" i="26"/>
  <c r="AN192" i="26"/>
  <c r="AK48" i="26"/>
  <c r="AM48" i="26"/>
  <c r="AN48" i="26"/>
  <c r="AL48" i="26"/>
  <c r="AK203" i="26"/>
  <c r="AL203" i="26"/>
  <c r="AN203" i="26"/>
  <c r="AM203" i="26"/>
  <c r="AL59" i="26"/>
  <c r="AM59" i="26"/>
  <c r="AN59" i="26"/>
  <c r="AK59" i="26"/>
  <c r="AN214" i="26"/>
  <c r="AL214" i="26"/>
  <c r="AM214" i="26"/>
  <c r="AK214" i="26"/>
  <c r="AK70" i="26"/>
  <c r="AL70" i="26"/>
  <c r="AK116" i="26"/>
  <c r="AL116" i="26"/>
  <c r="AM139" i="26"/>
  <c r="AN139" i="26"/>
  <c r="AL162" i="26"/>
  <c r="AN162" i="26"/>
  <c r="AN329" i="26"/>
  <c r="AK329" i="26"/>
  <c r="AL329" i="26"/>
  <c r="AM329" i="26"/>
  <c r="AL196" i="26"/>
  <c r="AK196" i="26"/>
  <c r="AM196" i="26"/>
  <c r="AN196" i="26"/>
  <c r="AN52" i="26"/>
  <c r="AK52" i="26"/>
  <c r="AM52" i="26"/>
  <c r="AL52" i="26"/>
  <c r="AM75" i="26"/>
  <c r="AL75" i="26"/>
  <c r="AM242" i="26"/>
  <c r="AL242" i="26"/>
  <c r="AK242" i="26"/>
  <c r="AL98" i="26"/>
  <c r="AM98" i="26"/>
  <c r="AK98" i="26"/>
  <c r="AN98" i="26"/>
  <c r="AN109" i="26"/>
  <c r="AK109" i="26"/>
  <c r="AL109" i="26"/>
  <c r="AM109" i="26"/>
  <c r="AM276" i="26"/>
  <c r="AL276" i="26"/>
  <c r="AK276" i="26"/>
  <c r="AL132" i="26"/>
  <c r="AK132" i="26"/>
  <c r="AM132" i="26"/>
  <c r="AN132" i="26"/>
  <c r="AK287" i="26"/>
  <c r="AM287" i="26"/>
  <c r="AN287" i="26"/>
  <c r="AL287" i="26"/>
  <c r="AK143" i="26"/>
  <c r="AL143" i="26"/>
  <c r="AM143" i="26"/>
  <c r="AN143" i="26"/>
  <c r="AM298" i="26"/>
  <c r="AN298" i="26"/>
  <c r="AK298" i="26"/>
  <c r="AL298" i="26"/>
  <c r="AL154" i="26"/>
  <c r="AN154" i="26"/>
  <c r="AK154" i="26"/>
  <c r="AK200" i="26"/>
  <c r="AL200" i="26"/>
  <c r="AM200" i="26"/>
  <c r="AN200" i="26"/>
  <c r="AK56" i="26"/>
  <c r="AL56" i="26"/>
  <c r="AN56" i="26"/>
  <c r="AK79" i="26"/>
  <c r="AL79" i="26"/>
  <c r="AM79" i="26"/>
  <c r="AN79" i="26"/>
  <c r="AK136" i="26"/>
  <c r="AL136" i="26"/>
  <c r="AM136" i="26"/>
  <c r="AN136" i="26"/>
  <c r="AL303" i="26"/>
  <c r="AM303" i="26"/>
  <c r="AN303" i="26"/>
  <c r="AK159" i="26"/>
  <c r="AL159" i="26"/>
  <c r="AL326" i="26"/>
  <c r="AN326" i="26"/>
  <c r="AM326" i="26"/>
  <c r="AK326" i="26"/>
  <c r="AK182" i="26"/>
  <c r="AM182" i="26"/>
  <c r="AN182" i="26"/>
  <c r="AL182" i="26"/>
  <c r="AK38" i="26"/>
  <c r="AL38" i="26"/>
  <c r="AM38" i="26"/>
  <c r="AN38" i="26"/>
  <c r="AM193" i="26"/>
  <c r="AK193" i="26"/>
  <c r="AN193" i="26"/>
  <c r="AK49" i="26"/>
  <c r="AL49" i="26"/>
  <c r="AM49" i="26"/>
  <c r="AN216" i="26"/>
  <c r="AK216" i="26"/>
  <c r="AL216" i="26"/>
  <c r="AM216" i="26"/>
  <c r="AK72" i="26"/>
  <c r="AL72" i="26"/>
  <c r="AN72" i="26"/>
  <c r="AM72" i="26"/>
  <c r="AK227" i="26"/>
  <c r="AL227" i="26"/>
  <c r="AN227" i="26"/>
  <c r="AM227" i="26"/>
  <c r="AM83" i="26"/>
  <c r="AN83" i="26"/>
  <c r="AK83" i="26"/>
  <c r="AL83" i="26"/>
  <c r="AK238" i="26"/>
  <c r="AL238" i="26"/>
  <c r="AM238" i="26"/>
  <c r="AN238" i="26"/>
  <c r="AM94" i="26"/>
  <c r="AK94" i="26"/>
  <c r="AN94" i="26"/>
  <c r="AL94" i="26"/>
  <c r="AN140" i="26"/>
  <c r="AL140" i="26"/>
  <c r="AM140" i="26"/>
  <c r="AK140" i="26"/>
  <c r="AN163" i="26"/>
  <c r="AM163" i="26"/>
  <c r="AL186" i="26"/>
  <c r="AM186" i="26"/>
  <c r="AL220" i="26"/>
  <c r="AK220" i="26"/>
  <c r="AM220" i="26"/>
  <c r="AN220" i="26"/>
  <c r="AK76" i="26"/>
  <c r="AL76" i="26"/>
  <c r="AN76" i="26"/>
  <c r="AM76" i="26"/>
  <c r="AN99" i="26"/>
  <c r="AK99" i="26"/>
  <c r="AL99" i="26"/>
  <c r="AM99" i="26"/>
  <c r="AK122" i="26"/>
  <c r="AL122" i="26"/>
  <c r="AM122" i="26"/>
  <c r="AN122" i="26"/>
  <c r="AK277" i="26"/>
  <c r="AL277" i="26"/>
  <c r="AM277" i="26"/>
  <c r="AN277" i="26"/>
  <c r="AK133" i="26"/>
  <c r="AM133" i="26"/>
  <c r="AN133" i="26"/>
  <c r="AN300" i="26"/>
  <c r="AM300" i="26"/>
  <c r="AK156" i="26"/>
  <c r="AN156" i="26"/>
  <c r="AM156" i="26"/>
  <c r="AL156" i="26"/>
  <c r="AK311" i="26"/>
  <c r="AL311" i="26"/>
  <c r="AN311" i="26"/>
  <c r="AM311" i="26"/>
  <c r="AK167" i="26"/>
  <c r="AL167" i="26"/>
  <c r="AN167" i="26"/>
  <c r="AM167" i="26"/>
  <c r="AN322" i="26"/>
  <c r="AM322" i="26"/>
  <c r="AK322" i="26"/>
  <c r="AL322" i="26"/>
  <c r="AL178" i="26"/>
  <c r="AM178" i="26"/>
  <c r="AK178" i="26"/>
  <c r="AN34" i="26"/>
  <c r="AK34" i="26"/>
  <c r="AL34" i="26"/>
  <c r="AM34" i="26"/>
  <c r="AN80" i="26"/>
  <c r="AK80" i="26"/>
  <c r="AL80" i="26"/>
  <c r="AM80" i="26"/>
  <c r="AK247" i="26"/>
  <c r="AN247" i="26"/>
  <c r="AK103" i="26"/>
  <c r="AN103" i="26"/>
  <c r="AM103" i="26"/>
  <c r="AL293" i="26"/>
  <c r="AN293" i="26"/>
  <c r="AK160" i="26"/>
  <c r="AL160" i="26"/>
  <c r="AM160" i="26"/>
  <c r="AN160" i="26"/>
  <c r="AK183" i="26"/>
  <c r="AN183" i="26"/>
  <c r="AM183" i="26"/>
  <c r="AN39" i="26"/>
  <c r="AM39" i="26"/>
  <c r="AN62" i="26"/>
  <c r="AM62" i="26"/>
  <c r="AK62" i="26"/>
  <c r="AL62" i="26"/>
  <c r="AM240" i="26"/>
  <c r="AL240" i="26"/>
  <c r="AK240" i="26"/>
  <c r="AM96" i="26"/>
  <c r="AN96" i="26"/>
  <c r="AK96" i="26"/>
  <c r="AL96" i="26"/>
  <c r="AK251" i="26"/>
  <c r="AL251" i="26"/>
  <c r="AM251" i="26"/>
  <c r="AN251" i="26"/>
  <c r="AK107" i="26"/>
  <c r="AL107" i="26"/>
  <c r="AN107" i="26"/>
  <c r="AM107" i="26"/>
  <c r="AL262" i="26"/>
  <c r="AK262" i="26"/>
  <c r="AN262" i="26"/>
  <c r="AN118" i="26"/>
  <c r="AK118" i="26"/>
  <c r="AL118" i="26"/>
  <c r="AM118" i="26"/>
  <c r="AL285" i="26"/>
  <c r="AM285" i="26"/>
  <c r="AN285" i="26"/>
  <c r="AK285" i="26"/>
  <c r="AL308" i="26"/>
  <c r="AM308" i="26"/>
  <c r="AN164" i="26"/>
  <c r="AM164" i="26"/>
  <c r="AN331" i="26"/>
  <c r="AL331" i="26"/>
  <c r="AM187" i="26"/>
  <c r="AK187" i="26"/>
  <c r="AL187" i="26"/>
  <c r="AN187" i="26"/>
  <c r="AN43" i="26"/>
  <c r="AM43" i="26"/>
  <c r="AL43" i="26"/>
  <c r="F116" i="8"/>
  <c r="F29" i="8"/>
  <c r="F58" i="8"/>
  <c r="F87" i="8"/>
  <c r="F87" i="2"/>
  <c r="F116" i="2"/>
  <c r="F29" i="2"/>
  <c r="F58" i="2"/>
  <c r="AL244" i="26"/>
  <c r="AN244" i="26"/>
  <c r="AN100" i="26"/>
  <c r="AK100" i="26"/>
  <c r="AL100" i="26"/>
  <c r="AM100" i="26"/>
  <c r="AM123" i="26"/>
  <c r="AL123" i="26"/>
  <c r="AN290" i="26"/>
  <c r="AK290" i="26"/>
  <c r="AL290" i="26"/>
  <c r="AM290" i="26"/>
  <c r="AK146" i="26"/>
  <c r="AL146" i="26"/>
  <c r="AN146" i="26"/>
  <c r="AM146" i="26"/>
  <c r="AM157" i="26"/>
  <c r="AK157" i="26"/>
  <c r="AL157" i="26"/>
  <c r="AN157" i="26"/>
  <c r="AM324" i="26"/>
  <c r="AK324" i="26"/>
  <c r="AL324" i="26"/>
  <c r="AN324" i="26"/>
  <c r="AL180" i="26"/>
  <c r="AK180" i="26"/>
  <c r="AM180" i="26"/>
  <c r="AN180" i="26"/>
  <c r="AN36" i="26"/>
  <c r="AM36" i="26"/>
  <c r="AL36" i="26"/>
  <c r="AK36" i="26"/>
  <c r="AM191" i="26"/>
  <c r="AN191" i="26"/>
  <c r="AK191" i="26"/>
  <c r="AL191" i="26"/>
  <c r="AN47" i="26"/>
  <c r="AM47" i="26"/>
  <c r="AL47" i="26"/>
  <c r="AK47" i="26"/>
  <c r="AM202" i="26"/>
  <c r="AL202" i="26"/>
  <c r="AN202" i="26"/>
  <c r="AK58" i="26"/>
  <c r="AL58" i="26"/>
  <c r="AM58" i="26"/>
  <c r="AL104" i="26"/>
  <c r="AM104" i="26"/>
  <c r="AM271" i="26"/>
  <c r="AN271" i="26"/>
  <c r="AK127" i="26"/>
  <c r="AL127" i="26"/>
  <c r="AM127" i="26"/>
  <c r="AN317" i="26"/>
  <c r="AM317" i="26"/>
  <c r="AK317" i="26"/>
  <c r="AL317" i="26"/>
  <c r="AK131" i="28"/>
  <c r="AK152" i="28"/>
  <c r="BB292" i="28"/>
  <c r="BB294" i="28"/>
  <c r="AK126" i="28"/>
  <c r="AK142" i="28"/>
  <c r="AX133" i="28"/>
  <c r="AX153" i="28"/>
  <c r="BB299" i="28"/>
  <c r="BB280" i="28"/>
  <c r="AK149" i="28"/>
  <c r="AK128" i="28"/>
  <c r="BB288" i="28"/>
  <c r="BB298" i="28"/>
  <c r="AK136" i="28"/>
  <c r="AK140" i="28"/>
  <c r="BB282" i="28"/>
  <c r="BB308" i="28"/>
  <c r="AK127" i="28"/>
  <c r="AK147" i="28"/>
  <c r="BB296" i="28"/>
  <c r="BB279" i="28"/>
  <c r="AK135" i="28"/>
  <c r="AK130" i="28"/>
  <c r="AK134" i="28"/>
  <c r="AK137" i="28"/>
  <c r="AK144" i="28"/>
  <c r="AK148" i="28"/>
  <c r="BB303" i="28"/>
  <c r="BB281" i="28"/>
  <c r="BB278" i="28"/>
  <c r="AK132" i="28"/>
  <c r="BB285" i="28"/>
  <c r="BB301" i="28"/>
  <c r="BB304" i="28"/>
  <c r="BB302" i="28"/>
  <c r="AK138" i="28"/>
  <c r="BB290" i="28"/>
  <c r="BB283" i="28"/>
  <c r="AK129" i="28"/>
  <c r="AK146" i="28"/>
  <c r="AK153" i="28"/>
  <c r="AK133" i="28"/>
  <c r="BB297" i="28"/>
  <c r="BB291" i="28"/>
  <c r="BB300" i="28"/>
  <c r="AK124" i="28"/>
  <c r="AK150" i="28"/>
  <c r="BB289" i="28"/>
  <c r="BB293" i="28"/>
  <c r="AK123" i="28"/>
  <c r="AK145" i="28"/>
  <c r="BB287" i="28"/>
  <c r="BB307" i="28"/>
  <c r="BB305" i="28"/>
  <c r="AZ347" i="28"/>
  <c r="AK141" i="28"/>
  <c r="AK151" i="28"/>
  <c r="AK139" i="28"/>
  <c r="AK125" i="28"/>
  <c r="BB284" i="28"/>
  <c r="BB306" i="28"/>
  <c r="BB295" i="28"/>
  <c r="BA152" i="28"/>
  <c r="BA130" i="28"/>
  <c r="BA125" i="28"/>
  <c r="BA139" i="28"/>
  <c r="BA133" i="28"/>
  <c r="BA132" i="28"/>
  <c r="BA126" i="28"/>
  <c r="BA136" i="28"/>
  <c r="BA127" i="28"/>
  <c r="BA142" i="28"/>
  <c r="BA147" i="28"/>
  <c r="BA144" i="28"/>
  <c r="BA137" i="28"/>
  <c r="BA145" i="28"/>
  <c r="BA146" i="28"/>
  <c r="BA131" i="28"/>
  <c r="BA128" i="28"/>
  <c r="BA135" i="28"/>
  <c r="BA143" i="28"/>
  <c r="BA138" i="28"/>
  <c r="BA148" i="28"/>
  <c r="BA129" i="28"/>
  <c r="BA151" i="28"/>
  <c r="BA141" i="28"/>
  <c r="AI146" i="28"/>
  <c r="AI133" i="28"/>
  <c r="AI128" i="28"/>
  <c r="AZ365" i="28"/>
  <c r="BB190" i="28"/>
  <c r="BB209" i="28"/>
  <c r="BB203" i="28"/>
  <c r="AI151" i="28"/>
  <c r="AI142" i="28"/>
  <c r="AI135" i="28"/>
  <c r="BB196" i="28"/>
  <c r="AZ368" i="28"/>
  <c r="AI139" i="28"/>
  <c r="AI124" i="28"/>
  <c r="BB215" i="28"/>
  <c r="AI129" i="28"/>
  <c r="BB200" i="28"/>
  <c r="AI138" i="28"/>
  <c r="AZ343" i="28"/>
  <c r="AZ354" i="28"/>
  <c r="BB213" i="28"/>
  <c r="BB204" i="28"/>
  <c r="BB191" i="28"/>
  <c r="AZ351" i="28"/>
  <c r="AI153" i="28"/>
  <c r="AI152" i="28"/>
  <c r="AZ355" i="28"/>
  <c r="AZ349" i="28"/>
  <c r="BB207" i="28"/>
  <c r="BB210" i="28"/>
  <c r="BB187" i="28"/>
  <c r="BB194" i="28"/>
  <c r="AI131" i="28"/>
  <c r="AI125" i="28"/>
  <c r="AZ340" i="28"/>
  <c r="AZ359" i="28"/>
  <c r="BB193" i="28"/>
  <c r="BB197" i="28"/>
  <c r="BB198" i="28"/>
  <c r="AI149" i="28"/>
  <c r="AI134" i="28"/>
  <c r="AI145" i="28"/>
  <c r="AI130" i="28"/>
  <c r="BB99" i="28"/>
  <c r="AZ366" i="28"/>
  <c r="AZ345" i="28"/>
  <c r="BB208" i="28"/>
  <c r="BB185" i="28"/>
  <c r="AI127" i="28"/>
  <c r="AI148" i="28"/>
  <c r="AZ362" i="28"/>
  <c r="AZ344" i="28"/>
  <c r="AZ357" i="28"/>
  <c r="AI141" i="28"/>
  <c r="AZ370" i="28"/>
  <c r="AI126" i="28"/>
  <c r="AI123" i="28"/>
  <c r="AI137" i="28"/>
  <c r="AI147" i="28"/>
  <c r="BB122" i="28"/>
  <c r="AZ364" i="28"/>
  <c r="AZ369" i="28"/>
  <c r="AZ353" i="28"/>
  <c r="BB189" i="28"/>
  <c r="BB201" i="28"/>
  <c r="BB186" i="28"/>
  <c r="BB202" i="28"/>
  <c r="AI150" i="28"/>
  <c r="AI132" i="28"/>
  <c r="AZ361" i="28"/>
  <c r="BB199" i="28"/>
  <c r="BB206" i="28"/>
  <c r="BB211" i="28"/>
  <c r="AL143" i="28"/>
  <c r="AL148" i="28"/>
  <c r="AL137" i="28"/>
  <c r="AL134" i="28"/>
  <c r="AL150" i="28"/>
  <c r="AL132" i="28"/>
  <c r="AL127" i="28"/>
  <c r="AL152" i="28"/>
  <c r="AL125" i="28"/>
  <c r="AL138" i="28"/>
  <c r="AL147" i="28"/>
  <c r="AL124" i="28"/>
  <c r="AL136" i="28"/>
  <c r="AL128" i="28"/>
  <c r="AL153" i="28"/>
  <c r="AL123" i="28"/>
  <c r="AL140" i="28"/>
  <c r="AL142" i="28"/>
  <c r="AL146" i="28"/>
  <c r="AL145" i="28"/>
  <c r="AL129" i="28"/>
  <c r="AL133" i="28"/>
  <c r="AL135" i="28"/>
  <c r="AL126" i="28"/>
  <c r="AL151" i="28"/>
  <c r="AL131" i="28"/>
  <c r="AL130" i="28"/>
  <c r="AL141" i="28"/>
  <c r="AL144" i="28"/>
  <c r="AL149" i="28"/>
  <c r="AS37" i="20"/>
  <c r="AS41" i="20"/>
  <c r="AS44" i="20"/>
  <c r="AZ151" i="28"/>
  <c r="AZ140" i="28"/>
  <c r="AZ144" i="28"/>
  <c r="AZ148" i="28"/>
  <c r="AZ139" i="28"/>
  <c r="AZ138" i="28"/>
  <c r="AZ142" i="28"/>
  <c r="AZ127" i="28"/>
  <c r="AZ146" i="28"/>
  <c r="AZ143" i="28"/>
  <c r="AZ135" i="28"/>
  <c r="AZ133" i="28"/>
  <c r="BH344" i="28"/>
  <c r="BH369" i="28"/>
  <c r="BB394" i="28"/>
  <c r="BB392" i="28"/>
  <c r="P84" i="20"/>
  <c r="C84" i="20" s="1"/>
  <c r="AN49" i="20"/>
  <c r="AQ68" i="27"/>
  <c r="AX68" i="27" s="1"/>
  <c r="AQ58" i="27"/>
  <c r="AX58" i="27" s="1"/>
  <c r="BB143" i="28"/>
  <c r="BB138" i="28"/>
  <c r="AY140" i="28"/>
  <c r="AY142" i="28"/>
  <c r="AY150" i="28"/>
  <c r="AY141" i="28"/>
  <c r="AY123" i="28"/>
  <c r="AY132" i="28"/>
  <c r="AY136" i="28"/>
  <c r="AY137" i="28"/>
  <c r="AY126" i="28"/>
  <c r="AY151" i="28"/>
  <c r="AY146" i="28"/>
  <c r="AY138" i="28"/>
  <c r="AY135" i="28"/>
  <c r="AY127" i="28"/>
  <c r="AY131" i="28"/>
  <c r="AY153" i="28"/>
  <c r="AY133" i="28"/>
  <c r="AY124" i="28"/>
  <c r="AY144" i="28"/>
  <c r="AY128" i="28"/>
  <c r="AY152" i="28"/>
  <c r="AY145" i="28"/>
  <c r="AY147" i="28"/>
  <c r="AY149" i="28"/>
  <c r="AY129" i="28"/>
  <c r="AY139" i="28"/>
  <c r="AY130" i="28"/>
  <c r="AP68" i="27"/>
  <c r="AY68" i="27" s="1"/>
  <c r="AP50" i="27"/>
  <c r="AY50" i="27" s="1"/>
  <c r="AP62" i="27"/>
  <c r="AY62" i="27" s="1"/>
  <c r="AN32" i="20"/>
  <c r="AT32" i="20" s="1"/>
  <c r="AE24" i="20"/>
  <c r="AN44" i="20"/>
  <c r="AT44" i="20" s="1"/>
  <c r="AN40" i="20"/>
  <c r="AT40" i="20" s="1"/>
  <c r="BB117" i="28"/>
  <c r="BB100" i="28"/>
  <c r="BB142" i="28"/>
  <c r="BB132" i="28"/>
  <c r="AT74" i="27"/>
  <c r="AT57" i="27"/>
  <c r="AN34" i="20"/>
  <c r="AT34" i="20" s="1"/>
  <c r="AN28" i="20"/>
  <c r="AT28" i="20" s="1"/>
  <c r="AN39" i="20"/>
  <c r="AT39" i="20" s="1"/>
  <c r="BB108" i="28"/>
  <c r="BH3" i="29"/>
  <c r="AU5" i="29"/>
  <c r="AT5" i="29" s="1"/>
  <c r="AU6" i="29"/>
  <c r="AT6" i="29" s="1"/>
  <c r="BI17" i="28"/>
  <c r="BI20" i="28"/>
  <c r="BI16" i="28"/>
  <c r="BI23" i="28"/>
  <c r="BI19" i="28"/>
  <c r="BI15" i="28"/>
  <c r="BI22" i="28"/>
  <c r="BI18" i="28"/>
  <c r="BI21" i="28"/>
  <c r="BB96" i="28"/>
  <c r="BB92" i="28"/>
  <c r="AP64" i="27"/>
  <c r="AY64" i="27" s="1"/>
  <c r="AP56" i="27"/>
  <c r="AY56" i="27" s="1"/>
  <c r="AP65" i="27"/>
  <c r="AY65" i="27" s="1"/>
  <c r="AS47" i="20"/>
  <c r="AS29" i="20"/>
  <c r="AN42" i="20"/>
  <c r="AN47" i="20"/>
  <c r="AT47" i="20" s="1"/>
  <c r="BB128" i="28"/>
  <c r="BB119" i="28"/>
  <c r="AP51" i="27"/>
  <c r="AY51" i="27" s="1"/>
  <c r="AP55" i="27"/>
  <c r="AY55" i="27" s="1"/>
  <c r="AP60" i="27"/>
  <c r="AY60" i="27" s="1"/>
  <c r="AP83" i="27"/>
  <c r="AY83" i="27" s="1"/>
  <c r="AP85" i="27"/>
  <c r="AY85" i="27" s="1"/>
  <c r="AP81" i="27"/>
  <c r="AY81" i="27" s="1"/>
  <c r="AP84" i="27"/>
  <c r="AY84" i="27" s="1"/>
  <c r="AS48" i="20"/>
  <c r="AN33" i="20"/>
  <c r="AN38" i="20"/>
  <c r="AT38" i="20" s="1"/>
  <c r="BB111" i="28"/>
  <c r="BB98" i="28"/>
  <c r="BB129" i="28"/>
  <c r="U24" i="20"/>
  <c r="AY17" i="28"/>
  <c r="BA17" i="28"/>
  <c r="AP77" i="27"/>
  <c r="AY77" i="27" s="1"/>
  <c r="AP79" i="27"/>
  <c r="AY79" i="27" s="1"/>
  <c r="AP61" i="27"/>
  <c r="AY61" i="27" s="1"/>
  <c r="AN26" i="20"/>
  <c r="AN46" i="20"/>
  <c r="AT46" i="20" s="1"/>
  <c r="BB93" i="28"/>
  <c r="BB121" i="28"/>
  <c r="BB148" i="28"/>
  <c r="BB127" i="28"/>
  <c r="AP66" i="27"/>
  <c r="AY66" i="27" s="1"/>
  <c r="AP88" i="27"/>
  <c r="AY88" i="27" s="1"/>
  <c r="AN51" i="20"/>
  <c r="AT51" i="20" s="1"/>
  <c r="AN37" i="20"/>
  <c r="BB104" i="28"/>
  <c r="BB115" i="28"/>
  <c r="BB112" i="28"/>
  <c r="BB145" i="28"/>
  <c r="BB124" i="28"/>
  <c r="BB141" i="28"/>
  <c r="AJ24" i="20"/>
  <c r="AP86" i="27"/>
  <c r="AY86" i="27" s="1"/>
  <c r="AP57" i="27"/>
  <c r="AY57" i="27" s="1"/>
  <c r="AP52" i="27"/>
  <c r="AY52" i="27" s="1"/>
  <c r="P80" i="20"/>
  <c r="C80" i="20" s="1"/>
  <c r="AN30" i="20"/>
  <c r="AT30" i="20" s="1"/>
  <c r="AN53" i="20"/>
  <c r="AT53" i="20" s="1"/>
  <c r="BB137" i="28"/>
  <c r="BB147" i="28"/>
  <c r="AP71" i="27"/>
  <c r="AY71" i="27" s="1"/>
  <c r="AP58" i="27"/>
  <c r="AY58" i="27" s="1"/>
  <c r="AP54" i="27"/>
  <c r="AY54" i="27" s="1"/>
  <c r="AT37" i="20"/>
  <c r="AT49" i="20"/>
  <c r="AN50" i="20"/>
  <c r="AN45" i="20"/>
  <c r="AT45" i="20" s="1"/>
  <c r="BB135" i="28"/>
  <c r="BB130" i="28"/>
  <c r="AV7" i="28"/>
  <c r="AV9" i="28" s="1"/>
  <c r="AP70" i="27"/>
  <c r="AY70" i="27" s="1"/>
  <c r="AP82" i="27"/>
  <c r="AY82" i="27" s="1"/>
  <c r="AP53" i="27"/>
  <c r="AY53" i="27" s="1"/>
  <c r="AS42" i="20"/>
  <c r="AT35" i="20"/>
  <c r="AS30" i="20"/>
  <c r="AN41" i="20"/>
  <c r="AN36" i="20"/>
  <c r="BB126" i="28"/>
  <c r="BB123" i="28"/>
  <c r="BB146" i="28"/>
  <c r="BB150" i="28"/>
  <c r="BB139" i="28"/>
  <c r="AK24" i="20"/>
  <c r="BB101" i="28"/>
  <c r="AP80" i="27"/>
  <c r="AY80" i="27" s="1"/>
  <c r="AP63" i="27"/>
  <c r="AY63" i="27" s="1"/>
  <c r="AP73" i="27"/>
  <c r="AY73" i="27" s="1"/>
  <c r="AN25" i="20"/>
  <c r="AN29" i="20"/>
  <c r="AT29" i="20" s="1"/>
  <c r="BB153" i="28"/>
  <c r="BB125" i="28"/>
  <c r="BB144" i="28"/>
  <c r="BB133" i="28"/>
  <c r="BB134" i="28"/>
  <c r="AN52" i="20"/>
  <c r="AT52" i="20" s="1"/>
  <c r="AQ38" i="20"/>
  <c r="AP76" i="27"/>
  <c r="AY76" i="27" s="1"/>
  <c r="AP75" i="27"/>
  <c r="AY75" i="27" s="1"/>
  <c r="AP72" i="27"/>
  <c r="AY72" i="27" s="1"/>
  <c r="AP67" i="27"/>
  <c r="AY67" i="27" s="1"/>
  <c r="AS38" i="20"/>
  <c r="AS51" i="20"/>
  <c r="BB110" i="28"/>
  <c r="BB151" i="28"/>
  <c r="BB152" i="28"/>
  <c r="BB149" i="28"/>
  <c r="BB140" i="28"/>
  <c r="BB131" i="28"/>
  <c r="AU15" i="28"/>
  <c r="AP15" i="28"/>
  <c r="AT15" i="28"/>
  <c r="AR15" i="28"/>
  <c r="AO15" i="28"/>
  <c r="AS15" i="28"/>
  <c r="AX143" i="28"/>
  <c r="AX136" i="28"/>
  <c r="AX134" i="28"/>
  <c r="AX124" i="28"/>
  <c r="AX137" i="28"/>
  <c r="AX130" i="28"/>
  <c r="AZ358" i="28"/>
  <c r="AZ360" i="28"/>
  <c r="AZ356" i="28"/>
  <c r="AZ352" i="28"/>
  <c r="BH341" i="28"/>
  <c r="BH355" i="28"/>
  <c r="BH352" i="28"/>
  <c r="BH360" i="28"/>
  <c r="BH365" i="28"/>
  <c r="BH363" i="28"/>
  <c r="BH366" i="28"/>
  <c r="BH367" i="28"/>
  <c r="BH349" i="28"/>
  <c r="BH340" i="28"/>
  <c r="BH342" i="28"/>
  <c r="BH361" i="28"/>
  <c r="BH343" i="28"/>
  <c r="BH351" i="28"/>
  <c r="BH368" i="28"/>
  <c r="BH354" i="28"/>
  <c r="BH345" i="28"/>
  <c r="BH370" i="28"/>
  <c r="BH358" i="28"/>
  <c r="BH362" i="28"/>
  <c r="BH364" i="28"/>
  <c r="BH346" i="28"/>
  <c r="BH357" i="28"/>
  <c r="BH356" i="28"/>
  <c r="BH359" i="28"/>
  <c r="BH348" i="28"/>
  <c r="BH350" i="28"/>
  <c r="BB118" i="28"/>
  <c r="BB95" i="28"/>
  <c r="BB102" i="28"/>
  <c r="AX129" i="28"/>
  <c r="BH125" i="28"/>
  <c r="BH145" i="28"/>
  <c r="BH148" i="28"/>
  <c r="M92" i="15" a="1"/>
  <c r="M92" i="15" s="1"/>
  <c r="H92" i="15" s="1"/>
  <c r="I92" i="15" s="1"/>
  <c r="J92" i="15" s="1"/>
  <c r="K92" i="15" s="1"/>
  <c r="L92" i="15" s="1"/>
  <c r="M94" i="5" a="1"/>
  <c r="M94" i="5" s="1"/>
  <c r="H94" i="5" s="1"/>
  <c r="I94" i="5" s="1"/>
  <c r="J94" i="5" s="1"/>
  <c r="K94" i="5" s="1"/>
  <c r="L94" i="5" s="1"/>
  <c r="M91" i="5" a="1"/>
  <c r="M91" i="5" s="1"/>
  <c r="H91" i="5" s="1"/>
  <c r="I91" i="5" s="1"/>
  <c r="J91" i="5" s="1"/>
  <c r="K91" i="5" s="1"/>
  <c r="L91" i="5" s="1"/>
  <c r="M92" i="5" a="1"/>
  <c r="M92" i="5" s="1"/>
  <c r="H92" i="5" s="1"/>
  <c r="I92" i="5" s="1"/>
  <c r="J92" i="5" s="1"/>
  <c r="K92" i="5" s="1"/>
  <c r="L92" i="5" s="1"/>
  <c r="M90" i="5" a="1"/>
  <c r="M90" i="5" s="1"/>
  <c r="H90" i="5" s="1"/>
  <c r="I90" i="5" s="1"/>
  <c r="J90" i="5" s="1"/>
  <c r="K90" i="5" s="1"/>
  <c r="L90" i="5" s="1"/>
  <c r="M89" i="15" a="1"/>
  <c r="M89" i="15" s="1"/>
  <c r="H89" i="15" s="1"/>
  <c r="I89" i="15" s="1"/>
  <c r="J89" i="15" s="1"/>
  <c r="K89" i="15" s="1"/>
  <c r="L89" i="15" s="1"/>
  <c r="M85" i="5" a="1"/>
  <c r="M85" i="5" s="1"/>
  <c r="H85" i="5" s="1"/>
  <c r="I85" i="5" s="1"/>
  <c r="J85" i="5" s="1"/>
  <c r="K85" i="5" s="1"/>
  <c r="L85" i="5" s="1"/>
  <c r="M70" i="15" a="1"/>
  <c r="M70" i="15" s="1"/>
  <c r="H70" i="15" s="1"/>
  <c r="I70" i="15" s="1"/>
  <c r="J70" i="15" s="1"/>
  <c r="K70" i="15" s="1"/>
  <c r="L70" i="15" s="1"/>
  <c r="BH133" i="28"/>
  <c r="BH151" i="28"/>
  <c r="BH132" i="28"/>
  <c r="BH146" i="28"/>
  <c r="BH134" i="28"/>
  <c r="BH127" i="28"/>
  <c r="BH143" i="28"/>
  <c r="BH128" i="28"/>
  <c r="AI215" i="28"/>
  <c r="BH144" i="28"/>
  <c r="BH137" i="28"/>
  <c r="BH150" i="28"/>
  <c r="AI195" i="28"/>
  <c r="BH141" i="28"/>
  <c r="BH139" i="28"/>
  <c r="BH153" i="28"/>
  <c r="AI209" i="28"/>
  <c r="BH126" i="28"/>
  <c r="BH138" i="28"/>
  <c r="BH129" i="28"/>
  <c r="BH142" i="28"/>
  <c r="BH131" i="28"/>
  <c r="BH124" i="28"/>
  <c r="BH147" i="28"/>
  <c r="BH135" i="28"/>
  <c r="BH123" i="28"/>
  <c r="BH152" i="28"/>
  <c r="M67" i="21" a="1"/>
  <c r="M67" i="21" s="1"/>
  <c r="H67" i="21" s="1"/>
  <c r="I67" i="21" s="1"/>
  <c r="J67" i="21" s="1"/>
  <c r="K67" i="21" s="1"/>
  <c r="L67" i="21" s="1"/>
  <c r="M85" i="19" a="1"/>
  <c r="M85" i="19" s="1"/>
  <c r="H85" i="19" s="1"/>
  <c r="I85" i="19" s="1"/>
  <c r="J85" i="19" s="1"/>
  <c r="K85" i="19" s="1"/>
  <c r="L85" i="19" s="1"/>
  <c r="M71" i="19" a="1"/>
  <c r="M71" i="19" s="1"/>
  <c r="H71" i="19" s="1"/>
  <c r="I71" i="19" s="1"/>
  <c r="J71" i="19" s="1"/>
  <c r="K71" i="19" s="1"/>
  <c r="L71" i="19" s="1"/>
  <c r="M90" i="19" a="1"/>
  <c r="M90" i="19" s="1"/>
  <c r="H90" i="19" s="1"/>
  <c r="I90" i="19" s="1"/>
  <c r="J90" i="19" s="1"/>
  <c r="K90" i="19" s="1"/>
  <c r="L90" i="19" s="1"/>
  <c r="M70" i="21" a="1"/>
  <c r="M70" i="21" s="1"/>
  <c r="H70" i="21" s="1"/>
  <c r="I70" i="21" s="1"/>
  <c r="J70" i="21" s="1"/>
  <c r="K70" i="21" s="1"/>
  <c r="L70" i="21" s="1"/>
  <c r="BB113" i="28"/>
  <c r="M72" i="21" a="1"/>
  <c r="M72" i="21" s="1"/>
  <c r="H72" i="21" s="1"/>
  <c r="I72" i="21" s="1"/>
  <c r="J72" i="21" s="1"/>
  <c r="K72" i="21" s="1"/>
  <c r="L72" i="21" s="1"/>
  <c r="M89" i="18" a="1"/>
  <c r="M89" i="18" s="1"/>
  <c r="H89" i="18" s="1"/>
  <c r="I89" i="18" s="1"/>
  <c r="J89" i="18" s="1"/>
  <c r="K89" i="18" s="1"/>
  <c r="L89" i="18" s="1"/>
  <c r="M80" i="21" a="1"/>
  <c r="M80" i="21" s="1"/>
  <c r="H80" i="21" s="1"/>
  <c r="I80" i="21" s="1"/>
  <c r="J80" i="21" s="1"/>
  <c r="K80" i="21" s="1"/>
  <c r="L80" i="21" s="1"/>
  <c r="M74" i="19" a="1"/>
  <c r="M74" i="19" s="1"/>
  <c r="H74" i="19" s="1"/>
  <c r="I74" i="19" s="1"/>
  <c r="J74" i="19" s="1"/>
  <c r="K74" i="19" s="1"/>
  <c r="L74" i="19" s="1"/>
  <c r="M80" i="19" a="1"/>
  <c r="M80" i="19" s="1"/>
  <c r="H80" i="19" s="1"/>
  <c r="I80" i="19" s="1"/>
  <c r="J80" i="19" s="1"/>
  <c r="K80" i="19" s="1"/>
  <c r="L80" i="19" s="1"/>
  <c r="BB114" i="28"/>
  <c r="AZ342" i="28"/>
  <c r="M75" i="21" a="1"/>
  <c r="M75" i="21" s="1"/>
  <c r="H75" i="21" s="1"/>
  <c r="I75" i="21" s="1"/>
  <c r="J75" i="21" s="1"/>
  <c r="K75" i="21" s="1"/>
  <c r="L75" i="21" s="1"/>
  <c r="M87" i="19" a="1"/>
  <c r="M87" i="19" s="1"/>
  <c r="H87" i="19" s="1"/>
  <c r="I87" i="19" s="1"/>
  <c r="J87" i="19" s="1"/>
  <c r="K87" i="19" s="1"/>
  <c r="L87" i="19" s="1"/>
  <c r="M71" i="21" a="1"/>
  <c r="M71" i="21" s="1"/>
  <c r="H71" i="21" s="1"/>
  <c r="I71" i="21" s="1"/>
  <c r="J71" i="21" s="1"/>
  <c r="K71" i="21" s="1"/>
  <c r="L71" i="21" s="1"/>
  <c r="M70" i="18" a="1"/>
  <c r="M70" i="18" s="1"/>
  <c r="H70" i="18" s="1"/>
  <c r="I70" i="18" s="1"/>
  <c r="J70" i="18" s="1"/>
  <c r="K70" i="18" s="1"/>
  <c r="L70" i="18" s="1"/>
  <c r="M66" i="21" a="1"/>
  <c r="M66" i="21" s="1"/>
  <c r="H66" i="21" s="1"/>
  <c r="I66" i="21" s="1"/>
  <c r="J66" i="21" s="1"/>
  <c r="K66" i="21" s="1"/>
  <c r="L66" i="21" s="1"/>
  <c r="M82" i="21" a="1"/>
  <c r="M82" i="21" s="1"/>
  <c r="H82" i="21" s="1"/>
  <c r="I82" i="21" s="1"/>
  <c r="J82" i="21" s="1"/>
  <c r="K82" i="21" s="1"/>
  <c r="L82" i="21" s="1"/>
  <c r="M73" i="18" a="1"/>
  <c r="M73" i="18" s="1"/>
  <c r="H73" i="18" s="1"/>
  <c r="I73" i="18" s="1"/>
  <c r="J73" i="18" s="1"/>
  <c r="K73" i="18" s="1"/>
  <c r="L73" i="18" s="1"/>
  <c r="M80" i="18" a="1"/>
  <c r="M80" i="18" s="1"/>
  <c r="H80" i="18" s="1"/>
  <c r="I80" i="18" s="1"/>
  <c r="J80" i="18" s="1"/>
  <c r="K80" i="18" s="1"/>
  <c r="L80" i="18" s="1"/>
  <c r="M86" i="21" a="1"/>
  <c r="M86" i="21" s="1"/>
  <c r="H86" i="21" s="1"/>
  <c r="I86" i="21" s="1"/>
  <c r="J86" i="21" s="1"/>
  <c r="K86" i="21" s="1"/>
  <c r="L86" i="21" s="1"/>
  <c r="BB116" i="28"/>
  <c r="BB103" i="28"/>
  <c r="BB106" i="28"/>
  <c r="M92" i="19" a="1"/>
  <c r="M92" i="19" s="1"/>
  <c r="H92" i="19" s="1"/>
  <c r="I92" i="19" s="1"/>
  <c r="J92" i="19" s="1"/>
  <c r="K92" i="19" s="1"/>
  <c r="L92" i="19" s="1"/>
  <c r="M84" i="21" a="1"/>
  <c r="M84" i="21" s="1"/>
  <c r="H84" i="21" s="1"/>
  <c r="I84" i="21" s="1"/>
  <c r="J84" i="21" s="1"/>
  <c r="K84" i="21" s="1"/>
  <c r="L84" i="21" s="1"/>
  <c r="M75" i="18" a="1"/>
  <c r="M75" i="18" s="1"/>
  <c r="H75" i="18" s="1"/>
  <c r="I75" i="18" s="1"/>
  <c r="J75" i="18" s="1"/>
  <c r="K75" i="18" s="1"/>
  <c r="L75" i="18" s="1"/>
  <c r="M88" i="19" a="1"/>
  <c r="M88" i="19" s="1"/>
  <c r="H88" i="19" s="1"/>
  <c r="I88" i="19" s="1"/>
  <c r="J88" i="19" s="1"/>
  <c r="K88" i="19" s="1"/>
  <c r="L88" i="19" s="1"/>
  <c r="M81" i="21" a="1"/>
  <c r="M81" i="21" s="1"/>
  <c r="H81" i="21" s="1"/>
  <c r="I81" i="21" s="1"/>
  <c r="J81" i="21" s="1"/>
  <c r="K81" i="21" s="1"/>
  <c r="L81" i="21" s="1"/>
  <c r="M79" i="19" a="1"/>
  <c r="M79" i="19" s="1"/>
  <c r="H79" i="19" s="1"/>
  <c r="I79" i="19" s="1"/>
  <c r="J79" i="19" s="1"/>
  <c r="K79" i="19" s="1"/>
  <c r="L79" i="19" s="1"/>
  <c r="M88" i="21" a="1"/>
  <c r="M88" i="21" s="1"/>
  <c r="H88" i="21" s="1"/>
  <c r="I88" i="21" s="1"/>
  <c r="J88" i="21" s="1"/>
  <c r="K88" i="21" s="1"/>
  <c r="L88" i="21" s="1"/>
  <c r="M67" i="19" a="1"/>
  <c r="M67" i="19" s="1"/>
  <c r="H67" i="19" s="1"/>
  <c r="I67" i="19" s="1"/>
  <c r="J67" i="19" s="1"/>
  <c r="K67" i="19" s="1"/>
  <c r="L67" i="19" s="1"/>
  <c r="M74" i="18" a="1"/>
  <c r="M74" i="18" s="1"/>
  <c r="H74" i="18" s="1"/>
  <c r="I74" i="18" s="1"/>
  <c r="J74" i="18" s="1"/>
  <c r="K74" i="18" s="1"/>
  <c r="L74" i="18" s="1"/>
  <c r="BB97" i="28"/>
  <c r="M87" i="18" a="1"/>
  <c r="M87" i="18" s="1"/>
  <c r="H87" i="18" s="1"/>
  <c r="I87" i="18" s="1"/>
  <c r="J87" i="18" s="1"/>
  <c r="K87" i="18" s="1"/>
  <c r="L87" i="18" s="1"/>
  <c r="M76" i="18" a="1"/>
  <c r="M76" i="18" s="1"/>
  <c r="H76" i="18" s="1"/>
  <c r="I76" i="18" s="1"/>
  <c r="J76" i="18" s="1"/>
  <c r="K76" i="18" s="1"/>
  <c r="L76" i="18" s="1"/>
  <c r="M69" i="21" a="1"/>
  <c r="M69" i="21" s="1"/>
  <c r="H69" i="21" s="1"/>
  <c r="I69" i="21" s="1"/>
  <c r="J69" i="21" s="1"/>
  <c r="K69" i="21" s="1"/>
  <c r="L69" i="21" s="1"/>
  <c r="M81" i="18" a="1"/>
  <c r="M81" i="18" s="1"/>
  <c r="H81" i="18" s="1"/>
  <c r="I81" i="18" s="1"/>
  <c r="J81" i="18" s="1"/>
  <c r="K81" i="18" s="1"/>
  <c r="L81" i="18" s="1"/>
  <c r="M69" i="19" a="1"/>
  <c r="M69" i="19" s="1"/>
  <c r="H69" i="19" s="1"/>
  <c r="I69" i="19" s="1"/>
  <c r="J69" i="19" s="1"/>
  <c r="K69" i="19" s="1"/>
  <c r="L69" i="19" s="1"/>
  <c r="M84" i="19" a="1"/>
  <c r="M84" i="19" s="1"/>
  <c r="H84" i="19" s="1"/>
  <c r="I84" i="19" s="1"/>
  <c r="J84" i="19" s="1"/>
  <c r="K84" i="19" s="1"/>
  <c r="L84" i="19" s="1"/>
  <c r="AZ346" i="28"/>
  <c r="AZ367" i="28"/>
  <c r="M70" i="19" a="1"/>
  <c r="M70" i="19" s="1"/>
  <c r="H70" i="19" s="1"/>
  <c r="I70" i="19" s="1"/>
  <c r="J70" i="19" s="1"/>
  <c r="K70" i="19" s="1"/>
  <c r="L70" i="19" s="1"/>
  <c r="M93" i="21" a="1"/>
  <c r="M93" i="21" s="1"/>
  <c r="H93" i="21" s="1"/>
  <c r="I93" i="21" s="1"/>
  <c r="J93" i="21" s="1"/>
  <c r="K93" i="21" s="1"/>
  <c r="L93" i="21" s="1"/>
  <c r="M91" i="18" a="1"/>
  <c r="M91" i="18" s="1"/>
  <c r="H91" i="18" s="1"/>
  <c r="I91" i="18" s="1"/>
  <c r="J91" i="18" s="1"/>
  <c r="K91" i="18" s="1"/>
  <c r="L91" i="18" s="1"/>
  <c r="M83" i="21" a="1"/>
  <c r="M83" i="21" s="1"/>
  <c r="H83" i="21" s="1"/>
  <c r="I83" i="21" s="1"/>
  <c r="J83" i="21" s="1"/>
  <c r="K83" i="21" s="1"/>
  <c r="L83" i="21" s="1"/>
  <c r="M86" i="18" a="1"/>
  <c r="M86" i="18" s="1"/>
  <c r="H86" i="18" s="1"/>
  <c r="I86" i="18" s="1"/>
  <c r="J86" i="18" s="1"/>
  <c r="K86" i="18" s="1"/>
  <c r="L86" i="18" s="1"/>
  <c r="M86" i="19" a="1"/>
  <c r="M86" i="19" s="1"/>
  <c r="H86" i="19" s="1"/>
  <c r="I86" i="19" s="1"/>
  <c r="J86" i="19" s="1"/>
  <c r="K86" i="19" s="1"/>
  <c r="L86" i="19" s="1"/>
  <c r="M68" i="19" a="1"/>
  <c r="M68" i="19" s="1"/>
  <c r="H68" i="19" s="1"/>
  <c r="I68" i="19" s="1"/>
  <c r="J68" i="19" s="1"/>
  <c r="K68" i="19" s="1"/>
  <c r="L68" i="19" s="1"/>
  <c r="M72" i="19" a="1"/>
  <c r="M72" i="19" s="1"/>
  <c r="H72" i="19" s="1"/>
  <c r="I72" i="19" s="1"/>
  <c r="J72" i="19" s="1"/>
  <c r="K72" i="19" s="1"/>
  <c r="L72" i="19" s="1"/>
  <c r="M91" i="19" a="1"/>
  <c r="M91" i="19" s="1"/>
  <c r="H91" i="19" s="1"/>
  <c r="I91" i="19" s="1"/>
  <c r="J91" i="19" s="1"/>
  <c r="K91" i="19" s="1"/>
  <c r="L91" i="19" s="1"/>
  <c r="M83" i="18" a="1"/>
  <c r="M83" i="18" s="1"/>
  <c r="H83" i="18" s="1"/>
  <c r="I83" i="18" s="1"/>
  <c r="J83" i="18" s="1"/>
  <c r="K83" i="18" s="1"/>
  <c r="L83" i="18" s="1"/>
  <c r="M78" i="18" a="1"/>
  <c r="M78" i="18" s="1"/>
  <c r="H78" i="18" s="1"/>
  <c r="I78" i="18" s="1"/>
  <c r="J78" i="18" s="1"/>
  <c r="K78" i="18" s="1"/>
  <c r="L78" i="18" s="1"/>
  <c r="M89" i="19" a="1"/>
  <c r="M89" i="19" s="1"/>
  <c r="H89" i="19" s="1"/>
  <c r="I89" i="19" s="1"/>
  <c r="J89" i="19" s="1"/>
  <c r="K89" i="19" s="1"/>
  <c r="L89" i="19" s="1"/>
  <c r="M92" i="18" a="1"/>
  <c r="M92" i="18" s="1"/>
  <c r="H92" i="18" s="1"/>
  <c r="I92" i="18" s="1"/>
  <c r="J92" i="18" s="1"/>
  <c r="K92" i="18" s="1"/>
  <c r="L92" i="18" s="1"/>
  <c r="M92" i="21" a="1"/>
  <c r="M92" i="21" s="1"/>
  <c r="H92" i="21" s="1"/>
  <c r="I92" i="21" s="1"/>
  <c r="J92" i="21" s="1"/>
  <c r="K92" i="21" s="1"/>
  <c r="L92" i="21" s="1"/>
  <c r="M89" i="21" a="1"/>
  <c r="M89" i="21" s="1"/>
  <c r="H89" i="21" s="1"/>
  <c r="I89" i="21" s="1"/>
  <c r="J89" i="21" s="1"/>
  <c r="K89" i="21" s="1"/>
  <c r="L89" i="21" s="1"/>
  <c r="M69" i="18" a="1"/>
  <c r="M69" i="18" s="1"/>
  <c r="H69" i="18" s="1"/>
  <c r="I69" i="18" s="1"/>
  <c r="J69" i="18" s="1"/>
  <c r="K69" i="18" s="1"/>
  <c r="L69" i="18" s="1"/>
  <c r="M74" i="21" a="1"/>
  <c r="M74" i="21" s="1"/>
  <c r="H74" i="21" s="1"/>
  <c r="I74" i="21" s="1"/>
  <c r="J74" i="21" s="1"/>
  <c r="K74" i="21" s="1"/>
  <c r="L74" i="21" s="1"/>
  <c r="M78" i="21" a="1"/>
  <c r="M78" i="21" s="1"/>
  <c r="H78" i="21" s="1"/>
  <c r="I78" i="21" s="1"/>
  <c r="J78" i="21" s="1"/>
  <c r="K78" i="21" s="1"/>
  <c r="L78" i="21" s="1"/>
  <c r="M93" i="19" a="1"/>
  <c r="M93" i="19" s="1"/>
  <c r="H93" i="19" s="1"/>
  <c r="I93" i="19" s="1"/>
  <c r="J93" i="19" s="1"/>
  <c r="K93" i="19" s="1"/>
  <c r="L93" i="19" s="1"/>
  <c r="M71" i="18" a="1"/>
  <c r="M71" i="18" s="1"/>
  <c r="H71" i="18" s="1"/>
  <c r="I71" i="18" s="1"/>
  <c r="J71" i="18" s="1"/>
  <c r="K71" i="18" s="1"/>
  <c r="L71" i="18" s="1"/>
  <c r="M79" i="18" a="1"/>
  <c r="M79" i="18" s="1"/>
  <c r="H79" i="18" s="1"/>
  <c r="I79" i="18" s="1"/>
  <c r="J79" i="18" s="1"/>
  <c r="K79" i="18" s="1"/>
  <c r="L79" i="18" s="1"/>
  <c r="M77" i="21" a="1"/>
  <c r="M77" i="21" s="1"/>
  <c r="H77" i="21" s="1"/>
  <c r="I77" i="21" s="1"/>
  <c r="J77" i="21" s="1"/>
  <c r="K77" i="21" s="1"/>
  <c r="L77" i="21" s="1"/>
  <c r="M90" i="21" a="1"/>
  <c r="M90" i="21" s="1"/>
  <c r="H90" i="21" s="1"/>
  <c r="I90" i="21" s="1"/>
  <c r="J90" i="21" s="1"/>
  <c r="K90" i="21" s="1"/>
  <c r="L90" i="21" s="1"/>
  <c r="M94" i="18" a="1"/>
  <c r="M94" i="18" s="1"/>
  <c r="H94" i="18" s="1"/>
  <c r="I94" i="18" s="1"/>
  <c r="J94" i="18" s="1"/>
  <c r="K94" i="18" s="1"/>
  <c r="L94" i="18" s="1"/>
  <c r="M66" i="19" a="1"/>
  <c r="M66" i="19" s="1"/>
  <c r="H66" i="19" s="1"/>
  <c r="I66" i="19" s="1"/>
  <c r="J66" i="19" s="1"/>
  <c r="K66" i="19" s="1"/>
  <c r="L66" i="19" s="1"/>
  <c r="M81" i="19" a="1"/>
  <c r="M81" i="19" s="1"/>
  <c r="H81" i="19" s="1"/>
  <c r="I81" i="19" s="1"/>
  <c r="J81" i="19" s="1"/>
  <c r="K81" i="19" s="1"/>
  <c r="L81" i="19" s="1"/>
  <c r="M83" i="19" a="1"/>
  <c r="M83" i="19" s="1"/>
  <c r="H83" i="19" s="1"/>
  <c r="I83" i="19" s="1"/>
  <c r="J83" i="19" s="1"/>
  <c r="K83" i="19" s="1"/>
  <c r="L83" i="19" s="1"/>
  <c r="M73" i="21" a="1"/>
  <c r="M73" i="21" s="1"/>
  <c r="H73" i="21" s="1"/>
  <c r="I73" i="21" s="1"/>
  <c r="J73" i="21" s="1"/>
  <c r="K73" i="21" s="1"/>
  <c r="L73" i="21" s="1"/>
  <c r="M72" i="18" a="1"/>
  <c r="M72" i="18" s="1"/>
  <c r="H72" i="18" s="1"/>
  <c r="I72" i="18" s="1"/>
  <c r="J72" i="18" s="1"/>
  <c r="K72" i="18" s="1"/>
  <c r="L72" i="18" s="1"/>
  <c r="BB94" i="28"/>
  <c r="BB107" i="28"/>
  <c r="M67" i="18" a="1"/>
  <c r="M67" i="18" s="1"/>
  <c r="H67" i="18" s="1"/>
  <c r="I67" i="18" s="1"/>
  <c r="J67" i="18" s="1"/>
  <c r="K67" i="18" s="1"/>
  <c r="L67" i="18" s="1"/>
  <c r="M73" i="19" a="1"/>
  <c r="M73" i="19" s="1"/>
  <c r="H73" i="19" s="1"/>
  <c r="I73" i="19" s="1"/>
  <c r="J73" i="19" s="1"/>
  <c r="K73" i="19" s="1"/>
  <c r="L73" i="19" s="1"/>
  <c r="M85" i="18" a="1"/>
  <c r="M85" i="18" s="1"/>
  <c r="H85" i="18" s="1"/>
  <c r="I85" i="18" s="1"/>
  <c r="J85" i="18" s="1"/>
  <c r="K85" i="18" s="1"/>
  <c r="L85" i="18" s="1"/>
  <c r="M91" i="21" a="1"/>
  <c r="M91" i="21" s="1"/>
  <c r="H91" i="21" s="1"/>
  <c r="I91" i="21" s="1"/>
  <c r="J91" i="21" s="1"/>
  <c r="K91" i="21" s="1"/>
  <c r="L91" i="21" s="1"/>
  <c r="M87" i="21" a="1"/>
  <c r="M87" i="21" s="1"/>
  <c r="H87" i="21" s="1"/>
  <c r="I87" i="21" s="1"/>
  <c r="J87" i="21" s="1"/>
  <c r="K87" i="21" s="1"/>
  <c r="L87" i="21" s="1"/>
  <c r="M68" i="21" a="1"/>
  <c r="M68" i="21" s="1"/>
  <c r="H68" i="21" s="1"/>
  <c r="I68" i="21" s="1"/>
  <c r="J68" i="21" s="1"/>
  <c r="K68" i="21" s="1"/>
  <c r="L68" i="21" s="1"/>
  <c r="BB109" i="28"/>
  <c r="BB120" i="28"/>
  <c r="M94" i="19" a="1"/>
  <c r="M94" i="19" s="1"/>
  <c r="H94" i="19" s="1"/>
  <c r="I94" i="19" s="1"/>
  <c r="J94" i="19" s="1"/>
  <c r="K94" i="19" s="1"/>
  <c r="L94" i="19" s="1"/>
  <c r="M76" i="19" a="1"/>
  <c r="M76" i="19" s="1"/>
  <c r="H76" i="19" s="1"/>
  <c r="I76" i="19" s="1"/>
  <c r="J76" i="19" s="1"/>
  <c r="K76" i="19" s="1"/>
  <c r="L76" i="19" s="1"/>
  <c r="M82" i="19" a="1"/>
  <c r="M82" i="19" s="1"/>
  <c r="H82" i="19" s="1"/>
  <c r="I82" i="19" s="1"/>
  <c r="J82" i="19" s="1"/>
  <c r="K82" i="19" s="1"/>
  <c r="L82" i="19" s="1"/>
  <c r="M79" i="21" a="1"/>
  <c r="M79" i="21" s="1"/>
  <c r="H79" i="21" s="1"/>
  <c r="I79" i="21" s="1"/>
  <c r="J79" i="21" s="1"/>
  <c r="K79" i="21" s="1"/>
  <c r="L79" i="21" s="1"/>
  <c r="M76" i="21" a="1"/>
  <c r="M76" i="21" s="1"/>
  <c r="H76" i="21" s="1"/>
  <c r="I76" i="21" s="1"/>
  <c r="J76" i="21" s="1"/>
  <c r="K76" i="21" s="1"/>
  <c r="L76" i="21" s="1"/>
  <c r="M77" i="18" a="1"/>
  <c r="M77" i="18" s="1"/>
  <c r="H77" i="18" s="1"/>
  <c r="I77" i="18" s="1"/>
  <c r="J77" i="18" s="1"/>
  <c r="K77" i="18" s="1"/>
  <c r="L77" i="18" s="1"/>
  <c r="M88" i="18" a="1"/>
  <c r="M88" i="18" s="1"/>
  <c r="H88" i="18" s="1"/>
  <c r="I88" i="18" s="1"/>
  <c r="J88" i="18" s="1"/>
  <c r="K88" i="18" s="1"/>
  <c r="L88" i="18" s="1"/>
  <c r="M68" i="18" a="1"/>
  <c r="M68" i="18" s="1"/>
  <c r="H68" i="18" s="1"/>
  <c r="I68" i="18" s="1"/>
  <c r="J68" i="18" s="1"/>
  <c r="K68" i="18" s="1"/>
  <c r="L68" i="18" s="1"/>
  <c r="M82" i="18" a="1"/>
  <c r="M82" i="18" s="1"/>
  <c r="H82" i="18" s="1"/>
  <c r="I82" i="18" s="1"/>
  <c r="J82" i="18" s="1"/>
  <c r="K82" i="18" s="1"/>
  <c r="L82" i="18" s="1"/>
  <c r="M93" i="18" a="1"/>
  <c r="M93" i="18" s="1"/>
  <c r="H93" i="18" s="1"/>
  <c r="I93" i="18" s="1"/>
  <c r="J93" i="18" s="1"/>
  <c r="K93" i="18" s="1"/>
  <c r="L93" i="18" s="1"/>
  <c r="M75" i="19" a="1"/>
  <c r="M75" i="19" s="1"/>
  <c r="H75" i="19" s="1"/>
  <c r="I75" i="19" s="1"/>
  <c r="J75" i="19" s="1"/>
  <c r="K75" i="19" s="1"/>
  <c r="L75" i="19" s="1"/>
  <c r="M66" i="18" a="1"/>
  <c r="M66" i="18" s="1"/>
  <c r="H66" i="18" s="1"/>
  <c r="I66" i="18" s="1"/>
  <c r="J66" i="18" s="1"/>
  <c r="K66" i="18" s="1"/>
  <c r="L66" i="18" s="1"/>
  <c r="M94" i="21" a="1"/>
  <c r="M94" i="21" s="1"/>
  <c r="H94" i="21" s="1"/>
  <c r="I94" i="21" s="1"/>
  <c r="J94" i="21" s="1"/>
  <c r="K94" i="21" s="1"/>
  <c r="L94" i="21" s="1"/>
  <c r="M90" i="18" a="1"/>
  <c r="M90" i="18" s="1"/>
  <c r="H90" i="18" s="1"/>
  <c r="I90" i="18" s="1"/>
  <c r="J90" i="18" s="1"/>
  <c r="K90" i="18" s="1"/>
  <c r="L90" i="18" s="1"/>
  <c r="M77" i="19" a="1"/>
  <c r="M77" i="19" s="1"/>
  <c r="H77" i="19" s="1"/>
  <c r="I77" i="19" s="1"/>
  <c r="J77" i="19" s="1"/>
  <c r="K77" i="19" s="1"/>
  <c r="L77" i="19" s="1"/>
  <c r="M85" i="21" a="1"/>
  <c r="M85" i="21" s="1"/>
  <c r="H85" i="21" s="1"/>
  <c r="I85" i="21" s="1"/>
  <c r="J85" i="21" s="1"/>
  <c r="K85" i="21" s="1"/>
  <c r="L85" i="21" s="1"/>
  <c r="M78" i="19" a="1"/>
  <c r="M78" i="19" s="1"/>
  <c r="H78" i="19" s="1"/>
  <c r="I78" i="19" s="1"/>
  <c r="J78" i="19" s="1"/>
  <c r="K78" i="19" s="1"/>
  <c r="L78" i="19" s="1"/>
  <c r="M84" i="18" a="1"/>
  <c r="M84" i="18" s="1"/>
  <c r="H84" i="18" s="1"/>
  <c r="I84" i="18" s="1"/>
  <c r="J84" i="18" s="1"/>
  <c r="K84" i="18" s="1"/>
  <c r="L84" i="18" s="1"/>
  <c r="AI211" i="28"/>
  <c r="AI199" i="28"/>
  <c r="AI196" i="28"/>
  <c r="AI198" i="28"/>
  <c r="AI210" i="28"/>
  <c r="AI189" i="28"/>
  <c r="AI194" i="28"/>
  <c r="AI206" i="28"/>
  <c r="AI207" i="28"/>
  <c r="AI191" i="28"/>
  <c r="AJ19" i="28"/>
  <c r="AJ195" i="28" s="1"/>
  <c r="AI197" i="28"/>
  <c r="AI193" i="28"/>
  <c r="AI205" i="28"/>
  <c r="AI192" i="28"/>
  <c r="AI200" i="28"/>
  <c r="AI213" i="28"/>
  <c r="AI185" i="28"/>
  <c r="AI186" i="28"/>
  <c r="AI202" i="28"/>
  <c r="AI212" i="28"/>
  <c r="AI187" i="28"/>
  <c r="AI214" i="28"/>
  <c r="AI188" i="28"/>
  <c r="AI190" i="28"/>
  <c r="AI208" i="28"/>
  <c r="AM128" i="28"/>
  <c r="AM126" i="28"/>
  <c r="BB41" i="28"/>
  <c r="AM152" i="28"/>
  <c r="BB31" i="28"/>
  <c r="BB30" i="28"/>
  <c r="BB38" i="28"/>
  <c r="BB56" i="28"/>
  <c r="AM131" i="28"/>
  <c r="BB46" i="28"/>
  <c r="BB55" i="28"/>
  <c r="BB57" i="28"/>
  <c r="AM139" i="28"/>
  <c r="AM149" i="28"/>
  <c r="BB36" i="28"/>
  <c r="BB59" i="28"/>
  <c r="BB40" i="28"/>
  <c r="BB49" i="28"/>
  <c r="AM153" i="28"/>
  <c r="AM148" i="28"/>
  <c r="BB44" i="28"/>
  <c r="AM124" i="28"/>
  <c r="BB32" i="28"/>
  <c r="BB45" i="28"/>
  <c r="AM123" i="28"/>
  <c r="AM147" i="28"/>
  <c r="AM127" i="28"/>
  <c r="AM150" i="28"/>
  <c r="AM141" i="28"/>
  <c r="BB52" i="28"/>
  <c r="BB48" i="28"/>
  <c r="AM136" i="28"/>
  <c r="BB51" i="28"/>
  <c r="AM145" i="28"/>
  <c r="AM144" i="28"/>
  <c r="BB33" i="28"/>
  <c r="BB35" i="28"/>
  <c r="AM140" i="28"/>
  <c r="AM138" i="28"/>
  <c r="AM143" i="28"/>
  <c r="AM125" i="28"/>
  <c r="AM134" i="28"/>
  <c r="AM130" i="28"/>
  <c r="BB47" i="28"/>
  <c r="BB54" i="28"/>
  <c r="AM133" i="28"/>
  <c r="AM129" i="28"/>
  <c r="AM151" i="28"/>
  <c r="BB37" i="28"/>
  <c r="BB43" i="28"/>
  <c r="BB60" i="28"/>
  <c r="BB42" i="28"/>
  <c r="BB34" i="28"/>
  <c r="AM135" i="28"/>
  <c r="AM132" i="28"/>
  <c r="BB53" i="28"/>
  <c r="BB50" i="28"/>
  <c r="AP116" i="28"/>
  <c r="AP96" i="28"/>
  <c r="AP107" i="28"/>
  <c r="AV142" i="28"/>
  <c r="BH136" i="28"/>
  <c r="AW137" i="28"/>
  <c r="BH149" i="28"/>
  <c r="BH130" i="28"/>
  <c r="AM146" i="28"/>
  <c r="BB39" i="28"/>
  <c r="AW152" i="28"/>
  <c r="BB320" i="28"/>
  <c r="AW143" i="28"/>
  <c r="BB336" i="28"/>
  <c r="BB328" i="28"/>
  <c r="AW144" i="28"/>
  <c r="BB317" i="28"/>
  <c r="AW134" i="28"/>
  <c r="AZ341" i="28"/>
  <c r="AM137" i="28"/>
  <c r="BH353" i="28"/>
  <c r="AV128" i="28"/>
  <c r="AV152" i="28"/>
  <c r="BB371" i="28"/>
  <c r="BB375" i="28"/>
  <c r="AV141" i="28"/>
  <c r="AV129" i="28"/>
  <c r="AX123" i="28"/>
  <c r="AX131" i="28"/>
  <c r="AV137" i="28"/>
  <c r="AV134" i="28"/>
  <c r="AV144" i="28"/>
  <c r="AV131" i="28"/>
  <c r="BB382" i="28"/>
  <c r="AV145" i="28"/>
  <c r="AV138" i="28"/>
  <c r="AV143" i="28"/>
  <c r="AV153" i="28"/>
  <c r="AX147" i="28"/>
  <c r="AX139" i="28"/>
  <c r="AX145" i="28"/>
  <c r="AX132" i="28"/>
  <c r="BB376" i="28"/>
  <c r="AV151" i="28"/>
  <c r="AX127" i="28"/>
  <c r="AX135" i="28"/>
  <c r="AX125" i="28"/>
  <c r="AX144" i="28"/>
  <c r="BB385" i="28"/>
  <c r="BB379" i="28"/>
  <c r="AV132" i="28"/>
  <c r="AX128" i="28"/>
  <c r="AX149" i="28"/>
  <c r="AX141" i="28"/>
  <c r="BB377" i="28"/>
  <c r="BB378" i="28"/>
  <c r="AV124" i="28"/>
  <c r="AV136" i="28"/>
  <c r="AX150" i="28"/>
  <c r="AX151" i="28"/>
  <c r="AV148" i="28"/>
  <c r="BB380" i="28"/>
  <c r="BB387" i="28"/>
  <c r="AV140" i="28"/>
  <c r="BB396" i="28"/>
  <c r="AV150" i="28"/>
  <c r="AX142" i="28"/>
  <c r="AX146" i="28"/>
  <c r="BB398" i="28"/>
  <c r="BB399" i="28"/>
  <c r="AV126" i="28"/>
  <c r="BB373" i="28"/>
  <c r="AV149" i="28"/>
  <c r="AV127" i="28"/>
  <c r="AX152" i="28"/>
  <c r="BB400" i="28"/>
  <c r="BB381" i="28"/>
  <c r="AV146" i="28"/>
  <c r="BB388" i="28"/>
  <c r="AV139" i="28"/>
  <c r="AV133" i="28"/>
  <c r="AX126" i="28"/>
  <c r="AX140" i="28"/>
  <c r="BB390" i="28"/>
  <c r="BB393" i="28"/>
  <c r="AV125" i="28"/>
  <c r="AV123" i="28"/>
  <c r="AV147" i="28"/>
  <c r="AV135" i="28"/>
  <c r="AX138" i="28"/>
  <c r="AP104" i="28"/>
  <c r="AP111" i="28"/>
  <c r="BB338" i="28"/>
  <c r="AT42" i="20"/>
  <c r="O24" i="20"/>
  <c r="BB330" i="28"/>
  <c r="AW124" i="28"/>
  <c r="AZ348" i="28"/>
  <c r="BB311" i="28"/>
  <c r="AP97" i="28"/>
  <c r="AP110" i="28"/>
  <c r="AP94" i="28"/>
  <c r="AW138" i="28"/>
  <c r="BB316" i="28"/>
  <c r="AW123" i="28"/>
  <c r="AW135" i="28"/>
  <c r="BB312" i="28"/>
  <c r="BI12" i="28"/>
  <c r="BI14" i="28"/>
  <c r="BI24" i="28"/>
  <c r="BI11" i="28"/>
  <c r="BI13" i="28"/>
  <c r="BG16" i="28"/>
  <c r="BG15" i="28"/>
  <c r="BG17" i="28"/>
  <c r="BE17" i="28"/>
  <c r="BE16" i="28"/>
  <c r="BE15" i="28"/>
  <c r="AQ47" i="20"/>
  <c r="AP99" i="28"/>
  <c r="AP108" i="28"/>
  <c r="AP113" i="28"/>
  <c r="BB332" i="28"/>
  <c r="BB322" i="28"/>
  <c r="BB315" i="28"/>
  <c r="AW147" i="28"/>
  <c r="AW142" i="28"/>
  <c r="AW127" i="28"/>
  <c r="AW146" i="28"/>
  <c r="AP122" i="28"/>
  <c r="AP106" i="28"/>
  <c r="AQ11" i="28"/>
  <c r="AQ117" i="28" s="1"/>
  <c r="AS46" i="20"/>
  <c r="BB310" i="28"/>
  <c r="BB318" i="28"/>
  <c r="AW125" i="28"/>
  <c r="AW149" i="28"/>
  <c r="AW148" i="28"/>
  <c r="BB313" i="28"/>
  <c r="AP100" i="28"/>
  <c r="AP105" i="28"/>
  <c r="BB337" i="28"/>
  <c r="BB326" i="28"/>
  <c r="L24" i="20"/>
  <c r="AW129" i="28"/>
  <c r="BB323" i="28"/>
  <c r="BB331" i="28"/>
  <c r="AW132" i="28"/>
  <c r="AW131" i="28"/>
  <c r="AW130" i="28"/>
  <c r="BC15" i="28"/>
  <c r="BC17" i="28"/>
  <c r="BC16" i="28"/>
  <c r="BC8" i="28"/>
  <c r="BC6" i="28"/>
  <c r="BC7" i="28"/>
  <c r="BD15" i="28"/>
  <c r="BD16" i="28"/>
  <c r="BD17" i="28"/>
  <c r="AN31" i="20"/>
  <c r="AT31" i="20" s="1"/>
  <c r="AN43" i="20"/>
  <c r="AT43" i="20" s="1"/>
  <c r="AP117" i="28"/>
  <c r="AP120" i="28"/>
  <c r="AP119" i="28"/>
  <c r="AP103" i="28"/>
  <c r="AT26" i="20"/>
  <c r="BB309" i="28"/>
  <c r="BB314" i="28"/>
  <c r="AW141" i="28"/>
  <c r="AW128" i="28"/>
  <c r="AP118" i="28"/>
  <c r="AP102" i="28"/>
  <c r="AT41" i="20"/>
  <c r="BB333" i="28"/>
  <c r="AW145" i="28"/>
  <c r="AW140" i="28"/>
  <c r="AW136" i="28"/>
  <c r="AU79" i="27"/>
  <c r="AZ79" i="27" s="1"/>
  <c r="AU85" i="27"/>
  <c r="AZ85" i="27" s="1"/>
  <c r="AU78" i="27"/>
  <c r="AZ78" i="27" s="1"/>
  <c r="AU64" i="27"/>
  <c r="AZ64" i="27" s="1"/>
  <c r="AU55" i="27"/>
  <c r="AZ55" i="27" s="1"/>
  <c r="AP101" i="28"/>
  <c r="AP92" i="28"/>
  <c r="BB325" i="28"/>
  <c r="AW133" i="28"/>
  <c r="BB335" i="28"/>
  <c r="AW153" i="28"/>
  <c r="AW151" i="28"/>
  <c r="M24" i="20"/>
  <c r="AP112" i="28"/>
  <c r="AP115" i="28"/>
  <c r="AS49" i="20"/>
  <c r="BB339" i="28"/>
  <c r="AW150" i="28"/>
  <c r="AR51" i="27"/>
  <c r="BA51" i="27" s="1"/>
  <c r="AR87" i="27"/>
  <c r="BA87" i="27" s="1"/>
  <c r="AR59" i="27"/>
  <c r="BA59" i="27" s="1"/>
  <c r="O88" i="20"/>
  <c r="O89" i="20" s="1"/>
  <c r="P44" i="20"/>
  <c r="AQ44" i="20" s="1"/>
  <c r="P51" i="20"/>
  <c r="AQ51" i="20" s="1"/>
  <c r="P53" i="20"/>
  <c r="AQ53" i="20" s="1"/>
  <c r="P52" i="20"/>
  <c r="AQ52" i="20" s="1"/>
  <c r="P45" i="20"/>
  <c r="AQ45" i="20" s="1"/>
  <c r="P50" i="20"/>
  <c r="AQ50" i="20" s="1"/>
  <c r="P49" i="20"/>
  <c r="AQ49" i="20" s="1"/>
  <c r="P29" i="20"/>
  <c r="P46" i="20"/>
  <c r="AQ46" i="20" s="1"/>
  <c r="P48" i="20"/>
  <c r="AQ48" i="20" s="1"/>
  <c r="P27" i="20"/>
  <c r="AQ27" i="20" s="1"/>
  <c r="P42" i="20"/>
  <c r="AQ42" i="20" s="1"/>
  <c r="P43" i="20"/>
  <c r="AQ43" i="20" s="1"/>
  <c r="P40" i="20"/>
  <c r="AQ40" i="20" s="1"/>
  <c r="P34" i="20"/>
  <c r="AQ34" i="20" s="1"/>
  <c r="P41" i="20"/>
  <c r="AQ41" i="20" s="1"/>
  <c r="P39" i="20"/>
  <c r="AQ39" i="20" s="1"/>
  <c r="P30" i="20"/>
  <c r="AQ30" i="20" s="1"/>
  <c r="P37" i="20"/>
  <c r="AQ37" i="20" s="1"/>
  <c r="P28" i="20"/>
  <c r="AQ28" i="20" s="1"/>
  <c r="P25" i="20"/>
  <c r="P33" i="20"/>
  <c r="AQ33" i="20" s="1"/>
  <c r="P26" i="20"/>
  <c r="AQ26" i="20" s="1"/>
  <c r="AP114" i="28"/>
  <c r="AP98" i="28"/>
  <c r="BB329" i="28"/>
  <c r="AT50" i="20"/>
  <c r="BB319" i="28"/>
  <c r="BB327" i="28"/>
  <c r="AQ31" i="20"/>
  <c r="AP93" i="28"/>
  <c r="AP121" i="28"/>
  <c r="AM24" i="20"/>
  <c r="BB321" i="28"/>
  <c r="AW126" i="28"/>
  <c r="BB334" i="28"/>
  <c r="AZ363" i="28"/>
  <c r="AD24" i="20"/>
  <c r="AQ35" i="20"/>
  <c r="AN335" i="26"/>
  <c r="AK335" i="26"/>
  <c r="AL335" i="26"/>
  <c r="AM335" i="26"/>
  <c r="AG27" i="28"/>
  <c r="AH28" i="28"/>
  <c r="AG23" i="26"/>
  <c r="AH24" i="26"/>
  <c r="AI204" i="28"/>
  <c r="AI203" i="28"/>
  <c r="AP109" i="28"/>
  <c r="AI174" i="28"/>
  <c r="AI165" i="28"/>
  <c r="AI179" i="28"/>
  <c r="AI154" i="28"/>
  <c r="AJ18" i="28"/>
  <c r="AJ174" i="28" s="1"/>
  <c r="AI158" i="28"/>
  <c r="AI164" i="28"/>
  <c r="AI168" i="28"/>
  <c r="AI183" i="28"/>
  <c r="AI173" i="28"/>
  <c r="AI159" i="28"/>
  <c r="AI176" i="28"/>
  <c r="AI161" i="28"/>
  <c r="AI172" i="28"/>
  <c r="AI170" i="28"/>
  <c r="AI157" i="28"/>
  <c r="AI169" i="28"/>
  <c r="AI180" i="28"/>
  <c r="AI182" i="28"/>
  <c r="AI177" i="28"/>
  <c r="AI163" i="28"/>
  <c r="AI156" i="28"/>
  <c r="AI171" i="28"/>
  <c r="AI184" i="28"/>
  <c r="AI167" i="28"/>
  <c r="AI166" i="28"/>
  <c r="AI155" i="28"/>
  <c r="AN3" i="28"/>
  <c r="AQ18" i="28"/>
  <c r="AP164" i="28"/>
  <c r="AP177" i="28"/>
  <c r="AP169" i="28"/>
  <c r="AP175" i="28"/>
  <c r="AP168" i="28"/>
  <c r="AP163" i="28"/>
  <c r="AP158" i="28"/>
  <c r="AP174" i="28"/>
  <c r="AP156" i="28"/>
  <c r="AP179" i="28"/>
  <c r="AP176" i="28"/>
  <c r="AP165" i="28"/>
  <c r="AP182" i="28"/>
  <c r="AP157" i="28"/>
  <c r="AP184" i="28"/>
  <c r="AP180" i="28"/>
  <c r="AP172" i="28"/>
  <c r="AP171" i="28"/>
  <c r="AP181" i="28"/>
  <c r="AP161" i="28"/>
  <c r="AP173" i="28"/>
  <c r="AP155" i="28"/>
  <c r="AP166" i="28"/>
  <c r="AP159" i="28"/>
  <c r="AP167" i="28"/>
  <c r="AP154" i="28"/>
  <c r="AP178" i="28"/>
  <c r="AP162" i="28"/>
  <c r="AP183" i="28"/>
  <c r="AP160" i="28"/>
  <c r="AP170" i="28"/>
  <c r="AI181" i="28"/>
  <c r="AI160" i="28"/>
  <c r="AI178" i="28"/>
  <c r="AI175" i="28"/>
  <c r="AU2" i="28"/>
  <c r="AO9" i="28"/>
  <c r="E6" i="26"/>
  <c r="AI82" i="28"/>
  <c r="AI65" i="28"/>
  <c r="AI88" i="28"/>
  <c r="AI86" i="28"/>
  <c r="AI69" i="28"/>
  <c r="AI76" i="28"/>
  <c r="AJ22" i="28"/>
  <c r="AI90" i="28"/>
  <c r="AI73" i="28"/>
  <c r="AI63" i="28"/>
  <c r="AI77" i="28"/>
  <c r="AI67" i="28"/>
  <c r="AI81" i="28"/>
  <c r="AI71" i="28"/>
  <c r="AI85" i="28"/>
  <c r="AI75" i="28"/>
  <c r="AI89" i="28"/>
  <c r="AI62" i="28"/>
  <c r="AI79" i="28"/>
  <c r="AI64" i="28"/>
  <c r="AI66" i="28"/>
  <c r="AI83" i="28"/>
  <c r="AI80" i="28"/>
  <c r="AI70" i="28"/>
  <c r="AI87" i="28"/>
  <c r="AI68" i="28"/>
  <c r="AI78" i="28"/>
  <c r="AI61" i="28"/>
  <c r="AI72" i="28"/>
  <c r="AI74" i="28"/>
  <c r="AI91" i="28"/>
  <c r="AI84" i="28"/>
  <c r="AI373" i="28"/>
  <c r="AI390" i="28"/>
  <c r="AI377" i="28"/>
  <c r="AI394" i="28"/>
  <c r="AI381" i="28"/>
  <c r="AI398" i="28"/>
  <c r="AI385" i="28"/>
  <c r="AI371" i="28"/>
  <c r="AJ13" i="28"/>
  <c r="AI372" i="28"/>
  <c r="AI389" i="28"/>
  <c r="AI375" i="28"/>
  <c r="AI376" i="28"/>
  <c r="AI393" i="28"/>
  <c r="AI379" i="28"/>
  <c r="AI380" i="28"/>
  <c r="AI397" i="28"/>
  <c r="AI383" i="28"/>
  <c r="AI384" i="28"/>
  <c r="AI401" i="28"/>
  <c r="AI387" i="28"/>
  <c r="AI388" i="28"/>
  <c r="AI374" i="28"/>
  <c r="AI391" i="28"/>
  <c r="AI392" i="28"/>
  <c r="AI378" i="28"/>
  <c r="AI395" i="28"/>
  <c r="AI400" i="28"/>
  <c r="AI386" i="28"/>
  <c r="AI396" i="28"/>
  <c r="AI382" i="28"/>
  <c r="AI399" i="28"/>
  <c r="AQ22" i="28"/>
  <c r="AP71" i="28"/>
  <c r="AP65" i="28"/>
  <c r="AP75" i="28"/>
  <c r="AP73" i="28"/>
  <c r="AP62" i="28"/>
  <c r="AP79" i="28"/>
  <c r="AP81" i="28"/>
  <c r="AP66" i="28"/>
  <c r="AP83" i="28"/>
  <c r="AP89" i="28"/>
  <c r="AP70" i="28"/>
  <c r="AP87" i="28"/>
  <c r="AP68" i="28"/>
  <c r="AP74" i="28"/>
  <c r="AP91" i="28"/>
  <c r="AP76" i="28"/>
  <c r="AP78" i="28"/>
  <c r="AP64" i="28"/>
  <c r="AP84" i="28"/>
  <c r="AP82" i="28"/>
  <c r="AP72" i="28"/>
  <c r="AP61" i="28"/>
  <c r="AP86" i="28"/>
  <c r="AP80" i="28"/>
  <c r="AP77" i="28"/>
  <c r="AP90" i="28"/>
  <c r="AP88" i="28"/>
  <c r="AP67" i="28"/>
  <c r="AP85" i="28"/>
  <c r="AP63" i="28"/>
  <c r="AP69" i="28"/>
  <c r="B117" i="8"/>
  <c r="AT36" i="20"/>
  <c r="M69" i="15" a="1"/>
  <c r="M69" i="15" s="1"/>
  <c r="H69" i="15" s="1"/>
  <c r="I69" i="15" s="1"/>
  <c r="J69" i="15" s="1"/>
  <c r="K69" i="15" s="1"/>
  <c r="L69" i="15" s="1"/>
  <c r="B98" i="15"/>
  <c r="M68" i="15" a="1"/>
  <c r="M68" i="15" s="1"/>
  <c r="H68" i="15" s="1"/>
  <c r="I68" i="15" s="1"/>
  <c r="J68" i="15" s="1"/>
  <c r="K68" i="15" s="1"/>
  <c r="L68" i="15" s="1"/>
  <c r="B97" i="15"/>
  <c r="AQ20" i="28"/>
  <c r="AP230" i="28"/>
  <c r="AP216" i="28"/>
  <c r="AP229" i="28"/>
  <c r="AP234" i="28"/>
  <c r="AP224" i="28"/>
  <c r="AP237" i="28"/>
  <c r="AP238" i="28"/>
  <c r="AP232" i="28"/>
  <c r="AP245" i="28"/>
  <c r="AP242" i="28"/>
  <c r="AP240" i="28"/>
  <c r="AP221" i="28"/>
  <c r="AP246" i="28"/>
  <c r="AP220" i="28"/>
  <c r="AP219" i="28"/>
  <c r="AP236" i="28"/>
  <c r="AP223" i="28"/>
  <c r="AP217" i="28"/>
  <c r="AP227" i="28"/>
  <c r="AP225" i="28"/>
  <c r="AP231" i="28"/>
  <c r="AP233" i="28"/>
  <c r="AP218" i="28"/>
  <c r="AP235" i="28"/>
  <c r="AP241" i="28"/>
  <c r="AP226" i="28"/>
  <c r="AP243" i="28"/>
  <c r="AP244" i="28"/>
  <c r="AP222" i="28"/>
  <c r="AP239" i="28"/>
  <c r="AP228" i="28"/>
  <c r="AN336" i="26"/>
  <c r="AK336" i="26"/>
  <c r="AM336" i="26"/>
  <c r="AL336" i="26"/>
  <c r="BE11" i="28"/>
  <c r="BD109" i="28"/>
  <c r="BD111" i="28"/>
  <c r="BD92" i="28"/>
  <c r="BD114" i="28"/>
  <c r="BD117" i="28"/>
  <c r="BD96" i="28"/>
  <c r="BD119" i="28"/>
  <c r="BD122" i="28"/>
  <c r="BD100" i="28"/>
  <c r="BD94" i="28"/>
  <c r="BD113" i="28"/>
  <c r="BD104" i="28"/>
  <c r="BD99" i="28"/>
  <c r="BD102" i="28"/>
  <c r="BD108" i="28"/>
  <c r="BD105" i="28"/>
  <c r="BD107" i="28"/>
  <c r="BD112" i="28"/>
  <c r="BD110" i="28"/>
  <c r="BD97" i="28"/>
  <c r="BD116" i="28"/>
  <c r="BD115" i="28"/>
  <c r="BD118" i="28"/>
  <c r="BD120" i="28"/>
  <c r="BD121" i="28"/>
  <c r="BD93" i="28"/>
  <c r="BD95" i="28"/>
  <c r="BD103" i="28"/>
  <c r="BD106" i="28"/>
  <c r="BD98" i="28"/>
  <c r="BD101" i="28"/>
  <c r="AP50" i="28"/>
  <c r="AP40" i="28"/>
  <c r="AP60" i="28"/>
  <c r="AP54" i="28"/>
  <c r="AP48" i="28"/>
  <c r="AP45" i="28"/>
  <c r="AP58" i="28"/>
  <c r="AP56" i="28"/>
  <c r="AP31" i="28"/>
  <c r="AP37" i="28"/>
  <c r="AP35" i="28"/>
  <c r="AP53" i="28"/>
  <c r="AP39" i="28"/>
  <c r="AP33" i="28"/>
  <c r="AQ14" i="28"/>
  <c r="AP43" i="28"/>
  <c r="AP41" i="28"/>
  <c r="AP30" i="28"/>
  <c r="AP47" i="28"/>
  <c r="AP49" i="28"/>
  <c r="AP34" i="28"/>
  <c r="AP51" i="28"/>
  <c r="AP57" i="28"/>
  <c r="AP38" i="28"/>
  <c r="AP55" i="28"/>
  <c r="AP36" i="28"/>
  <c r="AP46" i="28"/>
  <c r="AP32" i="28"/>
  <c r="AP52" i="28"/>
  <c r="AP42" i="28"/>
  <c r="AP59" i="28"/>
  <c r="AP44" i="28"/>
  <c r="AX18" i="28"/>
  <c r="AW167" i="28"/>
  <c r="AW170" i="28"/>
  <c r="AW165" i="28"/>
  <c r="AW169" i="28"/>
  <c r="AW174" i="28"/>
  <c r="AW177" i="28"/>
  <c r="AW176" i="28"/>
  <c r="AW171" i="28"/>
  <c r="AW183" i="28"/>
  <c r="AW166" i="28"/>
  <c r="AW161" i="28"/>
  <c r="AW184" i="28"/>
  <c r="AW164" i="28"/>
  <c r="AW182" i="28"/>
  <c r="AW178" i="28"/>
  <c r="AW159" i="28"/>
  <c r="AW157" i="28"/>
  <c r="AW172" i="28"/>
  <c r="AW162" i="28"/>
  <c r="AW179" i="28"/>
  <c r="AW163" i="28"/>
  <c r="AW156" i="28"/>
  <c r="AW181" i="28"/>
  <c r="AW180" i="28"/>
  <c r="AW155" i="28"/>
  <c r="AW160" i="28"/>
  <c r="AW175" i="28"/>
  <c r="AW154" i="28"/>
  <c r="AW173" i="28"/>
  <c r="AW168" i="28"/>
  <c r="AW158" i="28"/>
  <c r="B90" i="6"/>
  <c r="P64" i="20"/>
  <c r="C64" i="20" s="1"/>
  <c r="I24" i="20"/>
  <c r="AQ32" i="20"/>
  <c r="B91" i="11"/>
  <c r="N24" i="20"/>
  <c r="B114" i="13"/>
  <c r="AN334" i="26"/>
  <c r="AK334" i="26"/>
  <c r="AL334" i="26"/>
  <c r="AM334" i="26"/>
  <c r="AW427" i="28"/>
  <c r="AW408" i="28"/>
  <c r="AW405" i="28"/>
  <c r="AW431" i="28"/>
  <c r="AW416" i="28"/>
  <c r="AW404" i="28"/>
  <c r="AW422" i="28"/>
  <c r="AW409" i="28"/>
  <c r="AW429" i="28"/>
  <c r="AW414" i="28"/>
  <c r="AW402" i="28"/>
  <c r="AX24" i="28"/>
  <c r="AW420" i="28"/>
  <c r="AW410" i="28"/>
  <c r="AW403" i="28"/>
  <c r="AW425" i="28"/>
  <c r="AW417" i="28"/>
  <c r="AW407" i="28"/>
  <c r="AW430" i="28"/>
  <c r="AW424" i="28"/>
  <c r="AW411" i="28"/>
  <c r="AW406" i="28"/>
  <c r="AW432" i="28"/>
  <c r="AW415" i="28"/>
  <c r="AW413" i="28"/>
  <c r="AW426" i="28"/>
  <c r="AW423" i="28"/>
  <c r="AW428" i="28"/>
  <c r="AW418" i="28"/>
  <c r="AW419" i="28"/>
  <c r="AW421" i="28"/>
  <c r="AW412" i="28"/>
  <c r="AW391" i="28"/>
  <c r="AW400" i="28"/>
  <c r="AW384" i="28"/>
  <c r="AW395" i="28"/>
  <c r="AW373" i="28"/>
  <c r="AW390" i="28"/>
  <c r="AW399" i="28"/>
  <c r="AW380" i="28"/>
  <c r="AW372" i="28"/>
  <c r="AW386" i="28"/>
  <c r="AW377" i="28"/>
  <c r="AW394" i="28"/>
  <c r="AW382" i="28"/>
  <c r="AW401" i="28"/>
  <c r="AX13" i="28"/>
  <c r="AW388" i="28"/>
  <c r="AW374" i="28"/>
  <c r="AW371" i="28"/>
  <c r="AW393" i="28"/>
  <c r="AW381" i="28"/>
  <c r="AW375" i="28"/>
  <c r="AW398" i="28"/>
  <c r="AW389" i="28"/>
  <c r="AW379" i="28"/>
  <c r="AW378" i="28"/>
  <c r="AW396" i="28"/>
  <c r="AW387" i="28"/>
  <c r="AW392" i="28"/>
  <c r="AW376" i="28"/>
  <c r="AW383" i="28"/>
  <c r="AW385" i="28"/>
  <c r="AW397" i="28"/>
  <c r="BE18" i="28"/>
  <c r="BD163" i="28"/>
  <c r="BD162" i="28"/>
  <c r="BD164" i="28"/>
  <c r="BD174" i="28"/>
  <c r="BD157" i="28"/>
  <c r="BD154" i="28"/>
  <c r="BD169" i="28"/>
  <c r="BD167" i="28"/>
  <c r="BD178" i="28"/>
  <c r="BD170" i="28"/>
  <c r="BD176" i="28"/>
  <c r="BD182" i="28"/>
  <c r="BD175" i="28"/>
  <c r="BD161" i="28"/>
  <c r="BD181" i="28"/>
  <c r="BD165" i="28"/>
  <c r="BD168" i="28"/>
  <c r="BD160" i="28"/>
  <c r="BD159" i="28"/>
  <c r="BD177" i="28"/>
  <c r="BD179" i="28"/>
  <c r="BD184" i="28"/>
  <c r="BD171" i="28"/>
  <c r="BD155" i="28"/>
  <c r="BD166" i="28"/>
  <c r="BD180" i="28"/>
  <c r="BD173" i="28"/>
  <c r="BD183" i="28"/>
  <c r="BD158" i="28"/>
  <c r="BD172" i="28"/>
  <c r="BD156" i="28"/>
  <c r="B104" i="8"/>
  <c r="B107" i="9"/>
  <c r="M62" i="15" a="1"/>
  <c r="M62" i="15" s="1"/>
  <c r="H62" i="15" s="1"/>
  <c r="I62" i="15" s="1"/>
  <c r="J62" i="15" s="1"/>
  <c r="K62" i="15" s="1"/>
  <c r="L62" i="15" s="1"/>
  <c r="B91" i="15"/>
  <c r="M91" i="15" s="1" a="1"/>
  <c r="M91" i="15" s="1"/>
  <c r="H91" i="15" s="1"/>
  <c r="I91" i="15" s="1"/>
  <c r="J91" i="15" s="1"/>
  <c r="K91" i="15" s="1"/>
  <c r="L91" i="15" s="1"/>
  <c r="M61" i="15" a="1"/>
  <c r="M61" i="15" s="1"/>
  <c r="H61" i="15" s="1"/>
  <c r="I61" i="15" s="1"/>
  <c r="J61" i="15" s="1"/>
  <c r="K61" i="15" s="1"/>
  <c r="L61" i="15" s="1"/>
  <c r="B90" i="15"/>
  <c r="B102" i="12"/>
  <c r="BD312" i="28"/>
  <c r="BD338" i="28"/>
  <c r="BD335" i="28"/>
  <c r="BD316" i="28"/>
  <c r="BD313" i="28"/>
  <c r="BD326" i="28"/>
  <c r="BD320" i="28"/>
  <c r="BD318" i="28"/>
  <c r="BD331" i="28"/>
  <c r="BD324" i="28"/>
  <c r="BD323" i="28"/>
  <c r="BD310" i="28"/>
  <c r="BD328" i="28"/>
  <c r="BD329" i="28"/>
  <c r="BD337" i="28"/>
  <c r="BD332" i="28"/>
  <c r="BD334" i="28"/>
  <c r="BD321" i="28"/>
  <c r="BD336" i="28"/>
  <c r="BD339" i="28"/>
  <c r="BD315" i="28"/>
  <c r="BD311" i="28"/>
  <c r="BD309" i="28"/>
  <c r="BD317" i="28"/>
  <c r="BD314" i="28"/>
  <c r="BD322" i="28"/>
  <c r="BD319" i="28"/>
  <c r="BE12" i="28"/>
  <c r="BD333" i="28"/>
  <c r="BD330" i="28"/>
  <c r="BD327" i="28"/>
  <c r="BD325" i="28"/>
  <c r="BD290" i="28"/>
  <c r="BD293" i="28"/>
  <c r="BD295" i="28"/>
  <c r="BD298" i="28"/>
  <c r="BD280" i="28"/>
  <c r="BD301" i="28"/>
  <c r="BD303" i="28"/>
  <c r="BD284" i="28"/>
  <c r="BD306" i="28"/>
  <c r="BD283" i="28"/>
  <c r="BD288" i="28"/>
  <c r="BD281" i="28"/>
  <c r="BD305" i="28"/>
  <c r="BD292" i="28"/>
  <c r="BD286" i="28"/>
  <c r="BD299" i="28"/>
  <c r="BD296" i="28"/>
  <c r="BD291" i="28"/>
  <c r="BD278" i="28"/>
  <c r="BD300" i="28"/>
  <c r="BD297" i="28"/>
  <c r="BD289" i="28"/>
  <c r="BD304" i="28"/>
  <c r="BD302" i="28"/>
  <c r="BD294" i="28"/>
  <c r="BD308" i="28"/>
  <c r="BD307" i="28"/>
  <c r="BD285" i="28"/>
  <c r="BD287" i="28"/>
  <c r="BD279" i="28"/>
  <c r="BD282" i="28"/>
  <c r="BE23" i="28"/>
  <c r="AJ30" i="28"/>
  <c r="AJ37" i="28"/>
  <c r="AJ58" i="28"/>
  <c r="AJ44" i="28"/>
  <c r="AJ57" i="28"/>
  <c r="AJ47" i="28"/>
  <c r="AJ34" i="28"/>
  <c r="AJ51" i="28"/>
  <c r="AJ33" i="28"/>
  <c r="AJ54" i="28"/>
  <c r="AJ40" i="28"/>
  <c r="AK14" i="28"/>
  <c r="AJ50" i="28"/>
  <c r="AJ60" i="28"/>
  <c r="AJ31" i="28"/>
  <c r="AJ35" i="28"/>
  <c r="AJ39" i="28"/>
  <c r="AJ43" i="28"/>
  <c r="AJ41" i="28"/>
  <c r="AJ55" i="28"/>
  <c r="AJ45" i="28"/>
  <c r="AJ59" i="28"/>
  <c r="AJ49" i="28"/>
  <c r="AJ32" i="28"/>
  <c r="AJ53" i="28"/>
  <c r="AJ36" i="28"/>
  <c r="AJ46" i="28"/>
  <c r="AJ56" i="28"/>
  <c r="AJ48" i="28"/>
  <c r="AJ52" i="28"/>
  <c r="AJ42" i="28"/>
  <c r="AJ38" i="28"/>
  <c r="B91" i="8"/>
  <c r="AN84" i="20"/>
  <c r="F84" i="20" s="1"/>
  <c r="M64" i="5" a="1"/>
  <c r="M64" i="5" s="1"/>
  <c r="H64" i="5" s="1"/>
  <c r="I64" i="5" s="1"/>
  <c r="J64" i="5" s="1"/>
  <c r="K64" i="5" s="1"/>
  <c r="L64" i="5" s="1"/>
  <c r="B93" i="5"/>
  <c r="K24" i="20"/>
  <c r="M80" i="5" a="1"/>
  <c r="M80" i="5" s="1"/>
  <c r="H80" i="5" s="1"/>
  <c r="I80" i="5" s="1"/>
  <c r="J80" i="5" s="1"/>
  <c r="K80" i="5" s="1"/>
  <c r="L80" i="5" s="1"/>
  <c r="B109" i="5"/>
  <c r="B90" i="12"/>
  <c r="G10" i="26"/>
  <c r="D6" i="26"/>
  <c r="AU3" i="28"/>
  <c r="AI259" i="28"/>
  <c r="AI277" i="28"/>
  <c r="AI263" i="28"/>
  <c r="AI256" i="28"/>
  <c r="AI250" i="28"/>
  <c r="AI267" i="28"/>
  <c r="AI272" i="28"/>
  <c r="AI254" i="28"/>
  <c r="AI271" i="28"/>
  <c r="AI260" i="28"/>
  <c r="AI258" i="28"/>
  <c r="AI275" i="28"/>
  <c r="AI276" i="28"/>
  <c r="AI262" i="28"/>
  <c r="AI249" i="28"/>
  <c r="AI248" i="28"/>
  <c r="AI266" i="28"/>
  <c r="AI253" i="28"/>
  <c r="AI264" i="28"/>
  <c r="AI270" i="28"/>
  <c r="AI257" i="28"/>
  <c r="AI252" i="28"/>
  <c r="AI274" i="28"/>
  <c r="AI261" i="28"/>
  <c r="AI268" i="28"/>
  <c r="AI247" i="28"/>
  <c r="AI265" i="28"/>
  <c r="AI255" i="28"/>
  <c r="AI273" i="28"/>
  <c r="AI251" i="28"/>
  <c r="AI269" i="28"/>
  <c r="AJ21" i="28"/>
  <c r="AI98" i="28"/>
  <c r="AI115" i="28"/>
  <c r="AI100" i="28"/>
  <c r="AJ11" i="28"/>
  <c r="AI102" i="28"/>
  <c r="AI119" i="28"/>
  <c r="AI116" i="28"/>
  <c r="AI106" i="28"/>
  <c r="AI93" i="28"/>
  <c r="AI104" i="28"/>
  <c r="AI110" i="28"/>
  <c r="AI97" i="28"/>
  <c r="AI120" i="28"/>
  <c r="AI114" i="28"/>
  <c r="AI101" i="28"/>
  <c r="AI92" i="28"/>
  <c r="AI118" i="28"/>
  <c r="AI105" i="28"/>
  <c r="AI108" i="28"/>
  <c r="AI122" i="28"/>
  <c r="AI109" i="28"/>
  <c r="AI95" i="28"/>
  <c r="AI113" i="28"/>
  <c r="AI99" i="28"/>
  <c r="AI117" i="28"/>
  <c r="AI103" i="28"/>
  <c r="AI121" i="28"/>
  <c r="AI94" i="28"/>
  <c r="AI111" i="28"/>
  <c r="AI112" i="28"/>
  <c r="AI96" i="28"/>
  <c r="AI107" i="28"/>
  <c r="AS27" i="20"/>
  <c r="AT33" i="20"/>
  <c r="X25" i="20"/>
  <c r="AR25" i="20" s="1"/>
  <c r="X32" i="20"/>
  <c r="AR32" i="20" s="1"/>
  <c r="X45" i="20"/>
  <c r="AR45" i="20" s="1"/>
  <c r="X48" i="20"/>
  <c r="AR48" i="20" s="1"/>
  <c r="X28" i="20"/>
  <c r="AR28" i="20" s="1"/>
  <c r="X43" i="20"/>
  <c r="AR43" i="20" s="1"/>
  <c r="X44" i="20"/>
  <c r="AR44" i="20" s="1"/>
  <c r="X41" i="20"/>
  <c r="AR41" i="20" s="1"/>
  <c r="X39" i="20"/>
  <c r="AR39" i="20" s="1"/>
  <c r="X46" i="20"/>
  <c r="AR46" i="20" s="1"/>
  <c r="X53" i="20"/>
  <c r="AR53" i="20" s="1"/>
  <c r="X38" i="20"/>
  <c r="AR38" i="20" s="1"/>
  <c r="X35" i="20"/>
  <c r="AR35" i="20" s="1"/>
  <c r="X37" i="20"/>
  <c r="AR37" i="20" s="1"/>
  <c r="X42" i="20"/>
  <c r="AR42" i="20" s="1"/>
  <c r="X51" i="20"/>
  <c r="AR51" i="20" s="1"/>
  <c r="X34" i="20"/>
  <c r="AR34" i="20" s="1"/>
  <c r="X29" i="20"/>
  <c r="AR29" i="20" s="1"/>
  <c r="X40" i="20"/>
  <c r="AR40" i="20" s="1"/>
  <c r="X49" i="20"/>
  <c r="AR49" i="20" s="1"/>
  <c r="X30" i="20"/>
  <c r="AR30" i="20" s="1"/>
  <c r="X27" i="20"/>
  <c r="AR27" i="20" s="1"/>
  <c r="X36" i="20"/>
  <c r="AR36" i="20" s="1"/>
  <c r="X47" i="20"/>
  <c r="AR47" i="20" s="1"/>
  <c r="X26" i="20"/>
  <c r="AR26" i="20" s="1"/>
  <c r="X33" i="20"/>
  <c r="AR33" i="20" s="1"/>
  <c r="X31" i="20"/>
  <c r="AR31" i="20" s="1"/>
  <c r="X52" i="20"/>
  <c r="AR52" i="20" s="1"/>
  <c r="X50" i="20"/>
  <c r="AR50" i="20" s="1"/>
  <c r="B111" i="9"/>
  <c r="B108" i="9"/>
  <c r="B113" i="8"/>
  <c r="AF84" i="20"/>
  <c r="E84" i="20" s="1"/>
  <c r="AS52" i="20"/>
  <c r="B102" i="6"/>
  <c r="AN337" i="26"/>
  <c r="AK337" i="26"/>
  <c r="AL337" i="26"/>
  <c r="AM337" i="26"/>
  <c r="AX3" i="29"/>
  <c r="AY3" i="29"/>
  <c r="AZ3" i="29"/>
  <c r="AW3" i="29"/>
  <c r="AW110" i="28"/>
  <c r="AW97" i="28"/>
  <c r="AX11" i="28"/>
  <c r="AW116" i="28"/>
  <c r="AW104" i="28"/>
  <c r="AW95" i="28"/>
  <c r="AW121" i="28"/>
  <c r="AW112" i="28"/>
  <c r="AW99" i="28"/>
  <c r="AW93" i="28"/>
  <c r="AW118" i="28"/>
  <c r="AW103" i="28"/>
  <c r="AW101" i="28"/>
  <c r="AW113" i="28"/>
  <c r="AW107" i="28"/>
  <c r="AW108" i="28"/>
  <c r="AW106" i="28"/>
  <c r="AW111" i="28"/>
  <c r="AW114" i="28"/>
  <c r="AW120" i="28"/>
  <c r="AW115" i="28"/>
  <c r="AW122" i="28"/>
  <c r="AW98" i="28"/>
  <c r="AW119" i="28"/>
  <c r="AW96" i="28"/>
  <c r="AW92" i="28"/>
  <c r="AW94" i="28"/>
  <c r="AW102" i="28"/>
  <c r="AW105" i="28"/>
  <c r="AW117" i="28"/>
  <c r="AW100" i="28"/>
  <c r="AW109" i="28"/>
  <c r="AX23" i="28"/>
  <c r="AW287" i="28"/>
  <c r="AW278" i="28"/>
  <c r="AW304" i="28"/>
  <c r="AW291" i="28"/>
  <c r="AW285" i="28"/>
  <c r="AW284" i="28"/>
  <c r="AW295" i="28"/>
  <c r="AW293" i="28"/>
  <c r="AW298" i="28"/>
  <c r="AW299" i="28"/>
  <c r="AW300" i="28"/>
  <c r="AW305" i="28"/>
  <c r="AW303" i="28"/>
  <c r="AW306" i="28"/>
  <c r="AW290" i="28"/>
  <c r="AW307" i="28"/>
  <c r="AW280" i="28"/>
  <c r="AW281" i="28"/>
  <c r="AW288" i="28"/>
  <c r="AW286" i="28"/>
  <c r="AW294" i="28"/>
  <c r="AW292" i="28"/>
  <c r="AW301" i="28"/>
  <c r="AW297" i="28"/>
  <c r="AW282" i="28"/>
  <c r="AW283" i="28"/>
  <c r="AW308" i="28"/>
  <c r="AW296" i="28"/>
  <c r="AW279" i="28"/>
  <c r="AW302" i="28"/>
  <c r="AW289" i="28"/>
  <c r="BE22" i="28"/>
  <c r="BD80" i="28"/>
  <c r="BD78" i="28"/>
  <c r="BD81" i="28"/>
  <c r="BD84" i="28"/>
  <c r="BD83" i="28"/>
  <c r="BD65" i="28"/>
  <c r="BD88" i="28"/>
  <c r="BD89" i="28"/>
  <c r="BD86" i="28"/>
  <c r="BD61" i="28"/>
  <c r="BD63" i="28"/>
  <c r="BD66" i="28"/>
  <c r="BD69" i="28"/>
  <c r="BD71" i="28"/>
  <c r="BD74" i="28"/>
  <c r="BD77" i="28"/>
  <c r="BD79" i="28"/>
  <c r="BD82" i="28"/>
  <c r="BD85" i="28"/>
  <c r="BD64" i="28"/>
  <c r="BD87" i="28"/>
  <c r="BD90" i="28"/>
  <c r="BD68" i="28"/>
  <c r="BD62" i="28"/>
  <c r="BD70" i="28"/>
  <c r="BD76" i="28"/>
  <c r="BD73" i="28"/>
  <c r="BD75" i="28"/>
  <c r="BD72" i="28"/>
  <c r="BD91" i="28"/>
  <c r="BD67" i="28"/>
  <c r="B114" i="12"/>
  <c r="AT48" i="20"/>
  <c r="AQ29" i="20"/>
  <c r="J24" i="20"/>
  <c r="M72" i="15" a="1"/>
  <c r="M72" i="15" s="1"/>
  <c r="H72" i="15" s="1"/>
  <c r="I72" i="15" s="1"/>
  <c r="J72" i="15" s="1"/>
  <c r="K72" i="15" s="1"/>
  <c r="L72" i="15" s="1"/>
  <c r="B101" i="15"/>
  <c r="B95" i="9"/>
  <c r="M76" i="15" a="1"/>
  <c r="M76" i="15" s="1"/>
  <c r="H76" i="15" s="1"/>
  <c r="I76" i="15" s="1"/>
  <c r="J76" i="15" s="1"/>
  <c r="K76" i="15" s="1"/>
  <c r="L76" i="15" s="1"/>
  <c r="B105" i="15"/>
  <c r="X84" i="20"/>
  <c r="D84" i="20" s="1"/>
  <c r="AF61" i="20"/>
  <c r="E61" i="20" s="1"/>
  <c r="G13" i="26"/>
  <c r="AK17" i="28"/>
  <c r="AJ17" i="28"/>
  <c r="AN17" i="28"/>
  <c r="AM17" i="28"/>
  <c r="AL17" i="28"/>
  <c r="AH17" i="28"/>
  <c r="AI17" i="28"/>
  <c r="AK338" i="26"/>
  <c r="AL338" i="26"/>
  <c r="AM338" i="26"/>
  <c r="AN338" i="26"/>
  <c r="BD407" i="28"/>
  <c r="BD410" i="28"/>
  <c r="BD413" i="28"/>
  <c r="BD415" i="28"/>
  <c r="BE24" i="28"/>
  <c r="BD418" i="28"/>
  <c r="BD421" i="28"/>
  <c r="BD404" i="28"/>
  <c r="BD423" i="28"/>
  <c r="BD426" i="28"/>
  <c r="BD408" i="28"/>
  <c r="BD429" i="28"/>
  <c r="BD431" i="28"/>
  <c r="BD412" i="28"/>
  <c r="BD403" i="28"/>
  <c r="BD411" i="28"/>
  <c r="BD416" i="28"/>
  <c r="BD409" i="28"/>
  <c r="BD417" i="28"/>
  <c r="BD420" i="28"/>
  <c r="BD414" i="28"/>
  <c r="BD422" i="28"/>
  <c r="BD424" i="28"/>
  <c r="BD419" i="28"/>
  <c r="BD406" i="28"/>
  <c r="BD428" i="28"/>
  <c r="BD425" i="28"/>
  <c r="BD427" i="28"/>
  <c r="BD402" i="28"/>
  <c r="BD405" i="28"/>
  <c r="BD432" i="28"/>
  <c r="BD430" i="28"/>
  <c r="AP411" i="28"/>
  <c r="AP416" i="28"/>
  <c r="AP418" i="28"/>
  <c r="AP415" i="28"/>
  <c r="AP420" i="28"/>
  <c r="AP406" i="28"/>
  <c r="AP419" i="28"/>
  <c r="AP424" i="28"/>
  <c r="AP422" i="28"/>
  <c r="AP423" i="28"/>
  <c r="AP428" i="28"/>
  <c r="AP430" i="28"/>
  <c r="AP427" i="28"/>
  <c r="AP432" i="28"/>
  <c r="AP402" i="28"/>
  <c r="AP431" i="28"/>
  <c r="AP405" i="28"/>
  <c r="AP409" i="28"/>
  <c r="AP413" i="28"/>
  <c r="AP417" i="28"/>
  <c r="AP421" i="28"/>
  <c r="AP425" i="28"/>
  <c r="AP429" i="28"/>
  <c r="AQ24" i="28"/>
  <c r="AP404" i="28"/>
  <c r="AP410" i="28"/>
  <c r="AP407" i="28"/>
  <c r="AP412" i="28"/>
  <c r="AP414" i="28"/>
  <c r="AP403" i="28"/>
  <c r="AP408" i="28"/>
  <c r="AP426" i="28"/>
  <c r="AX19" i="28"/>
  <c r="AW214" i="28"/>
  <c r="AW196" i="28"/>
  <c r="AW215" i="28"/>
  <c r="AW197" i="28"/>
  <c r="AW194" i="28"/>
  <c r="AW205" i="28"/>
  <c r="AW185" i="28"/>
  <c r="AW195" i="28"/>
  <c r="AW201" i="28"/>
  <c r="AW186" i="28"/>
  <c r="AW210" i="28"/>
  <c r="AW211" i="28"/>
  <c r="AW198" i="28"/>
  <c r="AW188" i="28"/>
  <c r="AW203" i="28"/>
  <c r="AW193" i="28"/>
  <c r="AW209" i="28"/>
  <c r="AW208" i="28"/>
  <c r="AW200" i="28"/>
  <c r="AW206" i="28"/>
  <c r="AW189" i="28"/>
  <c r="AW212" i="28"/>
  <c r="AW204" i="28"/>
  <c r="AW199" i="28"/>
  <c r="AW207" i="28"/>
  <c r="AW213" i="28"/>
  <c r="AW192" i="28"/>
  <c r="AW190" i="28"/>
  <c r="AW187" i="28"/>
  <c r="AW191" i="28"/>
  <c r="AW202" i="28"/>
  <c r="B107" i="12"/>
  <c r="B99" i="13"/>
  <c r="M72" i="5" a="1"/>
  <c r="M72" i="5" s="1"/>
  <c r="H72" i="5" s="1"/>
  <c r="I72" i="5" s="1"/>
  <c r="J72" i="5" s="1"/>
  <c r="K72" i="5" s="1"/>
  <c r="L72" i="5" s="1"/>
  <c r="B101" i="5"/>
  <c r="B115" i="9"/>
  <c r="C118" i="16"/>
  <c r="M104" i="21" s="1" a="1"/>
  <c r="M104" i="21" s="1"/>
  <c r="H104" i="21" s="1"/>
  <c r="I104" i="21" s="1"/>
  <c r="J104" i="21" s="1"/>
  <c r="K104" i="21" s="1"/>
  <c r="L104" i="21" s="1"/>
  <c r="BD36" i="28"/>
  <c r="BD30" i="28"/>
  <c r="BD49" i="28"/>
  <c r="BD40" i="28"/>
  <c r="BD35" i="28"/>
  <c r="BD43" i="28"/>
  <c r="BD44" i="28"/>
  <c r="BD41" i="28"/>
  <c r="BD54" i="28"/>
  <c r="BD48" i="28"/>
  <c r="BD46" i="28"/>
  <c r="BD38" i="28"/>
  <c r="BD52" i="28"/>
  <c r="BD51" i="28"/>
  <c r="BD59" i="28"/>
  <c r="BD56" i="28"/>
  <c r="BD57" i="28"/>
  <c r="BD33" i="28"/>
  <c r="BD60" i="28"/>
  <c r="BD31" i="28"/>
  <c r="BD34" i="28"/>
  <c r="BD37" i="28"/>
  <c r="BD39" i="28"/>
  <c r="BD42" i="28"/>
  <c r="BD45" i="28"/>
  <c r="BD47" i="28"/>
  <c r="BD32" i="28"/>
  <c r="BD55" i="28"/>
  <c r="BD58" i="28"/>
  <c r="BE14" i="28"/>
  <c r="BD53" i="28"/>
  <c r="BD50" i="28"/>
  <c r="AI416" i="28"/>
  <c r="AI402" i="28"/>
  <c r="AI419" i="28"/>
  <c r="AI420" i="28"/>
  <c r="AI406" i="28"/>
  <c r="AI423" i="28"/>
  <c r="AI424" i="28"/>
  <c r="AI410" i="28"/>
  <c r="AI427" i="28"/>
  <c r="AI428" i="28"/>
  <c r="AI414" i="28"/>
  <c r="AI431" i="28"/>
  <c r="AI432" i="28"/>
  <c r="AI418" i="28"/>
  <c r="AI405" i="28"/>
  <c r="AI422" i="28"/>
  <c r="AI409" i="28"/>
  <c r="AI426" i="28"/>
  <c r="AI413" i="28"/>
  <c r="AI430" i="28"/>
  <c r="AI417" i="28"/>
  <c r="AI403" i="28"/>
  <c r="AI404" i="28"/>
  <c r="AI421" i="28"/>
  <c r="AI407" i="28"/>
  <c r="AJ24" i="28"/>
  <c r="AI412" i="28"/>
  <c r="AI429" i="28"/>
  <c r="AI415" i="28"/>
  <c r="AI408" i="28"/>
  <c r="AI425" i="28"/>
  <c r="AI411" i="28"/>
  <c r="AX22" i="28"/>
  <c r="AW71" i="28"/>
  <c r="AW65" i="28"/>
  <c r="AW90" i="28"/>
  <c r="AW75" i="28"/>
  <c r="AW72" i="28"/>
  <c r="AW85" i="28"/>
  <c r="AW79" i="28"/>
  <c r="AW80" i="28"/>
  <c r="AW70" i="28"/>
  <c r="AW83" i="28"/>
  <c r="AW86" i="28"/>
  <c r="AW77" i="28"/>
  <c r="AW87" i="28"/>
  <c r="AW66" i="28"/>
  <c r="AW64" i="28"/>
  <c r="AW91" i="28"/>
  <c r="AW74" i="28"/>
  <c r="AW62" i="28"/>
  <c r="AW81" i="28"/>
  <c r="AW68" i="28"/>
  <c r="AW88" i="28"/>
  <c r="AW73" i="28"/>
  <c r="AW61" i="28"/>
  <c r="AW78" i="28"/>
  <c r="AW69" i="28"/>
  <c r="AW67" i="28"/>
  <c r="AW89" i="28"/>
  <c r="AW82" i="28"/>
  <c r="AW63" i="28"/>
  <c r="AW84" i="28"/>
  <c r="AW76" i="28"/>
  <c r="AN61" i="20"/>
  <c r="F61" i="20" s="1"/>
  <c r="AL24" i="20"/>
  <c r="AT25" i="20"/>
  <c r="AH24" i="20"/>
  <c r="R24" i="20"/>
  <c r="B115" i="12"/>
  <c r="M75" i="15" a="1"/>
  <c r="M75" i="15" s="1"/>
  <c r="H75" i="15" s="1"/>
  <c r="I75" i="15" s="1"/>
  <c r="J75" i="15" s="1"/>
  <c r="K75" i="15" s="1"/>
  <c r="L75" i="15" s="1"/>
  <c r="B104" i="15"/>
  <c r="AV6" i="29"/>
  <c r="AV5" i="29"/>
  <c r="BI3" i="29"/>
  <c r="AV4" i="29"/>
  <c r="AX21" i="28"/>
  <c r="AW255" i="28"/>
  <c r="AW250" i="28"/>
  <c r="AW256" i="28"/>
  <c r="AW259" i="28"/>
  <c r="AW257" i="28"/>
  <c r="AW262" i="28"/>
  <c r="AW263" i="28"/>
  <c r="AW264" i="28"/>
  <c r="AW269" i="28"/>
  <c r="AW267" i="28"/>
  <c r="AW272" i="28"/>
  <c r="AW248" i="28"/>
  <c r="AW271" i="28"/>
  <c r="AW252" i="28"/>
  <c r="AW277" i="28"/>
  <c r="AW275" i="28"/>
  <c r="AW258" i="28"/>
  <c r="AW249" i="28"/>
  <c r="AW266" i="28"/>
  <c r="AW254" i="28"/>
  <c r="AW273" i="28"/>
  <c r="AW260" i="28"/>
  <c r="AW253" i="28"/>
  <c r="AW265" i="28"/>
  <c r="AW261" i="28"/>
  <c r="AW251" i="28"/>
  <c r="AW276" i="28"/>
  <c r="AW274" i="28"/>
  <c r="AW247" i="28"/>
  <c r="AW270" i="28"/>
  <c r="AW268" i="28"/>
  <c r="AN4" i="28"/>
  <c r="AS83" i="27"/>
  <c r="AW83" i="27" s="1"/>
  <c r="AS74" i="27"/>
  <c r="AW74" i="27" s="1"/>
  <c r="AS73" i="27"/>
  <c r="AW73" i="27" s="1"/>
  <c r="AS63" i="27"/>
  <c r="AW63" i="27" s="1"/>
  <c r="AS53" i="27"/>
  <c r="AW53" i="27" s="1"/>
  <c r="AS55" i="27"/>
  <c r="AW55" i="27" s="1"/>
  <c r="AS86" i="27"/>
  <c r="AW86" i="27" s="1"/>
  <c r="AS76" i="27"/>
  <c r="AW76" i="27" s="1"/>
  <c r="AS69" i="27"/>
  <c r="AW69" i="27" s="1"/>
  <c r="AS56" i="27"/>
  <c r="AW56" i="27" s="1"/>
  <c r="AS72" i="27"/>
  <c r="AW72" i="27" s="1"/>
  <c r="AS52" i="27"/>
  <c r="AW52" i="27" s="1"/>
  <c r="AS85" i="27"/>
  <c r="AW85" i="27" s="1"/>
  <c r="AS88" i="27"/>
  <c r="AW88" i="27" s="1"/>
  <c r="AS67" i="27"/>
  <c r="AW67" i="27" s="1"/>
  <c r="AS51" i="27"/>
  <c r="AW51" i="27" s="1"/>
  <c r="AS64" i="27"/>
  <c r="AW64" i="27" s="1"/>
  <c r="AS50" i="27"/>
  <c r="AW50" i="27" s="1"/>
  <c r="AS84" i="27"/>
  <c r="AW84" i="27" s="1"/>
  <c r="AS79" i="27"/>
  <c r="AW79" i="27" s="1"/>
  <c r="AS65" i="27"/>
  <c r="AW65" i="27" s="1"/>
  <c r="AS82" i="27"/>
  <c r="AW82" i="27" s="1"/>
  <c r="AS68" i="27"/>
  <c r="AW68" i="27" s="1"/>
  <c r="AS61" i="27"/>
  <c r="AW61" i="27" s="1"/>
  <c r="AS66" i="27"/>
  <c r="AW66" i="27" s="1"/>
  <c r="AS81" i="27"/>
  <c r="AW81" i="27" s="1"/>
  <c r="AS77" i="27"/>
  <c r="AW77" i="27" s="1"/>
  <c r="AS62" i="27"/>
  <c r="AW62" i="27" s="1"/>
  <c r="AS59" i="27"/>
  <c r="AW59" i="27" s="1"/>
  <c r="AS80" i="27"/>
  <c r="AW80" i="27" s="1"/>
  <c r="AS75" i="27"/>
  <c r="AW75" i="27" s="1"/>
  <c r="AS60" i="27"/>
  <c r="AW60" i="27" s="1"/>
  <c r="AS71" i="27"/>
  <c r="AW71" i="27" s="1"/>
  <c r="AS57" i="27"/>
  <c r="AW57" i="27" s="1"/>
  <c r="AS54" i="27"/>
  <c r="AW54" i="27" s="1"/>
  <c r="AS87" i="27"/>
  <c r="AW87" i="27" s="1"/>
  <c r="AS78" i="27"/>
  <c r="AW78" i="27" s="1"/>
  <c r="AS70" i="27"/>
  <c r="AW70" i="27" s="1"/>
  <c r="AS58" i="27"/>
  <c r="AW58" i="27" s="1"/>
  <c r="AW324" i="28"/>
  <c r="AW310" i="28"/>
  <c r="AX12" i="28"/>
  <c r="AW329" i="28"/>
  <c r="AW317" i="28"/>
  <c r="AW311" i="28"/>
  <c r="AW334" i="28"/>
  <c r="AW325" i="28"/>
  <c r="AW315" i="28"/>
  <c r="AW314" i="28"/>
  <c r="AW332" i="28"/>
  <c r="AW319" i="28"/>
  <c r="AW321" i="28"/>
  <c r="AW338" i="28"/>
  <c r="AW323" i="28"/>
  <c r="AW328" i="28"/>
  <c r="AW312" i="28"/>
  <c r="AW327" i="28"/>
  <c r="AW336" i="28"/>
  <c r="AW333" i="28"/>
  <c r="AW331" i="28"/>
  <c r="AW309" i="28"/>
  <c r="AW326" i="28"/>
  <c r="AW335" i="28"/>
  <c r="AW316" i="28"/>
  <c r="AW320" i="28"/>
  <c r="AW339" i="28"/>
  <c r="AW322" i="28"/>
  <c r="AW318" i="28"/>
  <c r="AW337" i="28"/>
  <c r="AW313" i="28"/>
  <c r="AW330" i="28"/>
  <c r="AP395" i="28"/>
  <c r="AP396" i="28"/>
  <c r="AP386" i="28"/>
  <c r="AP399" i="28"/>
  <c r="AP400" i="28"/>
  <c r="AP373" i="28"/>
  <c r="AP377" i="28"/>
  <c r="AP381" i="28"/>
  <c r="AP385" i="28"/>
  <c r="AP389" i="28"/>
  <c r="AP393" i="28"/>
  <c r="AQ13" i="28"/>
  <c r="AP397" i="28"/>
  <c r="AP401" i="28"/>
  <c r="AP371" i="28"/>
  <c r="AP372" i="28"/>
  <c r="AP378" i="28"/>
  <c r="AP375" i="28"/>
  <c r="AP376" i="28"/>
  <c r="AP394" i="28"/>
  <c r="AP379" i="28"/>
  <c r="AP380" i="28"/>
  <c r="AP382" i="28"/>
  <c r="AP383" i="28"/>
  <c r="AP384" i="28"/>
  <c r="AP398" i="28"/>
  <c r="AP391" i="28"/>
  <c r="AP392" i="28"/>
  <c r="AP390" i="28"/>
  <c r="AP388" i="28"/>
  <c r="AP374" i="28"/>
  <c r="AP387" i="28"/>
  <c r="AQ19" i="28"/>
  <c r="AP208" i="28"/>
  <c r="AP199" i="28"/>
  <c r="AP215" i="28"/>
  <c r="AP209" i="28"/>
  <c r="AP198" i="28"/>
  <c r="AP186" i="28"/>
  <c r="AP202" i="28"/>
  <c r="AP210" i="28"/>
  <c r="AP201" i="28"/>
  <c r="AP211" i="28"/>
  <c r="AP200" i="28"/>
  <c r="AP187" i="28"/>
  <c r="AP189" i="28"/>
  <c r="AP197" i="28"/>
  <c r="AP191" i="28"/>
  <c r="AP195" i="28"/>
  <c r="AP190" i="28"/>
  <c r="AP185" i="28"/>
  <c r="AP206" i="28"/>
  <c r="AP192" i="28"/>
  <c r="AP213" i="28"/>
  <c r="AP194" i="28"/>
  <c r="AP214" i="28"/>
  <c r="AP204" i="28"/>
  <c r="AP196" i="28"/>
  <c r="AP193" i="28"/>
  <c r="AP203" i="28"/>
  <c r="AP212" i="28"/>
  <c r="AP188" i="28"/>
  <c r="AP205" i="28"/>
  <c r="AP207" i="28"/>
  <c r="AQ21" i="28"/>
  <c r="AP251" i="28"/>
  <c r="AP268" i="28"/>
  <c r="AP255" i="28"/>
  <c r="AP249" i="28"/>
  <c r="AP259" i="28"/>
  <c r="AP257" i="28"/>
  <c r="AP263" i="28"/>
  <c r="AP265" i="28"/>
  <c r="AP250" i="28"/>
  <c r="AP267" i="28"/>
  <c r="AP273" i="28"/>
  <c r="AP254" i="28"/>
  <c r="AP271" i="28"/>
  <c r="AP260" i="28"/>
  <c r="AP258" i="28"/>
  <c r="AP275" i="28"/>
  <c r="AP276" i="28"/>
  <c r="AP262" i="28"/>
  <c r="AP248" i="28"/>
  <c r="AP261" i="28"/>
  <c r="AP266" i="28"/>
  <c r="AP256" i="28"/>
  <c r="AP269" i="28"/>
  <c r="AP270" i="28"/>
  <c r="AP264" i="28"/>
  <c r="AP253" i="28"/>
  <c r="AP247" i="28"/>
  <c r="AP252" i="28"/>
  <c r="AP274" i="28"/>
  <c r="AP272" i="28"/>
  <c r="AP277" i="28"/>
  <c r="M88" i="15" a="1"/>
  <c r="M88" i="15" s="1"/>
  <c r="H88" i="15" s="1"/>
  <c r="I88" i="15" s="1"/>
  <c r="J88" i="15" s="1"/>
  <c r="K88" i="15" s="1"/>
  <c r="L88" i="15" s="1"/>
  <c r="B117" i="15"/>
  <c r="B103" i="11"/>
  <c r="B96" i="13"/>
  <c r="B105" i="13"/>
  <c r="B99" i="8"/>
  <c r="B115" i="11"/>
  <c r="B98" i="8"/>
  <c r="X64" i="20"/>
  <c r="D64" i="20" s="1"/>
  <c r="Q24" i="20"/>
  <c r="B117" i="6"/>
  <c r="B113" i="9"/>
  <c r="BE21" i="28"/>
  <c r="BD276" i="28"/>
  <c r="BD275" i="28"/>
  <c r="BD247" i="28"/>
  <c r="BD250" i="28"/>
  <c r="BD253" i="28"/>
  <c r="BD255" i="28"/>
  <c r="BD258" i="28"/>
  <c r="BD261" i="28"/>
  <c r="BD263" i="28"/>
  <c r="BD266" i="28"/>
  <c r="BD248" i="28"/>
  <c r="BD269" i="28"/>
  <c r="BD271" i="28"/>
  <c r="BD252" i="28"/>
  <c r="BD274" i="28"/>
  <c r="BD277" i="28"/>
  <c r="BD256" i="28"/>
  <c r="BD249" i="28"/>
  <c r="BD262" i="28"/>
  <c r="BD260" i="28"/>
  <c r="BD254" i="28"/>
  <c r="BD273" i="28"/>
  <c r="BD264" i="28"/>
  <c r="BD259" i="28"/>
  <c r="BD251" i="28"/>
  <c r="BD272" i="28"/>
  <c r="BD270" i="28"/>
  <c r="BD257" i="28"/>
  <c r="BD268" i="28"/>
  <c r="BD265" i="28"/>
  <c r="BD267" i="28"/>
  <c r="AW36" i="28"/>
  <c r="AW53" i="28"/>
  <c r="AW41" i="28"/>
  <c r="AW60" i="28"/>
  <c r="AX14" i="28"/>
  <c r="AW46" i="28"/>
  <c r="AW33" i="28"/>
  <c r="AW30" i="28"/>
  <c r="AW52" i="28"/>
  <c r="AW40" i="28"/>
  <c r="AW31" i="28"/>
  <c r="AW57" i="28"/>
  <c r="AW48" i="28"/>
  <c r="AW35" i="28"/>
  <c r="AW37" i="28"/>
  <c r="AW54" i="28"/>
  <c r="AW39" i="28"/>
  <c r="AW44" i="28"/>
  <c r="AW56" i="28"/>
  <c r="AW43" i="28"/>
  <c r="AW50" i="28"/>
  <c r="AW34" i="28"/>
  <c r="AW47" i="28"/>
  <c r="AW58" i="28"/>
  <c r="AW42" i="28"/>
  <c r="AW51" i="28"/>
  <c r="AW32" i="28"/>
  <c r="AW49" i="28"/>
  <c r="AW59" i="28"/>
  <c r="AW45" i="28"/>
  <c r="AW55" i="28"/>
  <c r="AW38" i="28"/>
  <c r="AX20" i="28"/>
  <c r="AW243" i="28"/>
  <c r="AW224" i="28"/>
  <c r="AW241" i="28"/>
  <c r="AW217" i="28"/>
  <c r="AW230" i="28"/>
  <c r="AW222" i="28"/>
  <c r="AW237" i="28"/>
  <c r="AW228" i="28"/>
  <c r="AW245" i="28"/>
  <c r="AW233" i="28"/>
  <c r="AW218" i="28"/>
  <c r="AW238" i="28"/>
  <c r="AW225" i="28"/>
  <c r="AW219" i="28"/>
  <c r="AW244" i="28"/>
  <c r="AW232" i="28"/>
  <c r="AW223" i="28"/>
  <c r="AW221" i="28"/>
  <c r="AW240" i="28"/>
  <c r="AW227" i="28"/>
  <c r="AW229" i="28"/>
  <c r="AW246" i="28"/>
  <c r="AW231" i="28"/>
  <c r="AW236" i="28"/>
  <c r="AW226" i="28"/>
  <c r="AW239" i="28"/>
  <c r="AW216" i="28"/>
  <c r="AW234" i="28"/>
  <c r="AW235" i="28"/>
  <c r="AW242" i="28"/>
  <c r="AW220" i="28"/>
  <c r="AQ23" i="28"/>
  <c r="AP282" i="28"/>
  <c r="AP299" i="28"/>
  <c r="AP305" i="28"/>
  <c r="AP286" i="28"/>
  <c r="AP303" i="28"/>
  <c r="AP284" i="28"/>
  <c r="AP290" i="28"/>
  <c r="AP307" i="28"/>
  <c r="AP300" i="28"/>
  <c r="AP294" i="28"/>
  <c r="AP280" i="28"/>
  <c r="AP293" i="28"/>
  <c r="AP298" i="28"/>
  <c r="AP288" i="28"/>
  <c r="AP301" i="28"/>
  <c r="AP302" i="28"/>
  <c r="AP296" i="28"/>
  <c r="AP285" i="28"/>
  <c r="AP306" i="28"/>
  <c r="AP304" i="28"/>
  <c r="AP279" i="28"/>
  <c r="AP292" i="28"/>
  <c r="AP283" i="28"/>
  <c r="AP308" i="28"/>
  <c r="AP287" i="28"/>
  <c r="AP281" i="28"/>
  <c r="AP278" i="28"/>
  <c r="AP295" i="28"/>
  <c r="AP297" i="28"/>
  <c r="AP291" i="28"/>
  <c r="AP289" i="28"/>
  <c r="AU4" i="28"/>
  <c r="AA24" i="20"/>
  <c r="M81" i="15" a="1"/>
  <c r="M81" i="15" s="1"/>
  <c r="H81" i="15" s="1"/>
  <c r="I81" i="15" s="1"/>
  <c r="J81" i="15" s="1"/>
  <c r="K81" i="15" s="1"/>
  <c r="L81" i="15" s="1"/>
  <c r="B110" i="15"/>
  <c r="X80" i="20"/>
  <c r="D80" i="20" s="1"/>
  <c r="V24" i="20"/>
  <c r="M65" i="15" a="1"/>
  <c r="M65" i="15" s="1"/>
  <c r="H65" i="15" s="1"/>
  <c r="I65" i="15" s="1"/>
  <c r="J65" i="15" s="1"/>
  <c r="K65" i="15" s="1"/>
  <c r="L65" i="15" s="1"/>
  <c r="B94" i="15"/>
  <c r="M94" i="15" s="1" a="1"/>
  <c r="M94" i="15" s="1"/>
  <c r="H94" i="15" s="1"/>
  <c r="I94" i="15" s="1"/>
  <c r="J94" i="15" s="1"/>
  <c r="K94" i="15" s="1"/>
  <c r="L94" i="15" s="1"/>
  <c r="AF64" i="20"/>
  <c r="E64" i="20" s="1"/>
  <c r="Y24" i="20"/>
  <c r="AS32" i="20"/>
  <c r="B106" i="11"/>
  <c r="B99" i="9"/>
  <c r="B94" i="13"/>
  <c r="F6" i="26"/>
  <c r="C6" i="26"/>
  <c r="BE20" i="28"/>
  <c r="BD221" i="28"/>
  <c r="BD223" i="28"/>
  <c r="BD226" i="28"/>
  <c r="BD229" i="28"/>
  <c r="BD231" i="28"/>
  <c r="BD234" i="28"/>
  <c r="BD237" i="28"/>
  <c r="BD239" i="28"/>
  <c r="BD216" i="28"/>
  <c r="BD242" i="28"/>
  <c r="BD245" i="28"/>
  <c r="BD220" i="28"/>
  <c r="BD217" i="28"/>
  <c r="BD219" i="28"/>
  <c r="BD224" i="28"/>
  <c r="BD222" i="28"/>
  <c r="BD241" i="28"/>
  <c r="BD228" i="28"/>
  <c r="BD227" i="28"/>
  <c r="BD246" i="28"/>
  <c r="BD232" i="28"/>
  <c r="BD233" i="28"/>
  <c r="BD225" i="28"/>
  <c r="BD236" i="28"/>
  <c r="BD238" i="28"/>
  <c r="BD230" i="28"/>
  <c r="BD244" i="28"/>
  <c r="BD218" i="28"/>
  <c r="BD243" i="28"/>
  <c r="BD235" i="28"/>
  <c r="BD240" i="28"/>
  <c r="BD381" i="28"/>
  <c r="BD383" i="28"/>
  <c r="BD386" i="28"/>
  <c r="BD389" i="28"/>
  <c r="BE13" i="28"/>
  <c r="BD391" i="28"/>
  <c r="BD394" i="28"/>
  <c r="BD372" i="28"/>
  <c r="BD397" i="28"/>
  <c r="BD399" i="28"/>
  <c r="BD376" i="28"/>
  <c r="BD371" i="28"/>
  <c r="BD390" i="28"/>
  <c r="BD380" i="28"/>
  <c r="BD377" i="28"/>
  <c r="BD385" i="28"/>
  <c r="BD384" i="28"/>
  <c r="BD382" i="28"/>
  <c r="BD395" i="28"/>
  <c r="BD388" i="28"/>
  <c r="BD387" i="28"/>
  <c r="BD379" i="28"/>
  <c r="BD392" i="28"/>
  <c r="BD393" i="28"/>
  <c r="BD401" i="28"/>
  <c r="BD396" i="28"/>
  <c r="BD398" i="28"/>
  <c r="BD374" i="28"/>
  <c r="BD375" i="28"/>
  <c r="BD378" i="28"/>
  <c r="BD400" i="28"/>
  <c r="BD373" i="28"/>
  <c r="AI291" i="28"/>
  <c r="AI288" i="28"/>
  <c r="AI278" i="28"/>
  <c r="AI295" i="28"/>
  <c r="AI304" i="28"/>
  <c r="AI282" i="28"/>
  <c r="AI299" i="28"/>
  <c r="AI292" i="28"/>
  <c r="AJ23" i="28"/>
  <c r="AI286" i="28"/>
  <c r="AI303" i="28"/>
  <c r="AI308" i="28"/>
  <c r="AI290" i="28"/>
  <c r="AI307" i="28"/>
  <c r="AI280" i="28"/>
  <c r="AI294" i="28"/>
  <c r="AI281" i="28"/>
  <c r="AI296" i="28"/>
  <c r="AI298" i="28"/>
  <c r="AI285" i="28"/>
  <c r="AI284" i="28"/>
  <c r="AI302" i="28"/>
  <c r="AI289" i="28"/>
  <c r="AI300" i="28"/>
  <c r="AI306" i="28"/>
  <c r="AI293" i="28"/>
  <c r="AI279" i="28"/>
  <c r="AI297" i="28"/>
  <c r="AI287" i="28"/>
  <c r="AI305" i="28"/>
  <c r="AI283" i="28"/>
  <c r="AI301" i="28"/>
  <c r="BE19" i="28"/>
  <c r="BD215" i="28"/>
  <c r="BD200" i="28"/>
  <c r="BD206" i="28"/>
  <c r="BD194" i="28"/>
  <c r="BD213" i="28"/>
  <c r="BD185" i="28"/>
  <c r="BD193" i="28"/>
  <c r="BD190" i="28"/>
  <c r="BD199" i="28"/>
  <c r="BD203" i="28"/>
  <c r="BD207" i="28"/>
  <c r="BD195" i="28"/>
  <c r="BD196" i="28"/>
  <c r="BD214" i="28"/>
  <c r="BD186" i="28"/>
  <c r="BD191" i="28"/>
  <c r="BD198" i="28"/>
  <c r="BD209" i="28"/>
  <c r="BD188" i="28"/>
  <c r="BD192" i="28"/>
  <c r="BD201" i="28"/>
  <c r="BD212" i="28"/>
  <c r="BD210" i="28"/>
  <c r="BD189" i="28"/>
  <c r="BD208" i="28"/>
  <c r="BD205" i="28"/>
  <c r="BD187" i="28"/>
  <c r="BD202" i="28"/>
  <c r="BD197" i="28"/>
  <c r="BD204" i="28"/>
  <c r="BD211" i="28"/>
  <c r="M74" i="15" a="1"/>
  <c r="M74" i="15" s="1"/>
  <c r="H74" i="15" s="1"/>
  <c r="I74" i="15" s="1"/>
  <c r="J74" i="15" s="1"/>
  <c r="K74" i="15" s="1"/>
  <c r="L74" i="15" s="1"/>
  <c r="B103" i="15"/>
  <c r="Z24" i="20"/>
  <c r="AS25" i="20"/>
  <c r="B96" i="9"/>
  <c r="M88" i="5" a="1"/>
  <c r="M88" i="5" s="1"/>
  <c r="H88" i="5" s="1"/>
  <c r="I88" i="5" s="1"/>
  <c r="J88" i="5" s="1"/>
  <c r="K88" i="5" s="1"/>
  <c r="L88" i="5" s="1"/>
  <c r="B117" i="5"/>
  <c r="B96" i="6"/>
  <c r="T24" i="20"/>
  <c r="AG24" i="20"/>
  <c r="AN64" i="20"/>
  <c r="F64" i="20" s="1"/>
  <c r="B95" i="13"/>
  <c r="B93" i="13"/>
  <c r="AI219" i="28"/>
  <c r="AI237" i="28"/>
  <c r="AI223" i="28"/>
  <c r="AI241" i="28"/>
  <c r="AI227" i="28"/>
  <c r="AI245" i="28"/>
  <c r="AI231" i="28"/>
  <c r="AI224" i="28"/>
  <c r="AI218" i="28"/>
  <c r="AI235" i="28"/>
  <c r="AI240" i="28"/>
  <c r="AI222" i="28"/>
  <c r="AI239" i="28"/>
  <c r="AI228" i="28"/>
  <c r="AI226" i="28"/>
  <c r="AI243" i="28"/>
  <c r="AI244" i="28"/>
  <c r="AI230" i="28"/>
  <c r="AI217" i="28"/>
  <c r="AI216" i="28"/>
  <c r="AI234" i="28"/>
  <c r="AI221" i="28"/>
  <c r="AI232" i="28"/>
  <c r="AJ20" i="28"/>
  <c r="AI238" i="28"/>
  <c r="AI225" i="28"/>
  <c r="AI220" i="28"/>
  <c r="AI246" i="28"/>
  <c r="AI233" i="28"/>
  <c r="AI242" i="28"/>
  <c r="AI229" i="28"/>
  <c r="AI236" i="28"/>
  <c r="AP310" i="28"/>
  <c r="AP327" i="28"/>
  <c r="AP337" i="28"/>
  <c r="AP314" i="28"/>
  <c r="AP331" i="28"/>
  <c r="AP316" i="28"/>
  <c r="AP318" i="28"/>
  <c r="AP335" i="28"/>
  <c r="AP324" i="28"/>
  <c r="AP322" i="28"/>
  <c r="AP339" i="28"/>
  <c r="AP325" i="28"/>
  <c r="AP326" i="28"/>
  <c r="AP312" i="28"/>
  <c r="AP333" i="28"/>
  <c r="AP330" i="28"/>
  <c r="AP320" i="28"/>
  <c r="AP309" i="28"/>
  <c r="AP334" i="28"/>
  <c r="AP328" i="28"/>
  <c r="AP317" i="28"/>
  <c r="AP338" i="28"/>
  <c r="AP336" i="28"/>
  <c r="AP311" i="28"/>
  <c r="AP332" i="28"/>
  <c r="AP315" i="28"/>
  <c r="AP313" i="28"/>
  <c r="AQ12" i="28"/>
  <c r="AP323" i="28"/>
  <c r="AP329" i="28"/>
  <c r="AP321" i="28"/>
  <c r="AP319" i="28"/>
  <c r="AJ12" i="28"/>
  <c r="AI322" i="28"/>
  <c r="AI339" i="28"/>
  <c r="AI312" i="28"/>
  <c r="AI326" i="28"/>
  <c r="AI309" i="28"/>
  <c r="AI328" i="28"/>
  <c r="AI330" i="28"/>
  <c r="AI313" i="28"/>
  <c r="AI316" i="28"/>
  <c r="AI334" i="28"/>
  <c r="AI317" i="28"/>
  <c r="AI332" i="28"/>
  <c r="AI338" i="28"/>
  <c r="AI321" i="28"/>
  <c r="AI311" i="28"/>
  <c r="AI325" i="28"/>
  <c r="AI315" i="28"/>
  <c r="AI329" i="28"/>
  <c r="AI319" i="28"/>
  <c r="AI333" i="28"/>
  <c r="AI323" i="28"/>
  <c r="AI337" i="28"/>
  <c r="AI310" i="28"/>
  <c r="AI327" i="28"/>
  <c r="AI320" i="28"/>
  <c r="AI318" i="28"/>
  <c r="AI335" i="28"/>
  <c r="AI324" i="28"/>
  <c r="AI314" i="28"/>
  <c r="AI331" i="28"/>
  <c r="AI336" i="28"/>
  <c r="AN2" i="28"/>
  <c r="B106" i="6"/>
  <c r="J89" i="20"/>
  <c r="K87" i="20"/>
  <c r="K89" i="20" s="1"/>
  <c r="AI24" i="20"/>
  <c r="S24" i="20"/>
  <c r="B89" i="13"/>
  <c r="H1" i="16"/>
  <c r="AX347" i="28" l="1"/>
  <c r="AX370" i="28"/>
  <c r="AX366" i="28"/>
  <c r="AX352" i="28"/>
  <c r="AT126" i="28"/>
  <c r="AT150" i="28"/>
  <c r="AV368" i="28"/>
  <c r="AT124" i="28"/>
  <c r="AT149" i="28"/>
  <c r="AT147" i="28"/>
  <c r="AT151" i="28"/>
  <c r="AF24" i="20"/>
  <c r="AV349" i="28"/>
  <c r="AV351" i="28"/>
  <c r="AV369" i="28"/>
  <c r="AT144" i="28"/>
  <c r="AT134" i="28"/>
  <c r="AT140" i="28"/>
  <c r="AV353" i="28"/>
  <c r="AT135" i="28"/>
  <c r="AT142" i="28"/>
  <c r="AV360" i="28"/>
  <c r="AT145" i="28"/>
  <c r="AT133" i="28"/>
  <c r="AV358" i="28"/>
  <c r="AV343" i="28"/>
  <c r="AT146" i="28"/>
  <c r="AT148" i="28"/>
  <c r="AV350" i="28"/>
  <c r="AV355" i="28"/>
  <c r="AV347" i="28"/>
  <c r="AV363" i="28"/>
  <c r="AT141" i="28"/>
  <c r="AT139" i="28"/>
  <c r="AV344" i="28"/>
  <c r="AV340" i="28"/>
  <c r="AV342" i="28"/>
  <c r="AV352" i="28"/>
  <c r="AT131" i="28"/>
  <c r="AT152" i="28"/>
  <c r="AV345" i="28"/>
  <c r="AV367" i="28"/>
  <c r="AV346" i="28"/>
  <c r="AV341" i="28"/>
  <c r="AV357" i="28"/>
  <c r="AT128" i="28"/>
  <c r="AT132" i="28"/>
  <c r="AV356" i="28"/>
  <c r="AV354" i="28"/>
  <c r="AV370" i="28"/>
  <c r="AV348" i="28"/>
  <c r="AT129" i="28"/>
  <c r="AT130" i="28"/>
  <c r="AV362" i="28"/>
  <c r="AV364" i="28"/>
  <c r="AV365" i="28"/>
  <c r="AT143" i="28"/>
  <c r="AT123" i="28"/>
  <c r="AT125" i="28"/>
  <c r="AV359" i="28"/>
  <c r="AV361" i="28"/>
  <c r="AT153" i="28"/>
  <c r="AT138" i="28"/>
  <c r="AT137" i="28"/>
  <c r="AT136" i="28"/>
  <c r="AW355" i="28"/>
  <c r="AW341" i="28"/>
  <c r="AW357" i="28"/>
  <c r="AW361" i="28"/>
  <c r="AW369" i="28"/>
  <c r="AW347" i="28"/>
  <c r="AW351" i="28"/>
  <c r="AW354" i="28"/>
  <c r="AR153" i="28"/>
  <c r="AR133" i="28"/>
  <c r="AR145" i="28"/>
  <c r="AR128" i="28"/>
  <c r="AR123" i="28"/>
  <c r="AR142" i="28"/>
  <c r="AR126" i="28"/>
  <c r="AR151" i="28"/>
  <c r="AR140" i="28"/>
  <c r="AR135" i="28"/>
  <c r="AR144" i="28"/>
  <c r="AR124" i="28"/>
  <c r="AR150" i="28"/>
  <c r="AR130" i="28"/>
  <c r="AR143" i="28"/>
  <c r="AR132" i="28"/>
  <c r="AR138" i="28"/>
  <c r="AR141" i="28"/>
  <c r="AR147" i="28"/>
  <c r="AR139" i="28"/>
  <c r="AR125" i="28"/>
  <c r="AR137" i="28"/>
  <c r="AR129" i="28"/>
  <c r="AR131" i="28"/>
  <c r="AR149" i="28"/>
  <c r="AR136" i="28"/>
  <c r="AR152" i="28"/>
  <c r="AR134" i="28"/>
  <c r="AR148" i="28"/>
  <c r="AR127" i="28"/>
  <c r="AR146" i="28"/>
  <c r="AS135" i="28"/>
  <c r="AS128" i="28"/>
  <c r="AS148" i="28"/>
  <c r="AS139" i="28"/>
  <c r="AS150" i="28"/>
  <c r="AS131" i="28"/>
  <c r="AS151" i="28"/>
  <c r="AS137" i="28"/>
  <c r="AS149" i="28"/>
  <c r="AS143" i="28"/>
  <c r="AS132" i="28"/>
  <c r="AS141" i="28"/>
  <c r="AS126" i="28"/>
  <c r="AS123" i="28"/>
  <c r="AS152" i="28"/>
  <c r="AS138" i="28"/>
  <c r="AS134" i="28"/>
  <c r="AS142" i="28"/>
  <c r="AS136" i="28"/>
  <c r="AS146" i="28"/>
  <c r="AS129" i="28"/>
  <c r="AS133" i="28"/>
  <c r="AS140" i="28"/>
  <c r="AS125" i="28"/>
  <c r="AS127" i="28"/>
  <c r="AS124" i="28"/>
  <c r="AS144" i="28"/>
  <c r="AS145" i="28"/>
  <c r="AS147" i="28"/>
  <c r="AS153" i="28"/>
  <c r="AS130" i="28"/>
  <c r="AW356" i="28"/>
  <c r="AP138" i="28"/>
  <c r="AP141" i="28"/>
  <c r="AP139" i="28"/>
  <c r="AP130" i="28"/>
  <c r="AP126" i="28"/>
  <c r="AP142" i="28"/>
  <c r="AP153" i="28"/>
  <c r="AP132" i="28"/>
  <c r="AP134" i="28"/>
  <c r="AP144" i="28"/>
  <c r="AP145" i="28"/>
  <c r="AP129" i="28"/>
  <c r="AP148" i="28"/>
  <c r="AP150" i="28"/>
  <c r="AP136" i="28"/>
  <c r="AP140" i="28"/>
  <c r="AP151" i="28"/>
  <c r="AP149" i="28"/>
  <c r="AP128" i="28"/>
  <c r="AP125" i="28"/>
  <c r="AP147" i="28"/>
  <c r="AP131" i="28"/>
  <c r="AP133" i="28"/>
  <c r="AP146" i="28"/>
  <c r="AP143" i="28"/>
  <c r="AP137" i="28"/>
  <c r="AP152" i="28"/>
  <c r="AP124" i="28"/>
  <c r="AP127" i="28"/>
  <c r="AP123" i="28"/>
  <c r="AP135" i="28"/>
  <c r="AW346" i="28"/>
  <c r="AW365" i="28"/>
  <c r="AU124" i="28"/>
  <c r="AU135" i="28"/>
  <c r="AU145" i="28"/>
  <c r="AU123" i="28"/>
  <c r="AU146" i="28"/>
  <c r="AU140" i="28"/>
  <c r="AU128" i="28"/>
  <c r="AU149" i="28"/>
  <c r="AU148" i="28"/>
  <c r="AU147" i="28"/>
  <c r="AU137" i="28"/>
  <c r="AU150" i="28"/>
  <c r="AU152" i="28"/>
  <c r="AU139" i="28"/>
  <c r="AU142" i="28"/>
  <c r="AU151" i="28"/>
  <c r="AU131" i="28"/>
  <c r="AU130" i="28"/>
  <c r="AU126" i="28"/>
  <c r="AU127" i="28"/>
  <c r="AU134" i="28"/>
  <c r="AU144" i="28"/>
  <c r="AU132" i="28"/>
  <c r="AU138" i="28"/>
  <c r="AU153" i="28"/>
  <c r="AU136" i="28"/>
  <c r="AU143" i="28"/>
  <c r="AU133" i="28"/>
  <c r="AU125" i="28"/>
  <c r="AU141" i="28"/>
  <c r="AU129" i="28"/>
  <c r="AW363" i="28"/>
  <c r="AW349" i="28"/>
  <c r="AS17" i="28"/>
  <c r="AP17" i="28"/>
  <c r="AQ17" i="28"/>
  <c r="AU17" i="28"/>
  <c r="AT17" i="28"/>
  <c r="AO17" i="28"/>
  <c r="AR17" i="28"/>
  <c r="AW366" i="28"/>
  <c r="AW352" i="28"/>
  <c r="AW345" i="28"/>
  <c r="AS28" i="20"/>
  <c r="AW353" i="28"/>
  <c r="AW344" i="28"/>
  <c r="AW358" i="28"/>
  <c r="AW350" i="28"/>
  <c r="AW348" i="28"/>
  <c r="AW340" i="28"/>
  <c r="AW364" i="28"/>
  <c r="AW359" i="28"/>
  <c r="AW362" i="28"/>
  <c r="AW360" i="28"/>
  <c r="AW367" i="28"/>
  <c r="AW368" i="28"/>
  <c r="AW342" i="28"/>
  <c r="AW370" i="28"/>
  <c r="AX351" i="28"/>
  <c r="AX364" i="28"/>
  <c r="BB360" i="28"/>
  <c r="BB344" i="28"/>
  <c r="AX340" i="28"/>
  <c r="AX349" i="28"/>
  <c r="BB369" i="28"/>
  <c r="BB340" i="28"/>
  <c r="BB359" i="28"/>
  <c r="AX367" i="28"/>
  <c r="AX354" i="28"/>
  <c r="AX369" i="28"/>
  <c r="BB366" i="28"/>
  <c r="BB365" i="28"/>
  <c r="BB341" i="28"/>
  <c r="AX342" i="28"/>
  <c r="AX360" i="28"/>
  <c r="AX345" i="28"/>
  <c r="AX365" i="28"/>
  <c r="AX346" i="28"/>
  <c r="BB353" i="28"/>
  <c r="AX341" i="28"/>
  <c r="AX350" i="28"/>
  <c r="BB357" i="28"/>
  <c r="BB349" i="28"/>
  <c r="AX348" i="28"/>
  <c r="AX358" i="28"/>
  <c r="AX368" i="28"/>
  <c r="AX362" i="28"/>
  <c r="AX355" i="28"/>
  <c r="BB342" i="28"/>
  <c r="BB361" i="28"/>
  <c r="BB351" i="28"/>
  <c r="BB354" i="28"/>
  <c r="BB345" i="28"/>
  <c r="AX361" i="28"/>
  <c r="AX357" i="28"/>
  <c r="AX363" i="28"/>
  <c r="BB352" i="28"/>
  <c r="BB347" i="28"/>
  <c r="BB364" i="28"/>
  <c r="BB348" i="28"/>
  <c r="AX343" i="28"/>
  <c r="AX359" i="28"/>
  <c r="BB368" i="28"/>
  <c r="BB343" i="28"/>
  <c r="BB355" i="28"/>
  <c r="AX353" i="28"/>
  <c r="AX356" i="28"/>
  <c r="BB362" i="28"/>
  <c r="BB356" i="28"/>
  <c r="BB363" i="28"/>
  <c r="BB350" i="28"/>
  <c r="BB346" i="28"/>
  <c r="BB367" i="28"/>
  <c r="BB370" i="28"/>
  <c r="AN24" i="20"/>
  <c r="AQ109" i="28"/>
  <c r="L32" i="29"/>
  <c r="K18" i="29"/>
  <c r="I14" i="29"/>
  <c r="AB27" i="16" s="1"/>
  <c r="I36" i="29"/>
  <c r="AB49" i="16" s="1"/>
  <c r="L27" i="29"/>
  <c r="D12" i="29"/>
  <c r="W25" i="16" s="1"/>
  <c r="F26" i="29"/>
  <c r="Y39" i="16" s="1"/>
  <c r="K38" i="29"/>
  <c r="AD51" i="16" s="1"/>
  <c r="I23" i="29"/>
  <c r="AB36" i="16" s="1"/>
  <c r="G42" i="30" s="1"/>
  <c r="H37" i="29"/>
  <c r="AA50" i="16" s="1"/>
  <c r="D22" i="29"/>
  <c r="W35" i="16" s="1"/>
  <c r="C36" i="29"/>
  <c r="K20" i="29"/>
  <c r="AD33" i="16" s="1"/>
  <c r="L34" i="29"/>
  <c r="G19" i="29"/>
  <c r="I33" i="29"/>
  <c r="AB46" i="16" s="1"/>
  <c r="G110" i="30" s="1"/>
  <c r="L17" i="29"/>
  <c r="E32" i="29"/>
  <c r="X45" i="16" s="1"/>
  <c r="H16" i="29"/>
  <c r="AA29" i="16" s="1"/>
  <c r="K30" i="29"/>
  <c r="AD43" i="16" s="1"/>
  <c r="D15" i="29"/>
  <c r="W28" i="16" s="1"/>
  <c r="G5" i="2" s="1"/>
  <c r="G29" i="29"/>
  <c r="Z42" i="16" s="1"/>
  <c r="J13" i="29"/>
  <c r="N27" i="29"/>
  <c r="AG40" i="16" s="1"/>
  <c r="E12" i="29"/>
  <c r="X25" i="16" s="1"/>
  <c r="D29" i="29"/>
  <c r="W42" i="16" s="1"/>
  <c r="C16" i="29"/>
  <c r="D32" i="29"/>
  <c r="W45" i="16" s="1"/>
  <c r="C19" i="29"/>
  <c r="M26" i="29"/>
  <c r="AF39" i="16" s="1"/>
  <c r="G16" i="32" s="1"/>
  <c r="M14" i="29"/>
  <c r="AF27" i="16" s="1"/>
  <c r="E17" i="29"/>
  <c r="X30" i="16" s="1"/>
  <c r="G94" i="8" s="1"/>
  <c r="F27" i="29"/>
  <c r="Y40" i="16" s="1"/>
  <c r="G104" i="12" s="1"/>
  <c r="I39" i="29"/>
  <c r="J21" i="29"/>
  <c r="AC34" i="16" s="1"/>
  <c r="J35" i="29"/>
  <c r="AC48" i="16" s="1"/>
  <c r="G25" i="13" s="1"/>
  <c r="E20" i="29"/>
  <c r="X33" i="16" s="1"/>
  <c r="G10" i="8" s="1"/>
  <c r="G34" i="29"/>
  <c r="M19" i="29"/>
  <c r="C29" i="29"/>
  <c r="D21" i="29"/>
  <c r="W34" i="16" s="1"/>
  <c r="H26" i="29"/>
  <c r="AA39" i="16" s="1"/>
  <c r="G45" i="9" s="1"/>
  <c r="N39" i="29"/>
  <c r="AG52" i="16" s="1"/>
  <c r="C25" i="29"/>
  <c r="I37" i="29"/>
  <c r="AB50" i="16" s="1"/>
  <c r="G114" i="30" s="1"/>
  <c r="E22" i="29"/>
  <c r="X35" i="16" s="1"/>
  <c r="E36" i="29"/>
  <c r="X49" i="16" s="1"/>
  <c r="L20" i="29"/>
  <c r="AE33" i="16" s="1"/>
  <c r="G97" i="31" s="1"/>
  <c r="M34" i="29"/>
  <c r="AF47" i="16" s="1"/>
  <c r="G111" i="32" s="1"/>
  <c r="H19" i="29"/>
  <c r="J33" i="29"/>
  <c r="C18" i="29"/>
  <c r="F32" i="29"/>
  <c r="Y45" i="16" s="1"/>
  <c r="I16" i="29"/>
  <c r="AB29" i="16" s="1"/>
  <c r="L30" i="29"/>
  <c r="AE43" i="16" s="1"/>
  <c r="E15" i="29"/>
  <c r="X28" i="16" s="1"/>
  <c r="G34" i="8" s="1"/>
  <c r="H29" i="29"/>
  <c r="AA42" i="16" s="1"/>
  <c r="G106" i="9" s="1"/>
  <c r="K13" i="29"/>
  <c r="AD26" i="16" s="1"/>
  <c r="D28" i="29"/>
  <c r="W41" i="16" s="1"/>
  <c r="F12" i="29"/>
  <c r="Y25" i="16" s="1"/>
  <c r="I26" i="29"/>
  <c r="AB39" i="16" s="1"/>
  <c r="G103" i="30" s="1"/>
  <c r="G40" i="29"/>
  <c r="C28" i="29"/>
  <c r="N14" i="29"/>
  <c r="AG27" i="16" s="1"/>
  <c r="C31" i="29"/>
  <c r="N17" i="29"/>
  <c r="AG30" i="16" s="1"/>
  <c r="M25" i="29"/>
  <c r="AF38" i="16" s="1"/>
  <c r="G15" i="32" s="1"/>
  <c r="M13" i="29"/>
  <c r="AF26" i="16" s="1"/>
  <c r="G3" i="32" s="1"/>
  <c r="F13" i="29"/>
  <c r="Y26" i="16" s="1"/>
  <c r="G3" i="12" s="1"/>
  <c r="E40" i="29"/>
  <c r="X53" i="16" s="1"/>
  <c r="E25" i="29"/>
  <c r="X38" i="16" s="1"/>
  <c r="L38" i="29"/>
  <c r="AE51" i="16" s="1"/>
  <c r="G86" i="31" s="1"/>
  <c r="K23" i="29"/>
  <c r="AD36" i="16" s="1"/>
  <c r="F36" i="29"/>
  <c r="Y49" i="16" s="1"/>
  <c r="N20" i="29"/>
  <c r="AG33" i="16" s="1"/>
  <c r="N34" i="29"/>
  <c r="AG47" i="16" s="1"/>
  <c r="I19" i="29"/>
  <c r="AB32" i="16" s="1"/>
  <c r="G9" i="30" s="1"/>
  <c r="K33" i="29"/>
  <c r="AD46" i="16" s="1"/>
  <c r="D18" i="29"/>
  <c r="W31" i="16" s="1"/>
  <c r="H32" i="29"/>
  <c r="AA45" i="16" s="1"/>
  <c r="J16" i="29"/>
  <c r="AC29" i="16" s="1"/>
  <c r="N30" i="29"/>
  <c r="AG43" i="16" s="1"/>
  <c r="F15" i="29"/>
  <c r="Y28" i="16" s="1"/>
  <c r="I29" i="29"/>
  <c r="AB42" i="16" s="1"/>
  <c r="G19" i="30" s="1"/>
  <c r="N13" i="29"/>
  <c r="AG26" i="16" s="1"/>
  <c r="E28" i="29"/>
  <c r="X41" i="16" s="1"/>
  <c r="G12" i="29"/>
  <c r="K26" i="29"/>
  <c r="AD39" i="16" s="1"/>
  <c r="F40" i="29"/>
  <c r="Y53" i="16" s="1"/>
  <c r="F25" i="29"/>
  <c r="Y38" i="16" s="1"/>
  <c r="G39" i="29"/>
  <c r="Z52" i="16" s="1"/>
  <c r="G58" i="34" s="1"/>
  <c r="N26" i="29"/>
  <c r="AG39" i="16" s="1"/>
  <c r="L13" i="29"/>
  <c r="AE26" i="16" s="1"/>
  <c r="G3" i="31" s="1"/>
  <c r="N29" i="29"/>
  <c r="AG42" i="16" s="1"/>
  <c r="L16" i="29"/>
  <c r="M24" i="29"/>
  <c r="AF37" i="16" s="1"/>
  <c r="G43" i="32" s="1"/>
  <c r="M12" i="29"/>
  <c r="AF25" i="16" s="1"/>
  <c r="M32" i="29"/>
  <c r="J28" i="29"/>
  <c r="E38" i="29"/>
  <c r="X51" i="16" s="1"/>
  <c r="H24" i="29"/>
  <c r="C34" i="29"/>
  <c r="J27" i="29"/>
  <c r="AC40" i="16" s="1"/>
  <c r="G104" i="13" s="1"/>
  <c r="N38" i="29"/>
  <c r="AG51" i="16" s="1"/>
  <c r="N23" i="29"/>
  <c r="AG36" i="16" s="1"/>
  <c r="J37" i="29"/>
  <c r="AC50" i="16" s="1"/>
  <c r="G22" i="29"/>
  <c r="C35" i="29"/>
  <c r="J19" i="29"/>
  <c r="AC32" i="16" s="1"/>
  <c r="G96" i="13" s="1"/>
  <c r="L33" i="29"/>
  <c r="F18" i="29"/>
  <c r="Y31" i="16" s="1"/>
  <c r="I32" i="29"/>
  <c r="AB45" i="16" s="1"/>
  <c r="G51" i="30" s="1"/>
  <c r="K16" i="29"/>
  <c r="D31" i="29"/>
  <c r="W44" i="16" s="1"/>
  <c r="G15" i="29"/>
  <c r="Z28" i="16" s="1"/>
  <c r="J29" i="29"/>
  <c r="AC42" i="16" s="1"/>
  <c r="G106" i="13" s="1"/>
  <c r="C14" i="29"/>
  <c r="F28" i="29"/>
  <c r="Y41" i="16" s="1"/>
  <c r="I12" i="29"/>
  <c r="L26" i="29"/>
  <c r="AE39" i="16" s="1"/>
  <c r="G103" i="31" s="1"/>
  <c r="H40" i="29"/>
  <c r="AA53" i="16" s="1"/>
  <c r="G88" i="9" s="1"/>
  <c r="G25" i="29"/>
  <c r="C39" i="29"/>
  <c r="C24" i="29"/>
  <c r="G38" i="29"/>
  <c r="L25" i="29"/>
  <c r="AE38" i="16" s="1"/>
  <c r="G102" i="31" s="1"/>
  <c r="K12" i="29"/>
  <c r="AD25" i="16" s="1"/>
  <c r="L28" i="29"/>
  <c r="AE41" i="16" s="1"/>
  <c r="G47" i="31" s="1"/>
  <c r="K15" i="29"/>
  <c r="AD28" i="16" s="1"/>
  <c r="M23" i="29"/>
  <c r="AF36" i="16" s="1"/>
  <c r="I18" i="29"/>
  <c r="AB31" i="16" s="1"/>
  <c r="G8" i="30" s="1"/>
  <c r="C12" i="29"/>
  <c r="L37" i="29"/>
  <c r="AE50" i="16" s="1"/>
  <c r="G114" i="31" s="1"/>
  <c r="J22" i="29"/>
  <c r="H36" i="29"/>
  <c r="AA49" i="16" s="1"/>
  <c r="G84" i="9" s="1"/>
  <c r="C21" i="29"/>
  <c r="M33" i="29"/>
  <c r="AF46" i="16" s="1"/>
  <c r="G23" i="32" s="1"/>
  <c r="G18" i="29"/>
  <c r="Z31" i="16" s="1"/>
  <c r="G95" i="34" s="1"/>
  <c r="J32" i="29"/>
  <c r="AC45" i="16" s="1"/>
  <c r="G51" i="13" s="1"/>
  <c r="N16" i="29"/>
  <c r="AG29" i="16" s="1"/>
  <c r="E31" i="29"/>
  <c r="X44" i="16" s="1"/>
  <c r="G21" i="8" s="1"/>
  <c r="H15" i="29"/>
  <c r="AA28" i="16" s="1"/>
  <c r="K29" i="29"/>
  <c r="D14" i="29"/>
  <c r="W27" i="16" s="1"/>
  <c r="G28" i="29"/>
  <c r="Z41" i="16" s="1"/>
  <c r="J12" i="29"/>
  <c r="C27" i="29"/>
  <c r="I40" i="29"/>
  <c r="AB53" i="16" s="1"/>
  <c r="H25" i="29"/>
  <c r="E39" i="29"/>
  <c r="X52" i="16" s="1"/>
  <c r="D24" i="29"/>
  <c r="W37" i="16" s="1"/>
  <c r="M37" i="29"/>
  <c r="K22" i="29"/>
  <c r="AD35" i="16" s="1"/>
  <c r="G37" i="29"/>
  <c r="Z50" i="16" s="1"/>
  <c r="K24" i="29"/>
  <c r="AD37" i="16" s="1"/>
  <c r="D40" i="29"/>
  <c r="W53" i="16" s="1"/>
  <c r="K27" i="29"/>
  <c r="AD40" i="16" s="1"/>
  <c r="G17" i="11" s="1"/>
  <c r="J14" i="29"/>
  <c r="M22" i="29"/>
  <c r="E34" i="29"/>
  <c r="X47" i="16" s="1"/>
  <c r="D30" i="29"/>
  <c r="W43" i="16" s="1"/>
  <c r="L40" i="29"/>
  <c r="AE53" i="16" s="1"/>
  <c r="G117" i="31" s="1"/>
  <c r="G24" i="29"/>
  <c r="Z37" i="16" s="1"/>
  <c r="F34" i="29"/>
  <c r="Y47" i="16" s="1"/>
  <c r="G24" i="12" s="1"/>
  <c r="M31" i="29"/>
  <c r="AF44" i="16" s="1"/>
  <c r="F35" i="29"/>
  <c r="Y48" i="16" s="1"/>
  <c r="G26" i="29"/>
  <c r="Z39" i="16" s="1"/>
  <c r="J36" i="29"/>
  <c r="F21" i="29"/>
  <c r="Y34" i="16" s="1"/>
  <c r="G40" i="12" s="1"/>
  <c r="E35" i="29"/>
  <c r="X48" i="16" s="1"/>
  <c r="K19" i="29"/>
  <c r="K32" i="29"/>
  <c r="C17" i="29"/>
  <c r="G31" i="29"/>
  <c r="Z44" i="16" s="1"/>
  <c r="I15" i="29"/>
  <c r="AB28" i="16" s="1"/>
  <c r="G92" i="30" s="1"/>
  <c r="L29" i="29"/>
  <c r="AE42" i="16" s="1"/>
  <c r="G19" i="31" s="1"/>
  <c r="E14" i="29"/>
  <c r="X27" i="16" s="1"/>
  <c r="G91" i="8" s="1"/>
  <c r="H28" i="29"/>
  <c r="AA41" i="16" s="1"/>
  <c r="L12" i="29"/>
  <c r="AE25" i="16" s="1"/>
  <c r="D27" i="29"/>
  <c r="W40" i="16" s="1"/>
  <c r="J40" i="29"/>
  <c r="AC53" i="16" s="1"/>
  <c r="J25" i="29"/>
  <c r="F39" i="29"/>
  <c r="Y52" i="16" s="1"/>
  <c r="E24" i="29"/>
  <c r="X37" i="16" s="1"/>
  <c r="N37" i="29"/>
  <c r="AG50" i="16" s="1"/>
  <c r="L22" i="29"/>
  <c r="AE35" i="16" s="1"/>
  <c r="G99" i="31" s="1"/>
  <c r="K36" i="29"/>
  <c r="AD49" i="16" s="1"/>
  <c r="G26" i="11" s="1"/>
  <c r="G21" i="29"/>
  <c r="Z34" i="16" s="1"/>
  <c r="G36" i="29"/>
  <c r="Z49" i="16" s="1"/>
  <c r="G113" i="34" s="1"/>
  <c r="J23" i="29"/>
  <c r="AC36" i="16" s="1"/>
  <c r="G100" i="13" s="1"/>
  <c r="D39" i="29"/>
  <c r="W52" i="16" s="1"/>
  <c r="J26" i="29"/>
  <c r="AC39" i="16" s="1"/>
  <c r="I13" i="29"/>
  <c r="AB26" i="16" s="1"/>
  <c r="G3" i="30" s="1"/>
  <c r="M21" i="29"/>
  <c r="L19" i="29"/>
  <c r="AE32" i="16" s="1"/>
  <c r="G67" i="31" s="1"/>
  <c r="C40" i="29"/>
  <c r="H35" i="29"/>
  <c r="AA48" i="16" s="1"/>
  <c r="G112" i="9" s="1"/>
  <c r="N19" i="29"/>
  <c r="AG32" i="16" s="1"/>
  <c r="N33" i="29"/>
  <c r="AG46" i="16" s="1"/>
  <c r="H18" i="29"/>
  <c r="AA31" i="16" s="1"/>
  <c r="H31" i="29"/>
  <c r="AA44" i="16" s="1"/>
  <c r="G21" i="9" s="1"/>
  <c r="J15" i="29"/>
  <c r="AC28" i="16" s="1"/>
  <c r="C30" i="29"/>
  <c r="F14" i="29"/>
  <c r="Y27" i="16" s="1"/>
  <c r="I28" i="29"/>
  <c r="AB41" i="16" s="1"/>
  <c r="N12" i="29"/>
  <c r="AG25" i="16" s="1"/>
  <c r="E27" i="29"/>
  <c r="X40" i="16" s="1"/>
  <c r="K40" i="29"/>
  <c r="AD53" i="16" s="1"/>
  <c r="K25" i="29"/>
  <c r="AD38" i="16" s="1"/>
  <c r="G44" i="11" s="1"/>
  <c r="H39" i="29"/>
  <c r="AA52" i="16" s="1"/>
  <c r="F24" i="29"/>
  <c r="Y37" i="16" s="1"/>
  <c r="C38" i="29"/>
  <c r="N22" i="29"/>
  <c r="AG35" i="16" s="1"/>
  <c r="L36" i="29"/>
  <c r="AE49" i="16" s="1"/>
  <c r="I21" i="29"/>
  <c r="AB34" i="16" s="1"/>
  <c r="I35" i="29"/>
  <c r="AB48" i="16" s="1"/>
  <c r="G112" i="30" s="1"/>
  <c r="C20" i="29"/>
  <c r="G35" i="29"/>
  <c r="I22" i="29"/>
  <c r="D38" i="29"/>
  <c r="W51" i="16" s="1"/>
  <c r="I25" i="29"/>
  <c r="AB38" i="16" s="1"/>
  <c r="H12" i="29"/>
  <c r="AA25" i="16" s="1"/>
  <c r="M20" i="29"/>
  <c r="AF33" i="16" s="1"/>
  <c r="G68" i="32" s="1"/>
  <c r="F17" i="29"/>
  <c r="Y30" i="16" s="1"/>
  <c r="G36" i="12" s="1"/>
  <c r="M38" i="29"/>
  <c r="AF51" i="16" s="1"/>
  <c r="G57" i="32" s="1"/>
  <c r="N32" i="29"/>
  <c r="AG45" i="16" s="1"/>
  <c r="G17" i="29"/>
  <c r="I31" i="29"/>
  <c r="AB44" i="16" s="1"/>
  <c r="G21" i="30" s="1"/>
  <c r="L15" i="29"/>
  <c r="AE28" i="16" s="1"/>
  <c r="G92" i="31" s="1"/>
  <c r="K28" i="29"/>
  <c r="D13" i="29"/>
  <c r="W26" i="16" s="1"/>
  <c r="G27" i="29"/>
  <c r="Z40" i="16" s="1"/>
  <c r="M40" i="29"/>
  <c r="C26" i="29"/>
  <c r="J39" i="29"/>
  <c r="AC52" i="16" s="1"/>
  <c r="I24" i="29"/>
  <c r="AB37" i="16" s="1"/>
  <c r="G14" i="30" s="1"/>
  <c r="F38" i="29"/>
  <c r="Y51" i="16" s="1"/>
  <c r="G57" i="12" s="1"/>
  <c r="D23" i="29"/>
  <c r="W36" i="16" s="1"/>
  <c r="N36" i="29"/>
  <c r="AG49" i="16" s="1"/>
  <c r="K21" i="29"/>
  <c r="AD34" i="16" s="1"/>
  <c r="K35" i="29"/>
  <c r="AD48" i="16" s="1"/>
  <c r="F20" i="29"/>
  <c r="Y33" i="16" s="1"/>
  <c r="H34" i="29"/>
  <c r="AA47" i="16" s="1"/>
  <c r="L18" i="29"/>
  <c r="C33" i="29"/>
  <c r="H17" i="29"/>
  <c r="AA30" i="16" s="1"/>
  <c r="G33" i="29"/>
  <c r="Z46" i="16" s="1"/>
  <c r="G20" i="29"/>
  <c r="Z33" i="16" s="1"/>
  <c r="D36" i="29"/>
  <c r="W49" i="16" s="1"/>
  <c r="G55" i="2" s="1"/>
  <c r="G23" i="29"/>
  <c r="Z36" i="16" s="1"/>
  <c r="M30" i="29"/>
  <c r="AF43" i="16" s="1"/>
  <c r="M18" i="29"/>
  <c r="AF31" i="16" s="1"/>
  <c r="G95" i="32" s="1"/>
  <c r="J31" i="29"/>
  <c r="AC44" i="16" s="1"/>
  <c r="G79" i="13" s="1"/>
  <c r="L23" i="29"/>
  <c r="K31" i="29"/>
  <c r="D16" i="29"/>
  <c r="W29" i="16" s="1"/>
  <c r="F30" i="29"/>
  <c r="Y43" i="16" s="1"/>
  <c r="H14" i="29"/>
  <c r="AA27" i="16" s="1"/>
  <c r="G91" i="9" s="1"/>
  <c r="H27" i="29"/>
  <c r="AA40" i="16" s="1"/>
  <c r="G104" i="9" s="1"/>
  <c r="N40" i="29"/>
  <c r="AG53" i="16" s="1"/>
  <c r="D26" i="29"/>
  <c r="W39" i="16" s="1"/>
  <c r="G16" i="2" s="1"/>
  <c r="K39" i="29"/>
  <c r="AD52" i="16" s="1"/>
  <c r="G58" i="11" s="1"/>
  <c r="J24" i="29"/>
  <c r="AC37" i="16" s="1"/>
  <c r="H38" i="29"/>
  <c r="AA51" i="16" s="1"/>
  <c r="E23" i="29"/>
  <c r="X36" i="16" s="1"/>
  <c r="G13" i="8" s="1"/>
  <c r="C37" i="29"/>
  <c r="L21" i="29"/>
  <c r="L35" i="29"/>
  <c r="AE48" i="16" s="1"/>
  <c r="G112" i="31" s="1"/>
  <c r="H20" i="29"/>
  <c r="AA33" i="16" s="1"/>
  <c r="I34" i="29"/>
  <c r="AB47" i="16" s="1"/>
  <c r="G111" i="30" s="1"/>
  <c r="N18" i="29"/>
  <c r="AG31" i="16" s="1"/>
  <c r="E33" i="29"/>
  <c r="X46" i="16" s="1"/>
  <c r="G110" i="8" s="1"/>
  <c r="I17" i="29"/>
  <c r="AB30" i="16" s="1"/>
  <c r="L31" i="29"/>
  <c r="AE44" i="16" s="1"/>
  <c r="G79" i="31" s="1"/>
  <c r="E16" i="29"/>
  <c r="X29" i="16" s="1"/>
  <c r="G32" i="29"/>
  <c r="Z45" i="16" s="1"/>
  <c r="F19" i="29"/>
  <c r="Y32" i="16" s="1"/>
  <c r="G38" i="12" s="1"/>
  <c r="D35" i="29"/>
  <c r="W48" i="16" s="1"/>
  <c r="F22" i="29"/>
  <c r="Y35" i="16" s="1"/>
  <c r="M29" i="29"/>
  <c r="AF42" i="16" s="1"/>
  <c r="G48" i="32" s="1"/>
  <c r="M17" i="29"/>
  <c r="AF30" i="16" s="1"/>
  <c r="G7" i="32" s="1"/>
  <c r="J18" i="29"/>
  <c r="AC31" i="16" s="1"/>
  <c r="G37" i="13" s="1"/>
  <c r="C13" i="29"/>
  <c r="M36" i="29"/>
  <c r="AF49" i="16" s="1"/>
  <c r="D37" i="29"/>
  <c r="W50" i="16" s="1"/>
  <c r="G114" i="2" s="1"/>
  <c r="N15" i="29"/>
  <c r="AG28" i="16" s="1"/>
  <c r="K37" i="29"/>
  <c r="AD50" i="16" s="1"/>
  <c r="G56" i="11" s="1"/>
  <c r="H30" i="29"/>
  <c r="K14" i="29"/>
  <c r="AD27" i="16" s="1"/>
  <c r="G33" i="11" s="1"/>
  <c r="N28" i="29"/>
  <c r="AG41" i="16" s="1"/>
  <c r="E13" i="29"/>
  <c r="X26" i="16" s="1"/>
  <c r="E26" i="29"/>
  <c r="X39" i="16" s="1"/>
  <c r="L39" i="29"/>
  <c r="AE52" i="16" s="1"/>
  <c r="L24" i="29"/>
  <c r="AE37" i="16" s="1"/>
  <c r="G72" i="31" s="1"/>
  <c r="I38" i="29"/>
  <c r="AB51" i="16" s="1"/>
  <c r="G28" i="30" s="1"/>
  <c r="F23" i="29"/>
  <c r="Y36" i="16" s="1"/>
  <c r="G100" i="12" s="1"/>
  <c r="E37" i="29"/>
  <c r="X50" i="16" s="1"/>
  <c r="G27" i="8" s="1"/>
  <c r="N21" i="29"/>
  <c r="AG34" i="16" s="1"/>
  <c r="M35" i="29"/>
  <c r="AF48" i="16" s="1"/>
  <c r="I20" i="29"/>
  <c r="AB33" i="16" s="1"/>
  <c r="G97" i="30" s="1"/>
  <c r="J34" i="29"/>
  <c r="AC47" i="16" s="1"/>
  <c r="G24" i="13" s="1"/>
  <c r="D19" i="29"/>
  <c r="W32" i="16" s="1"/>
  <c r="F33" i="29"/>
  <c r="Y46" i="16" s="1"/>
  <c r="J17" i="29"/>
  <c r="AC30" i="16" s="1"/>
  <c r="N31" i="29"/>
  <c r="AG44" i="16" s="1"/>
  <c r="F16" i="29"/>
  <c r="Y29" i="16" s="1"/>
  <c r="I30" i="29"/>
  <c r="AB43" i="16" s="1"/>
  <c r="L14" i="29"/>
  <c r="F31" i="29"/>
  <c r="Y44" i="16" s="1"/>
  <c r="G50" i="12" s="1"/>
  <c r="E18" i="29"/>
  <c r="X31" i="16" s="1"/>
  <c r="D34" i="29"/>
  <c r="W47" i="16" s="1"/>
  <c r="E21" i="29"/>
  <c r="X34" i="16" s="1"/>
  <c r="M28" i="29"/>
  <c r="AF41" i="16" s="1"/>
  <c r="G76" i="32" s="1"/>
  <c r="M16" i="29"/>
  <c r="D25" i="29"/>
  <c r="W38" i="16" s="1"/>
  <c r="G14" i="29"/>
  <c r="Z27" i="16" s="1"/>
  <c r="N25" i="29"/>
  <c r="AG38" i="16" s="1"/>
  <c r="C23" i="29"/>
  <c r="H21" i="29"/>
  <c r="AA34" i="16" s="1"/>
  <c r="G30" i="29"/>
  <c r="H22" i="29"/>
  <c r="AA35" i="16" s="1"/>
  <c r="E29" i="29"/>
  <c r="X42" i="16" s="1"/>
  <c r="G13" i="29"/>
  <c r="Z26" i="16" s="1"/>
  <c r="I27" i="29"/>
  <c r="M39" i="29"/>
  <c r="O71" i="29" s="1"/>
  <c r="B71" i="29" s="1"/>
  <c r="N24" i="29"/>
  <c r="AG37" i="16" s="1"/>
  <c r="J38" i="29"/>
  <c r="AC51" i="16" s="1"/>
  <c r="H23" i="29"/>
  <c r="F37" i="29"/>
  <c r="Y50" i="16" s="1"/>
  <c r="C22" i="29"/>
  <c r="N35" i="29"/>
  <c r="AG48" i="16" s="1"/>
  <c r="J20" i="29"/>
  <c r="AC33" i="16" s="1"/>
  <c r="G39" i="13" s="1"/>
  <c r="K34" i="29"/>
  <c r="AD47" i="16" s="1"/>
  <c r="G24" i="11" s="1"/>
  <c r="E19" i="29"/>
  <c r="X32" i="16" s="1"/>
  <c r="H33" i="29"/>
  <c r="K17" i="29"/>
  <c r="AD30" i="16" s="1"/>
  <c r="C32" i="29"/>
  <c r="G16" i="29"/>
  <c r="J30" i="29"/>
  <c r="C15" i="29"/>
  <c r="F29" i="29"/>
  <c r="Y42" i="16" s="1"/>
  <c r="H13" i="29"/>
  <c r="AA26" i="16" s="1"/>
  <c r="G61" i="9" s="1"/>
  <c r="E30" i="29"/>
  <c r="X43" i="16" s="1"/>
  <c r="D17" i="29"/>
  <c r="W30" i="16" s="1"/>
  <c r="G94" i="2" s="1"/>
  <c r="D33" i="29"/>
  <c r="W46" i="16" s="1"/>
  <c r="G23" i="2" s="1"/>
  <c r="D20" i="29"/>
  <c r="W33" i="16" s="1"/>
  <c r="M27" i="29"/>
  <c r="AF40" i="16" s="1"/>
  <c r="G104" i="32" s="1"/>
  <c r="AB40" i="16"/>
  <c r="AF52" i="16"/>
  <c r="G87" i="32" s="1"/>
  <c r="Z29" i="16"/>
  <c r="AF28" i="16"/>
  <c r="AE40" i="16"/>
  <c r="G104" i="31" s="1"/>
  <c r="AE47" i="16"/>
  <c r="Z32" i="16"/>
  <c r="G67" i="34" s="1"/>
  <c r="AE30" i="16"/>
  <c r="AC26" i="16"/>
  <c r="AA32" i="16"/>
  <c r="AC46" i="16"/>
  <c r="Z53" i="16"/>
  <c r="G117" i="34" s="1"/>
  <c r="AE29" i="16"/>
  <c r="Z35" i="16"/>
  <c r="G99" i="34" s="1"/>
  <c r="AE46" i="16"/>
  <c r="AD29" i="16"/>
  <c r="AB25" i="16"/>
  <c r="Z38" i="16"/>
  <c r="G102" i="34" s="1"/>
  <c r="Z51" i="16"/>
  <c r="AC35" i="16"/>
  <c r="AD42" i="16"/>
  <c r="G106" i="11" s="1"/>
  <c r="AC25" i="16"/>
  <c r="AA38" i="16"/>
  <c r="G73" i="9" s="1"/>
  <c r="AC27" i="16"/>
  <c r="AF35" i="16"/>
  <c r="AD32" i="16"/>
  <c r="G96" i="11" s="1"/>
  <c r="AD45" i="16"/>
  <c r="AC38" i="16"/>
  <c r="AF34" i="16"/>
  <c r="Z48" i="16"/>
  <c r="G25" i="34" s="1"/>
  <c r="AB35" i="16"/>
  <c r="G99" i="30" s="1"/>
  <c r="AF45" i="16"/>
  <c r="G109" i="32" s="1"/>
  <c r="AE45" i="16"/>
  <c r="G22" i="31" s="1"/>
  <c r="AC41" i="16"/>
  <c r="AB52" i="16"/>
  <c r="AD31" i="16"/>
  <c r="Z47" i="16"/>
  <c r="AA37" i="16"/>
  <c r="G72" i="9" s="1"/>
  <c r="AF32" i="16"/>
  <c r="Z30" i="16"/>
  <c r="G94" i="34" s="1"/>
  <c r="AD41" i="16"/>
  <c r="AF53" i="16"/>
  <c r="G59" i="32" s="1"/>
  <c r="AE36" i="16"/>
  <c r="AD44" i="16"/>
  <c r="AE34" i="16"/>
  <c r="G69" i="31" s="1"/>
  <c r="AF29" i="16"/>
  <c r="AJ199" i="28"/>
  <c r="AJ197" i="28"/>
  <c r="AJ187" i="28"/>
  <c r="AJ206" i="28"/>
  <c r="AJ213" i="28"/>
  <c r="AJ198" i="28"/>
  <c r="AJ190" i="28"/>
  <c r="AJ186" i="28"/>
  <c r="AJ194" i="28"/>
  <c r="AJ204" i="28"/>
  <c r="AJ185" i="28"/>
  <c r="AQ116" i="28"/>
  <c r="AQ97" i="28"/>
  <c r="AQ106" i="28"/>
  <c r="AQ110" i="28"/>
  <c r="G17" i="26"/>
  <c r="BB2" i="28"/>
  <c r="AJ209" i="28"/>
  <c r="AJ210" i="28"/>
  <c r="AJ203" i="28"/>
  <c r="AJ211" i="28"/>
  <c r="AJ202" i="28"/>
  <c r="AJ214" i="28"/>
  <c r="AJ212" i="28"/>
  <c r="AK19" i="28"/>
  <c r="AK203" i="28" s="1"/>
  <c r="AJ192" i="28"/>
  <c r="AJ208" i="28"/>
  <c r="AJ191" i="28"/>
  <c r="AJ207" i="28"/>
  <c r="AJ215" i="28"/>
  <c r="AJ200" i="28"/>
  <c r="AJ201" i="28"/>
  <c r="AJ193" i="28"/>
  <c r="AJ196" i="28"/>
  <c r="AJ188" i="28"/>
  <c r="AJ189" i="28"/>
  <c r="AJ205" i="28"/>
  <c r="BI303" i="28"/>
  <c r="BI282" i="28"/>
  <c r="BI289" i="28"/>
  <c r="BI284" i="28"/>
  <c r="BI278" i="28"/>
  <c r="BI279" i="28"/>
  <c r="BI301" i="28"/>
  <c r="BI297" i="28"/>
  <c r="BI283" i="28"/>
  <c r="BI306" i="28"/>
  <c r="BI300" i="28"/>
  <c r="BI296" i="28"/>
  <c r="BI280" i="28"/>
  <c r="BI295" i="28"/>
  <c r="BI290" i="28"/>
  <c r="BI286" i="28"/>
  <c r="BI288" i="28"/>
  <c r="BI292" i="28"/>
  <c r="BI305" i="28"/>
  <c r="BI294" i="28"/>
  <c r="BI287" i="28"/>
  <c r="BI281" i="28"/>
  <c r="BI302" i="28"/>
  <c r="BI285" i="28"/>
  <c r="BI307" i="28"/>
  <c r="BI308" i="28"/>
  <c r="BI299" i="28"/>
  <c r="BI293" i="28"/>
  <c r="BI291" i="28"/>
  <c r="BI304" i="28"/>
  <c r="BI298" i="28"/>
  <c r="BA370" i="28"/>
  <c r="BA357" i="28"/>
  <c r="BA355" i="28"/>
  <c r="BA363" i="28"/>
  <c r="BA365" i="28"/>
  <c r="BA362" i="28"/>
  <c r="BA346" i="28"/>
  <c r="BA369" i="28"/>
  <c r="BA368" i="28"/>
  <c r="BA352" i="28"/>
  <c r="BA361" i="28"/>
  <c r="BA366" i="28"/>
  <c r="BA340" i="28"/>
  <c r="BA354" i="28"/>
  <c r="BA364" i="28"/>
  <c r="BA350" i="28"/>
  <c r="BA347" i="28"/>
  <c r="BA367" i="28"/>
  <c r="BA343" i="28"/>
  <c r="BA358" i="28"/>
  <c r="BA348" i="28"/>
  <c r="BA356" i="28"/>
  <c r="BA341" i="28"/>
  <c r="BA342" i="28"/>
  <c r="BA345" i="28"/>
  <c r="BA349" i="28"/>
  <c r="BA344" i="28"/>
  <c r="BA359" i="28"/>
  <c r="BA351" i="28"/>
  <c r="BA360" i="28"/>
  <c r="BA353" i="28"/>
  <c r="BI240" i="28"/>
  <c r="BI231" i="28"/>
  <c r="BI223" i="28"/>
  <c r="BI232" i="28"/>
  <c r="BI244" i="28"/>
  <c r="BI236" i="28"/>
  <c r="BI216" i="28"/>
  <c r="BI230" i="28"/>
  <c r="BI220" i="28"/>
  <c r="BI219" i="28"/>
  <c r="BI241" i="28"/>
  <c r="BI242" i="28"/>
  <c r="BI235" i="28"/>
  <c r="BI238" i="28"/>
  <c r="BI224" i="28"/>
  <c r="BI246" i="28"/>
  <c r="BI221" i="28"/>
  <c r="BI243" i="28"/>
  <c r="BI237" i="28"/>
  <c r="BI225" i="28"/>
  <c r="BI245" i="28"/>
  <c r="BI217" i="28"/>
  <c r="BI228" i="28"/>
  <c r="BI222" i="28"/>
  <c r="BI239" i="28"/>
  <c r="BI218" i="28"/>
  <c r="BI234" i="28"/>
  <c r="BI227" i="28"/>
  <c r="BI233" i="28"/>
  <c r="BI226" i="28"/>
  <c r="BI229" i="28"/>
  <c r="K90" i="20"/>
  <c r="G7" i="26"/>
  <c r="AR3" i="29"/>
  <c r="AY359" i="28"/>
  <c r="AY370" i="28"/>
  <c r="AY365" i="28"/>
  <c r="AY354" i="28"/>
  <c r="AY346" i="28"/>
  <c r="AY356" i="28"/>
  <c r="AY341" i="28"/>
  <c r="AY348" i="28"/>
  <c r="AY357" i="28"/>
  <c r="AY347" i="28"/>
  <c r="AY367" i="28"/>
  <c r="AY342" i="28"/>
  <c r="AY363" i="28"/>
  <c r="AY360" i="28"/>
  <c r="AY349" i="28"/>
  <c r="AY352" i="28"/>
  <c r="AY358" i="28"/>
  <c r="AY353" i="28"/>
  <c r="AY351" i="28"/>
  <c r="AY368" i="28"/>
  <c r="AY366" i="28"/>
  <c r="AY340" i="28"/>
  <c r="AY364" i="28"/>
  <c r="AY350" i="28"/>
  <c r="AY362" i="28"/>
  <c r="AY345" i="28"/>
  <c r="AY355" i="28"/>
  <c r="AY343" i="28"/>
  <c r="AY344" i="28"/>
  <c r="AY361" i="28"/>
  <c r="AY369" i="28"/>
  <c r="BI361" i="28"/>
  <c r="BI360" i="28"/>
  <c r="BI363" i="28"/>
  <c r="BI352" i="28"/>
  <c r="BI353" i="28"/>
  <c r="BI345" i="28"/>
  <c r="BI357" i="28"/>
  <c r="BI364" i="28"/>
  <c r="BI347" i="28"/>
  <c r="BI359" i="28"/>
  <c r="BI367" i="28"/>
  <c r="BI362" i="28"/>
  <c r="BI354" i="28"/>
  <c r="BI365" i="28"/>
  <c r="BI350" i="28"/>
  <c r="BI346" i="28"/>
  <c r="BI343" i="28"/>
  <c r="BI356" i="28"/>
  <c r="BI340" i="28"/>
  <c r="BI358" i="28"/>
  <c r="BI355" i="28"/>
  <c r="BI370" i="28"/>
  <c r="BI351" i="28"/>
  <c r="BI366" i="28"/>
  <c r="BI342" i="28"/>
  <c r="BI349" i="28"/>
  <c r="BI369" i="28"/>
  <c r="BI344" i="28"/>
  <c r="BI348" i="28"/>
  <c r="BI341" i="28"/>
  <c r="BI368" i="28"/>
  <c r="BH5" i="29"/>
  <c r="BG5" i="29" s="1"/>
  <c r="BH6" i="29"/>
  <c r="BG6" i="29" s="1"/>
  <c r="BH4" i="29"/>
  <c r="BG4" i="29" s="1"/>
  <c r="BI137" i="28"/>
  <c r="BI123" i="28"/>
  <c r="BI152" i="28"/>
  <c r="BI127" i="28"/>
  <c r="BI138" i="28"/>
  <c r="BI136" i="28"/>
  <c r="BI153" i="28"/>
  <c r="BI131" i="28"/>
  <c r="BI143" i="28"/>
  <c r="BI135" i="28"/>
  <c r="BI146" i="28"/>
  <c r="BI141" i="28"/>
  <c r="BI142" i="28"/>
  <c r="BI134" i="28"/>
  <c r="BI128" i="28"/>
  <c r="BI151" i="28"/>
  <c r="BI132" i="28"/>
  <c r="BI140" i="28"/>
  <c r="BI150" i="28"/>
  <c r="BI126" i="28"/>
  <c r="BI144" i="28"/>
  <c r="BI125" i="28"/>
  <c r="BI148" i="28"/>
  <c r="BI130" i="28"/>
  <c r="BI133" i="28"/>
  <c r="BI139" i="28"/>
  <c r="BI129" i="28"/>
  <c r="BI124" i="28"/>
  <c r="BI147" i="28"/>
  <c r="BI149" i="28"/>
  <c r="BI145" i="28"/>
  <c r="BI271" i="28"/>
  <c r="BI247" i="28"/>
  <c r="BI256" i="28"/>
  <c r="BI273" i="28"/>
  <c r="BI272" i="28"/>
  <c r="BI269" i="28"/>
  <c r="BI252" i="28"/>
  <c r="BI260" i="28"/>
  <c r="BI264" i="28"/>
  <c r="BI257" i="28"/>
  <c r="BI248" i="28"/>
  <c r="BI255" i="28"/>
  <c r="BI261" i="28"/>
  <c r="BI254" i="28"/>
  <c r="BI250" i="28"/>
  <c r="BI267" i="28"/>
  <c r="BI251" i="28"/>
  <c r="BI263" i="28"/>
  <c r="BI249" i="28"/>
  <c r="BI268" i="28"/>
  <c r="BI277" i="28"/>
  <c r="BI258" i="28"/>
  <c r="BI266" i="28"/>
  <c r="BI270" i="28"/>
  <c r="BI253" i="28"/>
  <c r="BI259" i="28"/>
  <c r="BI265" i="28"/>
  <c r="BI276" i="28"/>
  <c r="BI274" i="28"/>
  <c r="BI275" i="28"/>
  <c r="BI262" i="28"/>
  <c r="BI158" i="28"/>
  <c r="BI165" i="28"/>
  <c r="BI159" i="28"/>
  <c r="BI175" i="28"/>
  <c r="BI167" i="28"/>
  <c r="BI168" i="28"/>
  <c r="BI161" i="28"/>
  <c r="BI154" i="28"/>
  <c r="BI174" i="28"/>
  <c r="BI177" i="28"/>
  <c r="BI179" i="28"/>
  <c r="BI184" i="28"/>
  <c r="BI171" i="28"/>
  <c r="BI156" i="28"/>
  <c r="BI160" i="28"/>
  <c r="BI164" i="28"/>
  <c r="BI183" i="28"/>
  <c r="BI166" i="28"/>
  <c r="BI182" i="28"/>
  <c r="BI178" i="28"/>
  <c r="BI157" i="28"/>
  <c r="BI163" i="28"/>
  <c r="BI172" i="28"/>
  <c r="BI173" i="28"/>
  <c r="BI170" i="28"/>
  <c r="BI169" i="28"/>
  <c r="BI181" i="28"/>
  <c r="BI155" i="28"/>
  <c r="BI162" i="28"/>
  <c r="BI176" i="28"/>
  <c r="BI180" i="28"/>
  <c r="BI88" i="28"/>
  <c r="BI91" i="28"/>
  <c r="BI67" i="28"/>
  <c r="BI86" i="28"/>
  <c r="BI68" i="28"/>
  <c r="BI81" i="28"/>
  <c r="BI87" i="28"/>
  <c r="BI73" i="28"/>
  <c r="BI90" i="28"/>
  <c r="BI70" i="28"/>
  <c r="BI82" i="28"/>
  <c r="BI76" i="28"/>
  <c r="BI83" i="28"/>
  <c r="BI74" i="28"/>
  <c r="BI84" i="28"/>
  <c r="BI85" i="28"/>
  <c r="BI71" i="28"/>
  <c r="BI69" i="28"/>
  <c r="BI79" i="28"/>
  <c r="BI64" i="28"/>
  <c r="BI62" i="28"/>
  <c r="BI66" i="28"/>
  <c r="BI80" i="28"/>
  <c r="BI77" i="28"/>
  <c r="BI78" i="28"/>
  <c r="BI75" i="28"/>
  <c r="BI63" i="28"/>
  <c r="BI65" i="28"/>
  <c r="BI89" i="28"/>
  <c r="BI72" i="28"/>
  <c r="BI61" i="28"/>
  <c r="BI190" i="28"/>
  <c r="BI186" i="28"/>
  <c r="BI204" i="28"/>
  <c r="BI214" i="28"/>
  <c r="BI188" i="28"/>
  <c r="BI194" i="28"/>
  <c r="BI202" i="28"/>
  <c r="BI193" i="28"/>
  <c r="BI213" i="28"/>
  <c r="BI200" i="28"/>
  <c r="BI212" i="28"/>
  <c r="BI206" i="28"/>
  <c r="BI207" i="28"/>
  <c r="BI215" i="28"/>
  <c r="BI211" i="28"/>
  <c r="BI198" i="28"/>
  <c r="BI199" i="28"/>
  <c r="BI195" i="28"/>
  <c r="BI189" i="28"/>
  <c r="BI187" i="28"/>
  <c r="BI210" i="28"/>
  <c r="BI196" i="28"/>
  <c r="BI191" i="28"/>
  <c r="BI197" i="28"/>
  <c r="BI205" i="28"/>
  <c r="BI192" i="28"/>
  <c r="BI209" i="28"/>
  <c r="BI203" i="28"/>
  <c r="BI208" i="28"/>
  <c r="BI185" i="28"/>
  <c r="BI201" i="28"/>
  <c r="AQ93" i="28"/>
  <c r="AQ100" i="28"/>
  <c r="AQ114" i="28"/>
  <c r="AQ122" i="28"/>
  <c r="AQ119" i="28"/>
  <c r="AQ113" i="28"/>
  <c r="AQ121" i="28"/>
  <c r="AQ118" i="28"/>
  <c r="AQ96" i="28"/>
  <c r="AQ107" i="28"/>
  <c r="AQ105" i="28"/>
  <c r="AQ111" i="28"/>
  <c r="AR11" i="28"/>
  <c r="AR107" i="28" s="1"/>
  <c r="AQ108" i="28"/>
  <c r="AQ112" i="28"/>
  <c r="AQ102" i="28"/>
  <c r="AQ99" i="28"/>
  <c r="AQ120" i="28"/>
  <c r="AQ115" i="28"/>
  <c r="AQ98" i="28"/>
  <c r="AQ103" i="28"/>
  <c r="AQ104" i="28"/>
  <c r="AQ95" i="28"/>
  <c r="AQ94" i="28"/>
  <c r="AQ92" i="28"/>
  <c r="AQ101" i="28"/>
  <c r="BB3" i="28"/>
  <c r="BB4" i="28"/>
  <c r="AP2" i="28"/>
  <c r="M100" i="21" a="1"/>
  <c r="M100" i="21" s="1"/>
  <c r="H100" i="21" s="1"/>
  <c r="I100" i="21" s="1"/>
  <c r="J100" i="21" s="1"/>
  <c r="K100" i="21" s="1"/>
  <c r="L100" i="21" s="1"/>
  <c r="M114" i="21" a="1"/>
  <c r="M114" i="21" s="1"/>
  <c r="H114" i="21" s="1"/>
  <c r="I114" i="21" s="1"/>
  <c r="J114" i="21" s="1"/>
  <c r="K114" i="21" s="1"/>
  <c r="L114" i="21" s="1"/>
  <c r="M107" i="19" a="1"/>
  <c r="M107" i="19" s="1"/>
  <c r="H107" i="19" s="1"/>
  <c r="I107" i="19" s="1"/>
  <c r="J107" i="19" s="1"/>
  <c r="K107" i="19" s="1"/>
  <c r="L107" i="19" s="1"/>
  <c r="M110" i="19" a="1"/>
  <c r="M110" i="19" s="1"/>
  <c r="H110" i="19" s="1"/>
  <c r="I110" i="19" s="1"/>
  <c r="J110" i="19" s="1"/>
  <c r="K110" i="19" s="1"/>
  <c r="L110" i="19" s="1"/>
  <c r="M98" i="21" a="1"/>
  <c r="M98" i="21" s="1"/>
  <c r="H98" i="21" s="1"/>
  <c r="I98" i="21" s="1"/>
  <c r="J98" i="21" s="1"/>
  <c r="K98" i="21" s="1"/>
  <c r="L98" i="21" s="1"/>
  <c r="M109" i="18" a="1"/>
  <c r="M109" i="18" s="1"/>
  <c r="H109" i="18" s="1"/>
  <c r="I109" i="18" s="1"/>
  <c r="J109" i="18" s="1"/>
  <c r="K109" i="18" s="1"/>
  <c r="L109" i="18" s="1"/>
  <c r="M114" i="19" a="1"/>
  <c r="M114" i="19" s="1"/>
  <c r="H114" i="19" s="1"/>
  <c r="I114" i="19" s="1"/>
  <c r="J114" i="19" s="1"/>
  <c r="K114" i="19" s="1"/>
  <c r="L114" i="19" s="1"/>
  <c r="M106" i="21" a="1"/>
  <c r="M106" i="21" s="1"/>
  <c r="H106" i="21" s="1"/>
  <c r="I106" i="21" s="1"/>
  <c r="J106" i="21" s="1"/>
  <c r="K106" i="21" s="1"/>
  <c r="L106" i="21" s="1"/>
  <c r="M110" i="18" a="1"/>
  <c r="M110" i="18" s="1"/>
  <c r="H110" i="18" s="1"/>
  <c r="I110" i="18" s="1"/>
  <c r="J110" i="18" s="1"/>
  <c r="K110" i="18" s="1"/>
  <c r="L110" i="18" s="1"/>
  <c r="M102" i="21" a="1"/>
  <c r="M102" i="21" s="1"/>
  <c r="H102" i="21" s="1"/>
  <c r="I102" i="21" s="1"/>
  <c r="J102" i="21" s="1"/>
  <c r="K102" i="21" s="1"/>
  <c r="L102" i="21" s="1"/>
  <c r="M97" i="21" a="1"/>
  <c r="M97" i="21" s="1"/>
  <c r="H97" i="21" s="1"/>
  <c r="I97" i="21" s="1"/>
  <c r="J97" i="21" s="1"/>
  <c r="K97" i="21" s="1"/>
  <c r="L97" i="21" s="1"/>
  <c r="M95" i="18" a="1"/>
  <c r="M95" i="18" s="1"/>
  <c r="H95" i="18" s="1"/>
  <c r="I95" i="18" s="1"/>
  <c r="J95" i="18" s="1"/>
  <c r="K95" i="18" s="1"/>
  <c r="L95" i="18" s="1"/>
  <c r="M100" i="18" a="1"/>
  <c r="M100" i="18" s="1"/>
  <c r="H100" i="18" s="1"/>
  <c r="I100" i="18" s="1"/>
  <c r="J100" i="18" s="1"/>
  <c r="K100" i="18" s="1"/>
  <c r="L100" i="18" s="1"/>
  <c r="M106" i="19" a="1"/>
  <c r="M106" i="19" s="1"/>
  <c r="H106" i="19" s="1"/>
  <c r="I106" i="19" s="1"/>
  <c r="J106" i="19" s="1"/>
  <c r="K106" i="19" s="1"/>
  <c r="L106" i="19" s="1"/>
  <c r="M113" i="18" a="1"/>
  <c r="M113" i="18" s="1"/>
  <c r="H113" i="18" s="1"/>
  <c r="I113" i="18" s="1"/>
  <c r="J113" i="18" s="1"/>
  <c r="K113" i="18" s="1"/>
  <c r="L113" i="18" s="1"/>
  <c r="M110" i="21" a="1"/>
  <c r="M110" i="21" s="1"/>
  <c r="H110" i="21" s="1"/>
  <c r="I110" i="21" s="1"/>
  <c r="J110" i="21" s="1"/>
  <c r="K110" i="21" s="1"/>
  <c r="L110" i="21" s="1"/>
  <c r="M104" i="19" a="1"/>
  <c r="M104" i="19" s="1"/>
  <c r="H104" i="19" s="1"/>
  <c r="I104" i="19" s="1"/>
  <c r="J104" i="19" s="1"/>
  <c r="K104" i="19" s="1"/>
  <c r="L104" i="19" s="1"/>
  <c r="M105" i="21" a="1"/>
  <c r="M105" i="21" s="1"/>
  <c r="H105" i="21" s="1"/>
  <c r="I105" i="21" s="1"/>
  <c r="J105" i="21" s="1"/>
  <c r="K105" i="21" s="1"/>
  <c r="L105" i="21" s="1"/>
  <c r="M109" i="19" a="1"/>
  <c r="M109" i="19" s="1"/>
  <c r="H109" i="19" s="1"/>
  <c r="I109" i="19" s="1"/>
  <c r="J109" i="19" s="1"/>
  <c r="K109" i="19" s="1"/>
  <c r="L109" i="19" s="1"/>
  <c r="M109" i="21" a="1"/>
  <c r="M109" i="21" s="1"/>
  <c r="H109" i="21" s="1"/>
  <c r="I109" i="21" s="1"/>
  <c r="J109" i="21" s="1"/>
  <c r="K109" i="21" s="1"/>
  <c r="L109" i="21" s="1"/>
  <c r="M112" i="19" a="1"/>
  <c r="M112" i="19" s="1"/>
  <c r="H112" i="19" s="1"/>
  <c r="I112" i="19" s="1"/>
  <c r="J112" i="19" s="1"/>
  <c r="K112" i="19" s="1"/>
  <c r="L112" i="19" s="1"/>
  <c r="M99" i="18" a="1"/>
  <c r="M99" i="18" s="1"/>
  <c r="H99" i="18" s="1"/>
  <c r="I99" i="18" s="1"/>
  <c r="J99" i="18" s="1"/>
  <c r="K99" i="18" s="1"/>
  <c r="L99" i="18" s="1"/>
  <c r="M99" i="21" a="1"/>
  <c r="M99" i="21" s="1"/>
  <c r="H99" i="21" s="1"/>
  <c r="I99" i="21" s="1"/>
  <c r="J99" i="21" s="1"/>
  <c r="K99" i="21" s="1"/>
  <c r="L99" i="21" s="1"/>
  <c r="M115" i="21" a="1"/>
  <c r="M115" i="21" s="1"/>
  <c r="H115" i="21" s="1"/>
  <c r="I115" i="21" s="1"/>
  <c r="J115" i="21" s="1"/>
  <c r="K115" i="21" s="1"/>
  <c r="L115" i="21" s="1"/>
  <c r="M101" i="18" a="1"/>
  <c r="M101" i="18" s="1"/>
  <c r="H101" i="18" s="1"/>
  <c r="I101" i="18" s="1"/>
  <c r="J101" i="18" s="1"/>
  <c r="K101" i="18" s="1"/>
  <c r="L101" i="18" s="1"/>
  <c r="M99" i="19" a="1"/>
  <c r="M99" i="19" s="1"/>
  <c r="H99" i="19" s="1"/>
  <c r="I99" i="19" s="1"/>
  <c r="J99" i="19" s="1"/>
  <c r="K99" i="19" s="1"/>
  <c r="L99" i="19" s="1"/>
  <c r="M104" i="18" a="1"/>
  <c r="M104" i="18" s="1"/>
  <c r="H104" i="18" s="1"/>
  <c r="I104" i="18" s="1"/>
  <c r="J104" i="18" s="1"/>
  <c r="K104" i="18" s="1"/>
  <c r="L104" i="18" s="1"/>
  <c r="M113" i="19" a="1"/>
  <c r="M113" i="19" s="1"/>
  <c r="H113" i="19" s="1"/>
  <c r="I113" i="19" s="1"/>
  <c r="J113" i="19" s="1"/>
  <c r="K113" i="19" s="1"/>
  <c r="L113" i="19" s="1"/>
  <c r="M96" i="18" a="1"/>
  <c r="M96" i="18" s="1"/>
  <c r="H96" i="18" s="1"/>
  <c r="I96" i="18" s="1"/>
  <c r="J96" i="18" s="1"/>
  <c r="K96" i="18" s="1"/>
  <c r="L96" i="18" s="1"/>
  <c r="M111" i="21" a="1"/>
  <c r="M111" i="21" s="1"/>
  <c r="H111" i="21" s="1"/>
  <c r="I111" i="21" s="1"/>
  <c r="J111" i="21" s="1"/>
  <c r="K111" i="21" s="1"/>
  <c r="L111" i="21" s="1"/>
  <c r="M95" i="21" a="1"/>
  <c r="M95" i="21" s="1"/>
  <c r="H95" i="21" s="1"/>
  <c r="I95" i="21" s="1"/>
  <c r="J95" i="21" s="1"/>
  <c r="K95" i="21" s="1"/>
  <c r="L95" i="21" s="1"/>
  <c r="M98" i="19" a="1"/>
  <c r="M98" i="19" s="1"/>
  <c r="H98" i="19" s="1"/>
  <c r="I98" i="19" s="1"/>
  <c r="J98" i="19" s="1"/>
  <c r="K98" i="19" s="1"/>
  <c r="L98" i="19" s="1"/>
  <c r="M107" i="18" a="1"/>
  <c r="M107" i="18" s="1"/>
  <c r="H107" i="18" s="1"/>
  <c r="I107" i="18" s="1"/>
  <c r="J107" i="18" s="1"/>
  <c r="K107" i="18" s="1"/>
  <c r="L107" i="18" s="1"/>
  <c r="M111" i="19" a="1"/>
  <c r="M111" i="19" s="1"/>
  <c r="H111" i="19" s="1"/>
  <c r="I111" i="19" s="1"/>
  <c r="J111" i="19" s="1"/>
  <c r="K111" i="19" s="1"/>
  <c r="L111" i="19" s="1"/>
  <c r="M117" i="21" a="1"/>
  <c r="M117" i="21" s="1"/>
  <c r="H117" i="21" s="1"/>
  <c r="I117" i="21" s="1"/>
  <c r="J117" i="21" s="1"/>
  <c r="K117" i="21" s="1"/>
  <c r="L117" i="21" s="1"/>
  <c r="M117" i="19" a="1"/>
  <c r="M117" i="19" s="1"/>
  <c r="H117" i="19" s="1"/>
  <c r="I117" i="19" s="1"/>
  <c r="J117" i="19" s="1"/>
  <c r="K117" i="19" s="1"/>
  <c r="L117" i="19" s="1"/>
  <c r="M115" i="19" a="1"/>
  <c r="M115" i="19" s="1"/>
  <c r="H115" i="19" s="1"/>
  <c r="I115" i="19" s="1"/>
  <c r="J115" i="19" s="1"/>
  <c r="K115" i="19" s="1"/>
  <c r="L115" i="19" s="1"/>
  <c r="M116" i="18" a="1"/>
  <c r="M116" i="18" s="1"/>
  <c r="H116" i="18" s="1"/>
  <c r="I116" i="18" s="1"/>
  <c r="J116" i="18" s="1"/>
  <c r="K116" i="18" s="1"/>
  <c r="L116" i="18" s="1"/>
  <c r="M96" i="19" a="1"/>
  <c r="M96" i="19" s="1"/>
  <c r="H96" i="19" s="1"/>
  <c r="I96" i="19" s="1"/>
  <c r="J96" i="19" s="1"/>
  <c r="K96" i="19" s="1"/>
  <c r="L96" i="19" s="1"/>
  <c r="M105" i="18" a="1"/>
  <c r="M105" i="18" s="1"/>
  <c r="H105" i="18" s="1"/>
  <c r="I105" i="18" s="1"/>
  <c r="J105" i="18" s="1"/>
  <c r="K105" i="18" s="1"/>
  <c r="L105" i="18" s="1"/>
  <c r="M101" i="19" a="1"/>
  <c r="M101" i="19" s="1"/>
  <c r="H101" i="19" s="1"/>
  <c r="I101" i="19" s="1"/>
  <c r="J101" i="19" s="1"/>
  <c r="K101" i="19" s="1"/>
  <c r="L101" i="19" s="1"/>
  <c r="M105" i="19" a="1"/>
  <c r="M105" i="19" s="1"/>
  <c r="H105" i="19" s="1"/>
  <c r="I105" i="19" s="1"/>
  <c r="J105" i="19" s="1"/>
  <c r="K105" i="19" s="1"/>
  <c r="L105" i="19" s="1"/>
  <c r="M112" i="21" a="1"/>
  <c r="M112" i="21" s="1"/>
  <c r="H112" i="21" s="1"/>
  <c r="I112" i="21" s="1"/>
  <c r="J112" i="21" s="1"/>
  <c r="K112" i="21" s="1"/>
  <c r="L112" i="21" s="1"/>
  <c r="M101" i="21" a="1"/>
  <c r="M101" i="21" s="1"/>
  <c r="H101" i="21" s="1"/>
  <c r="I101" i="21" s="1"/>
  <c r="J101" i="21" s="1"/>
  <c r="K101" i="21" s="1"/>
  <c r="L101" i="21" s="1"/>
  <c r="M103" i="19" a="1"/>
  <c r="M103" i="19" s="1"/>
  <c r="H103" i="19" s="1"/>
  <c r="I103" i="19" s="1"/>
  <c r="J103" i="19" s="1"/>
  <c r="K103" i="19" s="1"/>
  <c r="L103" i="19" s="1"/>
  <c r="M106" i="18" a="1"/>
  <c r="M106" i="18" s="1"/>
  <c r="H106" i="18" s="1"/>
  <c r="I106" i="18" s="1"/>
  <c r="J106" i="18" s="1"/>
  <c r="K106" i="18" s="1"/>
  <c r="L106" i="18" s="1"/>
  <c r="M114" i="18" a="1"/>
  <c r="M114" i="18" s="1"/>
  <c r="H114" i="18" s="1"/>
  <c r="I114" i="18" s="1"/>
  <c r="J114" i="18" s="1"/>
  <c r="K114" i="18" s="1"/>
  <c r="L114" i="18" s="1"/>
  <c r="M116" i="19" a="1"/>
  <c r="M116" i="19" s="1"/>
  <c r="H116" i="19" s="1"/>
  <c r="I116" i="19" s="1"/>
  <c r="J116" i="19" s="1"/>
  <c r="K116" i="19" s="1"/>
  <c r="L116" i="19" s="1"/>
  <c r="M108" i="18" a="1"/>
  <c r="M108" i="18" s="1"/>
  <c r="H108" i="18" s="1"/>
  <c r="I108" i="18" s="1"/>
  <c r="J108" i="18" s="1"/>
  <c r="K108" i="18" s="1"/>
  <c r="L108" i="18" s="1"/>
  <c r="M117" i="18" a="1"/>
  <c r="M117" i="18" s="1"/>
  <c r="H117" i="18" s="1"/>
  <c r="I117" i="18" s="1"/>
  <c r="J117" i="18" s="1"/>
  <c r="K117" i="18" s="1"/>
  <c r="L117" i="18" s="1"/>
  <c r="M97" i="19" a="1"/>
  <c r="M97" i="19" s="1"/>
  <c r="H97" i="19" s="1"/>
  <c r="I97" i="19" s="1"/>
  <c r="J97" i="19" s="1"/>
  <c r="K97" i="19" s="1"/>
  <c r="L97" i="19" s="1"/>
  <c r="M103" i="18" a="1"/>
  <c r="M103" i="18" s="1"/>
  <c r="H103" i="18" s="1"/>
  <c r="I103" i="18" s="1"/>
  <c r="J103" i="18" s="1"/>
  <c r="K103" i="18" s="1"/>
  <c r="L103" i="18" s="1"/>
  <c r="M95" i="19" a="1"/>
  <c r="M95" i="19" s="1"/>
  <c r="H95" i="19" s="1"/>
  <c r="I95" i="19" s="1"/>
  <c r="J95" i="19" s="1"/>
  <c r="K95" i="19" s="1"/>
  <c r="L95" i="19" s="1"/>
  <c r="M112" i="18" a="1"/>
  <c r="M112" i="18" s="1"/>
  <c r="H112" i="18" s="1"/>
  <c r="I112" i="18" s="1"/>
  <c r="J112" i="18" s="1"/>
  <c r="K112" i="18" s="1"/>
  <c r="L112" i="18" s="1"/>
  <c r="M108" i="21" a="1"/>
  <c r="M108" i="21" s="1"/>
  <c r="H108" i="21" s="1"/>
  <c r="I108" i="21" s="1"/>
  <c r="J108" i="21" s="1"/>
  <c r="K108" i="21" s="1"/>
  <c r="L108" i="21" s="1"/>
  <c r="M96" i="21" a="1"/>
  <c r="M96" i="21" s="1"/>
  <c r="H96" i="21" s="1"/>
  <c r="I96" i="21" s="1"/>
  <c r="J96" i="21" s="1"/>
  <c r="K96" i="21" s="1"/>
  <c r="L96" i="21" s="1"/>
  <c r="M115" i="18" a="1"/>
  <c r="M115" i="18" s="1"/>
  <c r="H115" i="18" s="1"/>
  <c r="I115" i="18" s="1"/>
  <c r="J115" i="18" s="1"/>
  <c r="K115" i="18" s="1"/>
  <c r="L115" i="18" s="1"/>
  <c r="M102" i="19" a="1"/>
  <c r="M102" i="19" s="1"/>
  <c r="H102" i="19" s="1"/>
  <c r="I102" i="19" s="1"/>
  <c r="J102" i="19" s="1"/>
  <c r="K102" i="19" s="1"/>
  <c r="L102" i="19" s="1"/>
  <c r="M107" i="21" a="1"/>
  <c r="M107" i="21" s="1"/>
  <c r="H107" i="21" s="1"/>
  <c r="I107" i="21" s="1"/>
  <c r="J107" i="21" s="1"/>
  <c r="K107" i="21" s="1"/>
  <c r="L107" i="21" s="1"/>
  <c r="M100" i="19" a="1"/>
  <c r="M100" i="19" s="1"/>
  <c r="H100" i="19" s="1"/>
  <c r="I100" i="19" s="1"/>
  <c r="J100" i="19" s="1"/>
  <c r="K100" i="19" s="1"/>
  <c r="L100" i="19" s="1"/>
  <c r="M113" i="21" a="1"/>
  <c r="M113" i="21" s="1"/>
  <c r="H113" i="21" s="1"/>
  <c r="I113" i="21" s="1"/>
  <c r="J113" i="21" s="1"/>
  <c r="K113" i="21" s="1"/>
  <c r="L113" i="21" s="1"/>
  <c r="M116" i="21" a="1"/>
  <c r="M116" i="21" s="1"/>
  <c r="H116" i="21" s="1"/>
  <c r="I116" i="21" s="1"/>
  <c r="J116" i="21" s="1"/>
  <c r="K116" i="21" s="1"/>
  <c r="L116" i="21" s="1"/>
  <c r="M102" i="18" a="1"/>
  <c r="M102" i="18" s="1"/>
  <c r="H102" i="18" s="1"/>
  <c r="I102" i="18" s="1"/>
  <c r="J102" i="18" s="1"/>
  <c r="K102" i="18" s="1"/>
  <c r="L102" i="18" s="1"/>
  <c r="M103" i="21" a="1"/>
  <c r="M103" i="21" s="1"/>
  <c r="H103" i="21" s="1"/>
  <c r="I103" i="21" s="1"/>
  <c r="J103" i="21" s="1"/>
  <c r="K103" i="21" s="1"/>
  <c r="L103" i="21" s="1"/>
  <c r="M97" i="18" a="1"/>
  <c r="M97" i="18" s="1"/>
  <c r="H97" i="18" s="1"/>
  <c r="I97" i="18" s="1"/>
  <c r="J97" i="18" s="1"/>
  <c r="K97" i="18" s="1"/>
  <c r="L97" i="18" s="1"/>
  <c r="M111" i="18" a="1"/>
  <c r="M111" i="18" s="1"/>
  <c r="H111" i="18" s="1"/>
  <c r="I111" i="18" s="1"/>
  <c r="J111" i="18" s="1"/>
  <c r="K111" i="18" s="1"/>
  <c r="L111" i="18" s="1"/>
  <c r="M108" i="19" a="1"/>
  <c r="M108" i="19" s="1"/>
  <c r="H108" i="19" s="1"/>
  <c r="I108" i="19" s="1"/>
  <c r="J108" i="19" s="1"/>
  <c r="K108" i="19" s="1"/>
  <c r="L108" i="19" s="1"/>
  <c r="M98" i="18" a="1"/>
  <c r="M98" i="18" s="1"/>
  <c r="H98" i="18" s="1"/>
  <c r="I98" i="18" s="1"/>
  <c r="J98" i="18" s="1"/>
  <c r="K98" i="18" s="1"/>
  <c r="L98" i="18" s="1"/>
  <c r="G86" i="34"/>
  <c r="G115" i="34"/>
  <c r="G57" i="34"/>
  <c r="G28" i="34"/>
  <c r="G53" i="34"/>
  <c r="G111" i="34"/>
  <c r="G82" i="34"/>
  <c r="G24" i="34"/>
  <c r="G65" i="34"/>
  <c r="G7" i="34"/>
  <c r="G36" i="34"/>
  <c r="G35" i="34"/>
  <c r="G93" i="34"/>
  <c r="G6" i="34"/>
  <c r="G64" i="34"/>
  <c r="G38" i="34"/>
  <c r="G9" i="34"/>
  <c r="G70" i="34"/>
  <c r="G41" i="34"/>
  <c r="G12" i="34"/>
  <c r="BI371" i="28"/>
  <c r="BI389" i="28"/>
  <c r="BI379" i="28"/>
  <c r="BI386" i="28"/>
  <c r="BI382" i="28"/>
  <c r="BI390" i="28"/>
  <c r="BI398" i="28"/>
  <c r="BI391" i="28"/>
  <c r="BI399" i="28"/>
  <c r="BI384" i="28"/>
  <c r="BI385" i="28"/>
  <c r="BI392" i="28"/>
  <c r="BI377" i="28"/>
  <c r="BI374" i="28"/>
  <c r="BI394" i="28"/>
  <c r="BI395" i="28"/>
  <c r="BI401" i="28"/>
  <c r="BI393" i="28"/>
  <c r="BI383" i="28"/>
  <c r="BI396" i="28"/>
  <c r="BI380" i="28"/>
  <c r="BI376" i="28"/>
  <c r="BI381" i="28"/>
  <c r="BI373" i="28"/>
  <c r="BI375" i="28"/>
  <c r="BI400" i="28"/>
  <c r="BI388" i="28"/>
  <c r="BI397" i="28"/>
  <c r="BI372" i="28"/>
  <c r="BI387" i="28"/>
  <c r="BI378" i="28"/>
  <c r="M117" i="5" a="1"/>
  <c r="M117" i="5" s="1"/>
  <c r="H117" i="5" s="1"/>
  <c r="I117" i="5" s="1"/>
  <c r="J117" i="5" s="1"/>
  <c r="K117" i="5" s="1"/>
  <c r="L117" i="5" s="1"/>
  <c r="BD351" i="28"/>
  <c r="BD350" i="28"/>
  <c r="BD357" i="28"/>
  <c r="BD346" i="28"/>
  <c r="BD361" i="28"/>
  <c r="BD362" i="28"/>
  <c r="BD343" i="28"/>
  <c r="BD363" i="28"/>
  <c r="BD349" i="28"/>
  <c r="BD344" i="28"/>
  <c r="BD356" i="28"/>
  <c r="BD370" i="28"/>
  <c r="BD352" i="28"/>
  <c r="BD367" i="28"/>
  <c r="BD345" i="28"/>
  <c r="BD365" i="28"/>
  <c r="BD368" i="28"/>
  <c r="BD340" i="28"/>
  <c r="BD342" i="28"/>
  <c r="BD353" i="28"/>
  <c r="BD359" i="28"/>
  <c r="BD354" i="28"/>
  <c r="BD358" i="28"/>
  <c r="BD364" i="28"/>
  <c r="BD355" i="28"/>
  <c r="BD369" i="28"/>
  <c r="BD366" i="28"/>
  <c r="BD341" i="28"/>
  <c r="BD347" i="28"/>
  <c r="BD348" i="28"/>
  <c r="BD360" i="28"/>
  <c r="BI99" i="28"/>
  <c r="BI116" i="28"/>
  <c r="BI108" i="28"/>
  <c r="BI93" i="28"/>
  <c r="BI98" i="28"/>
  <c r="BI111" i="28"/>
  <c r="BI100" i="28"/>
  <c r="BI104" i="28"/>
  <c r="BI117" i="28"/>
  <c r="BI110" i="28"/>
  <c r="BI94" i="28"/>
  <c r="BI97" i="28"/>
  <c r="BI96" i="28"/>
  <c r="BI102" i="28"/>
  <c r="BI122" i="28"/>
  <c r="BI109" i="28"/>
  <c r="BI112" i="28"/>
  <c r="BI95" i="28"/>
  <c r="BI114" i="28"/>
  <c r="BI113" i="28"/>
  <c r="BI118" i="28"/>
  <c r="BI119" i="28"/>
  <c r="BI105" i="28"/>
  <c r="BI103" i="28"/>
  <c r="BI120" i="28"/>
  <c r="BI115" i="28"/>
  <c r="BI92" i="28"/>
  <c r="BI106" i="28"/>
  <c r="BI107" i="28"/>
  <c r="BI101" i="28"/>
  <c r="BI121" i="28"/>
  <c r="M110" i="15" a="1"/>
  <c r="M110" i="15" s="1"/>
  <c r="H110" i="15" s="1"/>
  <c r="I110" i="15" s="1"/>
  <c r="J110" i="15" s="1"/>
  <c r="K110" i="15" s="1"/>
  <c r="L110" i="15" s="1"/>
  <c r="BD131" i="28"/>
  <c r="BD140" i="28"/>
  <c r="BD152" i="28"/>
  <c r="BD148" i="28"/>
  <c r="BD132" i="28"/>
  <c r="BD130" i="28"/>
  <c r="BD124" i="28"/>
  <c r="BD146" i="28"/>
  <c r="BD153" i="28"/>
  <c r="BD125" i="28"/>
  <c r="BD126" i="28"/>
  <c r="BD147" i="28"/>
  <c r="BD143" i="28"/>
  <c r="BD142" i="28"/>
  <c r="BD137" i="28"/>
  <c r="BD149" i="28"/>
  <c r="BD127" i="28"/>
  <c r="BD139" i="28"/>
  <c r="BD133" i="28"/>
  <c r="BD138" i="28"/>
  <c r="BD134" i="28"/>
  <c r="BD123" i="28"/>
  <c r="BD136" i="28"/>
  <c r="BD141" i="28"/>
  <c r="BD151" i="28"/>
  <c r="BD129" i="28"/>
  <c r="BD150" i="28"/>
  <c r="BD144" i="28"/>
  <c r="BD128" i="28"/>
  <c r="BD145" i="28"/>
  <c r="BD135" i="28"/>
  <c r="BI428" i="28"/>
  <c r="BI408" i="28"/>
  <c r="BI405" i="28"/>
  <c r="BI413" i="28"/>
  <c r="BI418" i="28"/>
  <c r="BI420" i="28"/>
  <c r="BI404" i="28"/>
  <c r="BI414" i="28"/>
  <c r="BI419" i="28"/>
  <c r="BI425" i="28"/>
  <c r="BI417" i="28"/>
  <c r="BI411" i="28"/>
  <c r="BI406" i="28"/>
  <c r="BI410" i="28"/>
  <c r="BI409" i="28"/>
  <c r="BI422" i="28"/>
  <c r="BI431" i="28"/>
  <c r="BI430" i="28"/>
  <c r="BI423" i="28"/>
  <c r="BI415" i="28"/>
  <c r="BI424" i="28"/>
  <c r="BI421" i="28"/>
  <c r="BI432" i="28"/>
  <c r="BI402" i="28"/>
  <c r="BI403" i="28"/>
  <c r="BI427" i="28"/>
  <c r="BI412" i="28"/>
  <c r="BI407" i="28"/>
  <c r="BI426" i="28"/>
  <c r="BI429" i="28"/>
  <c r="BI416" i="28"/>
  <c r="BI51" i="28"/>
  <c r="BI39" i="28"/>
  <c r="BI33" i="28"/>
  <c r="BI47" i="28"/>
  <c r="BI38" i="28"/>
  <c r="BI48" i="28"/>
  <c r="BI40" i="28"/>
  <c r="BI37" i="28"/>
  <c r="BI55" i="28"/>
  <c r="BI30" i="28"/>
  <c r="BI56" i="28"/>
  <c r="BI42" i="28"/>
  <c r="BI46" i="28"/>
  <c r="BI53" i="28"/>
  <c r="BI59" i="28"/>
  <c r="BI54" i="28"/>
  <c r="BI45" i="28"/>
  <c r="BI50" i="28"/>
  <c r="BI41" i="28"/>
  <c r="BI60" i="28"/>
  <c r="BI52" i="28"/>
  <c r="BI32" i="28"/>
  <c r="BI58" i="28"/>
  <c r="BI35" i="28"/>
  <c r="BI49" i="28"/>
  <c r="BI34" i="28"/>
  <c r="BI57" i="28"/>
  <c r="BI31" i="28"/>
  <c r="BI43" i="28"/>
  <c r="BI36" i="28"/>
  <c r="BI44" i="28"/>
  <c r="BI336" i="28"/>
  <c r="BI310" i="28"/>
  <c r="BI339" i="28"/>
  <c r="BI319" i="28"/>
  <c r="BI317" i="28"/>
  <c r="BI333" i="28"/>
  <c r="BI314" i="28"/>
  <c r="BI330" i="28"/>
  <c r="BI335" i="28"/>
  <c r="BI322" i="28"/>
  <c r="BI323" i="28"/>
  <c r="BI315" i="28"/>
  <c r="BI337" i="28"/>
  <c r="BI327" i="28"/>
  <c r="BI331" i="28"/>
  <c r="BI320" i="28"/>
  <c r="BI325" i="28"/>
  <c r="BI338" i="28"/>
  <c r="BI316" i="28"/>
  <c r="BI309" i="28"/>
  <c r="BI328" i="28"/>
  <c r="BI312" i="28"/>
  <c r="BI313" i="28"/>
  <c r="BI324" i="28"/>
  <c r="BI334" i="28"/>
  <c r="BI311" i="28"/>
  <c r="BI318" i="28"/>
  <c r="BI332" i="28"/>
  <c r="BI329" i="28"/>
  <c r="BI321" i="28"/>
  <c r="BI326" i="28"/>
  <c r="BC9" i="28"/>
  <c r="P24" i="20"/>
  <c r="BC143" i="28"/>
  <c r="BC125" i="28"/>
  <c r="BC141" i="28"/>
  <c r="BC131" i="28"/>
  <c r="BC133" i="28"/>
  <c r="BC140" i="28"/>
  <c r="BC135" i="28"/>
  <c r="BC145" i="28"/>
  <c r="BC153" i="28"/>
  <c r="BC132" i="28"/>
  <c r="BC124" i="28"/>
  <c r="BC123" i="28"/>
  <c r="BC150" i="28"/>
  <c r="BC136" i="28"/>
  <c r="BC129" i="28"/>
  <c r="BC146" i="28"/>
  <c r="BC147" i="28"/>
  <c r="BC142" i="28"/>
  <c r="BC151" i="28"/>
  <c r="BC152" i="28"/>
  <c r="BC144" i="28"/>
  <c r="BC139" i="28"/>
  <c r="BC149" i="28"/>
  <c r="BC127" i="28"/>
  <c r="BC130" i="28"/>
  <c r="BC138" i="28"/>
  <c r="BC148" i="28"/>
  <c r="BC137" i="28"/>
  <c r="BC134" i="28"/>
  <c r="BC126" i="28"/>
  <c r="BC128" i="28"/>
  <c r="BE124" i="28"/>
  <c r="BE148" i="28"/>
  <c r="BE146" i="28"/>
  <c r="BE129" i="28"/>
  <c r="BE125" i="28"/>
  <c r="BE145" i="28"/>
  <c r="BE142" i="28"/>
  <c r="BE144" i="28"/>
  <c r="BE147" i="28"/>
  <c r="BE128" i="28"/>
  <c r="BE151" i="28"/>
  <c r="BE135" i="28"/>
  <c r="BE131" i="28"/>
  <c r="BE137" i="28"/>
  <c r="BE123" i="28"/>
  <c r="BE130" i="28"/>
  <c r="BE141" i="28"/>
  <c r="BE138" i="28"/>
  <c r="BE127" i="28"/>
  <c r="BE132" i="28"/>
  <c r="BE126" i="28"/>
  <c r="BE136" i="28"/>
  <c r="BE153" i="28"/>
  <c r="BE143" i="28"/>
  <c r="BE150" i="28"/>
  <c r="BE152" i="28"/>
  <c r="BE140" i="28"/>
  <c r="BE149" i="28"/>
  <c r="BE133" i="28"/>
  <c r="BE134" i="28"/>
  <c r="BE139" i="28"/>
  <c r="BC343" i="28"/>
  <c r="BC357" i="28"/>
  <c r="BC341" i="28"/>
  <c r="BC370" i="28"/>
  <c r="BC342" i="28"/>
  <c r="BC367" i="28"/>
  <c r="BC358" i="28"/>
  <c r="BC355" i="28"/>
  <c r="BC340" i="28"/>
  <c r="BC345" i="28"/>
  <c r="BC363" i="28"/>
  <c r="BC350" i="28"/>
  <c r="BC356" i="28"/>
  <c r="BC346" i="28"/>
  <c r="BC364" i="28"/>
  <c r="BC362" i="28"/>
  <c r="BC360" i="28"/>
  <c r="BC365" i="28"/>
  <c r="BC354" i="28"/>
  <c r="BC361" i="28"/>
  <c r="BC369" i="28"/>
  <c r="BC366" i="28"/>
  <c r="BC348" i="28"/>
  <c r="BC344" i="28"/>
  <c r="BC353" i="28"/>
  <c r="BC347" i="28"/>
  <c r="BC359" i="28"/>
  <c r="BC352" i="28"/>
  <c r="BC351" i="28"/>
  <c r="BC368" i="28"/>
  <c r="BC349" i="28"/>
  <c r="BE356" i="28"/>
  <c r="BE349" i="28"/>
  <c r="BE365" i="28"/>
  <c r="BE350" i="28"/>
  <c r="BE359" i="28"/>
  <c r="BE364" i="28"/>
  <c r="BE362" i="28"/>
  <c r="BE343" i="28"/>
  <c r="BE341" i="28"/>
  <c r="BE340" i="28"/>
  <c r="BE360" i="28"/>
  <c r="BE358" i="28"/>
  <c r="BE344" i="28"/>
  <c r="BE370" i="28"/>
  <c r="BE342" i="28"/>
  <c r="BE361" i="28"/>
  <c r="BE352" i="28"/>
  <c r="BE355" i="28"/>
  <c r="BE367" i="28"/>
  <c r="BE354" i="28"/>
  <c r="BE351" i="28"/>
  <c r="BE348" i="28"/>
  <c r="BE368" i="28"/>
  <c r="BE366" i="28"/>
  <c r="BE357" i="28"/>
  <c r="BE347" i="28"/>
  <c r="BE345" i="28"/>
  <c r="BE346" i="28"/>
  <c r="BE369" i="28"/>
  <c r="BE363" i="28"/>
  <c r="BE353" i="28"/>
  <c r="BG361" i="28"/>
  <c r="BG358" i="28"/>
  <c r="BG365" i="28"/>
  <c r="BG352" i="28"/>
  <c r="BG349" i="28"/>
  <c r="BG356" i="28"/>
  <c r="BG360" i="28"/>
  <c r="BG346" i="28"/>
  <c r="BG368" i="28"/>
  <c r="BG351" i="28"/>
  <c r="BG367" i="28"/>
  <c r="BG366" i="28"/>
  <c r="BG340" i="28"/>
  <c r="BG354" i="28"/>
  <c r="BG348" i="28"/>
  <c r="BG363" i="28"/>
  <c r="BG342" i="28"/>
  <c r="BG355" i="28"/>
  <c r="BG344" i="28"/>
  <c r="BG341" i="28"/>
  <c r="BG369" i="28"/>
  <c r="BG353" i="28"/>
  <c r="BG345" i="28"/>
  <c r="BG370" i="28"/>
  <c r="BG343" i="28"/>
  <c r="BG350" i="28"/>
  <c r="BG357" i="28"/>
  <c r="BG364" i="28"/>
  <c r="BG347" i="28"/>
  <c r="BG362" i="28"/>
  <c r="BG359" i="28"/>
  <c r="M113" i="15" a="1"/>
  <c r="M113" i="15" s="1"/>
  <c r="H113" i="15" s="1"/>
  <c r="I113" i="15" s="1"/>
  <c r="J113" i="15" s="1"/>
  <c r="K113" i="15" s="1"/>
  <c r="L113" i="15" s="1"/>
  <c r="BG126" i="28"/>
  <c r="BG148" i="28"/>
  <c r="BG145" i="28"/>
  <c r="BG124" i="28"/>
  <c r="BG144" i="28"/>
  <c r="BG127" i="28"/>
  <c r="BG132" i="28"/>
  <c r="BG131" i="28"/>
  <c r="BG151" i="28"/>
  <c r="BG143" i="28"/>
  <c r="BG130" i="28"/>
  <c r="BG136" i="28"/>
  <c r="BG138" i="28"/>
  <c r="BG139" i="28"/>
  <c r="BG140" i="28"/>
  <c r="BG133" i="28"/>
  <c r="BG123" i="28"/>
  <c r="BG129" i="28"/>
  <c r="BG125" i="28"/>
  <c r="BG150" i="28"/>
  <c r="BG149" i="28"/>
  <c r="BG137" i="28"/>
  <c r="BG146" i="28"/>
  <c r="BG135" i="28"/>
  <c r="BG128" i="28"/>
  <c r="BG141" i="28"/>
  <c r="BG147" i="28"/>
  <c r="BG152" i="28"/>
  <c r="BG153" i="28"/>
  <c r="BG134" i="28"/>
  <c r="BG142" i="28"/>
  <c r="AQ25" i="20"/>
  <c r="G24" i="31"/>
  <c r="G65" i="31"/>
  <c r="G16" i="26"/>
  <c r="G15" i="26"/>
  <c r="G12" i="26"/>
  <c r="G6" i="32"/>
  <c r="G105" i="13"/>
  <c r="G38" i="32"/>
  <c r="G8" i="26"/>
  <c r="G76" i="11"/>
  <c r="G18" i="26"/>
  <c r="G116" i="30"/>
  <c r="G14" i="26"/>
  <c r="G9" i="26"/>
  <c r="G71" i="31"/>
  <c r="G11" i="26"/>
  <c r="G23" i="31"/>
  <c r="G79" i="11"/>
  <c r="G5" i="32"/>
  <c r="G96" i="9"/>
  <c r="AH23" i="26"/>
  <c r="AI24" i="26"/>
  <c r="G64" i="31"/>
  <c r="G93" i="11"/>
  <c r="AO28" i="28"/>
  <c r="AI28" i="28"/>
  <c r="AH27" i="28"/>
  <c r="G41" i="13"/>
  <c r="G62" i="13"/>
  <c r="G70" i="32"/>
  <c r="G69" i="32"/>
  <c r="G37" i="11"/>
  <c r="AU5" i="28"/>
  <c r="AU7" i="28" s="1"/>
  <c r="M103" i="15" a="1"/>
  <c r="M103" i="15" s="1"/>
  <c r="H103" i="15" s="1"/>
  <c r="I103" i="15" s="1"/>
  <c r="J103" i="15" s="1"/>
  <c r="K103" i="15" s="1"/>
  <c r="L103" i="15" s="1"/>
  <c r="M104" i="15" a="1"/>
  <c r="M104" i="15" s="1"/>
  <c r="H104" i="15" s="1"/>
  <c r="I104" i="15" s="1"/>
  <c r="J104" i="15" s="1"/>
  <c r="K104" i="15" s="1"/>
  <c r="L104" i="15" s="1"/>
  <c r="M105" i="15" a="1"/>
  <c r="M105" i="15" s="1"/>
  <c r="H105" i="15" s="1"/>
  <c r="I105" i="15" s="1"/>
  <c r="J105" i="15" s="1"/>
  <c r="K105" i="15" s="1"/>
  <c r="L105" i="15" s="1"/>
  <c r="M117" i="15" a="1"/>
  <c r="M117" i="15" s="1"/>
  <c r="H117" i="15" s="1"/>
  <c r="I117" i="15" s="1"/>
  <c r="J117" i="15" s="1"/>
  <c r="K117" i="15" s="1"/>
  <c r="L117" i="15" s="1"/>
  <c r="M101" i="5" a="1"/>
  <c r="M101" i="5" s="1"/>
  <c r="H101" i="5" s="1"/>
  <c r="I101" i="5" s="1"/>
  <c r="J101" i="5" s="1"/>
  <c r="K101" i="5" s="1"/>
  <c r="L101" i="5" s="1"/>
  <c r="M109" i="5" a="1"/>
  <c r="M109" i="5" s="1"/>
  <c r="H109" i="5" s="1"/>
  <c r="I109" i="5" s="1"/>
  <c r="J109" i="5" s="1"/>
  <c r="K109" i="5" s="1"/>
  <c r="L109" i="5" s="1"/>
  <c r="M101" i="15" a="1"/>
  <c r="M101" i="15" s="1"/>
  <c r="H101" i="15" s="1"/>
  <c r="I101" i="15" s="1"/>
  <c r="J101" i="15" s="1"/>
  <c r="K101" i="15" s="1"/>
  <c r="L101" i="15" s="1"/>
  <c r="G29" i="30"/>
  <c r="G96" i="32"/>
  <c r="G100" i="31"/>
  <c r="G64" i="32"/>
  <c r="G35" i="32"/>
  <c r="G93" i="32"/>
  <c r="G104" i="30"/>
  <c r="G75" i="30"/>
  <c r="G46" i="30"/>
  <c r="G17" i="30"/>
  <c r="G111" i="31"/>
  <c r="G53" i="31"/>
  <c r="G82" i="31"/>
  <c r="AJ182" i="28"/>
  <c r="AJ170" i="28"/>
  <c r="AJ168" i="28"/>
  <c r="AJ172" i="28"/>
  <c r="AJ173" i="28"/>
  <c r="AJ167" i="28"/>
  <c r="AJ154" i="28"/>
  <c r="AJ180" i="28"/>
  <c r="AJ157" i="28"/>
  <c r="AJ169" i="28"/>
  <c r="AJ156" i="28"/>
  <c r="AJ161" i="28"/>
  <c r="AJ175" i="28"/>
  <c r="AJ166" i="28"/>
  <c r="AJ177" i="28"/>
  <c r="AJ176" i="28"/>
  <c r="AJ179" i="28"/>
  <c r="AJ159" i="28"/>
  <c r="AJ183" i="28"/>
  <c r="AJ160" i="28"/>
  <c r="AJ181" i="28"/>
  <c r="AJ178" i="28"/>
  <c r="AJ164" i="28"/>
  <c r="AJ158" i="28"/>
  <c r="AJ165" i="28"/>
  <c r="AJ163" i="28"/>
  <c r="AJ184" i="28"/>
  <c r="AJ162" i="28"/>
  <c r="AJ155" i="28"/>
  <c r="AJ171" i="28"/>
  <c r="AK18" i="28"/>
  <c r="AN5" i="28"/>
  <c r="AN8" i="28" s="1"/>
  <c r="AR18" i="28"/>
  <c r="AQ170" i="28"/>
  <c r="AQ174" i="28"/>
  <c r="AQ176" i="28"/>
  <c r="AQ156" i="28"/>
  <c r="AQ175" i="28"/>
  <c r="AQ181" i="28"/>
  <c r="AQ164" i="28"/>
  <c r="AQ177" i="28"/>
  <c r="AQ182" i="28"/>
  <c r="AQ157" i="28"/>
  <c r="AQ178" i="28"/>
  <c r="AQ162" i="28"/>
  <c r="AQ184" i="28"/>
  <c r="AQ173" i="28"/>
  <c r="AQ168" i="28"/>
  <c r="AQ160" i="28"/>
  <c r="AQ180" i="28"/>
  <c r="AQ183" i="28"/>
  <c r="AQ171" i="28"/>
  <c r="AQ166" i="28"/>
  <c r="AQ167" i="28"/>
  <c r="AQ169" i="28"/>
  <c r="AQ158" i="28"/>
  <c r="AQ161" i="28"/>
  <c r="AQ159" i="28"/>
  <c r="AQ163" i="28"/>
  <c r="AQ165" i="28"/>
  <c r="AQ172" i="28"/>
  <c r="AQ154" i="28"/>
  <c r="AQ155" i="28"/>
  <c r="AQ179" i="28"/>
  <c r="AR19" i="28"/>
  <c r="AQ189" i="28"/>
  <c r="AQ187" i="28"/>
  <c r="AQ199" i="28"/>
  <c r="AQ209" i="28"/>
  <c r="AQ188" i="28"/>
  <c r="AQ214" i="28"/>
  <c r="AQ210" i="28"/>
  <c r="AQ193" i="28"/>
  <c r="AQ185" i="28"/>
  <c r="AQ196" i="28"/>
  <c r="AQ202" i="28"/>
  <c r="AQ205" i="28"/>
  <c r="AQ192" i="28"/>
  <c r="AQ198" i="28"/>
  <c r="AQ194" i="28"/>
  <c r="AQ203" i="28"/>
  <c r="AQ204" i="28"/>
  <c r="AQ200" i="28"/>
  <c r="AQ208" i="28"/>
  <c r="AQ215" i="28"/>
  <c r="AQ186" i="28"/>
  <c r="AQ197" i="28"/>
  <c r="AQ190" i="28"/>
  <c r="AQ213" i="28"/>
  <c r="AQ207" i="28"/>
  <c r="AQ201" i="28"/>
  <c r="AQ211" i="28"/>
  <c r="AQ212" i="28"/>
  <c r="AQ191" i="28"/>
  <c r="AQ206" i="28"/>
  <c r="AQ195" i="28"/>
  <c r="BB60" i="27"/>
  <c r="BE60" i="27" s="1"/>
  <c r="X8" i="27" s="1"/>
  <c r="BB79" i="27"/>
  <c r="BB76" i="27"/>
  <c r="AI2" i="28"/>
  <c r="AK11" i="28"/>
  <c r="AJ94" i="28"/>
  <c r="AJ111" i="28"/>
  <c r="AJ97" i="28"/>
  <c r="AJ114" i="28"/>
  <c r="AJ100" i="28"/>
  <c r="AJ101" i="28"/>
  <c r="AJ118" i="28"/>
  <c r="AJ104" i="28"/>
  <c r="AJ121" i="28"/>
  <c r="AJ107" i="28"/>
  <c r="AJ117" i="28"/>
  <c r="AJ96" i="28"/>
  <c r="AJ98" i="28"/>
  <c r="AJ108" i="28"/>
  <c r="AJ102" i="28"/>
  <c r="AJ112" i="28"/>
  <c r="AJ106" i="28"/>
  <c r="AJ116" i="28"/>
  <c r="AJ110" i="28"/>
  <c r="AJ120" i="28"/>
  <c r="AJ122" i="28"/>
  <c r="AJ95" i="28"/>
  <c r="AJ99" i="28"/>
  <c r="AJ93" i="28"/>
  <c r="AJ103" i="28"/>
  <c r="AJ113" i="28"/>
  <c r="AJ92" i="28"/>
  <c r="AJ105" i="28"/>
  <c r="AJ109" i="28"/>
  <c r="AJ115" i="28"/>
  <c r="AJ119" i="28"/>
  <c r="AQ39" i="28"/>
  <c r="AQ56" i="28"/>
  <c r="AQ42" i="28"/>
  <c r="AQ59" i="28"/>
  <c r="AQ53" i="28"/>
  <c r="AQ46" i="28"/>
  <c r="AQ32" i="28"/>
  <c r="AQ41" i="28"/>
  <c r="AQ35" i="28"/>
  <c r="AQ52" i="28"/>
  <c r="AQ51" i="28"/>
  <c r="AQ55" i="28"/>
  <c r="AR14" i="28"/>
  <c r="AQ36" i="28"/>
  <c r="AQ30" i="28"/>
  <c r="AQ40" i="28"/>
  <c r="AQ34" i="28"/>
  <c r="AQ44" i="28"/>
  <c r="AQ38" i="28"/>
  <c r="AQ48" i="28"/>
  <c r="AQ50" i="28"/>
  <c r="AQ60" i="28"/>
  <c r="AQ54" i="28"/>
  <c r="AQ33" i="28"/>
  <c r="AQ58" i="28"/>
  <c r="AQ49" i="28"/>
  <c r="AQ47" i="28"/>
  <c r="AQ45" i="28"/>
  <c r="AQ31" i="28"/>
  <c r="AQ43" i="28"/>
  <c r="AQ37" i="28"/>
  <c r="AQ57" i="28"/>
  <c r="G108" i="11"/>
  <c r="G50" i="11"/>
  <c r="G35" i="2"/>
  <c r="G64" i="2"/>
  <c r="G6" i="2"/>
  <c r="G93" i="2"/>
  <c r="G107" i="12"/>
  <c r="G78" i="12"/>
  <c r="G49" i="12"/>
  <c r="G20" i="12"/>
  <c r="AA40" i="29"/>
  <c r="G74" i="2"/>
  <c r="AA18" i="29"/>
  <c r="G35" i="8"/>
  <c r="G64" i="8"/>
  <c r="G93" i="8"/>
  <c r="G6" i="8"/>
  <c r="G83" i="2"/>
  <c r="G112" i="2"/>
  <c r="G54" i="2"/>
  <c r="G25" i="2"/>
  <c r="G12" i="12"/>
  <c r="G70" i="12"/>
  <c r="G41" i="12"/>
  <c r="G99" i="12"/>
  <c r="AP3" i="28"/>
  <c r="BB75" i="27"/>
  <c r="BE75" i="27" s="1"/>
  <c r="AM8" i="27" s="1"/>
  <c r="BB84" i="27"/>
  <c r="BE84" i="27" s="1"/>
  <c r="AV8" i="27" s="1"/>
  <c r="BB86" i="27"/>
  <c r="BE86" i="27" s="1"/>
  <c r="AX8" i="27" s="1"/>
  <c r="BI5" i="29"/>
  <c r="BI4" i="29"/>
  <c r="BI6" i="29"/>
  <c r="BE57" i="28"/>
  <c r="BE59" i="28"/>
  <c r="BE56" i="28"/>
  <c r="BF14" i="28"/>
  <c r="BE52" i="28"/>
  <c r="BE55" i="28"/>
  <c r="BE33" i="28"/>
  <c r="BE58" i="28"/>
  <c r="BE60" i="28"/>
  <c r="BE53" i="28"/>
  <c r="BE54" i="28"/>
  <c r="BE35" i="28"/>
  <c r="BE36" i="28"/>
  <c r="BE51" i="28"/>
  <c r="BE42" i="28"/>
  <c r="BE40" i="28"/>
  <c r="BE47" i="28"/>
  <c r="BE46" i="28"/>
  <c r="BE32" i="28"/>
  <c r="BE38" i="28"/>
  <c r="BE43" i="28"/>
  <c r="BE48" i="28"/>
  <c r="BE37" i="28"/>
  <c r="BE34" i="28"/>
  <c r="BE41" i="28"/>
  <c r="BE39" i="28"/>
  <c r="BE31" i="28"/>
  <c r="BE30" i="28"/>
  <c r="BE45" i="28"/>
  <c r="BE49" i="28"/>
  <c r="BE44" i="28"/>
  <c r="BE50" i="28"/>
  <c r="BF22" i="28"/>
  <c r="BE63" i="28"/>
  <c r="BE66" i="28"/>
  <c r="BE65" i="28"/>
  <c r="BE90" i="28"/>
  <c r="BE72" i="28"/>
  <c r="BE69" i="28"/>
  <c r="BE64" i="28"/>
  <c r="BE67" i="28"/>
  <c r="BE89" i="28"/>
  <c r="BE91" i="28"/>
  <c r="BE75" i="28"/>
  <c r="BE80" i="28"/>
  <c r="BE61" i="28"/>
  <c r="BE86" i="28"/>
  <c r="BE73" i="28"/>
  <c r="BE71" i="28"/>
  <c r="BE77" i="28"/>
  <c r="BE76" i="28"/>
  <c r="BE81" i="28"/>
  <c r="BE82" i="28"/>
  <c r="BE85" i="28"/>
  <c r="BE87" i="28"/>
  <c r="BE68" i="28"/>
  <c r="BE78" i="28"/>
  <c r="BE74" i="28"/>
  <c r="BE88" i="28"/>
  <c r="BE70" i="28"/>
  <c r="BE79" i="28"/>
  <c r="BE84" i="28"/>
  <c r="BE62" i="28"/>
  <c r="BE83" i="28"/>
  <c r="AW4" i="28"/>
  <c r="AA15" i="29"/>
  <c r="AA28" i="29"/>
  <c r="G32" i="8"/>
  <c r="G3" i="8"/>
  <c r="G61" i="8"/>
  <c r="G90" i="8"/>
  <c r="G16" i="8"/>
  <c r="G45" i="8"/>
  <c r="G103" i="8"/>
  <c r="G74" i="8"/>
  <c r="AA21" i="29"/>
  <c r="G38" i="2"/>
  <c r="G96" i="2"/>
  <c r="G67" i="2"/>
  <c r="G9" i="2"/>
  <c r="G52" i="12"/>
  <c r="G110" i="12"/>
  <c r="G81" i="12"/>
  <c r="G23" i="12"/>
  <c r="AA31" i="29"/>
  <c r="G35" i="12"/>
  <c r="G64" i="12"/>
  <c r="G6" i="12"/>
  <c r="G93" i="12"/>
  <c r="G108" i="12"/>
  <c r="G8" i="8"/>
  <c r="G37" i="8"/>
  <c r="G95" i="8"/>
  <c r="G66" i="8"/>
  <c r="G53" i="2"/>
  <c r="G24" i="2"/>
  <c r="G111" i="2"/>
  <c r="G82" i="2"/>
  <c r="G40" i="8"/>
  <c r="G69" i="8"/>
  <c r="G98" i="8"/>
  <c r="G11" i="8"/>
  <c r="BF19" i="28"/>
  <c r="BE215" i="28"/>
  <c r="BE214" i="28"/>
  <c r="BE211" i="28"/>
  <c r="BE204" i="28"/>
  <c r="BE208" i="28"/>
  <c r="BE196" i="28"/>
  <c r="BE191" i="28"/>
  <c r="BE187" i="28"/>
  <c r="BE185" i="28"/>
  <c r="BE198" i="28"/>
  <c r="BE210" i="28"/>
  <c r="BE186" i="28"/>
  <c r="BE203" i="28"/>
  <c r="BE194" i="28"/>
  <c r="BE200" i="28"/>
  <c r="BE188" i="28"/>
  <c r="BE195" i="28"/>
  <c r="BE193" i="28"/>
  <c r="BE189" i="28"/>
  <c r="BE212" i="28"/>
  <c r="BE197" i="28"/>
  <c r="BE207" i="28"/>
  <c r="BE205" i="28"/>
  <c r="BE199" i="28"/>
  <c r="BE201" i="28"/>
  <c r="BE213" i="28"/>
  <c r="BE206" i="28"/>
  <c r="BE192" i="28"/>
  <c r="BE202" i="28"/>
  <c r="BE190" i="28"/>
  <c r="BE209" i="28"/>
  <c r="AJ294" i="28"/>
  <c r="AJ281" i="28"/>
  <c r="AJ307" i="28"/>
  <c r="AJ284" i="28"/>
  <c r="AJ301" i="28"/>
  <c r="AJ288" i="28"/>
  <c r="AJ305" i="28"/>
  <c r="AJ290" i="28"/>
  <c r="AJ308" i="28"/>
  <c r="AJ291" i="28"/>
  <c r="AJ278" i="28"/>
  <c r="AJ289" i="28"/>
  <c r="AJ282" i="28"/>
  <c r="AJ293" i="28"/>
  <c r="AJ286" i="28"/>
  <c r="AJ297" i="28"/>
  <c r="AJ298" i="28"/>
  <c r="AJ283" i="28"/>
  <c r="AJ302" i="28"/>
  <c r="AJ299" i="28"/>
  <c r="AJ306" i="28"/>
  <c r="AJ287" i="28"/>
  <c r="AJ280" i="28"/>
  <c r="AJ303" i="28"/>
  <c r="AJ292" i="28"/>
  <c r="AJ279" i="28"/>
  <c r="AK23" i="28"/>
  <c r="AJ296" i="28"/>
  <c r="AJ295" i="28"/>
  <c r="AJ285" i="28"/>
  <c r="AJ300" i="28"/>
  <c r="AJ304" i="28"/>
  <c r="BE383" i="28"/>
  <c r="BE386" i="28"/>
  <c r="BE385" i="28"/>
  <c r="BE379" i="28"/>
  <c r="BE382" i="28"/>
  <c r="BE389" i="28"/>
  <c r="BE384" i="28"/>
  <c r="BE376" i="28"/>
  <c r="BE378" i="28"/>
  <c r="BE380" i="28"/>
  <c r="BE373" i="28"/>
  <c r="BE395" i="28"/>
  <c r="BE377" i="28"/>
  <c r="BE400" i="28"/>
  <c r="BE381" i="28"/>
  <c r="BE375" i="28"/>
  <c r="BE393" i="28"/>
  <c r="BE391" i="28"/>
  <c r="BE397" i="28"/>
  <c r="BE396" i="28"/>
  <c r="BE401" i="28"/>
  <c r="BE371" i="28"/>
  <c r="BE372" i="28"/>
  <c r="BE392" i="28"/>
  <c r="BE388" i="28"/>
  <c r="BE387" i="28"/>
  <c r="BE394" i="28"/>
  <c r="BE398" i="28"/>
  <c r="BF13" i="28"/>
  <c r="BE390" i="28"/>
  <c r="BE374" i="28"/>
  <c r="BE399" i="28"/>
  <c r="AR23" i="28"/>
  <c r="AQ290" i="28"/>
  <c r="AQ307" i="28"/>
  <c r="AQ281" i="28"/>
  <c r="AQ279" i="28"/>
  <c r="AQ296" i="28"/>
  <c r="AQ283" i="28"/>
  <c r="AQ300" i="28"/>
  <c r="AQ286" i="28"/>
  <c r="AQ303" i="28"/>
  <c r="AQ293" i="28"/>
  <c r="AQ278" i="28"/>
  <c r="AQ288" i="28"/>
  <c r="AQ282" i="28"/>
  <c r="AQ292" i="28"/>
  <c r="AQ294" i="28"/>
  <c r="AQ304" i="28"/>
  <c r="AQ298" i="28"/>
  <c r="AQ308" i="28"/>
  <c r="AQ302" i="28"/>
  <c r="AQ289" i="28"/>
  <c r="AQ306" i="28"/>
  <c r="AQ305" i="28"/>
  <c r="AQ287" i="28"/>
  <c r="AQ297" i="28"/>
  <c r="AQ291" i="28"/>
  <c r="AQ285" i="28"/>
  <c r="AQ295" i="28"/>
  <c r="AQ301" i="28"/>
  <c r="AQ284" i="28"/>
  <c r="AQ299" i="28"/>
  <c r="AQ280" i="28"/>
  <c r="AX36" i="28"/>
  <c r="AX59" i="28"/>
  <c r="AX57" i="28"/>
  <c r="AX56" i="28"/>
  <c r="AX34" i="28"/>
  <c r="AX37" i="28"/>
  <c r="AX60" i="28"/>
  <c r="AX41" i="28"/>
  <c r="AX32" i="28"/>
  <c r="AX54" i="28"/>
  <c r="AX50" i="28"/>
  <c r="AX46" i="28"/>
  <c r="AY14" i="28"/>
  <c r="AX53" i="28"/>
  <c r="AX40" i="28"/>
  <c r="AX47" i="28"/>
  <c r="AX44" i="28"/>
  <c r="AX55" i="28"/>
  <c r="AX48" i="28"/>
  <c r="AX35" i="28"/>
  <c r="AX52" i="28"/>
  <c r="AX42" i="28"/>
  <c r="AX33" i="28"/>
  <c r="AX51" i="28"/>
  <c r="AX38" i="28"/>
  <c r="AX45" i="28"/>
  <c r="AX43" i="28"/>
  <c r="AX58" i="28"/>
  <c r="AX39" i="28"/>
  <c r="AX49" i="28"/>
  <c r="AX31" i="28"/>
  <c r="AX30" i="28"/>
  <c r="AX312" i="28"/>
  <c r="AX337" i="28"/>
  <c r="AX319" i="28"/>
  <c r="AX332" i="28"/>
  <c r="AX338" i="28"/>
  <c r="AX322" i="28"/>
  <c r="AX336" i="28"/>
  <c r="AX311" i="28"/>
  <c r="AX329" i="28"/>
  <c r="AY12" i="28"/>
  <c r="AX331" i="28"/>
  <c r="AX313" i="28"/>
  <c r="AX324" i="28"/>
  <c r="AX333" i="28"/>
  <c r="AX328" i="28"/>
  <c r="AX339" i="28"/>
  <c r="AX310" i="28"/>
  <c r="AX327" i="28"/>
  <c r="AX315" i="28"/>
  <c r="AX334" i="28"/>
  <c r="AX321" i="28"/>
  <c r="AX335" i="28"/>
  <c r="AX326" i="28"/>
  <c r="AX314" i="28"/>
  <c r="AX309" i="28"/>
  <c r="AX317" i="28"/>
  <c r="AX323" i="28"/>
  <c r="AX320" i="28"/>
  <c r="AX325" i="28"/>
  <c r="AX316" i="28"/>
  <c r="AX330" i="28"/>
  <c r="AX318" i="28"/>
  <c r="BB80" i="27"/>
  <c r="BE80" i="27" s="1"/>
  <c r="AR8" i="27" s="1"/>
  <c r="BB50" i="27"/>
  <c r="BE50" i="27" s="1"/>
  <c r="BB55" i="27"/>
  <c r="AY22" i="28"/>
  <c r="AX75" i="28"/>
  <c r="AX83" i="28"/>
  <c r="AX72" i="28"/>
  <c r="AX67" i="28"/>
  <c r="AX85" i="28"/>
  <c r="AX76" i="28"/>
  <c r="AX74" i="28"/>
  <c r="AX79" i="28"/>
  <c r="AX70" i="28"/>
  <c r="AX77" i="28"/>
  <c r="AX91" i="28"/>
  <c r="AX66" i="28"/>
  <c r="AX61" i="28"/>
  <c r="AX82" i="28"/>
  <c r="AX89" i="28"/>
  <c r="AX64" i="28"/>
  <c r="AX62" i="28"/>
  <c r="AX68" i="28"/>
  <c r="AX69" i="28"/>
  <c r="AX80" i="28"/>
  <c r="AX90" i="28"/>
  <c r="AX84" i="28"/>
  <c r="AX63" i="28"/>
  <c r="AX88" i="28"/>
  <c r="AX71" i="28"/>
  <c r="AX86" i="28"/>
  <c r="AX73" i="28"/>
  <c r="AX65" i="28"/>
  <c r="AX87" i="28"/>
  <c r="AX81" i="28"/>
  <c r="AX78" i="28"/>
  <c r="M96" i="5" a="1"/>
  <c r="M96" i="5" s="1"/>
  <c r="H96" i="5" s="1"/>
  <c r="I96" i="5" s="1"/>
  <c r="J96" i="5" s="1"/>
  <c r="K96" i="5" s="1"/>
  <c r="L96" i="5" s="1"/>
  <c r="AK30" i="28"/>
  <c r="AK43" i="28"/>
  <c r="AK34" i="28"/>
  <c r="AK32" i="28"/>
  <c r="AK47" i="28"/>
  <c r="AK38" i="28"/>
  <c r="AK36" i="28"/>
  <c r="AK51" i="28"/>
  <c r="AK42" i="28"/>
  <c r="AK52" i="28"/>
  <c r="AK55" i="28"/>
  <c r="AK46" i="28"/>
  <c r="AK59" i="28"/>
  <c r="AK50" i="28"/>
  <c r="AK33" i="28"/>
  <c r="AK54" i="28"/>
  <c r="AK37" i="28"/>
  <c r="AK58" i="28"/>
  <c r="AL14" i="28"/>
  <c r="AK41" i="28"/>
  <c r="AK40" i="28"/>
  <c r="AK45" i="28"/>
  <c r="AK56" i="28"/>
  <c r="AK39" i="28"/>
  <c r="AK57" i="28"/>
  <c r="AK48" i="28"/>
  <c r="AK44" i="28"/>
  <c r="AK60" i="28"/>
  <c r="AK35" i="28"/>
  <c r="AK53" i="28"/>
  <c r="AK31" i="28"/>
  <c r="AK49" i="28"/>
  <c r="BF23" i="28"/>
  <c r="BE287" i="28"/>
  <c r="BE284" i="28"/>
  <c r="BE285" i="28"/>
  <c r="BE278" i="28"/>
  <c r="BE286" i="28"/>
  <c r="BE289" i="28"/>
  <c r="BE283" i="28"/>
  <c r="BE307" i="28"/>
  <c r="BE282" i="28"/>
  <c r="BE279" i="28"/>
  <c r="BE299" i="28"/>
  <c r="BE281" i="28"/>
  <c r="BE304" i="28"/>
  <c r="BE293" i="28"/>
  <c r="BE290" i="28"/>
  <c r="BE297" i="28"/>
  <c r="BE295" i="28"/>
  <c r="BE301" i="28"/>
  <c r="BE300" i="28"/>
  <c r="BE305" i="28"/>
  <c r="BE306" i="28"/>
  <c r="BE292" i="28"/>
  <c r="BE296" i="28"/>
  <c r="BE298" i="28"/>
  <c r="BE302" i="28"/>
  <c r="BE303" i="28"/>
  <c r="BE280" i="28"/>
  <c r="BE294" i="28"/>
  <c r="BE291" i="28"/>
  <c r="BE288" i="28"/>
  <c r="BE308" i="28"/>
  <c r="BE319" i="28"/>
  <c r="BE322" i="28"/>
  <c r="BE317" i="28"/>
  <c r="BE315" i="28"/>
  <c r="BE323" i="28"/>
  <c r="BE321" i="28"/>
  <c r="BE320" i="28"/>
  <c r="BE339" i="28"/>
  <c r="BE314" i="28"/>
  <c r="BE316" i="28"/>
  <c r="BE330" i="28"/>
  <c r="BE318" i="28"/>
  <c r="BE335" i="28"/>
  <c r="BE334" i="28"/>
  <c r="BE310" i="28"/>
  <c r="BE326" i="28"/>
  <c r="BF12" i="28"/>
  <c r="BE331" i="28"/>
  <c r="BE309" i="28"/>
  <c r="BE336" i="28"/>
  <c r="BE313" i="28"/>
  <c r="BE311" i="28"/>
  <c r="BE325" i="28"/>
  <c r="BE327" i="28"/>
  <c r="BE329" i="28"/>
  <c r="BE332" i="28"/>
  <c r="BE324" i="28"/>
  <c r="BE312" i="28"/>
  <c r="BE333" i="28"/>
  <c r="BE337" i="28"/>
  <c r="BE338" i="28"/>
  <c r="BE328" i="28"/>
  <c r="G48" i="8"/>
  <c r="G77" i="8"/>
  <c r="G106" i="8"/>
  <c r="G19" i="8"/>
  <c r="AA24" i="29"/>
  <c r="G27" i="12"/>
  <c r="G56" i="12"/>
  <c r="G85" i="12"/>
  <c r="G114" i="12"/>
  <c r="O54" i="29"/>
  <c r="B54" i="29" s="1"/>
  <c r="AA35" i="29"/>
  <c r="G67" i="8"/>
  <c r="G38" i="8"/>
  <c r="G96" i="8"/>
  <c r="G9" i="8"/>
  <c r="G106" i="12"/>
  <c r="G19" i="12"/>
  <c r="G48" i="12"/>
  <c r="G77" i="12"/>
  <c r="G107" i="8"/>
  <c r="G78" i="8"/>
  <c r="G49" i="8"/>
  <c r="G20" i="8"/>
  <c r="G39" i="2"/>
  <c r="G97" i="2"/>
  <c r="G10" i="2"/>
  <c r="G68" i="2"/>
  <c r="M97" i="15" a="1"/>
  <c r="M97" i="15" s="1"/>
  <c r="H97" i="15" s="1"/>
  <c r="I97" i="15" s="1"/>
  <c r="J97" i="15" s="1"/>
  <c r="K97" i="15" s="1"/>
  <c r="L97" i="15" s="1"/>
  <c r="AJ81" i="28"/>
  <c r="AJ67" i="28"/>
  <c r="AJ84" i="28"/>
  <c r="AJ70" i="28"/>
  <c r="AJ87" i="28"/>
  <c r="AJ74" i="28"/>
  <c r="AJ91" i="28"/>
  <c r="AJ77" i="28"/>
  <c r="AJ63" i="28"/>
  <c r="AJ80" i="28"/>
  <c r="AJ89" i="28"/>
  <c r="AJ68" i="28"/>
  <c r="AJ62" i="28"/>
  <c r="AJ72" i="28"/>
  <c r="AJ66" i="28"/>
  <c r="AJ76" i="28"/>
  <c r="AJ78" i="28"/>
  <c r="AJ88" i="28"/>
  <c r="AJ82" i="28"/>
  <c r="AJ86" i="28"/>
  <c r="AK22" i="28"/>
  <c r="AJ90" i="28"/>
  <c r="AJ61" i="28"/>
  <c r="AJ71" i="28"/>
  <c r="AJ65" i="28"/>
  <c r="AJ75" i="28"/>
  <c r="AJ85" i="28"/>
  <c r="AJ64" i="28"/>
  <c r="AJ69" i="28"/>
  <c r="AJ73" i="28"/>
  <c r="AJ79" i="28"/>
  <c r="AJ83" i="28"/>
  <c r="AQ322" i="28"/>
  <c r="AQ339" i="28"/>
  <c r="AQ313" i="28"/>
  <c r="AQ311" i="28"/>
  <c r="AQ328" i="28"/>
  <c r="AQ315" i="28"/>
  <c r="AQ332" i="28"/>
  <c r="AQ318" i="28"/>
  <c r="AQ335" i="28"/>
  <c r="AQ325" i="28"/>
  <c r="AQ310" i="28"/>
  <c r="AQ320" i="28"/>
  <c r="AQ314" i="28"/>
  <c r="AQ324" i="28"/>
  <c r="AQ326" i="28"/>
  <c r="AQ336" i="28"/>
  <c r="AQ330" i="28"/>
  <c r="AQ321" i="28"/>
  <c r="AQ334" i="28"/>
  <c r="AQ337" i="28"/>
  <c r="AQ338" i="28"/>
  <c r="AQ309" i="28"/>
  <c r="AQ319" i="28"/>
  <c r="AQ329" i="28"/>
  <c r="AQ323" i="28"/>
  <c r="AQ317" i="28"/>
  <c r="AQ327" i="28"/>
  <c r="AQ333" i="28"/>
  <c r="AR12" i="28"/>
  <c r="AQ316" i="28"/>
  <c r="AQ331" i="28"/>
  <c r="AQ312" i="28"/>
  <c r="AJ222" i="28"/>
  <c r="AJ240" i="28"/>
  <c r="AJ239" i="28"/>
  <c r="AJ242" i="28"/>
  <c r="AJ233" i="28"/>
  <c r="AJ246" i="28"/>
  <c r="AJ237" i="28"/>
  <c r="AJ217" i="28"/>
  <c r="AJ236" i="28"/>
  <c r="AJ223" i="28"/>
  <c r="AJ220" i="28"/>
  <c r="AJ229" i="28"/>
  <c r="AJ226" i="28"/>
  <c r="AJ241" i="28"/>
  <c r="AJ230" i="28"/>
  <c r="AJ245" i="28"/>
  <c r="AJ234" i="28"/>
  <c r="AJ218" i="28"/>
  <c r="AJ238" i="28"/>
  <c r="AJ235" i="28"/>
  <c r="AK20" i="28"/>
  <c r="AJ219" i="28"/>
  <c r="AJ227" i="28"/>
  <c r="AJ224" i="28"/>
  <c r="AJ243" i="28"/>
  <c r="AJ228" i="28"/>
  <c r="AJ231" i="28"/>
  <c r="AJ232" i="28"/>
  <c r="AJ216" i="28"/>
  <c r="AJ225" i="28"/>
  <c r="AJ244" i="28"/>
  <c r="AJ221" i="28"/>
  <c r="BF21" i="28"/>
  <c r="BE266" i="28"/>
  <c r="BE268" i="28"/>
  <c r="BE265" i="28"/>
  <c r="BE262" i="28"/>
  <c r="BE259" i="28"/>
  <c r="BE269" i="28"/>
  <c r="BE267" i="28"/>
  <c r="BE275" i="28"/>
  <c r="BE260" i="28"/>
  <c r="BE263" i="28"/>
  <c r="BE273" i="28"/>
  <c r="BE274" i="28"/>
  <c r="BE277" i="28"/>
  <c r="BE264" i="28"/>
  <c r="BE250" i="28"/>
  <c r="BE270" i="28"/>
  <c r="BE255" i="28"/>
  <c r="BE248" i="28"/>
  <c r="BE271" i="28"/>
  <c r="BE254" i="28"/>
  <c r="BE276" i="28"/>
  <c r="BE251" i="28"/>
  <c r="BE256" i="28"/>
  <c r="BE249" i="28"/>
  <c r="BE272" i="28"/>
  <c r="BE261" i="28"/>
  <c r="BE258" i="28"/>
  <c r="BE257" i="28"/>
  <c r="BE247" i="28"/>
  <c r="BE252" i="28"/>
  <c r="BE253" i="28"/>
  <c r="BB59" i="27"/>
  <c r="BE59" i="27" s="1"/>
  <c r="BB64" i="27"/>
  <c r="BE64" i="27" s="1"/>
  <c r="AB8" i="27" s="1"/>
  <c r="BB53" i="27"/>
  <c r="BE53" i="27" s="1"/>
  <c r="AX102" i="28"/>
  <c r="AX93" i="28"/>
  <c r="AX100" i="28"/>
  <c r="AX103" i="28"/>
  <c r="AX109" i="28"/>
  <c r="AX104" i="28"/>
  <c r="AX110" i="28"/>
  <c r="AX122" i="28"/>
  <c r="AX97" i="28"/>
  <c r="AX119" i="28"/>
  <c r="AX112" i="28"/>
  <c r="AX106" i="28"/>
  <c r="AX116" i="28"/>
  <c r="AX114" i="28"/>
  <c r="AX120" i="28"/>
  <c r="AX121" i="28"/>
  <c r="AX107" i="28"/>
  <c r="AX94" i="28"/>
  <c r="AX113" i="28"/>
  <c r="AX101" i="28"/>
  <c r="AX118" i="28"/>
  <c r="AX115" i="28"/>
  <c r="AX95" i="28"/>
  <c r="AX117" i="28"/>
  <c r="AY11" i="28"/>
  <c r="AX98" i="28"/>
  <c r="AX108" i="28"/>
  <c r="AX99" i="28"/>
  <c r="AX92" i="28"/>
  <c r="AX96" i="28"/>
  <c r="AX105" i="28"/>
  <c r="AX111" i="28"/>
  <c r="AX420" i="28"/>
  <c r="AX423" i="28"/>
  <c r="AX429" i="28"/>
  <c r="AX411" i="28"/>
  <c r="AX425" i="28"/>
  <c r="AX417" i="28"/>
  <c r="AX431" i="28"/>
  <c r="AX416" i="28"/>
  <c r="AX415" i="28"/>
  <c r="AX421" i="28"/>
  <c r="AX432" i="28"/>
  <c r="AX419" i="28"/>
  <c r="AX406" i="28"/>
  <c r="AX426" i="28"/>
  <c r="AX422" i="28"/>
  <c r="AX407" i="28"/>
  <c r="AX427" i="28"/>
  <c r="AX414" i="28"/>
  <c r="AX402" i="28"/>
  <c r="AX409" i="28"/>
  <c r="AY24" i="28"/>
  <c r="AX430" i="28"/>
  <c r="AX404" i="28"/>
  <c r="AX403" i="28"/>
  <c r="AX408" i="28"/>
  <c r="AX410" i="28"/>
  <c r="AX428" i="28"/>
  <c r="AX413" i="28"/>
  <c r="AX412" i="28"/>
  <c r="AX424" i="28"/>
  <c r="AX418" i="28"/>
  <c r="AX405" i="28"/>
  <c r="G103" i="12"/>
  <c r="G45" i="12"/>
  <c r="G74" i="12"/>
  <c r="G16" i="12"/>
  <c r="G70" i="2"/>
  <c r="G99" i="2"/>
  <c r="G12" i="2"/>
  <c r="G41" i="2"/>
  <c r="G51" i="8"/>
  <c r="G80" i="8"/>
  <c r="G109" i="8"/>
  <c r="G22" i="8"/>
  <c r="G92" i="2"/>
  <c r="G90" i="13"/>
  <c r="G61" i="13"/>
  <c r="G32" i="13"/>
  <c r="G3" i="13"/>
  <c r="AA27" i="29"/>
  <c r="G48" i="2"/>
  <c r="G19" i="2"/>
  <c r="G106" i="2"/>
  <c r="G77" i="2"/>
  <c r="G51" i="2"/>
  <c r="G22" i="2"/>
  <c r="G109" i="2"/>
  <c r="G80" i="2"/>
  <c r="AR21" i="28"/>
  <c r="AQ251" i="28"/>
  <c r="AQ268" i="28"/>
  <c r="AQ254" i="28"/>
  <c r="AQ271" i="28"/>
  <c r="AQ261" i="28"/>
  <c r="AQ258" i="28"/>
  <c r="AQ275" i="28"/>
  <c r="AQ277" i="28"/>
  <c r="AQ247" i="28"/>
  <c r="AQ264" i="28"/>
  <c r="AQ270" i="28"/>
  <c r="AQ257" i="28"/>
  <c r="AQ274" i="28"/>
  <c r="AQ273" i="28"/>
  <c r="AQ255" i="28"/>
  <c r="AQ249" i="28"/>
  <c r="AQ259" i="28"/>
  <c r="AQ265" i="28"/>
  <c r="AQ263" i="28"/>
  <c r="AQ253" i="28"/>
  <c r="AQ267" i="28"/>
  <c r="AQ269" i="28"/>
  <c r="AQ248" i="28"/>
  <c r="AQ252" i="28"/>
  <c r="AQ256" i="28"/>
  <c r="AQ266" i="28"/>
  <c r="AQ276" i="28"/>
  <c r="AQ250" i="28"/>
  <c r="AQ262" i="28"/>
  <c r="AQ260" i="28"/>
  <c r="AQ272" i="28"/>
  <c r="BB62" i="27"/>
  <c r="BE62" i="27" s="1"/>
  <c r="Z8" i="27" s="1"/>
  <c r="BB51" i="27"/>
  <c r="BE51" i="27" s="1"/>
  <c r="BB63" i="27"/>
  <c r="BE63" i="27" s="1"/>
  <c r="AA8" i="27" s="1"/>
  <c r="AY21" i="28"/>
  <c r="AX268" i="28"/>
  <c r="AX247" i="28"/>
  <c r="AX258" i="28"/>
  <c r="AX262" i="28"/>
  <c r="AX249" i="28"/>
  <c r="AX267" i="28"/>
  <c r="AX255" i="28"/>
  <c r="AX264" i="28"/>
  <c r="AX274" i="28"/>
  <c r="AX271" i="28"/>
  <c r="AX252" i="28"/>
  <c r="AX261" i="28"/>
  <c r="AX256" i="28"/>
  <c r="AX269" i="28"/>
  <c r="AX260" i="28"/>
  <c r="AX275" i="28"/>
  <c r="AX272" i="28"/>
  <c r="AX263" i="28"/>
  <c r="AX276" i="28"/>
  <c r="AX270" i="28"/>
  <c r="AX251" i="28"/>
  <c r="AX277" i="28"/>
  <c r="AX257" i="28"/>
  <c r="AX250" i="28"/>
  <c r="AX273" i="28"/>
  <c r="AX265" i="28"/>
  <c r="AX253" i="28"/>
  <c r="AX248" i="28"/>
  <c r="AX254" i="28"/>
  <c r="AX259" i="28"/>
  <c r="AX266" i="28"/>
  <c r="AQ409" i="28"/>
  <c r="AQ426" i="28"/>
  <c r="AQ412" i="28"/>
  <c r="AQ429" i="28"/>
  <c r="AQ411" i="28"/>
  <c r="AQ432" i="28"/>
  <c r="AQ402" i="28"/>
  <c r="AQ415" i="28"/>
  <c r="AQ405" i="28"/>
  <c r="AQ422" i="28"/>
  <c r="AQ408" i="28"/>
  <c r="AQ421" i="28"/>
  <c r="AQ427" i="28"/>
  <c r="AQ425" i="28"/>
  <c r="AQ404" i="28"/>
  <c r="AQ406" i="28"/>
  <c r="AQ416" i="28"/>
  <c r="AQ410" i="28"/>
  <c r="AQ420" i="28"/>
  <c r="AQ414" i="28"/>
  <c r="AQ424" i="28"/>
  <c r="AQ418" i="28"/>
  <c r="AQ428" i="28"/>
  <c r="AQ430" i="28"/>
  <c r="AQ431" i="28"/>
  <c r="AQ403" i="28"/>
  <c r="AQ417" i="28"/>
  <c r="AQ423" i="28"/>
  <c r="AR24" i="28"/>
  <c r="AQ419" i="28"/>
  <c r="AQ413" i="28"/>
  <c r="AQ407" i="28"/>
  <c r="AI343" i="28"/>
  <c r="AI361" i="28"/>
  <c r="AI342" i="28"/>
  <c r="AI363" i="28"/>
  <c r="AI356" i="28"/>
  <c r="AI346" i="28"/>
  <c r="AI367" i="28"/>
  <c r="AI369" i="28"/>
  <c r="AI366" i="28"/>
  <c r="AI357" i="28"/>
  <c r="AI364" i="28"/>
  <c r="AI353" i="28"/>
  <c r="AI350" i="28"/>
  <c r="AI365" i="28"/>
  <c r="AI354" i="28"/>
  <c r="AI352" i="28"/>
  <c r="AI358" i="28"/>
  <c r="AI368" i="28"/>
  <c r="AI362" i="28"/>
  <c r="AI340" i="28"/>
  <c r="AI347" i="28"/>
  <c r="AI344" i="28"/>
  <c r="AI351" i="28"/>
  <c r="AI360" i="28"/>
  <c r="AI355" i="28"/>
  <c r="AI370" i="28"/>
  <c r="AI359" i="28"/>
  <c r="AI348" i="28"/>
  <c r="AI349" i="28"/>
  <c r="AI341" i="28"/>
  <c r="AI345" i="28"/>
  <c r="AW2" i="28"/>
  <c r="AJ256" i="28"/>
  <c r="AJ273" i="28"/>
  <c r="AJ258" i="28"/>
  <c r="AJ276" i="28"/>
  <c r="AJ271" i="28"/>
  <c r="AJ262" i="28"/>
  <c r="AJ249" i="28"/>
  <c r="AJ259" i="28"/>
  <c r="AJ252" i="28"/>
  <c r="AJ269" i="28"/>
  <c r="AJ270" i="28"/>
  <c r="AJ251" i="28"/>
  <c r="AJ274" i="28"/>
  <c r="AJ267" i="28"/>
  <c r="AJ248" i="28"/>
  <c r="AJ255" i="28"/>
  <c r="AJ260" i="28"/>
  <c r="AJ275" i="28"/>
  <c r="AJ264" i="28"/>
  <c r="AJ247" i="28"/>
  <c r="AJ268" i="28"/>
  <c r="AJ263" i="28"/>
  <c r="AJ272" i="28"/>
  <c r="AJ253" i="28"/>
  <c r="AJ257" i="28"/>
  <c r="AJ266" i="28"/>
  <c r="AJ277" i="28"/>
  <c r="AK21" i="28"/>
  <c r="AJ250" i="28"/>
  <c r="AJ254" i="28"/>
  <c r="AJ261" i="28"/>
  <c r="AJ265" i="28"/>
  <c r="AX380" i="28"/>
  <c r="AX373" i="28"/>
  <c r="AX393" i="28"/>
  <c r="AX400" i="28"/>
  <c r="AX382" i="28"/>
  <c r="AX374" i="28"/>
  <c r="AX389" i="28"/>
  <c r="AX376" i="28"/>
  <c r="AX401" i="28"/>
  <c r="AX398" i="28"/>
  <c r="AX388" i="28"/>
  <c r="AX377" i="28"/>
  <c r="AX392" i="28"/>
  <c r="AX383" i="28"/>
  <c r="AX396" i="28"/>
  <c r="AX391" i="28"/>
  <c r="AX379" i="28"/>
  <c r="AX386" i="28"/>
  <c r="AX385" i="28"/>
  <c r="AX399" i="28"/>
  <c r="AX390" i="28"/>
  <c r="AX378" i="28"/>
  <c r="AX395" i="28"/>
  <c r="AX371" i="28"/>
  <c r="AX381" i="28"/>
  <c r="AX387" i="28"/>
  <c r="AX384" i="28"/>
  <c r="AX397" i="28"/>
  <c r="AX372" i="28"/>
  <c r="AX394" i="28"/>
  <c r="AX375" i="28"/>
  <c r="AY13" i="28"/>
  <c r="O61" i="29"/>
  <c r="B61" i="29" s="1"/>
  <c r="G98" i="2"/>
  <c r="G11" i="2"/>
  <c r="G69" i="2"/>
  <c r="G40" i="2"/>
  <c r="AA39" i="29"/>
  <c r="G41" i="8"/>
  <c r="G99" i="8"/>
  <c r="G70" i="8"/>
  <c r="G12" i="8"/>
  <c r="G113" i="8"/>
  <c r="G55" i="8"/>
  <c r="G26" i="8"/>
  <c r="G84" i="8"/>
  <c r="G110" i="13"/>
  <c r="G81" i="13"/>
  <c r="G52" i="13"/>
  <c r="G23" i="13"/>
  <c r="G109" i="12"/>
  <c r="G22" i="12"/>
  <c r="G51" i="12"/>
  <c r="G80" i="12"/>
  <c r="G5" i="8"/>
  <c r="G47" i="2"/>
  <c r="G76" i="2"/>
  <c r="G18" i="2"/>
  <c r="G105" i="2"/>
  <c r="AA14" i="29"/>
  <c r="AA17" i="29"/>
  <c r="M98" i="15" a="1"/>
  <c r="M98" i="15" s="1"/>
  <c r="H98" i="15" s="1"/>
  <c r="I98" i="15" s="1"/>
  <c r="J98" i="15" s="1"/>
  <c r="K98" i="15" s="1"/>
  <c r="L98" i="15" s="1"/>
  <c r="AR22" i="28"/>
  <c r="AQ86" i="28"/>
  <c r="AQ72" i="28"/>
  <c r="AQ77" i="28"/>
  <c r="AQ75" i="28"/>
  <c r="AQ65" i="28"/>
  <c r="AQ62" i="28"/>
  <c r="AQ79" i="28"/>
  <c r="AQ81" i="28"/>
  <c r="AQ82" i="28"/>
  <c r="AQ68" i="28"/>
  <c r="AQ61" i="28"/>
  <c r="AQ67" i="28"/>
  <c r="AQ73" i="28"/>
  <c r="AQ71" i="28"/>
  <c r="AQ89" i="28"/>
  <c r="AQ83" i="28"/>
  <c r="AQ87" i="28"/>
  <c r="AQ91" i="28"/>
  <c r="AQ64" i="28"/>
  <c r="AQ66" i="28"/>
  <c r="AQ76" i="28"/>
  <c r="AQ70" i="28"/>
  <c r="AQ80" i="28"/>
  <c r="AQ74" i="28"/>
  <c r="AQ84" i="28"/>
  <c r="AQ63" i="28"/>
  <c r="AQ85" i="28"/>
  <c r="AQ78" i="28"/>
  <c r="AQ90" i="28"/>
  <c r="AQ88" i="28"/>
  <c r="AQ69" i="28"/>
  <c r="AJ374" i="28"/>
  <c r="AJ392" i="28"/>
  <c r="AJ395" i="28"/>
  <c r="AJ394" i="28"/>
  <c r="AJ381" i="28"/>
  <c r="AJ375" i="28"/>
  <c r="AJ398" i="28"/>
  <c r="AJ385" i="28"/>
  <c r="AJ391" i="28"/>
  <c r="AJ388" i="28"/>
  <c r="AJ379" i="28"/>
  <c r="AJ382" i="28"/>
  <c r="AJ393" i="28"/>
  <c r="AJ386" i="28"/>
  <c r="AJ397" i="28"/>
  <c r="AJ390" i="28"/>
  <c r="AJ401" i="28"/>
  <c r="AJ372" i="28"/>
  <c r="AJ383" i="28"/>
  <c r="AJ376" i="28"/>
  <c r="AJ399" i="28"/>
  <c r="AJ380" i="28"/>
  <c r="AJ387" i="28"/>
  <c r="AJ384" i="28"/>
  <c r="AJ371" i="28"/>
  <c r="AJ396" i="28"/>
  <c r="AJ400" i="28"/>
  <c r="AK13" i="28"/>
  <c r="AJ378" i="28"/>
  <c r="AJ389" i="28"/>
  <c r="AJ373" i="28"/>
  <c r="AJ377" i="28"/>
  <c r="AI3" i="28"/>
  <c r="BB58" i="27"/>
  <c r="BE58" i="27" s="1"/>
  <c r="BB77" i="27"/>
  <c r="BE77" i="27" s="1"/>
  <c r="AO8" i="27" s="1"/>
  <c r="BB67" i="27"/>
  <c r="BE67" i="27" s="1"/>
  <c r="AE8" i="27" s="1"/>
  <c r="BB73" i="27"/>
  <c r="BE73" i="27" s="1"/>
  <c r="AK8" i="27" s="1"/>
  <c r="X24" i="20"/>
  <c r="AR20" i="28"/>
  <c r="AQ222" i="28"/>
  <c r="AQ239" i="28"/>
  <c r="AQ229" i="28"/>
  <c r="AQ242" i="28"/>
  <c r="AQ228" i="28"/>
  <c r="AQ237" i="28"/>
  <c r="AQ246" i="28"/>
  <c r="AQ232" i="28"/>
  <c r="AQ218" i="28"/>
  <c r="AQ235" i="28"/>
  <c r="AQ241" i="28"/>
  <c r="AQ227" i="28"/>
  <c r="AQ233" i="28"/>
  <c r="AQ231" i="28"/>
  <c r="AQ221" i="28"/>
  <c r="AQ243" i="28"/>
  <c r="AQ216" i="28"/>
  <c r="AQ220" i="28"/>
  <c r="AQ224" i="28"/>
  <c r="AQ226" i="28"/>
  <c r="AQ236" i="28"/>
  <c r="AQ230" i="28"/>
  <c r="AQ240" i="28"/>
  <c r="AQ234" i="28"/>
  <c r="AQ244" i="28"/>
  <c r="AQ223" i="28"/>
  <c r="AQ217" i="28"/>
  <c r="AQ225" i="28"/>
  <c r="AQ245" i="28"/>
  <c r="AQ219" i="28"/>
  <c r="AQ238" i="28"/>
  <c r="G61" i="12"/>
  <c r="G59" i="8"/>
  <c r="G30" i="8"/>
  <c r="G88" i="8"/>
  <c r="G117" i="8"/>
  <c r="G15" i="8"/>
  <c r="G44" i="8"/>
  <c r="G73" i="8"/>
  <c r="G102" i="8"/>
  <c r="G113" i="12"/>
  <c r="G84" i="12"/>
  <c r="G55" i="12"/>
  <c r="G26" i="12"/>
  <c r="AA20" i="29"/>
  <c r="AA34" i="29"/>
  <c r="G95" i="2"/>
  <c r="G8" i="2"/>
  <c r="G66" i="2"/>
  <c r="G37" i="2"/>
  <c r="AA30" i="29"/>
  <c r="G34" i="12"/>
  <c r="G63" i="12"/>
  <c r="G92" i="12"/>
  <c r="G5" i="12"/>
  <c r="G47" i="8"/>
  <c r="G18" i="8"/>
  <c r="G76" i="8"/>
  <c r="G105" i="8"/>
  <c r="G117" i="12"/>
  <c r="G30" i="12"/>
  <c r="G59" i="12"/>
  <c r="G88" i="12"/>
  <c r="G102" i="12"/>
  <c r="G44" i="12"/>
  <c r="G73" i="12"/>
  <c r="G15" i="12"/>
  <c r="AA26" i="29"/>
  <c r="AA29" i="29"/>
  <c r="AI4" i="28"/>
  <c r="AP4" i="28"/>
  <c r="BB70" i="27"/>
  <c r="BE70" i="27" s="1"/>
  <c r="AH8" i="27" s="1"/>
  <c r="BB81" i="27"/>
  <c r="BE81" i="27" s="1"/>
  <c r="AS8" i="27" s="1"/>
  <c r="BB88" i="27"/>
  <c r="BE88" i="27" s="1"/>
  <c r="BB74" i="27"/>
  <c r="BE74" i="27" s="1"/>
  <c r="AL8" i="27" s="1"/>
  <c r="M96" i="15" a="1"/>
  <c r="M96" i="15" s="1"/>
  <c r="H96" i="15" s="1"/>
  <c r="I96" i="15" s="1"/>
  <c r="J96" i="15" s="1"/>
  <c r="K96" i="15" s="1"/>
  <c r="L96" i="15" s="1"/>
  <c r="M95" i="15" a="1"/>
  <c r="M95" i="15" s="1"/>
  <c r="H95" i="15" s="1"/>
  <c r="I95" i="15" s="1"/>
  <c r="J95" i="15" s="1"/>
  <c r="K95" i="15" s="1"/>
  <c r="L95" i="15" s="1"/>
  <c r="M115" i="5" a="1"/>
  <c r="M115" i="5" s="1"/>
  <c r="H115" i="5" s="1"/>
  <c r="I115" i="5" s="1"/>
  <c r="J115" i="5" s="1"/>
  <c r="K115" i="5" s="1"/>
  <c r="L115" i="5" s="1"/>
  <c r="M116" i="15" a="1"/>
  <c r="M116" i="15" s="1"/>
  <c r="H116" i="15" s="1"/>
  <c r="I116" i="15" s="1"/>
  <c r="J116" i="15" s="1"/>
  <c r="K116" i="15" s="1"/>
  <c r="L116" i="15" s="1"/>
  <c r="M110" i="5" a="1"/>
  <c r="M110" i="5" s="1"/>
  <c r="H110" i="5" s="1"/>
  <c r="I110" i="5" s="1"/>
  <c r="J110" i="5" s="1"/>
  <c r="K110" i="5" s="1"/>
  <c r="L110" i="5" s="1"/>
  <c r="M97" i="5" a="1"/>
  <c r="M97" i="5" s="1"/>
  <c r="H97" i="5" s="1"/>
  <c r="I97" i="5" s="1"/>
  <c r="J97" i="5" s="1"/>
  <c r="K97" i="5" s="1"/>
  <c r="L97" i="5" s="1"/>
  <c r="M103" i="5" a="1"/>
  <c r="M103" i="5" s="1"/>
  <c r="H103" i="5" s="1"/>
  <c r="I103" i="5" s="1"/>
  <c r="J103" i="5" s="1"/>
  <c r="K103" i="5" s="1"/>
  <c r="L103" i="5" s="1"/>
  <c r="M106" i="5" a="1"/>
  <c r="M106" i="5" s="1"/>
  <c r="H106" i="5" s="1"/>
  <c r="I106" i="5" s="1"/>
  <c r="J106" i="5" s="1"/>
  <c r="K106" i="5" s="1"/>
  <c r="L106" i="5" s="1"/>
  <c r="M107" i="15" a="1"/>
  <c r="M107" i="15" s="1"/>
  <c r="H107" i="15" s="1"/>
  <c r="I107" i="15" s="1"/>
  <c r="J107" i="15" s="1"/>
  <c r="K107" i="15" s="1"/>
  <c r="L107" i="15" s="1"/>
  <c r="M109" i="15" a="1"/>
  <c r="M109" i="15" s="1"/>
  <c r="H109" i="15" s="1"/>
  <c r="I109" i="15" s="1"/>
  <c r="J109" i="15" s="1"/>
  <c r="K109" i="15" s="1"/>
  <c r="L109" i="15" s="1"/>
  <c r="M95" i="5" a="1"/>
  <c r="M95" i="5" s="1"/>
  <c r="H95" i="5" s="1"/>
  <c r="I95" i="5" s="1"/>
  <c r="J95" i="5" s="1"/>
  <c r="K95" i="5" s="1"/>
  <c r="L95" i="5" s="1"/>
  <c r="M104" i="5" a="1"/>
  <c r="M104" i="5" s="1"/>
  <c r="H104" i="5" s="1"/>
  <c r="I104" i="5" s="1"/>
  <c r="J104" i="5" s="1"/>
  <c r="K104" i="5" s="1"/>
  <c r="L104" i="5" s="1"/>
  <c r="M100" i="5" a="1"/>
  <c r="M100" i="5" s="1"/>
  <c r="H100" i="5" s="1"/>
  <c r="I100" i="5" s="1"/>
  <c r="J100" i="5" s="1"/>
  <c r="K100" i="5" s="1"/>
  <c r="L100" i="5" s="1"/>
  <c r="M99" i="5" a="1"/>
  <c r="M99" i="5" s="1"/>
  <c r="H99" i="5" s="1"/>
  <c r="I99" i="5" s="1"/>
  <c r="J99" i="5" s="1"/>
  <c r="K99" i="5" s="1"/>
  <c r="L99" i="5" s="1"/>
  <c r="M112" i="15" a="1"/>
  <c r="M112" i="15" s="1"/>
  <c r="H112" i="15" s="1"/>
  <c r="I112" i="15" s="1"/>
  <c r="J112" i="15" s="1"/>
  <c r="K112" i="15" s="1"/>
  <c r="L112" i="15" s="1"/>
  <c r="M113" i="5" a="1"/>
  <c r="M113" i="5" s="1"/>
  <c r="H113" i="5" s="1"/>
  <c r="I113" i="5" s="1"/>
  <c r="J113" i="5" s="1"/>
  <c r="K113" i="5" s="1"/>
  <c r="L113" i="5" s="1"/>
  <c r="M105" i="5" a="1"/>
  <c r="M105" i="5" s="1"/>
  <c r="H105" i="5" s="1"/>
  <c r="I105" i="5" s="1"/>
  <c r="J105" i="5" s="1"/>
  <c r="K105" i="5" s="1"/>
  <c r="L105" i="5" s="1"/>
  <c r="M111" i="5" a="1"/>
  <c r="M111" i="5" s="1"/>
  <c r="H111" i="5" s="1"/>
  <c r="I111" i="5" s="1"/>
  <c r="J111" i="5" s="1"/>
  <c r="K111" i="5" s="1"/>
  <c r="L111" i="5" s="1"/>
  <c r="M99" i="15" a="1"/>
  <c r="M99" i="15" s="1"/>
  <c r="H99" i="15" s="1"/>
  <c r="I99" i="15" s="1"/>
  <c r="J99" i="15" s="1"/>
  <c r="K99" i="15" s="1"/>
  <c r="L99" i="15" s="1"/>
  <c r="M114" i="5" a="1"/>
  <c r="M114" i="5" s="1"/>
  <c r="H114" i="5" s="1"/>
  <c r="I114" i="5" s="1"/>
  <c r="J114" i="5" s="1"/>
  <c r="K114" i="5" s="1"/>
  <c r="L114" i="5" s="1"/>
  <c r="M115" i="15" a="1"/>
  <c r="M115" i="15" s="1"/>
  <c r="H115" i="15" s="1"/>
  <c r="I115" i="15" s="1"/>
  <c r="J115" i="15" s="1"/>
  <c r="K115" i="15" s="1"/>
  <c r="L115" i="15" s="1"/>
  <c r="M111" i="15" a="1"/>
  <c r="M111" i="15" s="1"/>
  <c r="H111" i="15" s="1"/>
  <c r="I111" i="15" s="1"/>
  <c r="J111" i="15" s="1"/>
  <c r="K111" i="15" s="1"/>
  <c r="L111" i="15" s="1"/>
  <c r="M102" i="15" a="1"/>
  <c r="M102" i="15" s="1"/>
  <c r="H102" i="15" s="1"/>
  <c r="I102" i="15" s="1"/>
  <c r="J102" i="15" s="1"/>
  <c r="K102" i="15" s="1"/>
  <c r="L102" i="15" s="1"/>
  <c r="A25" i="16" a="1"/>
  <c r="M112" i="5" a="1"/>
  <c r="M112" i="5" s="1"/>
  <c r="H112" i="5" s="1"/>
  <c r="I112" i="5" s="1"/>
  <c r="J112" i="5" s="1"/>
  <c r="K112" i="5" s="1"/>
  <c r="L112" i="5" s="1"/>
  <c r="M114" i="15" a="1"/>
  <c r="M114" i="15" s="1"/>
  <c r="H114" i="15" s="1"/>
  <c r="I114" i="15" s="1"/>
  <c r="J114" i="15" s="1"/>
  <c r="K114" i="15" s="1"/>
  <c r="L114" i="15" s="1"/>
  <c r="M106" i="15" a="1"/>
  <c r="M106" i="15" s="1"/>
  <c r="H106" i="15" s="1"/>
  <c r="I106" i="15" s="1"/>
  <c r="J106" i="15" s="1"/>
  <c r="K106" i="15" s="1"/>
  <c r="L106" i="15" s="1"/>
  <c r="M107" i="5" a="1"/>
  <c r="M107" i="5" s="1"/>
  <c r="H107" i="5" s="1"/>
  <c r="I107" i="5" s="1"/>
  <c r="J107" i="5" s="1"/>
  <c r="K107" i="5" s="1"/>
  <c r="L107" i="5" s="1"/>
  <c r="M102" i="5" a="1"/>
  <c r="M102" i="5" s="1"/>
  <c r="H102" i="5" s="1"/>
  <c r="I102" i="5" s="1"/>
  <c r="J102" i="5" s="1"/>
  <c r="K102" i="5" s="1"/>
  <c r="L102" i="5" s="1"/>
  <c r="M116" i="5" a="1"/>
  <c r="M116" i="5" s="1"/>
  <c r="H116" i="5" s="1"/>
  <c r="I116" i="5" s="1"/>
  <c r="J116" i="5" s="1"/>
  <c r="K116" i="5" s="1"/>
  <c r="L116" i="5" s="1"/>
  <c r="M108" i="5" a="1"/>
  <c r="M108" i="5" s="1"/>
  <c r="H108" i="5" s="1"/>
  <c r="I108" i="5" s="1"/>
  <c r="J108" i="5" s="1"/>
  <c r="K108" i="5" s="1"/>
  <c r="L108" i="5" s="1"/>
  <c r="M100" i="15" a="1"/>
  <c r="M100" i="15" s="1"/>
  <c r="H100" i="15" s="1"/>
  <c r="I100" i="15" s="1"/>
  <c r="J100" i="15" s="1"/>
  <c r="K100" i="15" s="1"/>
  <c r="L100" i="15" s="1"/>
  <c r="M98" i="5" a="1"/>
  <c r="M98" i="5" s="1"/>
  <c r="H98" i="5" s="1"/>
  <c r="I98" i="5" s="1"/>
  <c r="J98" i="5" s="1"/>
  <c r="K98" i="5" s="1"/>
  <c r="L98" i="5" s="1"/>
  <c r="AL342" i="28"/>
  <c r="AL356" i="28"/>
  <c r="AL359" i="28"/>
  <c r="AL350" i="28"/>
  <c r="AL364" i="28"/>
  <c r="AL361" i="28"/>
  <c r="AL340" i="28"/>
  <c r="AL365" i="28"/>
  <c r="AL344" i="28"/>
  <c r="AL343" i="28"/>
  <c r="AL348" i="28"/>
  <c r="AL345" i="28"/>
  <c r="AL352" i="28"/>
  <c r="AL351" i="28"/>
  <c r="AL360" i="28"/>
  <c r="AL367" i="28"/>
  <c r="AL368" i="28"/>
  <c r="AL353" i="28"/>
  <c r="AL346" i="28"/>
  <c r="AL347" i="28"/>
  <c r="AL369" i="28"/>
  <c r="AL354" i="28"/>
  <c r="AL355" i="28"/>
  <c r="AL358" i="28"/>
  <c r="AL363" i="28"/>
  <c r="AL362" i="28"/>
  <c r="AL341" i="28"/>
  <c r="AL366" i="28"/>
  <c r="AL349" i="28"/>
  <c r="AL370" i="28"/>
  <c r="AL357" i="28"/>
  <c r="AW5" i="29"/>
  <c r="AW4" i="29"/>
  <c r="BJ3" i="29" a="1"/>
  <c r="AW6" i="29"/>
  <c r="AY18" i="28"/>
  <c r="AX162" i="28"/>
  <c r="AX166" i="28"/>
  <c r="AX172" i="28"/>
  <c r="AX164" i="28"/>
  <c r="AX176" i="28"/>
  <c r="AX169" i="28"/>
  <c r="AX175" i="28"/>
  <c r="AX179" i="28"/>
  <c r="AX157" i="28"/>
  <c r="AX171" i="28"/>
  <c r="AX178" i="28"/>
  <c r="AX160" i="28"/>
  <c r="AX155" i="28"/>
  <c r="AX154" i="28"/>
  <c r="AX165" i="28"/>
  <c r="AX177" i="28"/>
  <c r="AX159" i="28"/>
  <c r="AX173" i="28"/>
  <c r="AX180" i="28"/>
  <c r="AX156" i="28"/>
  <c r="AX163" i="28"/>
  <c r="AX168" i="28"/>
  <c r="AX158" i="28"/>
  <c r="AX174" i="28"/>
  <c r="AX183" i="28"/>
  <c r="AX167" i="28"/>
  <c r="AX181" i="28"/>
  <c r="AX170" i="28"/>
  <c r="AX184" i="28"/>
  <c r="AX161" i="28"/>
  <c r="AX182" i="28"/>
  <c r="AA23" i="29"/>
  <c r="G66" i="12"/>
  <c r="G37" i="12"/>
  <c r="G95" i="12"/>
  <c r="G8" i="12"/>
  <c r="G35" i="11"/>
  <c r="G50" i="2"/>
  <c r="G108" i="2"/>
  <c r="G21" i="2"/>
  <c r="G79" i="2"/>
  <c r="G105" i="12"/>
  <c r="G18" i="12"/>
  <c r="G47" i="12"/>
  <c r="G76" i="12"/>
  <c r="BD4" i="28"/>
  <c r="AW3" i="28"/>
  <c r="BB78" i="27"/>
  <c r="BE78" i="27" s="1"/>
  <c r="AP8" i="27" s="1"/>
  <c r="BB66" i="27"/>
  <c r="BE66" i="27" s="1"/>
  <c r="AD8" i="27" s="1"/>
  <c r="BB85" i="27"/>
  <c r="BE85" i="27" s="1"/>
  <c r="AW8" i="27" s="1"/>
  <c r="BB83" i="27"/>
  <c r="BE83" i="27" s="1"/>
  <c r="AU8" i="27" s="1"/>
  <c r="AY19" i="28"/>
  <c r="AX188" i="28"/>
  <c r="AX208" i="28"/>
  <c r="AX185" i="28"/>
  <c r="AX204" i="28"/>
  <c r="AX205" i="28"/>
  <c r="AX191" i="28"/>
  <c r="AX189" i="28"/>
  <c r="AX202" i="28"/>
  <c r="AX207" i="28"/>
  <c r="AX186" i="28"/>
  <c r="AX212" i="28"/>
  <c r="AX194" i="28"/>
  <c r="AX198" i="28"/>
  <c r="AX201" i="28"/>
  <c r="AX196" i="28"/>
  <c r="AX203" i="28"/>
  <c r="AX210" i="28"/>
  <c r="AX195" i="28"/>
  <c r="AX187" i="28"/>
  <c r="AX211" i="28"/>
  <c r="AX190" i="28"/>
  <c r="AX199" i="28"/>
  <c r="AX206" i="28"/>
  <c r="AX197" i="28"/>
  <c r="AX193" i="28"/>
  <c r="AX215" i="28"/>
  <c r="AX192" i="28"/>
  <c r="AX209" i="28"/>
  <c r="AX200" i="28"/>
  <c r="AX214" i="28"/>
  <c r="AX213" i="28"/>
  <c r="BE425" i="28"/>
  <c r="BE427" i="28"/>
  <c r="BE430" i="28"/>
  <c r="BE420" i="28"/>
  <c r="BE418" i="28"/>
  <c r="BF24" i="28"/>
  <c r="BE426" i="28"/>
  <c r="BE423" i="28"/>
  <c r="BE421" i="28"/>
  <c r="BE422" i="28"/>
  <c r="BE424" i="28"/>
  <c r="BE409" i="28"/>
  <c r="BE402" i="28"/>
  <c r="BE413" i="28"/>
  <c r="BE407" i="28"/>
  <c r="BE417" i="28"/>
  <c r="BE412" i="28"/>
  <c r="BE429" i="28"/>
  <c r="BE428" i="28"/>
  <c r="BE404" i="28"/>
  <c r="BE414" i="28"/>
  <c r="BE410" i="28"/>
  <c r="BE408" i="28"/>
  <c r="BE415" i="28"/>
  <c r="BE419" i="28"/>
  <c r="BE431" i="28"/>
  <c r="BE403" i="28"/>
  <c r="BE406" i="28"/>
  <c r="BE405" i="28"/>
  <c r="BE432" i="28"/>
  <c r="BE411" i="28"/>
  <c r="BE416" i="28"/>
  <c r="AM351" i="28"/>
  <c r="AM368" i="28"/>
  <c r="AM365" i="28"/>
  <c r="AM359" i="28"/>
  <c r="AM353" i="28"/>
  <c r="AM350" i="28"/>
  <c r="AM360" i="28"/>
  <c r="AM342" i="28"/>
  <c r="AM364" i="28"/>
  <c r="AM358" i="28"/>
  <c r="AM343" i="28"/>
  <c r="AM345" i="28"/>
  <c r="AM366" i="28"/>
  <c r="AM347" i="28"/>
  <c r="AM361" i="28"/>
  <c r="AM355" i="28"/>
  <c r="AM369" i="28"/>
  <c r="AM363" i="28"/>
  <c r="AM346" i="28"/>
  <c r="AM367" i="28"/>
  <c r="AM354" i="28"/>
  <c r="AM340" i="28"/>
  <c r="AM362" i="28"/>
  <c r="AM344" i="28"/>
  <c r="AM370" i="28"/>
  <c r="AM348" i="28"/>
  <c r="AM341" i="28"/>
  <c r="AM352" i="28"/>
  <c r="AM349" i="28"/>
  <c r="AM356" i="28"/>
  <c r="AM357" i="28"/>
  <c r="AZ5" i="29"/>
  <c r="AZ6" i="29"/>
  <c r="AZ4" i="29"/>
  <c r="BD3" i="28"/>
  <c r="M90" i="15" a="1"/>
  <c r="M90" i="15" s="1"/>
  <c r="H90" i="15" s="1"/>
  <c r="I90" i="15" s="1"/>
  <c r="J90" i="15" s="1"/>
  <c r="K90" i="15" s="1"/>
  <c r="L90" i="15" s="1"/>
  <c r="BD2" i="28"/>
  <c r="G50" i="8"/>
  <c r="G19" i="11"/>
  <c r="G62" i="2"/>
  <c r="G91" i="2"/>
  <c r="G4" i="2"/>
  <c r="G33" i="2"/>
  <c r="G29" i="8"/>
  <c r="G116" i="8"/>
  <c r="G87" i="8"/>
  <c r="G58" i="8"/>
  <c r="G101" i="2"/>
  <c r="G14" i="2"/>
  <c r="G72" i="2"/>
  <c r="G43" i="2"/>
  <c r="G59" i="2"/>
  <c r="G30" i="2"/>
  <c r="G117" i="2"/>
  <c r="G88" i="2"/>
  <c r="BB87" i="27"/>
  <c r="BE87" i="27" s="1"/>
  <c r="AY8" i="27" s="1"/>
  <c r="BB61" i="27"/>
  <c r="BE61" i="27" s="1"/>
  <c r="Y8" i="27" s="1"/>
  <c r="BB52" i="27"/>
  <c r="BE52" i="27" s="1"/>
  <c r="AN364" i="28"/>
  <c r="AN350" i="28"/>
  <c r="AN367" i="28"/>
  <c r="AN368" i="28"/>
  <c r="AN354" i="28"/>
  <c r="AN341" i="28"/>
  <c r="AN358" i="28"/>
  <c r="AN345" i="28"/>
  <c r="AN362" i="28"/>
  <c r="AN349" i="28"/>
  <c r="AN366" i="28"/>
  <c r="AN353" i="28"/>
  <c r="AN370" i="28"/>
  <c r="AN340" i="28"/>
  <c r="AN357" i="28"/>
  <c r="AN343" i="28"/>
  <c r="AN344" i="28"/>
  <c r="AN361" i="28"/>
  <c r="AN347" i="28"/>
  <c r="AN348" i="28"/>
  <c r="AN365" i="28"/>
  <c r="AN351" i="28"/>
  <c r="AN352" i="28"/>
  <c r="AN369" i="28"/>
  <c r="AN355" i="28"/>
  <c r="AN360" i="28"/>
  <c r="AN346" i="28"/>
  <c r="AN363" i="28"/>
  <c r="AN356" i="28"/>
  <c r="AN342" i="28"/>
  <c r="AN359" i="28"/>
  <c r="AY4" i="29"/>
  <c r="AY6" i="29"/>
  <c r="AY5" i="29"/>
  <c r="M93" i="5" a="1"/>
  <c r="M93" i="5" s="1"/>
  <c r="H93" i="5" s="1"/>
  <c r="I93" i="5" s="1"/>
  <c r="J93" i="5" s="1"/>
  <c r="K93" i="5" s="1"/>
  <c r="L93" i="5" s="1"/>
  <c r="G112" i="12"/>
  <c r="G54" i="12"/>
  <c r="G25" i="12"/>
  <c r="G83" i="12"/>
  <c r="G69" i="12"/>
  <c r="G25" i="8"/>
  <c r="G83" i="8"/>
  <c r="G54" i="8"/>
  <c r="G112" i="8"/>
  <c r="G80" i="11"/>
  <c r="G51" i="11"/>
  <c r="G109" i="11"/>
  <c r="G22" i="11"/>
  <c r="G33" i="8"/>
  <c r="G104" i="2"/>
  <c r="G75" i="2"/>
  <c r="G17" i="2"/>
  <c r="G46" i="2"/>
  <c r="G44" i="13"/>
  <c r="G102" i="13"/>
  <c r="G15" i="13"/>
  <c r="G73" i="13"/>
  <c r="G116" i="12"/>
  <c r="G87" i="12"/>
  <c r="G29" i="12"/>
  <c r="G58" i="12"/>
  <c r="G43" i="8"/>
  <c r="G72" i="8"/>
  <c r="G101" i="8"/>
  <c r="G14" i="8"/>
  <c r="AA37" i="29"/>
  <c r="G116" i="2"/>
  <c r="G29" i="2"/>
  <c r="G87" i="2"/>
  <c r="G58" i="2"/>
  <c r="AQ378" i="28"/>
  <c r="AQ395" i="28"/>
  <c r="AQ381" i="28"/>
  <c r="AQ398" i="28"/>
  <c r="AQ384" i="28"/>
  <c r="AQ385" i="28"/>
  <c r="AQ371" i="28"/>
  <c r="AQ388" i="28"/>
  <c r="AQ374" i="28"/>
  <c r="AQ391" i="28"/>
  <c r="AQ373" i="28"/>
  <c r="AQ383" i="28"/>
  <c r="AQ377" i="28"/>
  <c r="AQ387" i="28"/>
  <c r="AQ389" i="28"/>
  <c r="AQ399" i="28"/>
  <c r="AQ393" i="28"/>
  <c r="AQ372" i="28"/>
  <c r="AQ397" i="28"/>
  <c r="AQ376" i="28"/>
  <c r="AQ401" i="28"/>
  <c r="AQ380" i="28"/>
  <c r="AQ382" i="28"/>
  <c r="AQ392" i="28"/>
  <c r="AQ386" i="28"/>
  <c r="AQ396" i="28"/>
  <c r="AQ390" i="28"/>
  <c r="AQ400" i="28"/>
  <c r="AR13" i="28"/>
  <c r="AQ379" i="28"/>
  <c r="AQ394" i="28"/>
  <c r="AQ375" i="28"/>
  <c r="BB54" i="27"/>
  <c r="BE54" i="27" s="1"/>
  <c r="BB68" i="27"/>
  <c r="BE68" i="27" s="1"/>
  <c r="AF8" i="27" s="1"/>
  <c r="BB72" i="27"/>
  <c r="BE72" i="27" s="1"/>
  <c r="AJ8" i="27" s="1"/>
  <c r="AJ430" i="28"/>
  <c r="AJ417" i="28"/>
  <c r="AJ402" i="28"/>
  <c r="AJ420" i="28"/>
  <c r="AJ427" i="28"/>
  <c r="AJ406" i="28"/>
  <c r="AJ424" i="28"/>
  <c r="AJ415" i="28"/>
  <c r="AJ426" i="28"/>
  <c r="AJ413" i="28"/>
  <c r="AJ423" i="28"/>
  <c r="AJ432" i="28"/>
  <c r="AJ405" i="28"/>
  <c r="AJ409" i="28"/>
  <c r="AJ410" i="28"/>
  <c r="AJ421" i="28"/>
  <c r="AJ414" i="28"/>
  <c r="AJ425" i="28"/>
  <c r="AJ418" i="28"/>
  <c r="AJ429" i="28"/>
  <c r="AJ422" i="28"/>
  <c r="AJ411" i="28"/>
  <c r="AK24" i="28"/>
  <c r="AJ404" i="28"/>
  <c r="AJ431" i="28"/>
  <c r="AJ408" i="28"/>
  <c r="AJ419" i="28"/>
  <c r="AJ428" i="28"/>
  <c r="AJ416" i="28"/>
  <c r="AJ403" i="28"/>
  <c r="AJ407" i="28"/>
  <c r="AJ412" i="28"/>
  <c r="AJ342" i="28"/>
  <c r="AJ356" i="28"/>
  <c r="AJ347" i="28"/>
  <c r="AJ346" i="28"/>
  <c r="AJ360" i="28"/>
  <c r="AJ363" i="28"/>
  <c r="AJ350" i="28"/>
  <c r="AJ364" i="28"/>
  <c r="AJ351" i="28"/>
  <c r="AJ354" i="28"/>
  <c r="AJ368" i="28"/>
  <c r="AJ367" i="28"/>
  <c r="AJ358" i="28"/>
  <c r="AJ341" i="28"/>
  <c r="AJ355" i="28"/>
  <c r="AJ362" i="28"/>
  <c r="AJ345" i="28"/>
  <c r="AJ343" i="28"/>
  <c r="AJ366" i="28"/>
  <c r="AJ349" i="28"/>
  <c r="AJ359" i="28"/>
  <c r="AJ370" i="28"/>
  <c r="AJ353" i="28"/>
  <c r="AJ340" i="28"/>
  <c r="AJ357" i="28"/>
  <c r="AJ352" i="28"/>
  <c r="AJ369" i="28"/>
  <c r="AJ348" i="28"/>
  <c r="AJ365" i="28"/>
  <c r="AJ344" i="28"/>
  <c r="AJ361" i="28"/>
  <c r="AY23" i="28"/>
  <c r="AX308" i="28"/>
  <c r="AX290" i="28"/>
  <c r="AX280" i="28"/>
  <c r="AX299" i="28"/>
  <c r="AX298" i="28"/>
  <c r="AX284" i="28"/>
  <c r="AX305" i="28"/>
  <c r="AX306" i="28"/>
  <c r="AX304" i="28"/>
  <c r="AX282" i="28"/>
  <c r="AX293" i="28"/>
  <c r="AX287" i="28"/>
  <c r="AX295" i="28"/>
  <c r="AX302" i="28"/>
  <c r="AX288" i="28"/>
  <c r="AX297" i="28"/>
  <c r="AX292" i="28"/>
  <c r="AX303" i="28"/>
  <c r="AX296" i="28"/>
  <c r="AX285" i="28"/>
  <c r="AX300" i="28"/>
  <c r="AX291" i="28"/>
  <c r="AX278" i="28"/>
  <c r="AX279" i="28"/>
  <c r="AX283" i="28"/>
  <c r="AX307" i="28"/>
  <c r="AX281" i="28"/>
  <c r="AX289" i="28"/>
  <c r="AX294" i="28"/>
  <c r="AX286" i="28"/>
  <c r="AX301" i="28"/>
  <c r="AX6" i="29"/>
  <c r="AX4" i="29"/>
  <c r="AX5" i="29"/>
  <c r="AA19" i="29"/>
  <c r="AA33" i="29"/>
  <c r="G62" i="12"/>
  <c r="G33" i="12"/>
  <c r="G91" i="12"/>
  <c r="G4" i="12"/>
  <c r="AA12" i="29"/>
  <c r="G75" i="8"/>
  <c r="G46" i="8"/>
  <c r="G104" i="8"/>
  <c r="G17" i="8"/>
  <c r="G14" i="12"/>
  <c r="G43" i="12"/>
  <c r="G72" i="12"/>
  <c r="G101" i="12"/>
  <c r="AA22" i="29"/>
  <c r="G86" i="2"/>
  <c r="G28" i="2"/>
  <c r="G115" i="2"/>
  <c r="G57" i="2"/>
  <c r="AK12" i="28"/>
  <c r="AJ318" i="28"/>
  <c r="AJ336" i="28"/>
  <c r="AJ335" i="28"/>
  <c r="AJ338" i="28"/>
  <c r="AJ325" i="28"/>
  <c r="AJ312" i="28"/>
  <c r="AJ329" i="28"/>
  <c r="AJ314" i="28"/>
  <c r="AJ332" i="28"/>
  <c r="AJ319" i="28"/>
  <c r="AJ320" i="28"/>
  <c r="AJ339" i="28"/>
  <c r="AJ324" i="28"/>
  <c r="AJ311" i="28"/>
  <c r="AJ328" i="28"/>
  <c r="AJ327" i="28"/>
  <c r="AJ309" i="28"/>
  <c r="AJ313" i="28"/>
  <c r="AJ317" i="28"/>
  <c r="AJ310" i="28"/>
  <c r="AJ321" i="28"/>
  <c r="AJ322" i="28"/>
  <c r="AJ333" i="28"/>
  <c r="AJ326" i="28"/>
  <c r="AJ337" i="28"/>
  <c r="AJ316" i="28"/>
  <c r="AJ323" i="28"/>
  <c r="AJ330" i="28"/>
  <c r="AJ334" i="28"/>
  <c r="AJ331" i="28"/>
  <c r="AJ315" i="28"/>
  <c r="BF20" i="28"/>
  <c r="BE225" i="28"/>
  <c r="BE219" i="28"/>
  <c r="BE243" i="28"/>
  <c r="BE245" i="28"/>
  <c r="BE246" i="28"/>
  <c r="BE218" i="28"/>
  <c r="BE220" i="28"/>
  <c r="BE221" i="28"/>
  <c r="BE244" i="28"/>
  <c r="BE222" i="28"/>
  <c r="BE230" i="28"/>
  <c r="BE235" i="28"/>
  <c r="BE217" i="28"/>
  <c r="BE240" i="28"/>
  <c r="BE229" i="28"/>
  <c r="BE226" i="28"/>
  <c r="BE233" i="28"/>
  <c r="BE231" i="28"/>
  <c r="BE237" i="28"/>
  <c r="BE236" i="28"/>
  <c r="BE241" i="28"/>
  <c r="BE242" i="28"/>
  <c r="BE223" i="28"/>
  <c r="BE238" i="28"/>
  <c r="BE228" i="28"/>
  <c r="BE216" i="28"/>
  <c r="BE224" i="28"/>
  <c r="BE239" i="28"/>
  <c r="BE227" i="28"/>
  <c r="BE232" i="28"/>
  <c r="BE234" i="28"/>
  <c r="AY20" i="28"/>
  <c r="AX224" i="28"/>
  <c r="AX217" i="28"/>
  <c r="AX242" i="28"/>
  <c r="AX244" i="28"/>
  <c r="AX218" i="28"/>
  <c r="AX219" i="28"/>
  <c r="AX226" i="28"/>
  <c r="AX220" i="28"/>
  <c r="AX246" i="28"/>
  <c r="AX234" i="28"/>
  <c r="AX230" i="28"/>
  <c r="AX237" i="28"/>
  <c r="AX235" i="28"/>
  <c r="AX243" i="28"/>
  <c r="AX241" i="28"/>
  <c r="AX229" i="28"/>
  <c r="AX223" i="28"/>
  <c r="AX231" i="28"/>
  <c r="AX238" i="28"/>
  <c r="AX216" i="28"/>
  <c r="AX245" i="28"/>
  <c r="AX228" i="28"/>
  <c r="AX233" i="28"/>
  <c r="AX232" i="28"/>
  <c r="AX239" i="28"/>
  <c r="AX225" i="28"/>
  <c r="AX222" i="28"/>
  <c r="AX227" i="28"/>
  <c r="AX221" i="28"/>
  <c r="AX236" i="28"/>
  <c r="AX240" i="28"/>
  <c r="BB57" i="27"/>
  <c r="BE57" i="27" s="1"/>
  <c r="BB82" i="27"/>
  <c r="BE82" i="27" s="1"/>
  <c r="AT8" i="27" s="1"/>
  <c r="BB56" i="27"/>
  <c r="BE56" i="27" s="1"/>
  <c r="AK350" i="28"/>
  <c r="AK367" i="28"/>
  <c r="AK369" i="28"/>
  <c r="AK354" i="28"/>
  <c r="AK340" i="28"/>
  <c r="AK341" i="28"/>
  <c r="AK358" i="28"/>
  <c r="AK348" i="28"/>
  <c r="AK349" i="28"/>
  <c r="AK362" i="28"/>
  <c r="AK356" i="28"/>
  <c r="AK357" i="28"/>
  <c r="AK366" i="28"/>
  <c r="AK364" i="28"/>
  <c r="AK365" i="28"/>
  <c r="AK370" i="28"/>
  <c r="AK344" i="28"/>
  <c r="AK343" i="28"/>
  <c r="AK352" i="28"/>
  <c r="AK347" i="28"/>
  <c r="AK360" i="28"/>
  <c r="AK355" i="28"/>
  <c r="AK345" i="28"/>
  <c r="AK346" i="28"/>
  <c r="AK363" i="28"/>
  <c r="AK361" i="28"/>
  <c r="AK342" i="28"/>
  <c r="AK351" i="28"/>
  <c r="AK359" i="28"/>
  <c r="AK368" i="28"/>
  <c r="AK353" i="28"/>
  <c r="M108" i="15" a="1"/>
  <c r="M108" i="15" s="1"/>
  <c r="H108" i="15" s="1"/>
  <c r="I108" i="15" s="1"/>
  <c r="J108" i="15" s="1"/>
  <c r="K108" i="15" s="1"/>
  <c r="L108" i="15" s="1"/>
  <c r="BF18" i="28"/>
  <c r="BE167" i="28"/>
  <c r="BE163" i="28"/>
  <c r="BE178" i="28"/>
  <c r="BE180" i="28"/>
  <c r="BE160" i="28"/>
  <c r="BE162" i="28"/>
  <c r="BE159" i="28"/>
  <c r="BE184" i="28"/>
  <c r="BE170" i="28"/>
  <c r="BE177" i="28"/>
  <c r="BE157" i="28"/>
  <c r="BE172" i="28"/>
  <c r="BE154" i="28"/>
  <c r="BE158" i="28"/>
  <c r="BE161" i="28"/>
  <c r="BE183" i="28"/>
  <c r="BE175" i="28"/>
  <c r="BE171" i="28"/>
  <c r="BE168" i="28"/>
  <c r="BE182" i="28"/>
  <c r="BE181" i="28"/>
  <c r="BE156" i="28"/>
  <c r="BE173" i="28"/>
  <c r="BE176" i="28"/>
  <c r="BE155" i="28"/>
  <c r="BE179" i="28"/>
  <c r="BE174" i="28"/>
  <c r="BE164" i="28"/>
  <c r="BE166" i="28"/>
  <c r="BE169" i="28"/>
  <c r="BE165" i="28"/>
  <c r="BE97" i="28"/>
  <c r="BE122" i="28"/>
  <c r="BE94" i="28"/>
  <c r="BE117" i="28"/>
  <c r="BE118" i="28"/>
  <c r="BE120" i="28"/>
  <c r="BE121" i="28"/>
  <c r="BE92" i="28"/>
  <c r="BE93" i="28"/>
  <c r="BE116" i="28"/>
  <c r="BE119" i="28"/>
  <c r="BE111" i="28"/>
  <c r="BE110" i="28"/>
  <c r="BE96" i="28"/>
  <c r="BE102" i="28"/>
  <c r="BE107" i="28"/>
  <c r="BF11" i="28"/>
  <c r="BE112" i="28"/>
  <c r="BE101" i="28"/>
  <c r="BE98" i="28"/>
  <c r="BE105" i="28"/>
  <c r="BE103" i="28"/>
  <c r="BE109" i="28"/>
  <c r="BE108" i="28"/>
  <c r="BE113" i="28"/>
  <c r="BE114" i="28"/>
  <c r="BE106" i="28"/>
  <c r="BE104" i="28"/>
  <c r="BE95" i="28"/>
  <c r="BE100" i="28"/>
  <c r="BE115" i="28"/>
  <c r="BE99" i="28"/>
  <c r="G73" i="2"/>
  <c r="G44" i="2"/>
  <c r="G102" i="2"/>
  <c r="G15" i="2"/>
  <c r="G24" i="8"/>
  <c r="G53" i="8"/>
  <c r="G111" i="8"/>
  <c r="G82" i="8"/>
  <c r="G107" i="2"/>
  <c r="G78" i="2"/>
  <c r="G49" i="2"/>
  <c r="G20" i="2"/>
  <c r="G76" i="13"/>
  <c r="G47" i="13"/>
  <c r="AA25" i="29"/>
  <c r="G28" i="8"/>
  <c r="G57" i="8"/>
  <c r="G115" i="8"/>
  <c r="G86" i="8"/>
  <c r="G56" i="2"/>
  <c r="BB71" i="27"/>
  <c r="BE71" i="27" s="1"/>
  <c r="AI8" i="27" s="1"/>
  <c r="BB65" i="27"/>
  <c r="BE65" i="27" s="1"/>
  <c r="AC8" i="27" s="1"/>
  <c r="BB69" i="27"/>
  <c r="BE69" i="27" s="1"/>
  <c r="AG8" i="27" s="1"/>
  <c r="AA32" i="29"/>
  <c r="G3" i="2"/>
  <c r="G32" i="2"/>
  <c r="G90" i="2"/>
  <c r="G61" i="2"/>
  <c r="G71" i="2"/>
  <c r="G100" i="2"/>
  <c r="G42" i="2"/>
  <c r="G13" i="2"/>
  <c r="AA36" i="29"/>
  <c r="G68" i="12"/>
  <c r="G97" i="12"/>
  <c r="G39" i="12"/>
  <c r="G10" i="12"/>
  <c r="G113" i="2"/>
  <c r="AK202" i="28" l="1"/>
  <c r="G97" i="11"/>
  <c r="G10" i="11"/>
  <c r="G68" i="11"/>
  <c r="G39" i="11"/>
  <c r="G103" i="11"/>
  <c r="G16" i="11"/>
  <c r="O44" i="29"/>
  <c r="B44" i="29" s="1"/>
  <c r="O51" i="29"/>
  <c r="B51" i="29" s="1"/>
  <c r="O45" i="29"/>
  <c r="B45" i="29" s="1"/>
  <c r="O63" i="29"/>
  <c r="B63" i="29" s="1"/>
  <c r="O67" i="29"/>
  <c r="B67" i="29" s="1"/>
  <c r="F11" i="29"/>
  <c r="G30" i="34"/>
  <c r="AA13" i="29"/>
  <c r="G59" i="34"/>
  <c r="O59" i="29"/>
  <c r="B59" i="29" s="1"/>
  <c r="G88" i="34"/>
  <c r="AQ12" i="29" a="1"/>
  <c r="G97" i="8"/>
  <c r="G13" i="11"/>
  <c r="G42" i="11"/>
  <c r="G107" i="32"/>
  <c r="G78" i="32"/>
  <c r="G49" i="32"/>
  <c r="G20" i="32"/>
  <c r="G44" i="30"/>
  <c r="G15" i="30"/>
  <c r="G102" i="30"/>
  <c r="G73" i="30"/>
  <c r="G4" i="30"/>
  <c r="G91" i="30"/>
  <c r="G62" i="30"/>
  <c r="G33" i="30"/>
  <c r="G14" i="13"/>
  <c r="G72" i="13"/>
  <c r="G26" i="31"/>
  <c r="G55" i="31"/>
  <c r="G113" i="31"/>
  <c r="G84" i="31"/>
  <c r="G92" i="13"/>
  <c r="G63" i="13"/>
  <c r="G34" i="13"/>
  <c r="G5" i="13"/>
  <c r="G92" i="9"/>
  <c r="G63" i="9"/>
  <c r="G5" i="9"/>
  <c r="G34" i="9"/>
  <c r="G10" i="9"/>
  <c r="G39" i="9"/>
  <c r="G58" i="31"/>
  <c r="G29" i="31"/>
  <c r="G87" i="31"/>
  <c r="G53" i="9"/>
  <c r="G111" i="9"/>
  <c r="G82" i="9"/>
  <c r="G24" i="9"/>
  <c r="G83" i="32"/>
  <c r="G25" i="32"/>
  <c r="G112" i="32"/>
  <c r="G54" i="32"/>
  <c r="G74" i="34"/>
  <c r="G103" i="34"/>
  <c r="G100" i="34"/>
  <c r="G42" i="34"/>
  <c r="G13" i="34"/>
  <c r="G71" i="34"/>
  <c r="G32" i="11"/>
  <c r="G61" i="11"/>
  <c r="G90" i="11"/>
  <c r="G3" i="11"/>
  <c r="G56" i="9"/>
  <c r="G114" i="9"/>
  <c r="G96" i="34"/>
  <c r="G11" i="30"/>
  <c r="G40" i="30"/>
  <c r="G98" i="30"/>
  <c r="G69" i="30"/>
  <c r="G72" i="11"/>
  <c r="G43" i="11"/>
  <c r="G14" i="11"/>
  <c r="G101" i="11"/>
  <c r="G26" i="30"/>
  <c r="G113" i="30"/>
  <c r="G84" i="30"/>
  <c r="G55" i="30"/>
  <c r="G117" i="13"/>
  <c r="G30" i="13"/>
  <c r="G88" i="13"/>
  <c r="G59" i="13"/>
  <c r="G11" i="13"/>
  <c r="G98" i="13"/>
  <c r="AS345" i="28"/>
  <c r="AS360" i="28"/>
  <c r="AS351" i="28"/>
  <c r="AS358" i="28"/>
  <c r="AS370" i="28"/>
  <c r="AS365" i="28"/>
  <c r="AS349" i="28"/>
  <c r="AS364" i="28"/>
  <c r="AS347" i="28"/>
  <c r="AS343" i="28"/>
  <c r="AS353" i="28"/>
  <c r="AS368" i="28"/>
  <c r="AS354" i="28"/>
  <c r="AS369" i="28"/>
  <c r="AS357" i="28"/>
  <c r="AS367" i="28"/>
  <c r="AS366" i="28"/>
  <c r="AS362" i="28"/>
  <c r="AS355" i="28"/>
  <c r="AS346" i="28"/>
  <c r="AS361" i="28"/>
  <c r="AS363" i="28"/>
  <c r="AS344" i="28"/>
  <c r="AS352" i="28"/>
  <c r="AS350" i="28"/>
  <c r="AS356" i="28"/>
  <c r="AS340" i="28"/>
  <c r="AS342" i="28"/>
  <c r="AS341" i="28"/>
  <c r="AS359" i="28"/>
  <c r="AS348" i="28"/>
  <c r="AP12" i="29" a="1"/>
  <c r="AR362" i="28"/>
  <c r="AR370" i="28"/>
  <c r="AR346" i="28"/>
  <c r="AR358" i="28"/>
  <c r="AR342" i="28"/>
  <c r="AR344" i="28"/>
  <c r="AR367" i="28"/>
  <c r="AR368" i="28"/>
  <c r="AR369" i="28"/>
  <c r="AR345" i="28"/>
  <c r="AR350" i="28"/>
  <c r="AR353" i="28"/>
  <c r="AR348" i="28"/>
  <c r="AR361" i="28"/>
  <c r="AR364" i="28"/>
  <c r="AR359" i="28"/>
  <c r="AR349" i="28"/>
  <c r="AR354" i="28"/>
  <c r="AR360" i="28"/>
  <c r="AR341" i="28"/>
  <c r="AR357" i="28"/>
  <c r="AR340" i="28"/>
  <c r="AR365" i="28"/>
  <c r="AR352" i="28"/>
  <c r="AR343" i="28"/>
  <c r="AR366" i="28"/>
  <c r="AR363" i="28"/>
  <c r="AR347" i="28"/>
  <c r="AR356" i="28"/>
  <c r="AR355" i="28"/>
  <c r="AR351" i="28"/>
  <c r="AO368" i="28"/>
  <c r="AO350" i="28"/>
  <c r="AO341" i="28"/>
  <c r="AO347" i="28"/>
  <c r="AO359" i="28"/>
  <c r="AO358" i="28"/>
  <c r="AO365" i="28"/>
  <c r="AO345" i="28"/>
  <c r="AO357" i="28"/>
  <c r="AO356" i="28"/>
  <c r="AO349" i="28"/>
  <c r="AO363" i="28"/>
  <c r="AO354" i="28"/>
  <c r="AO344" i="28"/>
  <c r="AO351" i="28"/>
  <c r="AO340" i="28"/>
  <c r="AO355" i="28"/>
  <c r="AO352" i="28"/>
  <c r="AO366" i="28"/>
  <c r="AO361" i="28"/>
  <c r="AO369" i="28"/>
  <c r="AO367" i="28"/>
  <c r="AO348" i="28"/>
  <c r="AO362" i="28"/>
  <c r="AO342" i="28"/>
  <c r="AO360" i="28"/>
  <c r="AO353" i="28"/>
  <c r="AO343" i="28"/>
  <c r="AO370" i="28"/>
  <c r="AO364" i="28"/>
  <c r="AO346" i="28"/>
  <c r="AT364" i="28"/>
  <c r="AT369" i="28"/>
  <c r="AT368" i="28"/>
  <c r="AT356" i="28"/>
  <c r="AT341" i="28"/>
  <c r="AT347" i="28"/>
  <c r="AT370" i="28"/>
  <c r="AT340" i="28"/>
  <c r="AT343" i="28"/>
  <c r="AT351" i="28"/>
  <c r="AT358" i="28"/>
  <c r="AT366" i="28"/>
  <c r="AT345" i="28"/>
  <c r="AT360" i="28"/>
  <c r="AT349" i="28"/>
  <c r="AT359" i="28"/>
  <c r="AT346" i="28"/>
  <c r="AT352" i="28"/>
  <c r="AT367" i="28"/>
  <c r="AT348" i="28"/>
  <c r="AT342" i="28"/>
  <c r="AT357" i="28"/>
  <c r="AT353" i="28"/>
  <c r="AT354" i="28"/>
  <c r="AT361" i="28"/>
  <c r="AT362" i="28"/>
  <c r="AT365" i="28"/>
  <c r="AT350" i="28"/>
  <c r="AT363" i="28"/>
  <c r="AT344" i="28"/>
  <c r="AT355" i="28"/>
  <c r="AU365" i="28"/>
  <c r="AU367" i="28"/>
  <c r="AU364" i="28"/>
  <c r="AU370" i="28"/>
  <c r="AU342" i="28"/>
  <c r="AU345" i="28"/>
  <c r="AU359" i="28"/>
  <c r="AU363" i="28"/>
  <c r="AU348" i="28"/>
  <c r="AU368" i="28"/>
  <c r="AU347" i="28"/>
  <c r="AU343" i="28"/>
  <c r="AU353" i="28"/>
  <c r="AU340" i="28"/>
  <c r="AU355" i="28"/>
  <c r="AU341" i="28"/>
  <c r="AU366" i="28"/>
  <c r="AU352" i="28"/>
  <c r="AU356" i="28"/>
  <c r="AU361" i="28"/>
  <c r="AU344" i="28"/>
  <c r="AU358" i="28"/>
  <c r="AU357" i="28"/>
  <c r="AU351" i="28"/>
  <c r="AU369" i="28"/>
  <c r="AU349" i="28"/>
  <c r="AU354" i="28"/>
  <c r="AU360" i="28"/>
  <c r="AU362" i="28"/>
  <c r="AU346" i="28"/>
  <c r="AU350" i="28"/>
  <c r="AQ366" i="28"/>
  <c r="AQ342" i="28"/>
  <c r="AQ350" i="28"/>
  <c r="AQ369" i="28"/>
  <c r="AQ355" i="28"/>
  <c r="AQ341" i="28"/>
  <c r="AQ359" i="28"/>
  <c r="AQ368" i="28"/>
  <c r="AQ358" i="28"/>
  <c r="AQ351" i="28"/>
  <c r="AQ348" i="28"/>
  <c r="AQ349" i="28"/>
  <c r="AQ370" i="28"/>
  <c r="AQ352" i="28"/>
  <c r="AQ345" i="28"/>
  <c r="AQ362" i="28"/>
  <c r="AQ344" i="28"/>
  <c r="AQ364" i="28"/>
  <c r="AQ340" i="28"/>
  <c r="AQ354" i="28"/>
  <c r="AQ357" i="28"/>
  <c r="AQ367" i="28"/>
  <c r="AQ346" i="28"/>
  <c r="AQ360" i="28"/>
  <c r="AQ365" i="28"/>
  <c r="AQ363" i="28"/>
  <c r="AQ343" i="28"/>
  <c r="AQ356" i="28"/>
  <c r="AQ361" i="28"/>
  <c r="AQ353" i="28"/>
  <c r="AQ347" i="28"/>
  <c r="AP358" i="28"/>
  <c r="AP369" i="28"/>
  <c r="AP365" i="28"/>
  <c r="AP368" i="28"/>
  <c r="AP362" i="28"/>
  <c r="AP363" i="28"/>
  <c r="AP355" i="28"/>
  <c r="AP348" i="28"/>
  <c r="AP340" i="28"/>
  <c r="AP349" i="28"/>
  <c r="AP342" i="28"/>
  <c r="AP343" i="28"/>
  <c r="AP367" i="28"/>
  <c r="AP364" i="28"/>
  <c r="AP356" i="28"/>
  <c r="AP341" i="28"/>
  <c r="AP350" i="28"/>
  <c r="AP347" i="28"/>
  <c r="AP346" i="28"/>
  <c r="AP366" i="28"/>
  <c r="AP352" i="28"/>
  <c r="AP345" i="28"/>
  <c r="AP361" i="28"/>
  <c r="AP357" i="28"/>
  <c r="AP351" i="28"/>
  <c r="AP370" i="28"/>
  <c r="AP354" i="28"/>
  <c r="AP353" i="28"/>
  <c r="AP344" i="28"/>
  <c r="AP360" i="28"/>
  <c r="AP359" i="28"/>
  <c r="G40" i="34"/>
  <c r="G98" i="34"/>
  <c r="G94" i="9"/>
  <c r="G36" i="9"/>
  <c r="G7" i="9"/>
  <c r="G65" i="9"/>
  <c r="G43" i="34"/>
  <c r="G72" i="34"/>
  <c r="G42" i="32"/>
  <c r="G71" i="32"/>
  <c r="G100" i="32"/>
  <c r="G35" i="13"/>
  <c r="G6" i="13"/>
  <c r="G93" i="13"/>
  <c r="G64" i="13"/>
  <c r="O62" i="29"/>
  <c r="B62" i="29" s="1"/>
  <c r="O46" i="29"/>
  <c r="B46" i="29" s="1"/>
  <c r="O53" i="29"/>
  <c r="B53" i="29" s="1"/>
  <c r="O69" i="29"/>
  <c r="B69" i="29" s="1"/>
  <c r="G65" i="30"/>
  <c r="G36" i="30"/>
  <c r="G7" i="30"/>
  <c r="G94" i="30"/>
  <c r="G50" i="32"/>
  <c r="G79" i="32"/>
  <c r="G99" i="11"/>
  <c r="G70" i="11"/>
  <c r="G12" i="11"/>
  <c r="G41" i="11"/>
  <c r="G63" i="11"/>
  <c r="G5" i="11"/>
  <c r="G92" i="11"/>
  <c r="G34" i="11"/>
  <c r="G69" i="9"/>
  <c r="G98" i="9"/>
  <c r="G11" i="9"/>
  <c r="G40" i="9"/>
  <c r="G20" i="30"/>
  <c r="G107" i="30"/>
  <c r="G23" i="34"/>
  <c r="G81" i="34"/>
  <c r="G29" i="13"/>
  <c r="G87" i="13"/>
  <c r="G92" i="34"/>
  <c r="G34" i="34"/>
  <c r="G63" i="34"/>
  <c r="G5" i="34"/>
  <c r="G107" i="31"/>
  <c r="G20" i="31"/>
  <c r="G78" i="31"/>
  <c r="G64" i="9"/>
  <c r="G93" i="9"/>
  <c r="G6" i="9"/>
  <c r="G35" i="9"/>
  <c r="G8" i="9"/>
  <c r="G37" i="9"/>
  <c r="G95" i="9"/>
  <c r="G66" i="9"/>
  <c r="G107" i="11"/>
  <c r="G49" i="11"/>
  <c r="G20" i="11"/>
  <c r="G78" i="11"/>
  <c r="G79" i="34"/>
  <c r="G21" i="34"/>
  <c r="G50" i="34"/>
  <c r="G108" i="34"/>
  <c r="G115" i="13"/>
  <c r="G28" i="13"/>
  <c r="G86" i="13"/>
  <c r="G57" i="13"/>
  <c r="G105" i="30"/>
  <c r="G76" i="30"/>
  <c r="G47" i="30"/>
  <c r="G18" i="30"/>
  <c r="G97" i="34"/>
  <c r="G68" i="34"/>
  <c r="G10" i="34"/>
  <c r="G39" i="34"/>
  <c r="G105" i="9"/>
  <c r="G76" i="9"/>
  <c r="G47" i="9"/>
  <c r="G18" i="9"/>
  <c r="O65" i="29"/>
  <c r="B65" i="29" s="1"/>
  <c r="G111" i="12"/>
  <c r="C11" i="29"/>
  <c r="AA38" i="29"/>
  <c r="O58" i="29"/>
  <c r="B58" i="29" s="1"/>
  <c r="G40" i="13"/>
  <c r="O52" i="29"/>
  <c r="B52" i="29" s="1"/>
  <c r="N11" i="29"/>
  <c r="G74" i="11"/>
  <c r="O60" i="29"/>
  <c r="B60" i="29" s="1"/>
  <c r="G63" i="8"/>
  <c r="G16" i="34"/>
  <c r="G112" i="34"/>
  <c r="V27" i="16"/>
  <c r="O14" i="29"/>
  <c r="V51" i="16"/>
  <c r="O38" i="29"/>
  <c r="AG12" i="29" a="1"/>
  <c r="Q12" i="29" a="1"/>
  <c r="G36" i="2"/>
  <c r="C36" i="22" s="1"/>
  <c r="O47" i="29"/>
  <c r="B47" i="29" s="1"/>
  <c r="G42" i="12"/>
  <c r="G46" i="9"/>
  <c r="G45" i="34"/>
  <c r="G69" i="34"/>
  <c r="V26" i="16"/>
  <c r="O13" i="29"/>
  <c r="G69" i="13"/>
  <c r="O49" i="29"/>
  <c r="B49" i="29" s="1"/>
  <c r="AA16" i="29"/>
  <c r="O56" i="29"/>
  <c r="B56" i="29" s="1"/>
  <c r="G11" i="29"/>
  <c r="O68" i="29"/>
  <c r="B68" i="29" s="1"/>
  <c r="AD12" i="29" a="1"/>
  <c r="G65" i="2"/>
  <c r="C65" i="22" s="1"/>
  <c r="O64" i="29"/>
  <c r="B64" i="29" s="1"/>
  <c r="G13" i="12"/>
  <c r="G17" i="9"/>
  <c r="G75" i="31"/>
  <c r="G101" i="31"/>
  <c r="G11" i="34"/>
  <c r="V35" i="16"/>
  <c r="O22" i="29"/>
  <c r="V36" i="16"/>
  <c r="O23" i="29"/>
  <c r="V39" i="16"/>
  <c r="O26" i="29"/>
  <c r="V47" i="16"/>
  <c r="G111" i="6" s="1"/>
  <c r="C111" i="23" s="1"/>
  <c r="O34" i="29"/>
  <c r="O72" i="29"/>
  <c r="B72" i="29" s="1"/>
  <c r="J11" i="29"/>
  <c r="E11" i="29"/>
  <c r="BD12" i="29" a="1"/>
  <c r="G7" i="2"/>
  <c r="C7" i="22" s="1"/>
  <c r="G71" i="12"/>
  <c r="G52" i="8"/>
  <c r="G75" i="9"/>
  <c r="G17" i="31"/>
  <c r="G14" i="31"/>
  <c r="G37" i="34"/>
  <c r="V46" i="16"/>
  <c r="O33" i="29"/>
  <c r="V30" i="16"/>
  <c r="G94" i="6" s="1"/>
  <c r="C94" i="23" s="1"/>
  <c r="O17" i="29"/>
  <c r="V44" i="16"/>
  <c r="G79" i="6" s="1"/>
  <c r="C79" i="23" s="1"/>
  <c r="O31" i="29"/>
  <c r="V32" i="16"/>
  <c r="O19" i="29"/>
  <c r="K11" i="29"/>
  <c r="G36" i="8"/>
  <c r="G7" i="8"/>
  <c r="P12" i="29" a="1"/>
  <c r="P32" i="29" s="1"/>
  <c r="I11" i="29"/>
  <c r="D11" i="29"/>
  <c r="G23" i="8"/>
  <c r="G46" i="31"/>
  <c r="G43" i="31"/>
  <c r="G8" i="34"/>
  <c r="G14" i="34"/>
  <c r="V28" i="16"/>
  <c r="O15" i="29"/>
  <c r="V53" i="16"/>
  <c r="O40" i="29"/>
  <c r="V34" i="16"/>
  <c r="G69" i="6" s="1"/>
  <c r="O21" i="29"/>
  <c r="V37" i="16"/>
  <c r="O24" i="29"/>
  <c r="V31" i="16"/>
  <c r="O18" i="29"/>
  <c r="V42" i="16"/>
  <c r="O29" i="29"/>
  <c r="O70" i="29"/>
  <c r="B70" i="29" s="1"/>
  <c r="G53" i="12"/>
  <c r="G65" i="8"/>
  <c r="AR93" i="28"/>
  <c r="O50" i="29"/>
  <c r="B50" i="29" s="1"/>
  <c r="G81" i="8"/>
  <c r="G66" i="34"/>
  <c r="G101" i="34"/>
  <c r="V40" i="16"/>
  <c r="O27" i="29"/>
  <c r="V52" i="16"/>
  <c r="O39" i="29"/>
  <c r="V41" i="16"/>
  <c r="O28" i="29"/>
  <c r="V29" i="16"/>
  <c r="O16" i="29"/>
  <c r="V38" i="16"/>
  <c r="G73" i="6" s="1"/>
  <c r="O25" i="29"/>
  <c r="O55" i="29"/>
  <c r="B55" i="29" s="1"/>
  <c r="G7" i="12"/>
  <c r="G65" i="12"/>
  <c r="G82" i="12"/>
  <c r="H11" i="29"/>
  <c r="AR108" i="28"/>
  <c r="BC12" i="29" a="1"/>
  <c r="O57" i="29"/>
  <c r="B57" i="29" s="1"/>
  <c r="AF50" i="16"/>
  <c r="G85" i="32" s="1"/>
  <c r="V50" i="16"/>
  <c r="O37" i="29"/>
  <c r="G94" i="12"/>
  <c r="AC12" i="29" a="1"/>
  <c r="V45" i="16"/>
  <c r="G22" i="6" s="1"/>
  <c r="O32" i="29"/>
  <c r="V33" i="16"/>
  <c r="G39" i="6" s="1"/>
  <c r="O20" i="29"/>
  <c r="L11" i="29"/>
  <c r="G54" i="34"/>
  <c r="AE27" i="16"/>
  <c r="G91" i="31" s="1"/>
  <c r="V25" i="16"/>
  <c r="O12" i="29"/>
  <c r="V48" i="16"/>
  <c r="G112" i="6" s="1"/>
  <c r="O35" i="29"/>
  <c r="V49" i="16"/>
  <c r="O36" i="29"/>
  <c r="G45" i="11"/>
  <c r="G92" i="8"/>
  <c r="G83" i="34"/>
  <c r="V43" i="16"/>
  <c r="O30" i="29"/>
  <c r="O66" i="29"/>
  <c r="B66" i="29" s="1"/>
  <c r="M11" i="29"/>
  <c r="O48" i="29"/>
  <c r="B48" i="29" s="1"/>
  <c r="G77" i="9"/>
  <c r="G52" i="30"/>
  <c r="G48" i="9"/>
  <c r="G9" i="12"/>
  <c r="G23" i="30"/>
  <c r="G15" i="9"/>
  <c r="G44" i="9"/>
  <c r="G96" i="12"/>
  <c r="G43" i="9"/>
  <c r="G14" i="9"/>
  <c r="G39" i="8"/>
  <c r="G102" i="9"/>
  <c r="G67" i="12"/>
  <c r="G77" i="31"/>
  <c r="G68" i="8"/>
  <c r="G106" i="31"/>
  <c r="G101" i="9"/>
  <c r="G25" i="9"/>
  <c r="G42" i="8"/>
  <c r="G100" i="8"/>
  <c r="G110" i="34"/>
  <c r="G54" i="9"/>
  <c r="G83" i="9"/>
  <c r="G11" i="12"/>
  <c r="G71" i="8"/>
  <c r="G52" i="34"/>
  <c r="G98" i="12"/>
  <c r="G19" i="9"/>
  <c r="G81" i="30"/>
  <c r="G62" i="8"/>
  <c r="G86" i="12"/>
  <c r="G84" i="2"/>
  <c r="C84" i="22" s="1"/>
  <c r="G28" i="12"/>
  <c r="G26" i="2"/>
  <c r="C26" i="22" s="1"/>
  <c r="G115" i="12"/>
  <c r="G27" i="2"/>
  <c r="C27" i="22" s="1"/>
  <c r="G4" i="8"/>
  <c r="G108" i="8"/>
  <c r="G90" i="12"/>
  <c r="G34" i="2"/>
  <c r="C34" i="22" s="1"/>
  <c r="G27" i="9"/>
  <c r="G110" i="2"/>
  <c r="C110" i="22" s="1"/>
  <c r="G45" i="2"/>
  <c r="C45" i="22" s="1"/>
  <c r="G79" i="8"/>
  <c r="G32" i="12"/>
  <c r="G85" i="9"/>
  <c r="G79" i="12"/>
  <c r="G87" i="34"/>
  <c r="G44" i="34"/>
  <c r="G21" i="12"/>
  <c r="G116" i="34"/>
  <c r="G73" i="34"/>
  <c r="G58" i="13"/>
  <c r="G24" i="32"/>
  <c r="G29" i="34"/>
  <c r="G15" i="34"/>
  <c r="G80" i="13"/>
  <c r="G116" i="13"/>
  <c r="G83" i="13"/>
  <c r="G112" i="13"/>
  <c r="G22" i="13"/>
  <c r="G29" i="11"/>
  <c r="G84" i="34"/>
  <c r="G85" i="2"/>
  <c r="C85" i="22" s="1"/>
  <c r="G54" i="13"/>
  <c r="G75" i="12"/>
  <c r="G17" i="12"/>
  <c r="G114" i="8"/>
  <c r="G87" i="11"/>
  <c r="G26" i="34"/>
  <c r="G46" i="12"/>
  <c r="G85" i="8"/>
  <c r="G116" i="11"/>
  <c r="G57" i="30"/>
  <c r="G55" i="34"/>
  <c r="G52" i="2"/>
  <c r="C52" i="22" s="1"/>
  <c r="G56" i="8"/>
  <c r="G86" i="30"/>
  <c r="G63" i="2"/>
  <c r="C63" i="22" s="1"/>
  <c r="G81" i="2"/>
  <c r="C81" i="22" s="1"/>
  <c r="G103" i="2"/>
  <c r="C103" i="22" s="1"/>
  <c r="G115" i="30"/>
  <c r="G55" i="32"/>
  <c r="G84" i="32"/>
  <c r="G33" i="32"/>
  <c r="G91" i="32"/>
  <c r="G112" i="11"/>
  <c r="G83" i="11"/>
  <c r="G54" i="11"/>
  <c r="Z25" i="16"/>
  <c r="G31" i="34" s="1"/>
  <c r="T12" i="29" a="1"/>
  <c r="Z39" i="29" s="1"/>
  <c r="G17" i="34"/>
  <c r="G104" i="34"/>
  <c r="G75" i="34"/>
  <c r="G46" i="34"/>
  <c r="G105" i="34"/>
  <c r="G76" i="34"/>
  <c r="G47" i="34"/>
  <c r="G18" i="34"/>
  <c r="AA43" i="16"/>
  <c r="G107" i="9" s="1"/>
  <c r="G114" i="34"/>
  <c r="G56" i="34"/>
  <c r="G27" i="34"/>
  <c r="G85" i="34"/>
  <c r="G85" i="13"/>
  <c r="G56" i="13"/>
  <c r="G27" i="13"/>
  <c r="G114" i="13"/>
  <c r="G19" i="34"/>
  <c r="G106" i="34"/>
  <c r="G48" i="34"/>
  <c r="G77" i="34"/>
  <c r="G22" i="9"/>
  <c r="G80" i="9"/>
  <c r="G115" i="11"/>
  <c r="G28" i="11"/>
  <c r="G86" i="11"/>
  <c r="G57" i="11"/>
  <c r="G69" i="11"/>
  <c r="G11" i="11"/>
  <c r="G40" i="11"/>
  <c r="G98" i="11"/>
  <c r="AC49" i="16"/>
  <c r="G26" i="13" s="1"/>
  <c r="G103" i="13"/>
  <c r="G74" i="13"/>
  <c r="G45" i="13"/>
  <c r="G16" i="13"/>
  <c r="G65" i="11"/>
  <c r="G94" i="11"/>
  <c r="G51" i="34"/>
  <c r="G109" i="34"/>
  <c r="G80" i="34"/>
  <c r="G22" i="34"/>
  <c r="G86" i="9"/>
  <c r="G115" i="9"/>
  <c r="G57" i="9"/>
  <c r="G62" i="34"/>
  <c r="G91" i="34"/>
  <c r="G33" i="34"/>
  <c r="G4" i="34"/>
  <c r="G59" i="11"/>
  <c r="G117" i="11"/>
  <c r="G88" i="11"/>
  <c r="G30" i="11"/>
  <c r="G3" i="34"/>
  <c r="G32" i="34"/>
  <c r="G61" i="34"/>
  <c r="G90" i="34"/>
  <c r="G116" i="9"/>
  <c r="G58" i="9"/>
  <c r="G29" i="9"/>
  <c r="G87" i="9"/>
  <c r="G52" i="11"/>
  <c r="G23" i="11"/>
  <c r="G81" i="11"/>
  <c r="G110" i="11"/>
  <c r="G93" i="30"/>
  <c r="G6" i="30"/>
  <c r="G35" i="30"/>
  <c r="G94" i="13"/>
  <c r="G65" i="13"/>
  <c r="G36" i="13"/>
  <c r="G7" i="13"/>
  <c r="G117" i="30"/>
  <c r="G59" i="30"/>
  <c r="G30" i="30"/>
  <c r="AE31" i="16"/>
  <c r="G8" i="31" s="1"/>
  <c r="T37" i="29"/>
  <c r="AA46" i="16"/>
  <c r="G52" i="9" s="1"/>
  <c r="G99" i="9"/>
  <c r="G12" i="9"/>
  <c r="G70" i="9"/>
  <c r="G41" i="9"/>
  <c r="AC43" i="16"/>
  <c r="G78" i="13" s="1"/>
  <c r="AA36" i="16"/>
  <c r="G100" i="9" s="1"/>
  <c r="Z43" i="16"/>
  <c r="V29" i="29"/>
  <c r="V16" i="29"/>
  <c r="AK198" i="28"/>
  <c r="AK208" i="28"/>
  <c r="AK215" i="28"/>
  <c r="AL19" i="28"/>
  <c r="AL212" i="28" s="1"/>
  <c r="AK199" i="28"/>
  <c r="AK194" i="28"/>
  <c r="AK186" i="28"/>
  <c r="AK212" i="28"/>
  <c r="AK193" i="28"/>
  <c r="AK188" i="28"/>
  <c r="AK190" i="28"/>
  <c r="AK191" i="28"/>
  <c r="AK214" i="28"/>
  <c r="AK213" i="28"/>
  <c r="AK197" i="28"/>
  <c r="AK204" i="28"/>
  <c r="AK200" i="28"/>
  <c r="AK185" i="28"/>
  <c r="AK201" i="28"/>
  <c r="AK211" i="28"/>
  <c r="AK189" i="28"/>
  <c r="AK195" i="28"/>
  <c r="AK192" i="28"/>
  <c r="AK196" i="28"/>
  <c r="AK209" i="28"/>
  <c r="AK206" i="28"/>
  <c r="AK207" i="28"/>
  <c r="AK187" i="28"/>
  <c r="AK205" i="28"/>
  <c r="AK210" i="28"/>
  <c r="AR100" i="28"/>
  <c r="AR109" i="28"/>
  <c r="AR101" i="28"/>
  <c r="AR118" i="28"/>
  <c r="AR103" i="28"/>
  <c r="AR95" i="28"/>
  <c r="AR106" i="28"/>
  <c r="AR117" i="28"/>
  <c r="AR112" i="28"/>
  <c r="AR92" i="28"/>
  <c r="AR99" i="28"/>
  <c r="AS11" i="28"/>
  <c r="AS109" i="28" s="1"/>
  <c r="AR121" i="28"/>
  <c r="AR122" i="28"/>
  <c r="AR104" i="28"/>
  <c r="AR97" i="28"/>
  <c r="AR98" i="28"/>
  <c r="AR96" i="28"/>
  <c r="AR114" i="28"/>
  <c r="AR113" i="28"/>
  <c r="AR120" i="28"/>
  <c r="AR119" i="28"/>
  <c r="AR116" i="28"/>
  <c r="AR111" i="28"/>
  <c r="AR110" i="28"/>
  <c r="AR94" i="28"/>
  <c r="AR105" i="28"/>
  <c r="AR102" i="28"/>
  <c r="AR115" i="28"/>
  <c r="G6" i="26"/>
  <c r="BB5" i="28"/>
  <c r="BB8" i="28" s="1"/>
  <c r="G50" i="9"/>
  <c r="G48" i="13"/>
  <c r="AT12" i="29" a="1"/>
  <c r="G77" i="13"/>
  <c r="G97" i="9"/>
  <c r="G79" i="9"/>
  <c r="G108" i="9"/>
  <c r="G105" i="11"/>
  <c r="G18" i="11"/>
  <c r="G66" i="13"/>
  <c r="G99" i="13"/>
  <c r="G47" i="11"/>
  <c r="G95" i="13"/>
  <c r="G12" i="13"/>
  <c r="G70" i="13"/>
  <c r="G8" i="13"/>
  <c r="AQ2" i="28"/>
  <c r="G79" i="30"/>
  <c r="G58" i="30"/>
  <c r="G113" i="11"/>
  <c r="G91" i="13"/>
  <c r="G9" i="13"/>
  <c r="G50" i="30"/>
  <c r="G87" i="30"/>
  <c r="G8" i="11"/>
  <c r="G55" i="11"/>
  <c r="G4" i="13"/>
  <c r="G38" i="13"/>
  <c r="G108" i="30"/>
  <c r="G66" i="11"/>
  <c r="G95" i="11"/>
  <c r="G84" i="11"/>
  <c r="G33" i="13"/>
  <c r="G67" i="13"/>
  <c r="G25" i="31"/>
  <c r="G66" i="30"/>
  <c r="G75" i="13"/>
  <c r="G105" i="32"/>
  <c r="G83" i="31"/>
  <c r="G28" i="32"/>
  <c r="G37" i="30"/>
  <c r="G17" i="13"/>
  <c r="G18" i="32"/>
  <c r="G54" i="31"/>
  <c r="G86" i="32"/>
  <c r="G95" i="30"/>
  <c r="G46" i="13"/>
  <c r="G47" i="32"/>
  <c r="G115" i="32"/>
  <c r="G38" i="31"/>
  <c r="G96" i="31"/>
  <c r="G9" i="31"/>
  <c r="G21" i="11"/>
  <c r="G48" i="31"/>
  <c r="G64" i="30"/>
  <c r="G68" i="9"/>
  <c r="G56" i="32"/>
  <c r="G29" i="32"/>
  <c r="G114" i="32"/>
  <c r="G88" i="30"/>
  <c r="G32" i="30"/>
  <c r="G39" i="30"/>
  <c r="G59" i="31"/>
  <c r="G10" i="30"/>
  <c r="G98" i="32"/>
  <c r="G68" i="30"/>
  <c r="G108" i="32"/>
  <c r="G75" i="32"/>
  <c r="G21" i="32"/>
  <c r="G12" i="30"/>
  <c r="G61" i="31"/>
  <c r="G101" i="13"/>
  <c r="G17" i="32"/>
  <c r="G41" i="30"/>
  <c r="G90" i="31"/>
  <c r="G43" i="13"/>
  <c r="G46" i="32"/>
  <c r="G70" i="30"/>
  <c r="G32" i="31"/>
  <c r="G67" i="32"/>
  <c r="G109" i="31"/>
  <c r="G36" i="32"/>
  <c r="G40" i="32"/>
  <c r="G93" i="31"/>
  <c r="G5" i="31"/>
  <c r="G11" i="32"/>
  <c r="G116" i="32"/>
  <c r="G90" i="30"/>
  <c r="G61" i="30"/>
  <c r="G35" i="31"/>
  <c r="G103" i="32"/>
  <c r="G116" i="31"/>
  <c r="G34" i="31"/>
  <c r="G9" i="32"/>
  <c r="G22" i="32"/>
  <c r="G27" i="32"/>
  <c r="G13" i="32"/>
  <c r="G98" i="31"/>
  <c r="G27" i="30"/>
  <c r="G78" i="30"/>
  <c r="G65" i="32"/>
  <c r="G42" i="31"/>
  <c r="G28" i="9"/>
  <c r="G49" i="30"/>
  <c r="G94" i="32"/>
  <c r="G13" i="31"/>
  <c r="G85" i="31"/>
  <c r="G16" i="30"/>
  <c r="G8" i="32"/>
  <c r="G51" i="32"/>
  <c r="G56" i="31"/>
  <c r="G6" i="31"/>
  <c r="G66" i="32"/>
  <c r="G80" i="32"/>
  <c r="G37" i="32"/>
  <c r="G41" i="32"/>
  <c r="G99" i="32"/>
  <c r="G58" i="32"/>
  <c r="G74" i="30"/>
  <c r="G63" i="31"/>
  <c r="G52" i="31"/>
  <c r="G81" i="31"/>
  <c r="G27" i="31"/>
  <c r="G110" i="31"/>
  <c r="G88" i="31"/>
  <c r="G77" i="30"/>
  <c r="G30" i="31"/>
  <c r="G45" i="31"/>
  <c r="G106" i="30"/>
  <c r="G104" i="11"/>
  <c r="G97" i="13"/>
  <c r="G45" i="32"/>
  <c r="G40" i="31"/>
  <c r="G41" i="31"/>
  <c r="G101" i="32"/>
  <c r="G73" i="32"/>
  <c r="G82" i="32"/>
  <c r="G46" i="11"/>
  <c r="G68" i="13"/>
  <c r="G74" i="32"/>
  <c r="G11" i="31"/>
  <c r="G51" i="31"/>
  <c r="G12" i="31"/>
  <c r="G15" i="31"/>
  <c r="G102" i="32"/>
  <c r="G53" i="32"/>
  <c r="G75" i="11"/>
  <c r="G10" i="13"/>
  <c r="G80" i="31"/>
  <c r="G16" i="31"/>
  <c r="G45" i="30"/>
  <c r="G88" i="32"/>
  <c r="G74" i="31"/>
  <c r="G56" i="30"/>
  <c r="G117" i="32"/>
  <c r="G30" i="32"/>
  <c r="G33" i="31"/>
  <c r="G83" i="30"/>
  <c r="G62" i="31"/>
  <c r="G10" i="32"/>
  <c r="G25" i="30"/>
  <c r="G4" i="31"/>
  <c r="G97" i="32"/>
  <c r="G54" i="30"/>
  <c r="G70" i="31"/>
  <c r="G14" i="32"/>
  <c r="G32" i="32"/>
  <c r="G39" i="32"/>
  <c r="G72" i="32"/>
  <c r="G90" i="32"/>
  <c r="G12" i="32"/>
  <c r="G80" i="30"/>
  <c r="G39" i="31"/>
  <c r="G22" i="30"/>
  <c r="G115" i="31"/>
  <c r="G68" i="31"/>
  <c r="G71" i="30"/>
  <c r="G24" i="30"/>
  <c r="G61" i="32"/>
  <c r="G85" i="30"/>
  <c r="G16" i="9"/>
  <c r="G100" i="30"/>
  <c r="G53" i="30"/>
  <c r="G49" i="31"/>
  <c r="G103" i="9"/>
  <c r="G82" i="11"/>
  <c r="G13" i="30"/>
  <c r="G82" i="30"/>
  <c r="G74" i="9"/>
  <c r="G32" i="9"/>
  <c r="G111" i="11"/>
  <c r="G73" i="31"/>
  <c r="G44" i="32"/>
  <c r="G3" i="9"/>
  <c r="G53" i="11"/>
  <c r="G4" i="11"/>
  <c r="G48" i="30"/>
  <c r="G90" i="9"/>
  <c r="G91" i="11"/>
  <c r="AU8" i="28"/>
  <c r="G19" i="13"/>
  <c r="G62" i="11"/>
  <c r="G57" i="31"/>
  <c r="G109" i="30"/>
  <c r="G28" i="31"/>
  <c r="G44" i="31"/>
  <c r="G10" i="31"/>
  <c r="AU6" i="28"/>
  <c r="AP5" i="28"/>
  <c r="AP7" i="28" s="1"/>
  <c r="G108" i="13"/>
  <c r="G73" i="11"/>
  <c r="G30" i="9"/>
  <c r="G102" i="11"/>
  <c r="G117" i="9"/>
  <c r="G63" i="32"/>
  <c r="G67" i="30"/>
  <c r="G25" i="11"/>
  <c r="G15" i="11"/>
  <c r="G59" i="9"/>
  <c r="G92" i="32"/>
  <c r="G18" i="13"/>
  <c r="G111" i="13"/>
  <c r="G110" i="32"/>
  <c r="G52" i="32"/>
  <c r="G4" i="32"/>
  <c r="G77" i="11"/>
  <c r="G53" i="13"/>
  <c r="G21" i="13"/>
  <c r="G62" i="32"/>
  <c r="G34" i="32"/>
  <c r="G26" i="32"/>
  <c r="G81" i="32"/>
  <c r="G48" i="11"/>
  <c r="G109" i="13"/>
  <c r="G109" i="9"/>
  <c r="G113" i="32"/>
  <c r="BI4" i="28"/>
  <c r="G51" i="9"/>
  <c r="G76" i="31"/>
  <c r="BI3" i="28"/>
  <c r="G66" i="31"/>
  <c r="G18" i="31"/>
  <c r="G38" i="30"/>
  <c r="G38" i="9"/>
  <c r="G37" i="31"/>
  <c r="G105" i="31"/>
  <c r="G96" i="30"/>
  <c r="G9" i="9"/>
  <c r="G114" i="11"/>
  <c r="G33" i="9"/>
  <c r="G95" i="31"/>
  <c r="BI2" i="28"/>
  <c r="G67" i="9"/>
  <c r="G85" i="11"/>
  <c r="G4" i="9"/>
  <c r="G71" i="13"/>
  <c r="G27" i="11"/>
  <c r="G62" i="9"/>
  <c r="G94" i="31"/>
  <c r="G77" i="32"/>
  <c r="G43" i="30"/>
  <c r="G5" i="30"/>
  <c r="G13" i="13"/>
  <c r="G7" i="31"/>
  <c r="G106" i="32"/>
  <c r="G72" i="30"/>
  <c r="G34" i="30"/>
  <c r="G42" i="13"/>
  <c r="G82" i="13"/>
  <c r="G50" i="13"/>
  <c r="G36" i="31"/>
  <c r="G19" i="32"/>
  <c r="G101" i="30"/>
  <c r="G63" i="30"/>
  <c r="AN7" i="28"/>
  <c r="AN6" i="28"/>
  <c r="G37" i="33"/>
  <c r="G66" i="33"/>
  <c r="G8" i="33"/>
  <c r="G95" i="33"/>
  <c r="AN19" i="29"/>
  <c r="G113" i="9"/>
  <c r="G64" i="11"/>
  <c r="G71" i="11"/>
  <c r="AN14" i="29"/>
  <c r="G36" i="11"/>
  <c r="G26" i="9"/>
  <c r="G100" i="11"/>
  <c r="G33" i="33"/>
  <c r="G91" i="33"/>
  <c r="G4" i="33"/>
  <c r="G62" i="33"/>
  <c r="G116" i="33"/>
  <c r="G29" i="33"/>
  <c r="G87" i="33"/>
  <c r="G58" i="33"/>
  <c r="AJ24" i="26"/>
  <c r="AI23" i="26"/>
  <c r="AO24" i="26"/>
  <c r="G31" i="33"/>
  <c r="G89" i="33"/>
  <c r="G60" i="33"/>
  <c r="G2" i="33"/>
  <c r="G55" i="9"/>
  <c r="AN39" i="29"/>
  <c r="G64" i="33"/>
  <c r="G35" i="33"/>
  <c r="G6" i="33"/>
  <c r="G93" i="33"/>
  <c r="AN29" i="29"/>
  <c r="G90" i="33"/>
  <c r="G3" i="33"/>
  <c r="G61" i="33"/>
  <c r="G32" i="33"/>
  <c r="G53" i="33"/>
  <c r="G111" i="33"/>
  <c r="G82" i="33"/>
  <c r="G24" i="33"/>
  <c r="G59" i="33"/>
  <c r="G30" i="33"/>
  <c r="G117" i="33"/>
  <c r="G88" i="33"/>
  <c r="G108" i="31"/>
  <c r="G102" i="33"/>
  <c r="G73" i="33"/>
  <c r="G15" i="33"/>
  <c r="G44" i="33"/>
  <c r="G114" i="33"/>
  <c r="G85" i="33"/>
  <c r="G27" i="33"/>
  <c r="G56" i="33"/>
  <c r="AN16" i="29"/>
  <c r="AN23" i="29"/>
  <c r="G19" i="33"/>
  <c r="G106" i="33"/>
  <c r="G77" i="33"/>
  <c r="G48" i="33"/>
  <c r="AN13" i="29"/>
  <c r="AN34" i="29"/>
  <c r="G21" i="33"/>
  <c r="G108" i="33"/>
  <c r="G50" i="33"/>
  <c r="G79" i="33"/>
  <c r="AN28" i="29"/>
  <c r="AN40" i="29"/>
  <c r="G21" i="31"/>
  <c r="AJ28" i="28"/>
  <c r="AP28" i="28"/>
  <c r="AI27" i="28"/>
  <c r="G43" i="33"/>
  <c r="G101" i="33"/>
  <c r="G72" i="33"/>
  <c r="G14" i="33"/>
  <c r="AN25" i="29"/>
  <c r="AN37" i="29"/>
  <c r="G71" i="33"/>
  <c r="G13" i="33"/>
  <c r="G42" i="33"/>
  <c r="G100" i="33"/>
  <c r="AN26" i="29"/>
  <c r="G97" i="33"/>
  <c r="G39" i="33"/>
  <c r="G68" i="33"/>
  <c r="G10" i="33"/>
  <c r="G104" i="33"/>
  <c r="G17" i="33"/>
  <c r="G75" i="33"/>
  <c r="G46" i="33"/>
  <c r="G25" i="33"/>
  <c r="G54" i="33"/>
  <c r="G112" i="33"/>
  <c r="G83" i="33"/>
  <c r="AN31" i="29"/>
  <c r="G47" i="33"/>
  <c r="G18" i="33"/>
  <c r="G105" i="33"/>
  <c r="G76" i="33"/>
  <c r="G50" i="31"/>
  <c r="AO27" i="28"/>
  <c r="AV28" i="28"/>
  <c r="AN38" i="29"/>
  <c r="G45" i="33"/>
  <c r="G103" i="33"/>
  <c r="G16" i="33"/>
  <c r="G74" i="33"/>
  <c r="AN20" i="29"/>
  <c r="AN27" i="29"/>
  <c r="AN35" i="29"/>
  <c r="AN15" i="29"/>
  <c r="G11" i="33"/>
  <c r="G40" i="33"/>
  <c r="G98" i="33"/>
  <c r="G69" i="33"/>
  <c r="G55" i="33"/>
  <c r="G113" i="33"/>
  <c r="G84" i="33"/>
  <c r="G26" i="33"/>
  <c r="AN36" i="29"/>
  <c r="G109" i="33"/>
  <c r="G51" i="33"/>
  <c r="G80" i="33"/>
  <c r="G22" i="33"/>
  <c r="G38" i="11"/>
  <c r="G57" i="33"/>
  <c r="G115" i="33"/>
  <c r="G86" i="33"/>
  <c r="G28" i="33"/>
  <c r="AN17" i="29"/>
  <c r="G92" i="33"/>
  <c r="G5" i="33"/>
  <c r="G63" i="33"/>
  <c r="G34" i="33"/>
  <c r="G7" i="33"/>
  <c r="G94" i="33"/>
  <c r="G65" i="33"/>
  <c r="G36" i="33"/>
  <c r="AN22" i="29"/>
  <c r="G9" i="33"/>
  <c r="G96" i="33"/>
  <c r="G38" i="33"/>
  <c r="G67" i="33"/>
  <c r="AN32" i="29"/>
  <c r="G9" i="11"/>
  <c r="AN33" i="29"/>
  <c r="G67" i="11"/>
  <c r="G6" i="11"/>
  <c r="G78" i="33"/>
  <c r="G49" i="33"/>
  <c r="G20" i="33"/>
  <c r="G107" i="33"/>
  <c r="G7" i="11"/>
  <c r="G41" i="33"/>
  <c r="G99" i="33"/>
  <c r="G70" i="33"/>
  <c r="G12" i="33"/>
  <c r="G23" i="33"/>
  <c r="G52" i="33"/>
  <c r="G110" i="33"/>
  <c r="G81" i="33"/>
  <c r="AN30" i="29"/>
  <c r="AN24" i="29"/>
  <c r="AN21" i="29"/>
  <c r="AN18" i="29"/>
  <c r="G2" i="30"/>
  <c r="G89" i="30"/>
  <c r="G60" i="30"/>
  <c r="G31" i="30"/>
  <c r="G60" i="31"/>
  <c r="G2" i="31"/>
  <c r="G31" i="31"/>
  <c r="G89" i="31"/>
  <c r="G31" i="32"/>
  <c r="G89" i="32"/>
  <c r="G2" i="32"/>
  <c r="G60" i="32"/>
  <c r="AL18" i="28"/>
  <c r="AK156" i="28"/>
  <c r="AK174" i="28"/>
  <c r="AK163" i="28"/>
  <c r="AK179" i="28"/>
  <c r="AK168" i="28"/>
  <c r="AK181" i="28"/>
  <c r="AK159" i="28"/>
  <c r="AK157" i="28"/>
  <c r="AK167" i="28"/>
  <c r="AK172" i="28"/>
  <c r="AK170" i="28"/>
  <c r="AK184" i="28"/>
  <c r="AK169" i="28"/>
  <c r="AK155" i="28"/>
  <c r="AK173" i="28"/>
  <c r="AK164" i="28"/>
  <c r="AK161" i="28"/>
  <c r="AK166" i="28"/>
  <c r="AK160" i="28"/>
  <c r="AK165" i="28"/>
  <c r="AK182" i="28"/>
  <c r="AK175" i="28"/>
  <c r="AK177" i="28"/>
  <c r="AK162" i="28"/>
  <c r="AK180" i="28"/>
  <c r="AK178" i="28"/>
  <c r="AK171" i="28"/>
  <c r="AK176" i="28"/>
  <c r="AK158" i="28"/>
  <c r="AK183" i="28"/>
  <c r="AK154" i="28"/>
  <c r="AX3" i="28"/>
  <c r="AS18" i="28"/>
  <c r="AR184" i="28"/>
  <c r="AR171" i="28"/>
  <c r="AR162" i="28"/>
  <c r="AR154" i="28"/>
  <c r="AR177" i="28"/>
  <c r="AR176" i="28"/>
  <c r="AR168" i="28"/>
  <c r="AR165" i="28"/>
  <c r="AR160" i="28"/>
  <c r="AR173" i="28"/>
  <c r="AR172" i="28"/>
  <c r="AR178" i="28"/>
  <c r="AR164" i="28"/>
  <c r="AR174" i="28"/>
  <c r="AR170" i="28"/>
  <c r="AR167" i="28"/>
  <c r="AR182" i="28"/>
  <c r="AR155" i="28"/>
  <c r="AR158" i="28"/>
  <c r="AR163" i="28"/>
  <c r="AR161" i="28"/>
  <c r="AR180" i="28"/>
  <c r="AR157" i="28"/>
  <c r="AR156" i="28"/>
  <c r="AR175" i="28"/>
  <c r="AR169" i="28"/>
  <c r="AR183" i="28"/>
  <c r="AR166" i="28"/>
  <c r="AR159" i="28"/>
  <c r="AR179" i="28"/>
  <c r="AR181" i="28"/>
  <c r="BE2" i="28"/>
  <c r="AQ3" i="28"/>
  <c r="AX18" i="29"/>
  <c r="AX24" i="29"/>
  <c r="AX30" i="29"/>
  <c r="AX36" i="29"/>
  <c r="AU15" i="29"/>
  <c r="AU21" i="29"/>
  <c r="AU27" i="29"/>
  <c r="AU33" i="29"/>
  <c r="AU39" i="29"/>
  <c r="AX31" i="29"/>
  <c r="AW17" i="29"/>
  <c r="AW30" i="29"/>
  <c r="AU18" i="29"/>
  <c r="AU31" i="29"/>
  <c r="AX25" i="29"/>
  <c r="AX38" i="29"/>
  <c r="AW24" i="29"/>
  <c r="AW37" i="29"/>
  <c r="AU25" i="29"/>
  <c r="AU38" i="29"/>
  <c r="AX21" i="29"/>
  <c r="AX34" i="29"/>
  <c r="AW20" i="29"/>
  <c r="AW27" i="29"/>
  <c r="AW40" i="29"/>
  <c r="AU28" i="29"/>
  <c r="AV27" i="29"/>
  <c r="AT23" i="29"/>
  <c r="AY31" i="29"/>
  <c r="AT12" i="29"/>
  <c r="AV26" i="29"/>
  <c r="AY25" i="29"/>
  <c r="AT38" i="29"/>
  <c r="AZ29" i="29"/>
  <c r="AV37" i="29"/>
  <c r="AY21" i="29"/>
  <c r="AV30" i="29"/>
  <c r="AZ24" i="29"/>
  <c r="AY14" i="29"/>
  <c r="AV39" i="29"/>
  <c r="AZ22" i="29"/>
  <c r="AY17" i="29"/>
  <c r="AZ36" i="29"/>
  <c r="AV40" i="29"/>
  <c r="AZ28" i="29"/>
  <c r="AY20" i="29"/>
  <c r="AY19" i="29"/>
  <c r="AZ13" i="29"/>
  <c r="AY32" i="29"/>
  <c r="AX15" i="29"/>
  <c r="AX28" i="29"/>
  <c r="AW14" i="29"/>
  <c r="AW21" i="29"/>
  <c r="AW34" i="29"/>
  <c r="AU22" i="29"/>
  <c r="AU35" i="29"/>
  <c r="AX17" i="29"/>
  <c r="AX37" i="29"/>
  <c r="AW23" i="29"/>
  <c r="AW36" i="29"/>
  <c r="AU24" i="29"/>
  <c r="AU37" i="29"/>
  <c r="AX13" i="29"/>
  <c r="AX23" i="29"/>
  <c r="AX35" i="29"/>
  <c r="AW15" i="29"/>
  <c r="AW18" i="29"/>
  <c r="AU36" i="29"/>
  <c r="AW32" i="29"/>
  <c r="AU17" i="29"/>
  <c r="AU29" i="29"/>
  <c r="AU40" i="29"/>
  <c r="AX22" i="29"/>
  <c r="AX33" i="29"/>
  <c r="AW35" i="29"/>
  <c r="AU20" i="29"/>
  <c r="AU32" i="29"/>
  <c r="AY16" i="29"/>
  <c r="AX12" i="29"/>
  <c r="AW19" i="29"/>
  <c r="AU12" i="29"/>
  <c r="AZ12" i="29"/>
  <c r="AV25" i="29"/>
  <c r="AT16" i="29"/>
  <c r="AY29" i="29"/>
  <c r="AY40" i="29"/>
  <c r="AZ20" i="29"/>
  <c r="AT33" i="29"/>
  <c r="AX19" i="29"/>
  <c r="AX39" i="29"/>
  <c r="AW12" i="29"/>
  <c r="AW38" i="29"/>
  <c r="AU23" i="29"/>
  <c r="AV16" i="29"/>
  <c r="AZ30" i="29"/>
  <c r="AV24" i="29"/>
  <c r="AT14" i="29"/>
  <c r="AV17" i="29"/>
  <c r="AV36" i="29"/>
  <c r="AT28" i="29"/>
  <c r="AY34" i="29"/>
  <c r="AV33" i="29"/>
  <c r="AX20" i="29"/>
  <c r="AW22" i="29"/>
  <c r="AW39" i="29"/>
  <c r="AZ25" i="29"/>
  <c r="AV38" i="29"/>
  <c r="AZ40" i="29"/>
  <c r="AZ19" i="29"/>
  <c r="AX40" i="29"/>
  <c r="AU26" i="29"/>
  <c r="AT37" i="29"/>
  <c r="AY24" i="29"/>
  <c r="AV14" i="29"/>
  <c r="AT39" i="29"/>
  <c r="AY36" i="29"/>
  <c r="AV28" i="29"/>
  <c r="AZ34" i="29"/>
  <c r="AY33" i="29"/>
  <c r="AT32" i="29"/>
  <c r="AW25" i="29"/>
  <c r="AV23" i="29"/>
  <c r="AT26" i="29"/>
  <c r="AZ16" i="29"/>
  <c r="AY38" i="29"/>
  <c r="AT15" i="29"/>
  <c r="AZ17" i="29"/>
  <c r="AT35" i="29"/>
  <c r="AX26" i="29"/>
  <c r="AW26" i="29"/>
  <c r="AT27" i="29"/>
  <c r="AT31" i="29"/>
  <c r="AY26" i="29"/>
  <c r="AZ38" i="29"/>
  <c r="AT18" i="29"/>
  <c r="AV15" i="29"/>
  <c r="AY37" i="29"/>
  <c r="AZ14" i="29"/>
  <c r="AY39" i="29"/>
  <c r="AT22" i="29"/>
  <c r="AV35" i="29"/>
  <c r="AY28" i="29"/>
  <c r="AZ33" i="29"/>
  <c r="AT13" i="29"/>
  <c r="AV32" i="29"/>
  <c r="AX27" i="29"/>
  <c r="AW28" i="29"/>
  <c r="AU13" i="29"/>
  <c r="AY23" i="29"/>
  <c r="AV18" i="29"/>
  <c r="AW29" i="29"/>
  <c r="AU14" i="29"/>
  <c r="AU30" i="29"/>
  <c r="AY27" i="29"/>
  <c r="AZ23" i="29"/>
  <c r="AV31" i="29"/>
  <c r="AZ26" i="29"/>
  <c r="AY15" i="29"/>
  <c r="AZ37" i="29"/>
  <c r="AT21" i="29"/>
  <c r="AZ39" i="29"/>
  <c r="AV22" i="29"/>
  <c r="AY35" i="29"/>
  <c r="AT20" i="29"/>
  <c r="AV13" i="29"/>
  <c r="AX32" i="29"/>
  <c r="AU34" i="29"/>
  <c r="AZ27" i="29"/>
  <c r="AV12" i="29"/>
  <c r="AZ15" i="29"/>
  <c r="AV21" i="29"/>
  <c r="AT30" i="29"/>
  <c r="AY22" i="29"/>
  <c r="AZ35" i="29"/>
  <c r="AT40" i="29"/>
  <c r="AV20" i="29"/>
  <c r="AT19" i="29"/>
  <c r="AY13" i="29"/>
  <c r="AZ21" i="29"/>
  <c r="AX14" i="29"/>
  <c r="AW16" i="29"/>
  <c r="AW33" i="29"/>
  <c r="AU19" i="29"/>
  <c r="AT25" i="29"/>
  <c r="AZ18" i="29"/>
  <c r="AV29" i="29"/>
  <c r="AT34" i="29"/>
  <c r="AX16" i="29"/>
  <c r="AY12" i="29"/>
  <c r="AY30" i="29"/>
  <c r="AT24" i="29"/>
  <c r="AT17" i="29"/>
  <c r="AT36" i="29"/>
  <c r="AV34" i="29"/>
  <c r="AV19" i="29"/>
  <c r="AW13" i="29"/>
  <c r="AW31" i="29"/>
  <c r="AX29" i="29"/>
  <c r="AY18" i="29"/>
  <c r="AZ31" i="29"/>
  <c r="AU16" i="29"/>
  <c r="AT29" i="29"/>
  <c r="AZ32" i="29"/>
  <c r="AZ20" i="28"/>
  <c r="AY233" i="28"/>
  <c r="AY234" i="28"/>
  <c r="AY224" i="28"/>
  <c r="AY237" i="28"/>
  <c r="AY240" i="28"/>
  <c r="AY231" i="28"/>
  <c r="AY241" i="28"/>
  <c r="AY220" i="28"/>
  <c r="AY239" i="28"/>
  <c r="AY245" i="28"/>
  <c r="AY228" i="28"/>
  <c r="AY216" i="28"/>
  <c r="AY235" i="28"/>
  <c r="AY222" i="28"/>
  <c r="AY242" i="28"/>
  <c r="AY227" i="28"/>
  <c r="AY223" i="28"/>
  <c r="AY232" i="28"/>
  <c r="AY230" i="28"/>
  <c r="AY217" i="28"/>
  <c r="AY238" i="28"/>
  <c r="AY236" i="28"/>
  <c r="AY229" i="28"/>
  <c r="AY226" i="28"/>
  <c r="AY246" i="28"/>
  <c r="AY225" i="28"/>
  <c r="AY243" i="28"/>
  <c r="AY219" i="28"/>
  <c r="AY244" i="28"/>
  <c r="AY218" i="28"/>
  <c r="AY221" i="28"/>
  <c r="C37" i="22"/>
  <c r="BH55" i="27"/>
  <c r="BF55" i="27"/>
  <c r="BI55" i="27"/>
  <c r="BG55" i="27"/>
  <c r="BF76" i="27"/>
  <c r="AN6" i="27" s="1"/>
  <c r="BI76" i="27"/>
  <c r="AN7" i="27" s="1"/>
  <c r="BH76" i="27"/>
  <c r="AN9" i="27" s="1"/>
  <c r="BG76" i="27"/>
  <c r="AN5" i="27" s="1"/>
  <c r="AS19" i="28"/>
  <c r="AR207" i="28"/>
  <c r="AR212" i="28"/>
  <c r="AR187" i="28"/>
  <c r="AR204" i="28"/>
  <c r="AR211" i="28"/>
  <c r="AR191" i="28"/>
  <c r="AR185" i="28"/>
  <c r="AR194" i="28"/>
  <c r="AR190" i="28"/>
  <c r="AR193" i="28"/>
  <c r="AR210" i="28"/>
  <c r="AR199" i="28"/>
  <c r="AR189" i="28"/>
  <c r="AR197" i="28"/>
  <c r="AR214" i="28"/>
  <c r="AR186" i="28"/>
  <c r="AR206" i="28"/>
  <c r="AR192" i="28"/>
  <c r="AR209" i="28"/>
  <c r="AR198" i="28"/>
  <c r="AR203" i="28"/>
  <c r="AR205" i="28"/>
  <c r="AR202" i="28"/>
  <c r="AR215" i="28"/>
  <c r="AR200" i="28"/>
  <c r="AR188" i="28"/>
  <c r="AR201" i="28"/>
  <c r="AR213" i="28"/>
  <c r="AR196" i="28"/>
  <c r="AR195" i="28"/>
  <c r="AR208" i="28"/>
  <c r="C4" i="22"/>
  <c r="C108" i="22"/>
  <c r="BF69" i="27"/>
  <c r="AG6" i="27" s="1"/>
  <c r="BH69" i="27"/>
  <c r="AG9" i="27" s="1"/>
  <c r="BI69" i="27"/>
  <c r="AG7" i="27" s="1"/>
  <c r="BG69" i="27"/>
  <c r="AG5" i="27" s="1"/>
  <c r="BF98" i="28"/>
  <c r="BF119" i="28"/>
  <c r="BF121" i="28"/>
  <c r="BF102" i="28"/>
  <c r="BF93" i="28"/>
  <c r="BF96" i="28"/>
  <c r="BF106" i="28"/>
  <c r="BF99" i="28"/>
  <c r="BF117" i="28"/>
  <c r="BF110" i="28"/>
  <c r="BF104" i="28"/>
  <c r="BF101" i="28"/>
  <c r="BF114" i="28"/>
  <c r="BF109" i="28"/>
  <c r="BF107" i="28"/>
  <c r="BF118" i="28"/>
  <c r="BF115" i="28"/>
  <c r="BF112" i="28"/>
  <c r="BF122" i="28"/>
  <c r="BF120" i="28"/>
  <c r="BF92" i="28"/>
  <c r="BF95" i="28"/>
  <c r="BF97" i="28"/>
  <c r="BF100" i="28"/>
  <c r="BF94" i="28"/>
  <c r="BF113" i="28"/>
  <c r="BF116" i="28"/>
  <c r="BG11" i="28"/>
  <c r="BF103" i="28"/>
  <c r="BF108" i="28"/>
  <c r="BF105" i="28"/>
  <c r="BF111" i="28"/>
  <c r="C91" i="22"/>
  <c r="BF407" i="28"/>
  <c r="BF409" i="28"/>
  <c r="BF412" i="28"/>
  <c r="BF415" i="28"/>
  <c r="BF417" i="28"/>
  <c r="BF420" i="28"/>
  <c r="BG24" i="28"/>
  <c r="BF423" i="28"/>
  <c r="BF425" i="28"/>
  <c r="BF402" i="28"/>
  <c r="BF428" i="28"/>
  <c r="BF431" i="28"/>
  <c r="BF406" i="28"/>
  <c r="BF403" i="28"/>
  <c r="BF416" i="28"/>
  <c r="BF410" i="28"/>
  <c r="BF408" i="28"/>
  <c r="BF427" i="28"/>
  <c r="BF414" i="28"/>
  <c r="BF413" i="28"/>
  <c r="BF405" i="28"/>
  <c r="BF418" i="28"/>
  <c r="BF419" i="28"/>
  <c r="BF432" i="28"/>
  <c r="BF430" i="28"/>
  <c r="BF404" i="28"/>
  <c r="BF422" i="28"/>
  <c r="BF426" i="28"/>
  <c r="BF424" i="28"/>
  <c r="BF411" i="28"/>
  <c r="BF429" i="28"/>
  <c r="BF421" i="28"/>
  <c r="BH78" i="27"/>
  <c r="AP9" i="27" s="1"/>
  <c r="BF78" i="27"/>
  <c r="AP6" i="27" s="1"/>
  <c r="BG78" i="27"/>
  <c r="AP5" i="27" s="1"/>
  <c r="BI78" i="27"/>
  <c r="AP7" i="27" s="1"/>
  <c r="G101" i="6"/>
  <c r="G72" i="6"/>
  <c r="C72" i="23" s="1"/>
  <c r="G14" i="6"/>
  <c r="G43" i="6"/>
  <c r="C50" i="22"/>
  <c r="C66" i="22"/>
  <c r="AY381" i="28"/>
  <c r="AY375" i="28"/>
  <c r="AY400" i="28"/>
  <c r="AY385" i="28"/>
  <c r="AY383" i="28"/>
  <c r="AY388" i="28"/>
  <c r="AY389" i="28"/>
  <c r="AY390" i="28"/>
  <c r="AY374" i="28"/>
  <c r="AY393" i="28"/>
  <c r="AY396" i="28"/>
  <c r="AY380" i="28"/>
  <c r="AY397" i="28"/>
  <c r="AY378" i="28"/>
  <c r="AY395" i="28"/>
  <c r="AY401" i="28"/>
  <c r="AY384" i="28"/>
  <c r="AY371" i="28"/>
  <c r="AY391" i="28"/>
  <c r="AY376" i="28"/>
  <c r="AY399" i="28"/>
  <c r="AY382" i="28"/>
  <c r="AY372" i="28"/>
  <c r="AY377" i="28"/>
  <c r="AY398" i="28"/>
  <c r="AY394" i="28"/>
  <c r="AY386" i="28"/>
  <c r="AZ13" i="28"/>
  <c r="AY387" i="28"/>
  <c r="AY379" i="28"/>
  <c r="AY373" i="28"/>
  <c r="AY392" i="28"/>
  <c r="BF51" i="27"/>
  <c r="BI51" i="27"/>
  <c r="BH51" i="27"/>
  <c r="BG51" i="27"/>
  <c r="G113" i="6"/>
  <c r="C113" i="23" s="1"/>
  <c r="G84" i="6"/>
  <c r="C84" i="23" s="1"/>
  <c r="G55" i="6"/>
  <c r="G26" i="6"/>
  <c r="AY417" i="28"/>
  <c r="AY418" i="28"/>
  <c r="AY402" i="28"/>
  <c r="AY425" i="28"/>
  <c r="AY432" i="28"/>
  <c r="AY431" i="28"/>
  <c r="AY429" i="28"/>
  <c r="AY406" i="28"/>
  <c r="AY423" i="28"/>
  <c r="AY403" i="28"/>
  <c r="AY412" i="28"/>
  <c r="AY408" i="28"/>
  <c r="AY420" i="28"/>
  <c r="AY414" i="28"/>
  <c r="AY427" i="28"/>
  <c r="AY405" i="28"/>
  <c r="AY430" i="28"/>
  <c r="AY422" i="28"/>
  <c r="AY428" i="28"/>
  <c r="AZ24" i="28"/>
  <c r="AY416" i="28"/>
  <c r="AY409" i="28"/>
  <c r="AY410" i="28"/>
  <c r="AY413" i="28"/>
  <c r="AY421" i="28"/>
  <c r="AY419" i="28"/>
  <c r="AY424" i="28"/>
  <c r="AY404" i="28"/>
  <c r="AY411" i="28"/>
  <c r="AY415" i="28"/>
  <c r="AY426" i="28"/>
  <c r="AY407" i="28"/>
  <c r="C93" i="22"/>
  <c r="BF79" i="27"/>
  <c r="AQ6" i="27" s="1"/>
  <c r="BH79" i="27"/>
  <c r="AQ9" i="27" s="1"/>
  <c r="BI79" i="27"/>
  <c r="AQ7" i="27" s="1"/>
  <c r="BG79" i="27"/>
  <c r="AQ5" i="27" s="1"/>
  <c r="C13" i="22"/>
  <c r="C71" i="22"/>
  <c r="C61" i="22"/>
  <c r="C90" i="22"/>
  <c r="C114" i="22"/>
  <c r="C20" i="22"/>
  <c r="BG18" i="28"/>
  <c r="BF180" i="28"/>
  <c r="BF163" i="28"/>
  <c r="BF162" i="28"/>
  <c r="BF160" i="28"/>
  <c r="BF178" i="28"/>
  <c r="BF181" i="28"/>
  <c r="BF182" i="28"/>
  <c r="BF179" i="28"/>
  <c r="BF167" i="28"/>
  <c r="BF155" i="28"/>
  <c r="BF159" i="28"/>
  <c r="BF168" i="28"/>
  <c r="BF164" i="28"/>
  <c r="BF177" i="28"/>
  <c r="BF173" i="28"/>
  <c r="BF175" i="28"/>
  <c r="BF157" i="28"/>
  <c r="BF158" i="28"/>
  <c r="BF161" i="28"/>
  <c r="BF172" i="28"/>
  <c r="BF174" i="28"/>
  <c r="BF165" i="28"/>
  <c r="BF184" i="28"/>
  <c r="BF171" i="28"/>
  <c r="BF169" i="28"/>
  <c r="BF176" i="28"/>
  <c r="BF154" i="28"/>
  <c r="BF166" i="28"/>
  <c r="BF183" i="28"/>
  <c r="BF156" i="28"/>
  <c r="BF170" i="28"/>
  <c r="AN12" i="29"/>
  <c r="AA11" i="29"/>
  <c r="C62" i="22"/>
  <c r="AZ19" i="28"/>
  <c r="AY185" i="28"/>
  <c r="AY206" i="28"/>
  <c r="AY189" i="28"/>
  <c r="AY192" i="28"/>
  <c r="AY191" i="28"/>
  <c r="AY187" i="28"/>
  <c r="AY208" i="28"/>
  <c r="AY194" i="28"/>
  <c r="AY215" i="28"/>
  <c r="AY204" i="28"/>
  <c r="AY200" i="28"/>
  <c r="AY195" i="28"/>
  <c r="AY207" i="28"/>
  <c r="AY193" i="28"/>
  <c r="AY203" i="28"/>
  <c r="AY214" i="28"/>
  <c r="AY198" i="28"/>
  <c r="AY197" i="28"/>
  <c r="AY190" i="28"/>
  <c r="AY188" i="28"/>
  <c r="AY212" i="28"/>
  <c r="AY205" i="28"/>
  <c r="AY211" i="28"/>
  <c r="AY209" i="28"/>
  <c r="AY210" i="28"/>
  <c r="AY202" i="28"/>
  <c r="AY201" i="28"/>
  <c r="AY199" i="28"/>
  <c r="AY186" i="28"/>
  <c r="AY196" i="28"/>
  <c r="AY213" i="28"/>
  <c r="BF74" i="27"/>
  <c r="AL6" i="27" s="1"/>
  <c r="BI74" i="27"/>
  <c r="AL7" i="27" s="1"/>
  <c r="BG74" i="27"/>
  <c r="AL5" i="27" s="1"/>
  <c r="BH74" i="27"/>
  <c r="AL9" i="27" s="1"/>
  <c r="C8" i="22"/>
  <c r="G105" i="6"/>
  <c r="G76" i="6"/>
  <c r="G47" i="6"/>
  <c r="G18" i="6"/>
  <c r="G35" i="6"/>
  <c r="C35" i="23" s="1"/>
  <c r="G93" i="6"/>
  <c r="C93" i="23" s="1"/>
  <c r="G64" i="6"/>
  <c r="C64" i="23" s="1"/>
  <c r="G6" i="6"/>
  <c r="C6" i="23" s="1"/>
  <c r="C41" i="22"/>
  <c r="AY101" i="28"/>
  <c r="AY98" i="28"/>
  <c r="AY116" i="28"/>
  <c r="AY109" i="28"/>
  <c r="AY112" i="28"/>
  <c r="AY96" i="28"/>
  <c r="AY113" i="28"/>
  <c r="AY119" i="28"/>
  <c r="AY111" i="28"/>
  <c r="AY117" i="28"/>
  <c r="AY92" i="28"/>
  <c r="AY118" i="28"/>
  <c r="AY121" i="28"/>
  <c r="AY100" i="28"/>
  <c r="AY94" i="28"/>
  <c r="AY107" i="28"/>
  <c r="AZ11" i="28"/>
  <c r="AY110" i="28"/>
  <c r="AY95" i="28"/>
  <c r="AY105" i="28"/>
  <c r="AY99" i="28"/>
  <c r="AY104" i="28"/>
  <c r="AY115" i="28"/>
  <c r="AY120" i="28"/>
  <c r="AY106" i="28"/>
  <c r="AY114" i="28"/>
  <c r="AY122" i="28"/>
  <c r="AY102" i="28"/>
  <c r="AY97" i="28"/>
  <c r="AY93" i="28"/>
  <c r="AY103" i="28"/>
  <c r="AY108" i="28"/>
  <c r="C23" i="22"/>
  <c r="BE3" i="28"/>
  <c r="BF50" i="27"/>
  <c r="BI50" i="27"/>
  <c r="BH50" i="27"/>
  <c r="BG50" i="27"/>
  <c r="C25" i="22"/>
  <c r="G85" i="6"/>
  <c r="G56" i="6"/>
  <c r="G114" i="6"/>
  <c r="G27" i="6"/>
  <c r="C6" i="22"/>
  <c r="BE79" i="27"/>
  <c r="AQ8" i="27" s="1"/>
  <c r="C100" i="22"/>
  <c r="G97" i="6"/>
  <c r="AK406" i="28"/>
  <c r="AK420" i="28"/>
  <c r="AK432" i="28"/>
  <c r="AK410" i="28"/>
  <c r="AK425" i="28"/>
  <c r="AK405" i="28"/>
  <c r="AK414" i="28"/>
  <c r="AK429" i="28"/>
  <c r="AK430" i="28"/>
  <c r="AK418" i="28"/>
  <c r="AK408" i="28"/>
  <c r="AK413" i="28"/>
  <c r="AK422" i="28"/>
  <c r="AK416" i="28"/>
  <c r="AK421" i="28"/>
  <c r="AK403" i="28"/>
  <c r="AK423" i="28"/>
  <c r="AK426" i="28"/>
  <c r="AK407" i="28"/>
  <c r="AK427" i="28"/>
  <c r="AK411" i="28"/>
  <c r="AK431" i="28"/>
  <c r="AK415" i="28"/>
  <c r="AK409" i="28"/>
  <c r="AK402" i="28"/>
  <c r="AK412" i="28"/>
  <c r="AK428" i="28"/>
  <c r="AL24" i="28"/>
  <c r="AK419" i="28"/>
  <c r="AK404" i="28"/>
  <c r="AK417" i="28"/>
  <c r="AK424" i="28"/>
  <c r="C49" i="22"/>
  <c r="BF56" i="27"/>
  <c r="BG56" i="27"/>
  <c r="BH56" i="27"/>
  <c r="BI56" i="27"/>
  <c r="AL12" i="28"/>
  <c r="AK323" i="28"/>
  <c r="AK313" i="28"/>
  <c r="AK310" i="28"/>
  <c r="AK327" i="28"/>
  <c r="AK321" i="28"/>
  <c r="AK314" i="28"/>
  <c r="AK331" i="28"/>
  <c r="AK329" i="28"/>
  <c r="AK318" i="28"/>
  <c r="AK335" i="28"/>
  <c r="AK337" i="28"/>
  <c r="AK322" i="28"/>
  <c r="AK339" i="28"/>
  <c r="AK309" i="28"/>
  <c r="AK326" i="28"/>
  <c r="AK316" i="28"/>
  <c r="AK317" i="28"/>
  <c r="AK330" i="28"/>
  <c r="AK324" i="28"/>
  <c r="AK325" i="28"/>
  <c r="AK334" i="28"/>
  <c r="AK332" i="28"/>
  <c r="AK333" i="28"/>
  <c r="AK338" i="28"/>
  <c r="AK312" i="28"/>
  <c r="AK319" i="28"/>
  <c r="AK336" i="28"/>
  <c r="AK320" i="28"/>
  <c r="AK328" i="28"/>
  <c r="AK315" i="28"/>
  <c r="AK311" i="28"/>
  <c r="BF72" i="27"/>
  <c r="AJ6" i="27" s="1"/>
  <c r="BI72" i="27"/>
  <c r="AJ7" i="27" s="1"/>
  <c r="BH72" i="27"/>
  <c r="AJ9" i="27" s="1"/>
  <c r="BG72" i="27"/>
  <c r="AJ5" i="27" s="1"/>
  <c r="C46" i="22"/>
  <c r="G89" i="6"/>
  <c r="G60" i="6"/>
  <c r="G31" i="6"/>
  <c r="G2" i="6"/>
  <c r="AZ18" i="28"/>
  <c r="AY167" i="28"/>
  <c r="AY175" i="28"/>
  <c r="AY177" i="28"/>
  <c r="AY154" i="28"/>
  <c r="AY160" i="28"/>
  <c r="AY179" i="28"/>
  <c r="AY172" i="28"/>
  <c r="AY176" i="28"/>
  <c r="AY173" i="28"/>
  <c r="AY166" i="28"/>
  <c r="AY155" i="28"/>
  <c r="AY159" i="28"/>
  <c r="AY161" i="28"/>
  <c r="AY171" i="28"/>
  <c r="AY181" i="28"/>
  <c r="AY157" i="28"/>
  <c r="AY156" i="28"/>
  <c r="AY165" i="28"/>
  <c r="AY174" i="28"/>
  <c r="AY168" i="28"/>
  <c r="AY164" i="28"/>
  <c r="AY170" i="28"/>
  <c r="AY162" i="28"/>
  <c r="AY158" i="28"/>
  <c r="AY182" i="28"/>
  <c r="AY163" i="28"/>
  <c r="AY184" i="28"/>
  <c r="AY180" i="28"/>
  <c r="AY178" i="28"/>
  <c r="AY183" i="28"/>
  <c r="AY169" i="28"/>
  <c r="C95" i="22"/>
  <c r="AS20" i="28"/>
  <c r="AR238" i="28"/>
  <c r="AR237" i="28"/>
  <c r="AR242" i="28"/>
  <c r="AR233" i="28"/>
  <c r="AR236" i="28"/>
  <c r="AR230" i="28"/>
  <c r="AR221" i="28"/>
  <c r="AR234" i="28"/>
  <c r="AR232" i="28"/>
  <c r="AR246" i="28"/>
  <c r="AR241" i="28"/>
  <c r="AR217" i="28"/>
  <c r="AR225" i="28"/>
  <c r="AR223" i="28"/>
  <c r="AR227" i="28"/>
  <c r="AR228" i="28"/>
  <c r="AR240" i="28"/>
  <c r="AR239" i="28"/>
  <c r="AR219" i="28"/>
  <c r="AR244" i="28"/>
  <c r="AR243" i="28"/>
  <c r="AR216" i="28"/>
  <c r="AR220" i="28"/>
  <c r="AR226" i="28"/>
  <c r="AR245" i="28"/>
  <c r="AR218" i="28"/>
  <c r="AR222" i="28"/>
  <c r="AR224" i="28"/>
  <c r="AR231" i="28"/>
  <c r="AR229" i="28"/>
  <c r="AR235" i="28"/>
  <c r="BF73" i="27"/>
  <c r="AK6" i="27" s="1"/>
  <c r="BI73" i="27"/>
  <c r="AK7" i="27" s="1"/>
  <c r="BH73" i="27"/>
  <c r="AK9" i="27" s="1"/>
  <c r="BG73" i="27"/>
  <c r="AK5" i="27" s="1"/>
  <c r="AS22" i="28"/>
  <c r="AR68" i="28"/>
  <c r="AR91" i="28"/>
  <c r="AR62" i="28"/>
  <c r="AR84" i="28"/>
  <c r="AR64" i="28"/>
  <c r="AR66" i="28"/>
  <c r="AR89" i="28"/>
  <c r="AR76" i="28"/>
  <c r="AR70" i="28"/>
  <c r="AR67" i="28"/>
  <c r="AR87" i="28"/>
  <c r="AR74" i="28"/>
  <c r="AR75" i="28"/>
  <c r="AR65" i="28"/>
  <c r="AR86" i="28"/>
  <c r="AR61" i="28"/>
  <c r="AR83" i="28"/>
  <c r="AR90" i="28"/>
  <c r="AR63" i="28"/>
  <c r="AR73" i="28"/>
  <c r="AR79" i="28"/>
  <c r="AR81" i="28"/>
  <c r="AR88" i="28"/>
  <c r="AR71" i="28"/>
  <c r="AR80" i="28"/>
  <c r="AR72" i="28"/>
  <c r="AR82" i="28"/>
  <c r="AR77" i="28"/>
  <c r="AR78" i="28"/>
  <c r="AR85" i="28"/>
  <c r="AR69" i="28"/>
  <c r="G37" i="6"/>
  <c r="G66" i="6"/>
  <c r="G95" i="6"/>
  <c r="C95" i="23" s="1"/>
  <c r="G8" i="6"/>
  <c r="BF62" i="27"/>
  <c r="Z6" i="27" s="1"/>
  <c r="BI62" i="27"/>
  <c r="Z7" i="27" s="1"/>
  <c r="BH62" i="27"/>
  <c r="Z9" i="27" s="1"/>
  <c r="BG62" i="27"/>
  <c r="Z5" i="27" s="1"/>
  <c r="C77" i="22"/>
  <c r="C12" i="22"/>
  <c r="BF53" i="27"/>
  <c r="BI53" i="27"/>
  <c r="BG53" i="27"/>
  <c r="BH53" i="27"/>
  <c r="AY337" i="28"/>
  <c r="AY320" i="28"/>
  <c r="AY318" i="28"/>
  <c r="AY335" i="28"/>
  <c r="AY323" i="28"/>
  <c r="AY315" i="28"/>
  <c r="AZ12" i="28"/>
  <c r="AY328" i="28"/>
  <c r="AY322" i="28"/>
  <c r="AY309" i="28"/>
  <c r="AY334" i="28"/>
  <c r="AY330" i="28"/>
  <c r="AY313" i="28"/>
  <c r="AY339" i="28"/>
  <c r="AY336" i="28"/>
  <c r="AY325" i="28"/>
  <c r="AY326" i="28"/>
  <c r="AY338" i="28"/>
  <c r="AY327" i="28"/>
  <c r="AY331" i="28"/>
  <c r="AY324" i="28"/>
  <c r="AY317" i="28"/>
  <c r="AY310" i="28"/>
  <c r="AY321" i="28"/>
  <c r="AY316" i="28"/>
  <c r="AY329" i="28"/>
  <c r="AY333" i="28"/>
  <c r="AY312" i="28"/>
  <c r="AY311" i="28"/>
  <c r="AY314" i="28"/>
  <c r="AY319" i="28"/>
  <c r="AY332" i="28"/>
  <c r="C82" i="22"/>
  <c r="C54" i="22"/>
  <c r="C64" i="22"/>
  <c r="G45" i="6"/>
  <c r="G16" i="6"/>
  <c r="G103" i="6"/>
  <c r="G74" i="6"/>
  <c r="C56" i="22"/>
  <c r="C78" i="22"/>
  <c r="C17" i="22"/>
  <c r="BD5" i="28"/>
  <c r="G116" i="6"/>
  <c r="G29" i="6"/>
  <c r="G87" i="6"/>
  <c r="G58" i="6"/>
  <c r="C58" i="23" s="1"/>
  <c r="BF88" i="27"/>
  <c r="BI88" i="27"/>
  <c r="BH88" i="27"/>
  <c r="BG88" i="27"/>
  <c r="AK382" i="28"/>
  <c r="AK399" i="28"/>
  <c r="AK401" i="28"/>
  <c r="AK386" i="28"/>
  <c r="AK372" i="28"/>
  <c r="AK373" i="28"/>
  <c r="AK390" i="28"/>
  <c r="AK380" i="28"/>
  <c r="AK381" i="28"/>
  <c r="AK394" i="28"/>
  <c r="AK388" i="28"/>
  <c r="AK389" i="28"/>
  <c r="AK398" i="28"/>
  <c r="AK396" i="28"/>
  <c r="AK397" i="28"/>
  <c r="AK371" i="28"/>
  <c r="AK376" i="28"/>
  <c r="AK375" i="28"/>
  <c r="AK384" i="28"/>
  <c r="AK379" i="28"/>
  <c r="AK392" i="28"/>
  <c r="AK383" i="28"/>
  <c r="AK400" i="28"/>
  <c r="AK378" i="28"/>
  <c r="AK395" i="28"/>
  <c r="AK393" i="28"/>
  <c r="AK377" i="28"/>
  <c r="AK385" i="28"/>
  <c r="AK374" i="28"/>
  <c r="AK391" i="28"/>
  <c r="AL13" i="28"/>
  <c r="AK387" i="28"/>
  <c r="G31" i="12"/>
  <c r="G60" i="12"/>
  <c r="G89" i="12"/>
  <c r="G2" i="12"/>
  <c r="AK262" i="28"/>
  <c r="AK252" i="28"/>
  <c r="AK277" i="28"/>
  <c r="AK266" i="28"/>
  <c r="AK260" i="28"/>
  <c r="AK253" i="28"/>
  <c r="AK270" i="28"/>
  <c r="AK268" i="28"/>
  <c r="AK261" i="28"/>
  <c r="AK274" i="28"/>
  <c r="AK276" i="28"/>
  <c r="AK269" i="28"/>
  <c r="AK247" i="28"/>
  <c r="AK248" i="28"/>
  <c r="AK251" i="28"/>
  <c r="AK256" i="28"/>
  <c r="AK255" i="28"/>
  <c r="AK264" i="28"/>
  <c r="AL21" i="28"/>
  <c r="AK259" i="28"/>
  <c r="AK272" i="28"/>
  <c r="AK263" i="28"/>
  <c r="AK249" i="28"/>
  <c r="AK258" i="28"/>
  <c r="AK275" i="28"/>
  <c r="AK273" i="28"/>
  <c r="AK250" i="28"/>
  <c r="AK254" i="28"/>
  <c r="AK267" i="28"/>
  <c r="AK271" i="28"/>
  <c r="AK257" i="28"/>
  <c r="AK265" i="28"/>
  <c r="C106" i="22"/>
  <c r="C5" i="22"/>
  <c r="C99" i="22"/>
  <c r="BF316" i="28"/>
  <c r="BF319" i="28"/>
  <c r="BG12" i="28"/>
  <c r="BF327" i="28"/>
  <c r="BF329" i="28"/>
  <c r="BF310" i="28"/>
  <c r="BF332" i="28"/>
  <c r="BF335" i="28"/>
  <c r="BF314" i="28"/>
  <c r="BF337" i="28"/>
  <c r="BF309" i="28"/>
  <c r="BF318" i="28"/>
  <c r="BF312" i="28"/>
  <c r="BF331" i="28"/>
  <c r="BF322" i="28"/>
  <c r="BF317" i="28"/>
  <c r="BF315" i="28"/>
  <c r="BF334" i="28"/>
  <c r="BF333" i="28"/>
  <c r="BF336" i="28"/>
  <c r="BF323" i="28"/>
  <c r="BF328" i="28"/>
  <c r="BF339" i="28"/>
  <c r="BF313" i="28"/>
  <c r="BF324" i="28"/>
  <c r="BF320" i="28"/>
  <c r="BF325" i="28"/>
  <c r="BF326" i="28"/>
  <c r="BF330" i="28"/>
  <c r="BF321" i="28"/>
  <c r="BF338" i="28"/>
  <c r="BF311" i="28"/>
  <c r="BG23" i="28"/>
  <c r="BF278" i="28"/>
  <c r="BF300" i="28"/>
  <c r="BF303" i="28"/>
  <c r="BF286" i="28"/>
  <c r="BF280" i="28"/>
  <c r="BF288" i="28"/>
  <c r="BF290" i="28"/>
  <c r="BF285" i="28"/>
  <c r="BF283" i="28"/>
  <c r="BF294" i="28"/>
  <c r="BF291" i="28"/>
  <c r="BF293" i="28"/>
  <c r="BF298" i="28"/>
  <c r="BF296" i="28"/>
  <c r="BF299" i="28"/>
  <c r="BF302" i="28"/>
  <c r="BF301" i="28"/>
  <c r="BF304" i="28"/>
  <c r="BF284" i="28"/>
  <c r="BF287" i="28"/>
  <c r="BF281" i="28"/>
  <c r="BF292" i="28"/>
  <c r="BF297" i="28"/>
  <c r="BF308" i="28"/>
  <c r="BF282" i="28"/>
  <c r="BF306" i="28"/>
  <c r="BF279" i="28"/>
  <c r="BF289" i="28"/>
  <c r="BF307" i="28"/>
  <c r="BF305" i="28"/>
  <c r="BF295" i="28"/>
  <c r="BF80" i="27"/>
  <c r="AR6" i="27" s="1"/>
  <c r="BI80" i="27"/>
  <c r="AR7" i="27" s="1"/>
  <c r="BH80" i="27"/>
  <c r="AR9" i="27" s="1"/>
  <c r="BG80" i="27"/>
  <c r="AR5" i="27" s="1"/>
  <c r="AS23" i="28"/>
  <c r="AR278" i="28"/>
  <c r="AR303" i="28"/>
  <c r="AR291" i="28"/>
  <c r="AR286" i="28"/>
  <c r="AR290" i="28"/>
  <c r="AR288" i="28"/>
  <c r="AR296" i="28"/>
  <c r="AR294" i="28"/>
  <c r="AR295" i="28"/>
  <c r="AR283" i="28"/>
  <c r="AR298" i="28"/>
  <c r="AR301" i="28"/>
  <c r="AR305" i="28"/>
  <c r="AR302" i="28"/>
  <c r="AR279" i="28"/>
  <c r="AR284" i="28"/>
  <c r="AR287" i="28"/>
  <c r="AR307" i="28"/>
  <c r="AR285" i="28"/>
  <c r="AR300" i="28"/>
  <c r="AR304" i="28"/>
  <c r="AR282" i="28"/>
  <c r="AR293" i="28"/>
  <c r="AR306" i="28"/>
  <c r="AR281" i="28"/>
  <c r="AR292" i="28"/>
  <c r="AR297" i="28"/>
  <c r="AR308" i="28"/>
  <c r="AR299" i="28"/>
  <c r="AR289" i="28"/>
  <c r="AR280" i="28"/>
  <c r="BE4" i="28"/>
  <c r="C111" i="22"/>
  <c r="BG22" i="28"/>
  <c r="BF74" i="28"/>
  <c r="BF82" i="28"/>
  <c r="BF83" i="28"/>
  <c r="BF69" i="28"/>
  <c r="BF86" i="28"/>
  <c r="BF88" i="28"/>
  <c r="BF80" i="28"/>
  <c r="BF90" i="28"/>
  <c r="BF63" i="28"/>
  <c r="BF65" i="28"/>
  <c r="BF68" i="28"/>
  <c r="BF71" i="28"/>
  <c r="BF73" i="28"/>
  <c r="BF76" i="28"/>
  <c r="BF79" i="28"/>
  <c r="BF81" i="28"/>
  <c r="BF84" i="28"/>
  <c r="BF70" i="28"/>
  <c r="BF67" i="28"/>
  <c r="BF64" i="28"/>
  <c r="BF75" i="28"/>
  <c r="BF91" i="28"/>
  <c r="BF85" i="28"/>
  <c r="BF62" i="28"/>
  <c r="BF66" i="28"/>
  <c r="BF78" i="28"/>
  <c r="BF87" i="28"/>
  <c r="BF61" i="28"/>
  <c r="BF89" i="28"/>
  <c r="BF72" i="28"/>
  <c r="BF77" i="28"/>
  <c r="C112" i="22"/>
  <c r="C35" i="22"/>
  <c r="BF60" i="27"/>
  <c r="X6" i="27" s="1"/>
  <c r="BG60" i="27"/>
  <c r="X5" i="27" s="1"/>
  <c r="BH60" i="27"/>
  <c r="X9" i="27" s="1"/>
  <c r="BI60" i="27"/>
  <c r="X7" i="27" s="1"/>
  <c r="C42" i="22"/>
  <c r="C116" i="22"/>
  <c r="C55" i="22"/>
  <c r="BF71" i="27"/>
  <c r="AI6" i="27" s="1"/>
  <c r="BI71" i="27"/>
  <c r="AI7" i="27" s="1"/>
  <c r="BG71" i="27"/>
  <c r="AI5" i="27" s="1"/>
  <c r="BH71" i="27"/>
  <c r="AI9" i="27" s="1"/>
  <c r="C107" i="22"/>
  <c r="BF82" i="27"/>
  <c r="AT6" i="27" s="1"/>
  <c r="BH82" i="27"/>
  <c r="AT9" i="27" s="1"/>
  <c r="BG82" i="27"/>
  <c r="AT5" i="27" s="1"/>
  <c r="BI82" i="27"/>
  <c r="AT7" i="27" s="1"/>
  <c r="G60" i="9"/>
  <c r="G89" i="9"/>
  <c r="G2" i="9"/>
  <c r="G31" i="9"/>
  <c r="G115" i="6"/>
  <c r="C115" i="23" s="1"/>
  <c r="G57" i="6"/>
  <c r="C57" i="23" s="1"/>
  <c r="G28" i="6"/>
  <c r="C28" i="23" s="1"/>
  <c r="G86" i="6"/>
  <c r="C86" i="23" s="1"/>
  <c r="BF68" i="27"/>
  <c r="AF6" i="27" s="1"/>
  <c r="BH68" i="27"/>
  <c r="AF9" i="27" s="1"/>
  <c r="BI68" i="27"/>
  <c r="AF7" i="27" s="1"/>
  <c r="BG68" i="27"/>
  <c r="AF5" i="27" s="1"/>
  <c r="C75" i="22"/>
  <c r="BF52" i="27"/>
  <c r="BH52" i="27"/>
  <c r="BI52" i="27"/>
  <c r="BG52" i="27"/>
  <c r="G33" i="6"/>
  <c r="G62" i="6"/>
  <c r="G91" i="6"/>
  <c r="G4" i="6"/>
  <c r="BF67" i="27"/>
  <c r="AE6" i="27" s="1"/>
  <c r="BI67" i="27"/>
  <c r="AE7" i="27" s="1"/>
  <c r="BH67" i="27"/>
  <c r="AE9" i="27" s="1"/>
  <c r="BG67" i="27"/>
  <c r="AE5" i="27" s="1"/>
  <c r="C105" i="22"/>
  <c r="C40" i="22"/>
  <c r="C19" i="22"/>
  <c r="C70" i="22"/>
  <c r="BG21" i="28"/>
  <c r="BF270" i="28"/>
  <c r="BF269" i="28"/>
  <c r="BF277" i="28"/>
  <c r="BF274" i="28"/>
  <c r="BF275" i="28"/>
  <c r="BF251" i="28"/>
  <c r="BF247" i="28"/>
  <c r="BF249" i="28"/>
  <c r="BF252" i="28"/>
  <c r="BF255" i="28"/>
  <c r="BF257" i="28"/>
  <c r="BF260" i="28"/>
  <c r="BF263" i="28"/>
  <c r="BF265" i="28"/>
  <c r="BF268" i="28"/>
  <c r="BF271" i="28"/>
  <c r="BF250" i="28"/>
  <c r="BF273" i="28"/>
  <c r="BF276" i="28"/>
  <c r="BF254" i="28"/>
  <c r="BF248" i="28"/>
  <c r="BF267" i="28"/>
  <c r="BF266" i="28"/>
  <c r="BF264" i="28"/>
  <c r="BF272" i="28"/>
  <c r="BF258" i="28"/>
  <c r="BF262" i="28"/>
  <c r="BF253" i="28"/>
  <c r="BF259" i="28"/>
  <c r="BF256" i="28"/>
  <c r="BF261" i="28"/>
  <c r="AK242" i="28"/>
  <c r="AK244" i="28"/>
  <c r="AK237" i="28"/>
  <c r="AL20" i="28"/>
  <c r="AK246" i="28"/>
  <c r="AK216" i="28"/>
  <c r="AK219" i="28"/>
  <c r="AK224" i="28"/>
  <c r="AK223" i="28"/>
  <c r="AK232" i="28"/>
  <c r="AK227" i="28"/>
  <c r="AK240" i="28"/>
  <c r="AK231" i="28"/>
  <c r="AK217" i="28"/>
  <c r="AK218" i="28"/>
  <c r="AK235" i="28"/>
  <c r="AK225" i="28"/>
  <c r="AK222" i="28"/>
  <c r="AK239" i="28"/>
  <c r="AK233" i="28"/>
  <c r="AK226" i="28"/>
  <c r="AK243" i="28"/>
  <c r="AK241" i="28"/>
  <c r="AK238" i="28"/>
  <c r="AK236" i="28"/>
  <c r="AK229" i="28"/>
  <c r="AK230" i="28"/>
  <c r="AK234" i="28"/>
  <c r="AK220" i="28"/>
  <c r="AK228" i="28"/>
  <c r="AK221" i="28"/>
  <c r="AK245" i="28"/>
  <c r="AR338" i="28"/>
  <c r="AR327" i="28"/>
  <c r="AR313" i="28"/>
  <c r="AR336" i="28"/>
  <c r="AR319" i="28"/>
  <c r="AR312" i="28"/>
  <c r="AR324" i="28"/>
  <c r="AR325" i="28"/>
  <c r="AS12" i="28"/>
  <c r="AR329" i="28"/>
  <c r="AR339" i="28"/>
  <c r="AR310" i="28"/>
  <c r="AR335" i="28"/>
  <c r="AR315" i="28"/>
  <c r="AR314" i="28"/>
  <c r="AR309" i="28"/>
  <c r="AR328" i="28"/>
  <c r="AR318" i="28"/>
  <c r="AR316" i="28"/>
  <c r="AR320" i="28"/>
  <c r="AR322" i="28"/>
  <c r="AR323" i="28"/>
  <c r="AR321" i="28"/>
  <c r="AR334" i="28"/>
  <c r="AR317" i="28"/>
  <c r="AR333" i="28"/>
  <c r="AR326" i="28"/>
  <c r="AR330" i="28"/>
  <c r="AR331" i="28"/>
  <c r="AR337" i="28"/>
  <c r="AR332" i="28"/>
  <c r="AR311" i="28"/>
  <c r="BG19" i="28"/>
  <c r="BF215" i="28"/>
  <c r="BF209" i="28"/>
  <c r="BF201" i="28"/>
  <c r="BF211" i="28"/>
  <c r="BF190" i="28"/>
  <c r="BF213" i="28"/>
  <c r="BF187" i="28"/>
  <c r="BF196" i="28"/>
  <c r="BF185" i="28"/>
  <c r="BF197" i="28"/>
  <c r="BF210" i="28"/>
  <c r="BF195" i="28"/>
  <c r="BF208" i="28"/>
  <c r="BF192" i="28"/>
  <c r="BF214" i="28"/>
  <c r="BF188" i="28"/>
  <c r="BF189" i="28"/>
  <c r="BF199" i="28"/>
  <c r="BF204" i="28"/>
  <c r="BF202" i="28"/>
  <c r="BF205" i="28"/>
  <c r="BF206" i="28"/>
  <c r="BF212" i="28"/>
  <c r="BF203" i="28"/>
  <c r="BF186" i="28"/>
  <c r="BF191" i="28"/>
  <c r="BF198" i="28"/>
  <c r="BF193" i="28"/>
  <c r="BF200" i="28"/>
  <c r="BF194" i="28"/>
  <c r="BF207" i="28"/>
  <c r="C24" i="22"/>
  <c r="C9" i="22"/>
  <c r="C83" i="22"/>
  <c r="G110" i="6"/>
  <c r="G81" i="6"/>
  <c r="G52" i="6"/>
  <c r="G23" i="6"/>
  <c r="C32" i="22"/>
  <c r="BF65" i="27"/>
  <c r="AC6" i="27" s="1"/>
  <c r="BI65" i="27"/>
  <c r="AC7" i="27" s="1"/>
  <c r="BG65" i="27"/>
  <c r="AC5" i="27" s="1"/>
  <c r="BH65" i="27"/>
  <c r="AC9" i="27" s="1"/>
  <c r="C15" i="22"/>
  <c r="BF57" i="27"/>
  <c r="BI57" i="27"/>
  <c r="BH57" i="27"/>
  <c r="BG57" i="27"/>
  <c r="C57" i="22"/>
  <c r="C104" i="22"/>
  <c r="C88" i="22"/>
  <c r="C43" i="22"/>
  <c r="BF81" i="27"/>
  <c r="AS6" i="27" s="1"/>
  <c r="BG81" i="27"/>
  <c r="AS5" i="27" s="1"/>
  <c r="BH81" i="27"/>
  <c r="AS9" i="27" s="1"/>
  <c r="BI81" i="27"/>
  <c r="AS7" i="27" s="1"/>
  <c r="C18" i="22"/>
  <c r="C69" i="22"/>
  <c r="C48" i="22"/>
  <c r="C92" i="22"/>
  <c r="G89" i="2"/>
  <c r="G60" i="2"/>
  <c r="G31" i="2"/>
  <c r="G2" i="2"/>
  <c r="BH64" i="27"/>
  <c r="AB9" i="27" s="1"/>
  <c r="BF64" i="27"/>
  <c r="AB6" i="27" s="1"/>
  <c r="BG64" i="27"/>
  <c r="AB5" i="27" s="1"/>
  <c r="BI64" i="27"/>
  <c r="AB7" i="27" s="1"/>
  <c r="G99" i="6"/>
  <c r="C99" i="23" s="1"/>
  <c r="G41" i="6"/>
  <c r="C41" i="23" s="1"/>
  <c r="G12" i="6"/>
  <c r="C12" i="23" s="1"/>
  <c r="G70" i="6"/>
  <c r="C70" i="23" s="1"/>
  <c r="AL30" i="28"/>
  <c r="AL34" i="28"/>
  <c r="AL52" i="28"/>
  <c r="AL31" i="28"/>
  <c r="AL38" i="28"/>
  <c r="AL56" i="28"/>
  <c r="AL47" i="28"/>
  <c r="AL42" i="28"/>
  <c r="AL60" i="28"/>
  <c r="AL51" i="28"/>
  <c r="AL46" i="28"/>
  <c r="AL33" i="28"/>
  <c r="AL55" i="28"/>
  <c r="AM14" i="28"/>
  <c r="AL50" i="28"/>
  <c r="AL37" i="28"/>
  <c r="AL35" i="28"/>
  <c r="AL54" i="28"/>
  <c r="AL41" i="28"/>
  <c r="AL39" i="28"/>
  <c r="AL58" i="28"/>
  <c r="AL45" i="28"/>
  <c r="AL32" i="28"/>
  <c r="AL49" i="28"/>
  <c r="AL40" i="28"/>
  <c r="AL57" i="28"/>
  <c r="AL48" i="28"/>
  <c r="AL59" i="28"/>
  <c r="AL36" i="28"/>
  <c r="AL44" i="28"/>
  <c r="AL53" i="28"/>
  <c r="AL43" i="28"/>
  <c r="C53" i="22"/>
  <c r="C67" i="22"/>
  <c r="AJ2" i="28"/>
  <c r="C3" i="22"/>
  <c r="C102" i="22"/>
  <c r="BG20" i="28"/>
  <c r="BF238" i="28"/>
  <c r="BF237" i="28"/>
  <c r="BF240" i="28"/>
  <c r="BF246" i="28"/>
  <c r="BF217" i="28"/>
  <c r="BF220" i="28"/>
  <c r="BF223" i="28"/>
  <c r="BF225" i="28"/>
  <c r="BF228" i="28"/>
  <c r="BF231" i="28"/>
  <c r="BF233" i="28"/>
  <c r="BF236" i="28"/>
  <c r="BF239" i="28"/>
  <c r="BF226" i="28"/>
  <c r="BF221" i="28"/>
  <c r="BF245" i="28"/>
  <c r="BF232" i="28"/>
  <c r="BF243" i="28"/>
  <c r="BF244" i="28"/>
  <c r="BF224" i="28"/>
  <c r="BF218" i="28"/>
  <c r="BF229" i="28"/>
  <c r="BF222" i="28"/>
  <c r="BF235" i="28"/>
  <c r="BF230" i="28"/>
  <c r="BF219" i="28"/>
  <c r="BF234" i="28"/>
  <c r="BF242" i="28"/>
  <c r="BF227" i="28"/>
  <c r="BF216" i="28"/>
  <c r="BF241" i="28"/>
  <c r="C115" i="22"/>
  <c r="AZ23" i="28"/>
  <c r="AY302" i="28"/>
  <c r="AY287" i="28"/>
  <c r="AY281" i="28"/>
  <c r="AY307" i="28"/>
  <c r="AY294" i="28"/>
  <c r="AY285" i="28"/>
  <c r="AY283" i="28"/>
  <c r="AY300" i="28"/>
  <c r="AY289" i="28"/>
  <c r="AY290" i="28"/>
  <c r="AY308" i="28"/>
  <c r="AY293" i="28"/>
  <c r="AY298" i="28"/>
  <c r="AY303" i="28"/>
  <c r="AY297" i="28"/>
  <c r="AY304" i="28"/>
  <c r="AY288" i="28"/>
  <c r="AY301" i="28"/>
  <c r="AY278" i="28"/>
  <c r="AY295" i="28"/>
  <c r="AY305" i="28"/>
  <c r="AY284" i="28"/>
  <c r="AY282" i="28"/>
  <c r="AY280" i="28"/>
  <c r="AY292" i="28"/>
  <c r="AY296" i="28"/>
  <c r="AY279" i="28"/>
  <c r="AY286" i="28"/>
  <c r="AY299" i="28"/>
  <c r="AY291" i="28"/>
  <c r="AY306" i="28"/>
  <c r="BF54" i="27"/>
  <c r="BI54" i="27"/>
  <c r="BG54" i="27"/>
  <c r="BH54" i="27"/>
  <c r="G65" i="6"/>
  <c r="C65" i="23" s="1"/>
  <c r="BF61" i="27"/>
  <c r="Y6" i="27" s="1"/>
  <c r="BI61" i="27"/>
  <c r="Y7" i="27" s="1"/>
  <c r="BH61" i="27"/>
  <c r="Y9" i="27" s="1"/>
  <c r="BG61" i="27"/>
  <c r="Y5" i="27" s="1"/>
  <c r="C117" i="22"/>
  <c r="C72" i="22"/>
  <c r="BF83" i="27"/>
  <c r="AU6" i="27" s="1"/>
  <c r="BI83" i="27"/>
  <c r="AU7" i="27" s="1"/>
  <c r="BH83" i="27"/>
  <c r="AU9" i="27" s="1"/>
  <c r="BG83" i="27"/>
  <c r="AU5" i="27" s="1"/>
  <c r="G24" i="6"/>
  <c r="C24" i="23" s="1"/>
  <c r="BM3" i="29"/>
  <c r="BK3" i="29"/>
  <c r="BJ3" i="29"/>
  <c r="BL3" i="29"/>
  <c r="A25" i="16"/>
  <c r="O25" i="16" s="1"/>
  <c r="M2" i="33" s="1" a="1"/>
  <c r="M2" i="33" s="1"/>
  <c r="A31" i="16"/>
  <c r="O31" i="16" s="1"/>
  <c r="M8" i="33" s="1" a="1"/>
  <c r="M8" i="33" s="1"/>
  <c r="A43" i="16"/>
  <c r="O43" i="16" s="1"/>
  <c r="M20" i="33" s="1" a="1"/>
  <c r="M20" i="33" s="1"/>
  <c r="A56" i="16"/>
  <c r="A68" i="16"/>
  <c r="A80" i="16"/>
  <c r="A93" i="16"/>
  <c r="A105" i="16"/>
  <c r="A121" i="16"/>
  <c r="A133" i="16"/>
  <c r="A27" i="16"/>
  <c r="O27" i="16" s="1"/>
  <c r="M4" i="33" s="1" a="1"/>
  <c r="M4" i="33" s="1"/>
  <c r="A115" i="16"/>
  <c r="A37" i="16"/>
  <c r="O37" i="16" s="1"/>
  <c r="M14" i="33" s="1" a="1"/>
  <c r="M14" i="33" s="1"/>
  <c r="A112" i="16"/>
  <c r="A49" i="16"/>
  <c r="O49" i="16" s="1"/>
  <c r="M26" i="33" s="1" a="1"/>
  <c r="M26" i="33" s="1"/>
  <c r="A62" i="16"/>
  <c r="A81" i="16"/>
  <c r="A94" i="16"/>
  <c r="A26" i="16"/>
  <c r="O26" i="16" s="1"/>
  <c r="M3" i="33" s="1" a="1"/>
  <c r="M3" i="33" s="1"/>
  <c r="A30" i="16"/>
  <c r="O30" i="16" s="1"/>
  <c r="M7" i="33" s="1" a="1"/>
  <c r="M7" i="33" s="1"/>
  <c r="A36" i="16"/>
  <c r="O36" i="16" s="1"/>
  <c r="M13" i="33" s="1" a="1"/>
  <c r="M13" i="33" s="1"/>
  <c r="A42" i="16"/>
  <c r="O42" i="16" s="1"/>
  <c r="M19" i="33" s="1" a="1"/>
  <c r="M19" i="33" s="1"/>
  <c r="A55" i="16"/>
  <c r="A74" i="16"/>
  <c r="A87" i="16"/>
  <c r="A106" i="16"/>
  <c r="A116" i="16"/>
  <c r="A48" i="16"/>
  <c r="O48" i="16" s="1"/>
  <c r="M25" i="33" s="1" a="1"/>
  <c r="M25" i="33" s="1"/>
  <c r="A54" i="16"/>
  <c r="A61" i="16"/>
  <c r="A67" i="16"/>
  <c r="A114" i="16"/>
  <c r="A35" i="16"/>
  <c r="O35" i="16" s="1"/>
  <c r="M12" i="33" s="1" a="1"/>
  <c r="M12" i="33" s="1"/>
  <c r="A41" i="16"/>
  <c r="O41" i="16" s="1"/>
  <c r="M18" i="33" s="1" a="1"/>
  <c r="M18" i="33" s="1"/>
  <c r="A73" i="16"/>
  <c r="A79" i="16"/>
  <c r="A86" i="16"/>
  <c r="A92" i="16"/>
  <c r="A29" i="16"/>
  <c r="O29" i="16" s="1"/>
  <c r="M6" i="33" s="1" a="1"/>
  <c r="M6" i="33" s="1"/>
  <c r="A47" i="16"/>
  <c r="O47" i="16" s="1"/>
  <c r="M24" i="33" s="1" a="1"/>
  <c r="M24" i="33" s="1"/>
  <c r="A53" i="16"/>
  <c r="O53" i="16" s="1"/>
  <c r="M30" i="33" s="1" a="1"/>
  <c r="M30" i="33" s="1"/>
  <c r="A60" i="16"/>
  <c r="A66" i="16"/>
  <c r="A34" i="16"/>
  <c r="O34" i="16" s="1"/>
  <c r="M11" i="33" s="1" a="1"/>
  <c r="M11" i="33" s="1"/>
  <c r="A40" i="16"/>
  <c r="O40" i="16" s="1"/>
  <c r="M17" i="33" s="1" a="1"/>
  <c r="M17" i="33" s="1"/>
  <c r="A72" i="16"/>
  <c r="A78" i="16"/>
  <c r="A85" i="16"/>
  <c r="A91" i="16"/>
  <c r="A110" i="16"/>
  <c r="A120" i="16"/>
  <c r="A139" i="16"/>
  <c r="A46" i="16"/>
  <c r="O46" i="16" s="1"/>
  <c r="M23" i="33" s="1" a="1"/>
  <c r="M23" i="33" s="1"/>
  <c r="A52" i="16"/>
  <c r="O52" i="16" s="1"/>
  <c r="M29" i="33" s="1" a="1"/>
  <c r="M29" i="33" s="1"/>
  <c r="A59" i="16"/>
  <c r="A65" i="16"/>
  <c r="A113" i="16"/>
  <c r="A45" i="16"/>
  <c r="O45" i="16" s="1"/>
  <c r="M22" i="33" s="1" a="1"/>
  <c r="M22" i="33" s="1"/>
  <c r="A51" i="16"/>
  <c r="O51" i="16" s="1"/>
  <c r="M28" i="33" s="1" a="1"/>
  <c r="M28" i="33" s="1"/>
  <c r="A58" i="16"/>
  <c r="A64" i="16"/>
  <c r="A83" i="16"/>
  <c r="A96" i="16"/>
  <c r="A102" i="16"/>
  <c r="A125" i="16"/>
  <c r="A131" i="16"/>
  <c r="A32" i="16"/>
  <c r="O32" i="16" s="1"/>
  <c r="M9" i="33" s="1" a="1"/>
  <c r="M9" i="33" s="1"/>
  <c r="A38" i="16"/>
  <c r="O38" i="16" s="1"/>
  <c r="M15" i="33" s="1" a="1"/>
  <c r="M15" i="33" s="1"/>
  <c r="A70" i="16"/>
  <c r="A76" i="16"/>
  <c r="A89" i="16"/>
  <c r="A108" i="16"/>
  <c r="A118" i="16"/>
  <c r="A44" i="16"/>
  <c r="O44" i="16" s="1"/>
  <c r="M21" i="33" s="1" a="1"/>
  <c r="M21" i="33" s="1"/>
  <c r="A50" i="16"/>
  <c r="O50" i="16" s="1"/>
  <c r="M27" i="33" s="1" a="1"/>
  <c r="M27" i="33" s="1"/>
  <c r="A57" i="16"/>
  <c r="A63" i="16"/>
  <c r="A82" i="16"/>
  <c r="A95" i="16"/>
  <c r="A101" i="16"/>
  <c r="A124" i="16"/>
  <c r="A130" i="16"/>
  <c r="A69" i="16"/>
  <c r="A104" i="16"/>
  <c r="A132" i="16"/>
  <c r="A77" i="16"/>
  <c r="A84" i="16"/>
  <c r="A90" i="16"/>
  <c r="A97" i="16"/>
  <c r="A140" i="16"/>
  <c r="A117" i="16"/>
  <c r="A123" i="16"/>
  <c r="A127" i="16"/>
  <c r="A137" i="16"/>
  <c r="A33" i="16"/>
  <c r="O33" i="16" s="1"/>
  <c r="M10" i="33" s="1" a="1"/>
  <c r="M10" i="33" s="1"/>
  <c r="A71" i="16"/>
  <c r="A107" i="16"/>
  <c r="A111" i="16"/>
  <c r="A119" i="16"/>
  <c r="A100" i="16"/>
  <c r="A109" i="16"/>
  <c r="A98" i="16"/>
  <c r="A136" i="16"/>
  <c r="A103" i="16"/>
  <c r="A28" i="16"/>
  <c r="O28" i="16" s="1"/>
  <c r="M5" i="33" s="1" a="1"/>
  <c r="M5" i="33" s="1"/>
  <c r="A99" i="16"/>
  <c r="A135" i="16"/>
  <c r="A122" i="16"/>
  <c r="A39" i="16"/>
  <c r="O39" i="16" s="1"/>
  <c r="M16" i="33" s="1" a="1"/>
  <c r="M16" i="33" s="1"/>
  <c r="A88" i="16"/>
  <c r="A129" i="16"/>
  <c r="A126" i="16"/>
  <c r="A138" i="16"/>
  <c r="A75" i="16"/>
  <c r="A128" i="16"/>
  <c r="A134" i="16"/>
  <c r="BF77" i="27"/>
  <c r="AO6" i="27" s="1"/>
  <c r="BH77" i="27"/>
  <c r="AO9" i="27" s="1"/>
  <c r="BI77" i="27"/>
  <c r="AO7" i="27" s="1"/>
  <c r="BG77" i="27"/>
  <c r="AO5" i="27" s="1"/>
  <c r="AJ4" i="28"/>
  <c r="C76" i="22"/>
  <c r="C11" i="22"/>
  <c r="G96" i="6"/>
  <c r="G38" i="6"/>
  <c r="C38" i="23" s="1"/>
  <c r="G9" i="6"/>
  <c r="C9" i="23" s="1"/>
  <c r="G67" i="6"/>
  <c r="C67" i="23" s="1"/>
  <c r="G31" i="8"/>
  <c r="G60" i="8"/>
  <c r="G89" i="8"/>
  <c r="G2" i="8"/>
  <c r="AQ23" i="29"/>
  <c r="AQ35" i="29"/>
  <c r="AQ17" i="29"/>
  <c r="AQ29" i="29"/>
  <c r="AQ16" i="29"/>
  <c r="AQ22" i="29"/>
  <c r="AQ28" i="29"/>
  <c r="AQ34" i="29"/>
  <c r="AQ15" i="29"/>
  <c r="AQ27" i="29"/>
  <c r="AQ33" i="29"/>
  <c r="AS14" i="29"/>
  <c r="AS20" i="29"/>
  <c r="AS26" i="29"/>
  <c r="AS32" i="29"/>
  <c r="AS38" i="29"/>
  <c r="AQ14" i="29"/>
  <c r="AQ20" i="29"/>
  <c r="AQ13" i="29"/>
  <c r="AQ19" i="29"/>
  <c r="AQ38" i="29"/>
  <c r="AQ25" i="29"/>
  <c r="AQ31" i="29"/>
  <c r="AQ12" i="29"/>
  <c r="AQ18" i="29"/>
  <c r="AQ37" i="29"/>
  <c r="AR16" i="29"/>
  <c r="AR29" i="29"/>
  <c r="AS27" i="29"/>
  <c r="AS40" i="29"/>
  <c r="AR12" i="29"/>
  <c r="AR23" i="29"/>
  <c r="AR36" i="29"/>
  <c r="AS21" i="29"/>
  <c r="AS34" i="29"/>
  <c r="AQ26" i="29"/>
  <c r="AQ24" i="29"/>
  <c r="AQ36" i="29"/>
  <c r="AQ40" i="29"/>
  <c r="AQ21" i="29"/>
  <c r="E92" i="16" s="1"/>
  <c r="AR13" i="29"/>
  <c r="AR26" i="29"/>
  <c r="AR39" i="29"/>
  <c r="AS17" i="29"/>
  <c r="AS30" i="29"/>
  <c r="AR20" i="29"/>
  <c r="AR33" i="29"/>
  <c r="AS24" i="29"/>
  <c r="AS37" i="29"/>
  <c r="AR22" i="29"/>
  <c r="AR35" i="29"/>
  <c r="AS13" i="29"/>
  <c r="G84" i="16" s="1"/>
  <c r="AS33" i="29"/>
  <c r="AR17" i="29"/>
  <c r="AS22" i="29"/>
  <c r="AQ39" i="29"/>
  <c r="AQ32" i="29"/>
  <c r="AS12" i="29"/>
  <c r="AR19" i="29"/>
  <c r="AR31" i="29"/>
  <c r="AR34" i="29"/>
  <c r="AS39" i="29"/>
  <c r="AS19" i="29"/>
  <c r="AS31" i="29"/>
  <c r="AQ30" i="29"/>
  <c r="AR27" i="29"/>
  <c r="AR28" i="29"/>
  <c r="AS16" i="29"/>
  <c r="AR30" i="29"/>
  <c r="AS18" i="29"/>
  <c r="AS35" i="29"/>
  <c r="AR14" i="29"/>
  <c r="AS36" i="29"/>
  <c r="AR15" i="29"/>
  <c r="AR32" i="29"/>
  <c r="AR18" i="29"/>
  <c r="AS23" i="29"/>
  <c r="AR37" i="29"/>
  <c r="AS25" i="29"/>
  <c r="AR40" i="29"/>
  <c r="AS28" i="29"/>
  <c r="AR24" i="29"/>
  <c r="AS29" i="29"/>
  <c r="AR25" i="29"/>
  <c r="AS15" i="29"/>
  <c r="AR21" i="29"/>
  <c r="AR38" i="29"/>
  <c r="C94" i="22"/>
  <c r="AK279" i="28"/>
  <c r="AK280" i="28"/>
  <c r="AK283" i="28"/>
  <c r="AK288" i="28"/>
  <c r="AK287" i="28"/>
  <c r="AK296" i="28"/>
  <c r="AK291" i="28"/>
  <c r="AK304" i="28"/>
  <c r="AK278" i="28"/>
  <c r="AK295" i="28"/>
  <c r="AK281" i="28"/>
  <c r="AK282" i="28"/>
  <c r="AK299" i="28"/>
  <c r="AK289" i="28"/>
  <c r="AK286" i="28"/>
  <c r="AK303" i="28"/>
  <c r="AK297" i="28"/>
  <c r="AK290" i="28"/>
  <c r="AK307" i="28"/>
  <c r="AK305" i="28"/>
  <c r="AK294" i="28"/>
  <c r="AK284" i="28"/>
  <c r="AK285" i="28"/>
  <c r="AL23" i="28"/>
  <c r="AK306" i="28"/>
  <c r="AK308" i="28"/>
  <c r="AK298" i="28"/>
  <c r="AK302" i="28"/>
  <c r="AK300" i="28"/>
  <c r="AK301" i="28"/>
  <c r="AK292" i="28"/>
  <c r="AK293" i="28"/>
  <c r="C96" i="22"/>
  <c r="BF86" i="27"/>
  <c r="AX6" i="27" s="1"/>
  <c r="BI86" i="27"/>
  <c r="AX7" i="27" s="1"/>
  <c r="BH86" i="27"/>
  <c r="AX9" i="27" s="1"/>
  <c r="BG86" i="27"/>
  <c r="AX5" i="27" s="1"/>
  <c r="C113" i="22"/>
  <c r="G100" i="6"/>
  <c r="G42" i="6"/>
  <c r="G71" i="6"/>
  <c r="C71" i="23" s="1"/>
  <c r="G13" i="6"/>
  <c r="C13" i="23" s="1"/>
  <c r="C44" i="22"/>
  <c r="C28" i="22"/>
  <c r="C30" i="22"/>
  <c r="C14" i="22"/>
  <c r="G46" i="6"/>
  <c r="C46" i="23" s="1"/>
  <c r="G75" i="6"/>
  <c r="G104" i="6"/>
  <c r="G17" i="6"/>
  <c r="P13" i="29"/>
  <c r="P14" i="29"/>
  <c r="P33" i="29"/>
  <c r="BF70" i="27"/>
  <c r="AH6" i="27" s="1"/>
  <c r="BI70" i="27"/>
  <c r="AH7" i="27" s="1"/>
  <c r="BH70" i="27"/>
  <c r="AH9" i="27" s="1"/>
  <c r="BG70" i="27"/>
  <c r="AH5" i="27" s="1"/>
  <c r="C47" i="22"/>
  <c r="C98" i="22"/>
  <c r="AW5" i="28"/>
  <c r="C80" i="22"/>
  <c r="Q19" i="29"/>
  <c r="Q31" i="29"/>
  <c r="Q15" i="29"/>
  <c r="Q12" i="29"/>
  <c r="Q18" i="29"/>
  <c r="E31" i="16" s="1"/>
  <c r="Q37" i="29"/>
  <c r="Q24" i="29"/>
  <c r="Q30" i="29"/>
  <c r="Q36" i="29"/>
  <c r="Q13" i="29"/>
  <c r="Q17" i="29"/>
  <c r="Q23" i="29"/>
  <c r="Q29" i="29"/>
  <c r="Q35" i="29"/>
  <c r="Q22" i="29"/>
  <c r="Q28" i="29"/>
  <c r="Q16" i="29"/>
  <c r="Q34" i="29"/>
  <c r="Q40" i="29"/>
  <c r="Q21" i="29"/>
  <c r="Q27" i="29"/>
  <c r="Q20" i="29"/>
  <c r="Q26" i="29"/>
  <c r="Q32" i="29"/>
  <c r="Q38" i="29"/>
  <c r="Q14" i="29"/>
  <c r="Q25" i="29"/>
  <c r="R12" i="29"/>
  <c r="R18" i="29"/>
  <c r="F31" i="16" s="1"/>
  <c r="R24" i="29"/>
  <c r="F37" i="16" s="1"/>
  <c r="R30" i="29"/>
  <c r="R36" i="29"/>
  <c r="S16" i="29"/>
  <c r="S22" i="29"/>
  <c r="S32" i="29"/>
  <c r="S38" i="29"/>
  <c r="Q33" i="29"/>
  <c r="R15" i="29"/>
  <c r="R21" i="29"/>
  <c r="R27" i="29"/>
  <c r="R33" i="29"/>
  <c r="R39" i="29"/>
  <c r="Q39" i="29"/>
  <c r="S40" i="29"/>
  <c r="S26" i="29"/>
  <c r="S13" i="29"/>
  <c r="S19" i="29"/>
  <c r="S27" i="29"/>
  <c r="S35" i="29"/>
  <c r="S15" i="29"/>
  <c r="S21" i="29"/>
  <c r="S31" i="29"/>
  <c r="G44" i="16" s="1"/>
  <c r="S37" i="29"/>
  <c r="S28" i="29"/>
  <c r="R14" i="29"/>
  <c r="R25" i="29"/>
  <c r="S25" i="29"/>
  <c r="S36" i="29"/>
  <c r="R17" i="29"/>
  <c r="R28" i="29"/>
  <c r="R38" i="29"/>
  <c r="R20" i="29"/>
  <c r="R31" i="29"/>
  <c r="R34" i="29"/>
  <c r="S14" i="29"/>
  <c r="S33" i="29"/>
  <c r="R22" i="29"/>
  <c r="R35" i="29"/>
  <c r="R37" i="29"/>
  <c r="S17" i="29"/>
  <c r="S34" i="29"/>
  <c r="R23" i="29"/>
  <c r="S18" i="29"/>
  <c r="G31" i="16" s="1"/>
  <c r="S30" i="29"/>
  <c r="R13" i="29"/>
  <c r="R26" i="29"/>
  <c r="R40" i="29"/>
  <c r="S20" i="29"/>
  <c r="S39" i="29"/>
  <c r="S23" i="29"/>
  <c r="S24" i="29"/>
  <c r="R19" i="29"/>
  <c r="R32" i="29"/>
  <c r="S12" i="29"/>
  <c r="S29" i="29"/>
  <c r="R29" i="29"/>
  <c r="R16" i="29"/>
  <c r="BI59" i="27"/>
  <c r="BF59" i="27"/>
  <c r="BG59" i="27"/>
  <c r="BH59" i="27"/>
  <c r="C68" i="22"/>
  <c r="AY57" i="28"/>
  <c r="AY43" i="28"/>
  <c r="AY39" i="28"/>
  <c r="AY35" i="28"/>
  <c r="AY58" i="28"/>
  <c r="AY40" i="28"/>
  <c r="AY31" i="28"/>
  <c r="AY46" i="28"/>
  <c r="AY38" i="28"/>
  <c r="AZ14" i="28"/>
  <c r="AY51" i="28"/>
  <c r="AY44" i="28"/>
  <c r="AY33" i="28"/>
  <c r="AY56" i="28"/>
  <c r="AY52" i="28"/>
  <c r="AY45" i="28"/>
  <c r="AY48" i="28"/>
  <c r="AY60" i="28"/>
  <c r="AY41" i="28"/>
  <c r="AY54" i="28"/>
  <c r="AY49" i="28"/>
  <c r="AY53" i="28"/>
  <c r="AY30" i="28"/>
  <c r="AY34" i="28"/>
  <c r="AY42" i="28"/>
  <c r="AY55" i="28"/>
  <c r="AY36" i="28"/>
  <c r="AY50" i="28"/>
  <c r="AY37" i="28"/>
  <c r="AY32" i="28"/>
  <c r="AY59" i="28"/>
  <c r="AY47" i="28"/>
  <c r="C38" i="22"/>
  <c r="C16" i="22"/>
  <c r="AR46" i="28"/>
  <c r="AR45" i="28"/>
  <c r="AR44" i="28"/>
  <c r="AR58" i="28"/>
  <c r="AR33" i="28"/>
  <c r="AR31" i="28"/>
  <c r="AR43" i="28"/>
  <c r="AR36" i="28"/>
  <c r="AR51" i="28"/>
  <c r="AR41" i="28"/>
  <c r="AR35" i="28"/>
  <c r="AR34" i="28"/>
  <c r="AR57" i="28"/>
  <c r="AR37" i="28"/>
  <c r="AR32" i="28"/>
  <c r="AR39" i="28"/>
  <c r="AR53" i="28"/>
  <c r="AR60" i="28"/>
  <c r="AS14" i="28"/>
  <c r="AR48" i="28"/>
  <c r="AR30" i="28"/>
  <c r="AR59" i="28"/>
  <c r="AR38" i="28"/>
  <c r="AR49" i="28"/>
  <c r="AR42" i="28"/>
  <c r="AR40" i="28"/>
  <c r="AR50" i="28"/>
  <c r="AR55" i="28"/>
  <c r="AR52" i="28"/>
  <c r="AR54" i="28"/>
  <c r="AR47" i="28"/>
  <c r="AR56" i="28"/>
  <c r="G61" i="6"/>
  <c r="G32" i="6"/>
  <c r="G3" i="6"/>
  <c r="G90" i="6"/>
  <c r="C73" i="22"/>
  <c r="C86" i="22"/>
  <c r="AQ4" i="28"/>
  <c r="C58" i="22"/>
  <c r="BI87" i="27"/>
  <c r="AY7" i="27" s="1"/>
  <c r="BF87" i="27"/>
  <c r="AY6" i="27" s="1"/>
  <c r="BG87" i="27"/>
  <c r="AY5" i="27" s="1"/>
  <c r="BH87" i="27"/>
  <c r="AY9" i="27" s="1"/>
  <c r="C59" i="22"/>
  <c r="C101" i="22"/>
  <c r="AP14" i="29"/>
  <c r="AP20" i="29"/>
  <c r="AP26" i="29"/>
  <c r="AP32" i="29"/>
  <c r="AP38" i="29"/>
  <c r="AP22" i="29"/>
  <c r="AP35" i="29"/>
  <c r="AP16" i="29"/>
  <c r="AP29" i="29"/>
  <c r="AP12" i="29"/>
  <c r="AP25" i="29"/>
  <c r="AP19" i="29"/>
  <c r="AP39" i="29"/>
  <c r="AP15" i="29"/>
  <c r="AP28" i="29"/>
  <c r="AP21" i="29"/>
  <c r="AP33" i="29"/>
  <c r="AP13" i="29"/>
  <c r="AP24" i="29"/>
  <c r="AP36" i="29"/>
  <c r="AP17" i="29"/>
  <c r="AP27" i="29"/>
  <c r="AP30" i="29"/>
  <c r="AP31" i="29"/>
  <c r="AP34" i="29"/>
  <c r="AP18" i="29"/>
  <c r="AP23" i="29"/>
  <c r="AP40" i="29"/>
  <c r="AP37" i="29"/>
  <c r="BF85" i="27"/>
  <c r="AW6" i="27" s="1"/>
  <c r="BH85" i="27"/>
  <c r="AW9" i="27" s="1"/>
  <c r="BG85" i="27"/>
  <c r="AW5" i="27" s="1"/>
  <c r="BI85" i="27"/>
  <c r="AW7" i="27" s="1"/>
  <c r="BF58" i="27"/>
  <c r="BG58" i="27"/>
  <c r="BH58" i="27"/>
  <c r="BI58" i="27"/>
  <c r="G21" i="6"/>
  <c r="G108" i="6"/>
  <c r="G50" i="6"/>
  <c r="AX4" i="28"/>
  <c r="AR407" i="28"/>
  <c r="AR430" i="28"/>
  <c r="AR406" i="28"/>
  <c r="AR419" i="28"/>
  <c r="AR422" i="28"/>
  <c r="AR428" i="28"/>
  <c r="AR423" i="28"/>
  <c r="AR429" i="28"/>
  <c r="AR417" i="28"/>
  <c r="AR427" i="28"/>
  <c r="AR402" i="28"/>
  <c r="AR418" i="28"/>
  <c r="AR431" i="28"/>
  <c r="AR412" i="28"/>
  <c r="AR414" i="28"/>
  <c r="AR405" i="28"/>
  <c r="AS24" i="28"/>
  <c r="AR413" i="28"/>
  <c r="AR403" i="28"/>
  <c r="AR424" i="28"/>
  <c r="AR411" i="28"/>
  <c r="AR426" i="28"/>
  <c r="AR415" i="28"/>
  <c r="AR410" i="28"/>
  <c r="AR404" i="28"/>
  <c r="AR409" i="28"/>
  <c r="AR420" i="28"/>
  <c r="AR425" i="28"/>
  <c r="AR408" i="28"/>
  <c r="AR432" i="28"/>
  <c r="AR416" i="28"/>
  <c r="AR421" i="28"/>
  <c r="AZ21" i="28"/>
  <c r="AY273" i="28"/>
  <c r="AY276" i="28"/>
  <c r="AY267" i="28"/>
  <c r="AY277" i="28"/>
  <c r="AY250" i="28"/>
  <c r="AY248" i="28"/>
  <c r="AY256" i="28"/>
  <c r="AY254" i="28"/>
  <c r="AY263" i="28"/>
  <c r="AY259" i="28"/>
  <c r="AY271" i="28"/>
  <c r="AY264" i="28"/>
  <c r="AY251" i="28"/>
  <c r="AY249" i="28"/>
  <c r="AY270" i="28"/>
  <c r="AY258" i="28"/>
  <c r="AY253" i="28"/>
  <c r="AY275" i="28"/>
  <c r="AY266" i="28"/>
  <c r="AY257" i="28"/>
  <c r="AY247" i="28"/>
  <c r="AY272" i="28"/>
  <c r="AY269" i="28"/>
  <c r="AY268" i="28"/>
  <c r="AY260" i="28"/>
  <c r="AY262" i="28"/>
  <c r="AY274" i="28"/>
  <c r="AY252" i="28"/>
  <c r="AY261" i="28"/>
  <c r="AY255" i="28"/>
  <c r="AY265" i="28"/>
  <c r="C109" i="22"/>
  <c r="AD15" i="29"/>
  <c r="AD27" i="29"/>
  <c r="AD39" i="29"/>
  <c r="AD14" i="29"/>
  <c r="AD33" i="29"/>
  <c r="AD20" i="29"/>
  <c r="AD26" i="29"/>
  <c r="AD13" i="29"/>
  <c r="AD32" i="29"/>
  <c r="AD38" i="29"/>
  <c r="AD19" i="29"/>
  <c r="AD25" i="29"/>
  <c r="AD12" i="29"/>
  <c r="AD31" i="29"/>
  <c r="AD37" i="29"/>
  <c r="AD18" i="29"/>
  <c r="AD24" i="29"/>
  <c r="AF12" i="29"/>
  <c r="AF18" i="29"/>
  <c r="AF24" i="29"/>
  <c r="AF30" i="29"/>
  <c r="AF36" i="29"/>
  <c r="AD30" i="29"/>
  <c r="AD36" i="29"/>
  <c r="AD29" i="29"/>
  <c r="AD35" i="29"/>
  <c r="AD16" i="29"/>
  <c r="AD22" i="29"/>
  <c r="AD28" i="29"/>
  <c r="AD34" i="29"/>
  <c r="AF19" i="29"/>
  <c r="AF32" i="29"/>
  <c r="AE21" i="29"/>
  <c r="AE34" i="29"/>
  <c r="AF13" i="29"/>
  <c r="AF26" i="29"/>
  <c r="AF39" i="29"/>
  <c r="AE15" i="29"/>
  <c r="AE28" i="29"/>
  <c r="AD21" i="29"/>
  <c r="AD23" i="29"/>
  <c r="AF22" i="29"/>
  <c r="AF35" i="29"/>
  <c r="AE18" i="29"/>
  <c r="AE31" i="29"/>
  <c r="AD17" i="29"/>
  <c r="AF16" i="29"/>
  <c r="AF29" i="29"/>
  <c r="AE12" i="29"/>
  <c r="AE25" i="29"/>
  <c r="AE38" i="29"/>
  <c r="AF25" i="29"/>
  <c r="AF38" i="29"/>
  <c r="AE14" i="29"/>
  <c r="AE27" i="29"/>
  <c r="AE40" i="29"/>
  <c r="AF20" i="29"/>
  <c r="AE33" i="29"/>
  <c r="AF23" i="29"/>
  <c r="AF34" i="29"/>
  <c r="AE26" i="29"/>
  <c r="AE37" i="29"/>
  <c r="AF37" i="29"/>
  <c r="AE17" i="29"/>
  <c r="AE29" i="29"/>
  <c r="AF15" i="29"/>
  <c r="AF27" i="29"/>
  <c r="AE19" i="29"/>
  <c r="AE30" i="29"/>
  <c r="AF40" i="29"/>
  <c r="AF21" i="29"/>
  <c r="AE32" i="29"/>
  <c r="AE13" i="29"/>
  <c r="AE35" i="29"/>
  <c r="AF28" i="29"/>
  <c r="AE16" i="29"/>
  <c r="AE36" i="29"/>
  <c r="AF31" i="29"/>
  <c r="AE20" i="29"/>
  <c r="AF14" i="29"/>
  <c r="AE23" i="29"/>
  <c r="AF17" i="29"/>
  <c r="AE24" i="29"/>
  <c r="AF33" i="29"/>
  <c r="AE22" i="29"/>
  <c r="AE39" i="29"/>
  <c r="AD40" i="29"/>
  <c r="C10" i="22"/>
  <c r="BF398" i="28"/>
  <c r="BF397" i="28"/>
  <c r="BF389" i="28"/>
  <c r="BF375" i="28"/>
  <c r="BF372" i="28"/>
  <c r="BF380" i="28"/>
  <c r="BF377" i="28"/>
  <c r="BF385" i="28"/>
  <c r="BF383" i="28"/>
  <c r="BF391" i="28"/>
  <c r="BF388" i="28"/>
  <c r="BG13" i="28"/>
  <c r="BF396" i="28"/>
  <c r="BF393" i="28"/>
  <c r="BF374" i="28"/>
  <c r="BF401" i="28"/>
  <c r="BF399" i="28"/>
  <c r="BF378" i="28"/>
  <c r="BF371" i="28"/>
  <c r="BF373" i="28"/>
  <c r="BF382" i="28"/>
  <c r="BF376" i="28"/>
  <c r="BF395" i="28"/>
  <c r="BF394" i="28"/>
  <c r="BF392" i="28"/>
  <c r="BF384" i="28"/>
  <c r="BF386" i="28"/>
  <c r="BF390" i="28"/>
  <c r="BF381" i="28"/>
  <c r="BF387" i="28"/>
  <c r="BF400" i="28"/>
  <c r="BF379" i="28"/>
  <c r="BF84" i="27"/>
  <c r="AV6" i="27" s="1"/>
  <c r="BI84" i="27"/>
  <c r="AV7" i="27" s="1"/>
  <c r="BG84" i="27"/>
  <c r="AV5" i="27" s="1"/>
  <c r="BH84" i="27"/>
  <c r="AV9" i="27" s="1"/>
  <c r="AL11" i="28"/>
  <c r="AK105" i="28"/>
  <c r="AK122" i="28"/>
  <c r="AK109" i="28"/>
  <c r="AK104" i="28"/>
  <c r="AK95" i="28"/>
  <c r="AK113" i="28"/>
  <c r="AK120" i="28"/>
  <c r="AK99" i="28"/>
  <c r="AK117" i="28"/>
  <c r="AK92" i="28"/>
  <c r="AK103" i="28"/>
  <c r="AK121" i="28"/>
  <c r="AK108" i="28"/>
  <c r="AK107" i="28"/>
  <c r="AK94" i="28"/>
  <c r="AK112" i="28"/>
  <c r="AK111" i="28"/>
  <c r="AK98" i="28"/>
  <c r="AK96" i="28"/>
  <c r="AK115" i="28"/>
  <c r="AK102" i="28"/>
  <c r="AK100" i="28"/>
  <c r="AK119" i="28"/>
  <c r="AK106" i="28"/>
  <c r="AK116" i="28"/>
  <c r="AK101" i="28"/>
  <c r="AK118" i="28"/>
  <c r="AK93" i="28"/>
  <c r="AK97" i="28"/>
  <c r="AK110" i="28"/>
  <c r="AK114" i="28"/>
  <c r="AJ3" i="28"/>
  <c r="G30" i="6"/>
  <c r="G59" i="6"/>
  <c r="G88" i="6"/>
  <c r="C88" i="23" s="1"/>
  <c r="G117" i="6"/>
  <c r="C117" i="23" s="1"/>
  <c r="C87" i="22"/>
  <c r="G60" i="13"/>
  <c r="G31" i="13"/>
  <c r="G2" i="13"/>
  <c r="G89" i="13"/>
  <c r="BC12" i="29"/>
  <c r="BC18" i="29"/>
  <c r="BC24" i="29"/>
  <c r="BC30" i="29"/>
  <c r="BC36" i="29"/>
  <c r="BC15" i="29"/>
  <c r="BC21" i="29"/>
  <c r="BC27" i="29"/>
  <c r="BC33" i="29"/>
  <c r="BC39" i="29"/>
  <c r="BC29" i="29"/>
  <c r="BC40" i="29"/>
  <c r="BC22" i="29"/>
  <c r="BC32" i="29"/>
  <c r="BC35" i="29"/>
  <c r="BC17" i="29"/>
  <c r="BC28" i="29"/>
  <c r="BC38" i="29"/>
  <c r="BC14" i="29"/>
  <c r="BC31" i="29"/>
  <c r="BC16" i="29"/>
  <c r="BC19" i="29"/>
  <c r="BC34" i="29"/>
  <c r="BC20" i="29"/>
  <c r="BC37" i="29"/>
  <c r="BC25" i="29"/>
  <c r="BC26" i="29"/>
  <c r="BC13" i="29"/>
  <c r="BC23" i="29"/>
  <c r="G2" i="11"/>
  <c r="G60" i="11"/>
  <c r="G31" i="11"/>
  <c r="G89" i="11"/>
  <c r="C79" i="22"/>
  <c r="K29" i="16"/>
  <c r="G44" i="6"/>
  <c r="C22" i="22"/>
  <c r="BD13" i="29"/>
  <c r="BD12" i="29"/>
  <c r="E112" i="16" s="1"/>
  <c r="BD22" i="29"/>
  <c r="BD34" i="29"/>
  <c r="BD15" i="29"/>
  <c r="BD23" i="29"/>
  <c r="E123" i="16" s="1"/>
  <c r="BD29" i="29"/>
  <c r="BD14" i="29"/>
  <c r="BD27" i="29"/>
  <c r="BD33" i="29"/>
  <c r="BE12" i="29"/>
  <c r="BE18" i="29"/>
  <c r="BE24" i="29"/>
  <c r="BE30" i="29"/>
  <c r="BE36" i="29"/>
  <c r="BF14" i="29"/>
  <c r="BF20" i="29"/>
  <c r="BF26" i="29"/>
  <c r="BF32" i="29"/>
  <c r="BF38" i="29"/>
  <c r="BD19" i="29"/>
  <c r="BD38" i="29"/>
  <c r="BD25" i="29"/>
  <c r="BD18" i="29"/>
  <c r="BD37" i="29"/>
  <c r="BD35" i="29"/>
  <c r="BE23" i="29"/>
  <c r="BF18" i="29"/>
  <c r="BF31" i="29"/>
  <c r="BD32" i="29"/>
  <c r="BE17" i="29"/>
  <c r="BE37" i="29"/>
  <c r="BF25" i="29"/>
  <c r="BD40" i="29"/>
  <c r="BD17" i="29"/>
  <c r="BD21" i="29"/>
  <c r="BD31" i="29"/>
  <c r="BD39" i="29"/>
  <c r="BE20" i="29"/>
  <c r="BE33" i="29"/>
  <c r="BF15" i="29"/>
  <c r="BF28" i="29"/>
  <c r="BD36" i="29"/>
  <c r="BE14" i="29"/>
  <c r="BE27" i="29"/>
  <c r="BE40" i="29"/>
  <c r="BF22" i="29"/>
  <c r="BF35" i="29"/>
  <c r="BE16" i="29"/>
  <c r="BE29" i="29"/>
  <c r="BF24" i="29"/>
  <c r="BF37" i="29"/>
  <c r="BD28" i="29"/>
  <c r="BF36" i="29"/>
  <c r="BD24" i="29"/>
  <c r="BE22" i="29"/>
  <c r="BE34" i="29"/>
  <c r="BD16" i="29"/>
  <c r="BE15" i="29"/>
  <c r="BE26" i="29"/>
  <c r="BE38" i="29"/>
  <c r="BD20" i="29"/>
  <c r="BF23" i="29"/>
  <c r="BF34" i="29"/>
  <c r="BE19" i="29"/>
  <c r="BE31" i="29"/>
  <c r="BF13" i="29"/>
  <c r="BD26" i="29"/>
  <c r="BE35" i="29"/>
  <c r="BF30" i="29"/>
  <c r="BF16" i="29"/>
  <c r="BF33" i="29"/>
  <c r="BE21" i="29"/>
  <c r="BF17" i="29"/>
  <c r="BE39" i="29"/>
  <c r="BF19" i="29"/>
  <c r="BD30" i="29"/>
  <c r="BE25" i="29"/>
  <c r="BF12" i="29"/>
  <c r="BF21" i="29"/>
  <c r="BF39" i="29"/>
  <c r="BF40" i="29"/>
  <c r="BE28" i="29"/>
  <c r="BE32" i="29"/>
  <c r="BF27" i="29"/>
  <c r="BE13" i="29"/>
  <c r="F113" i="16" s="1"/>
  <c r="BF29" i="29"/>
  <c r="AX2" i="28"/>
  <c r="AK91" i="28"/>
  <c r="AK74" i="28"/>
  <c r="AK61" i="28"/>
  <c r="AK78" i="28"/>
  <c r="AL22" i="28"/>
  <c r="AK65" i="28"/>
  <c r="AK82" i="28"/>
  <c r="AK69" i="28"/>
  <c r="AK86" i="28"/>
  <c r="AK73" i="28"/>
  <c r="AK90" i="28"/>
  <c r="AK63" i="28"/>
  <c r="AK77" i="28"/>
  <c r="AK72" i="28"/>
  <c r="AK67" i="28"/>
  <c r="AK81" i="28"/>
  <c r="AK88" i="28"/>
  <c r="AK71" i="28"/>
  <c r="AK85" i="28"/>
  <c r="AK76" i="28"/>
  <c r="AK75" i="28"/>
  <c r="AK89" i="28"/>
  <c r="AK80" i="28"/>
  <c r="AK87" i="28"/>
  <c r="AK70" i="28"/>
  <c r="AK84" i="28"/>
  <c r="AK79" i="28"/>
  <c r="AK83" i="28"/>
  <c r="AK62" i="28"/>
  <c r="AK66" i="28"/>
  <c r="AK64" i="28"/>
  <c r="AK68" i="28"/>
  <c r="C97" i="22"/>
  <c r="G63" i="6"/>
  <c r="C63" i="23" s="1"/>
  <c r="G92" i="6"/>
  <c r="C92" i="23" s="1"/>
  <c r="G5" i="6"/>
  <c r="G34" i="6"/>
  <c r="C34" i="23" s="1"/>
  <c r="AZ22" i="28"/>
  <c r="AY78" i="28"/>
  <c r="AY66" i="28"/>
  <c r="AY65" i="28"/>
  <c r="AY88" i="28"/>
  <c r="AY80" i="28"/>
  <c r="AY69" i="28"/>
  <c r="AY63" i="28"/>
  <c r="AY87" i="28"/>
  <c r="AY73" i="28"/>
  <c r="AY70" i="28"/>
  <c r="AY75" i="28"/>
  <c r="AY77" i="28"/>
  <c r="AY76" i="28"/>
  <c r="AY68" i="28"/>
  <c r="AY81" i="28"/>
  <c r="AY84" i="28"/>
  <c r="AY82" i="28"/>
  <c r="AY62" i="28"/>
  <c r="AY71" i="28"/>
  <c r="AY90" i="28"/>
  <c r="AY61" i="28"/>
  <c r="AY85" i="28"/>
  <c r="AY89" i="28"/>
  <c r="AY67" i="28"/>
  <c r="AY72" i="28"/>
  <c r="AY83" i="28"/>
  <c r="AY91" i="28"/>
  <c r="AY64" i="28"/>
  <c r="AY74" i="28"/>
  <c r="AY79" i="28"/>
  <c r="AY86" i="28"/>
  <c r="BF44" i="28"/>
  <c r="BF47" i="28"/>
  <c r="BG14" i="28"/>
  <c r="BF49" i="28"/>
  <c r="BF52" i="28"/>
  <c r="BF30" i="28"/>
  <c r="BF55" i="28"/>
  <c r="BF57" i="28"/>
  <c r="BF34" i="28"/>
  <c r="BF60" i="28"/>
  <c r="BF32" i="28"/>
  <c r="BF38" i="28"/>
  <c r="BF35" i="28"/>
  <c r="BF53" i="28"/>
  <c r="BF42" i="28"/>
  <c r="BF40" i="28"/>
  <c r="BF37" i="28"/>
  <c r="BF46" i="28"/>
  <c r="BF45" i="28"/>
  <c r="BF48" i="28"/>
  <c r="BF50" i="28"/>
  <c r="BF51" i="28"/>
  <c r="BF59" i="28"/>
  <c r="BF54" i="28"/>
  <c r="BF56" i="28"/>
  <c r="BF43" i="28"/>
  <c r="BF39" i="28"/>
  <c r="BF41" i="28"/>
  <c r="BF58" i="28"/>
  <c r="BF33" i="28"/>
  <c r="BF31" i="28"/>
  <c r="BF36" i="28"/>
  <c r="C74" i="22"/>
  <c r="AI5" i="28"/>
  <c r="G107" i="6"/>
  <c r="G49" i="6"/>
  <c r="G78" i="6"/>
  <c r="G20" i="6"/>
  <c r="AR391" i="28"/>
  <c r="AR372" i="28"/>
  <c r="AR384" i="28"/>
  <c r="AR377" i="28"/>
  <c r="AR392" i="28"/>
  <c r="AR382" i="28"/>
  <c r="AR376" i="28"/>
  <c r="AS13" i="28"/>
  <c r="AR388" i="28"/>
  <c r="AR385" i="28"/>
  <c r="AR379" i="28"/>
  <c r="AR373" i="28"/>
  <c r="AR390" i="28"/>
  <c r="AR380" i="28"/>
  <c r="AR386" i="28"/>
  <c r="AR394" i="28"/>
  <c r="AR401" i="28"/>
  <c r="AR371" i="28"/>
  <c r="AR374" i="28"/>
  <c r="AR375" i="28"/>
  <c r="AR396" i="28"/>
  <c r="AR383" i="28"/>
  <c r="AR389" i="28"/>
  <c r="AR387" i="28"/>
  <c r="AR378" i="28"/>
  <c r="AR395" i="28"/>
  <c r="AR397" i="28"/>
  <c r="AR398" i="28"/>
  <c r="AR400" i="28"/>
  <c r="AR399" i="28"/>
  <c r="AR381" i="28"/>
  <c r="AR393" i="28"/>
  <c r="C29" i="22"/>
  <c r="C33" i="22"/>
  <c r="AC14" i="29"/>
  <c r="AC20" i="29"/>
  <c r="AC26" i="29"/>
  <c r="AC32" i="29"/>
  <c r="AC38" i="29"/>
  <c r="AC21" i="29"/>
  <c r="AC34" i="29"/>
  <c r="AC15" i="29"/>
  <c r="AC28" i="29"/>
  <c r="AC24" i="29"/>
  <c r="AC37" i="29"/>
  <c r="AC18" i="29"/>
  <c r="AC31" i="29"/>
  <c r="AC27" i="29"/>
  <c r="AC40" i="29"/>
  <c r="AC17" i="29"/>
  <c r="AC29" i="29"/>
  <c r="AC16" i="29"/>
  <c r="AC33" i="29"/>
  <c r="AC35" i="29"/>
  <c r="AC19" i="29"/>
  <c r="AC36" i="29"/>
  <c r="AC22" i="29"/>
  <c r="AC39" i="29"/>
  <c r="AC23" i="29"/>
  <c r="AC25" i="29"/>
  <c r="AC12" i="29"/>
  <c r="AC13" i="29"/>
  <c r="AC30" i="29"/>
  <c r="BF66" i="27"/>
  <c r="AD6" i="27" s="1"/>
  <c r="BH66" i="27"/>
  <c r="AD9" i="27" s="1"/>
  <c r="BG66" i="27"/>
  <c r="AD5" i="27" s="1"/>
  <c r="BI66" i="27"/>
  <c r="AD7" i="27" s="1"/>
  <c r="C21" i="22"/>
  <c r="AK13" i="29"/>
  <c r="AK19" i="29"/>
  <c r="AK25" i="29"/>
  <c r="AK31" i="29"/>
  <c r="AK37" i="29"/>
  <c r="AH15" i="29"/>
  <c r="AH21" i="29"/>
  <c r="L63" i="16" s="1"/>
  <c r="AH27" i="29"/>
  <c r="AH33" i="29"/>
  <c r="AH39" i="29"/>
  <c r="AK21" i="29"/>
  <c r="AK34" i="29"/>
  <c r="AJ20" i="29"/>
  <c r="AJ33" i="29"/>
  <c r="AH20" i="29"/>
  <c r="AH40" i="29"/>
  <c r="AK15" i="29"/>
  <c r="AK28" i="29"/>
  <c r="AJ14" i="29"/>
  <c r="AJ27" i="29"/>
  <c r="AJ40" i="29"/>
  <c r="AH14" i="29"/>
  <c r="AH34" i="29"/>
  <c r="AK24" i="29"/>
  <c r="AJ23" i="29"/>
  <c r="AJ36" i="29"/>
  <c r="AH17" i="29"/>
  <c r="AH30" i="29"/>
  <c r="AG14" i="29"/>
  <c r="AM27" i="29"/>
  <c r="AG19" i="29"/>
  <c r="AG16" i="29"/>
  <c r="AL38" i="29"/>
  <c r="AM18" i="29"/>
  <c r="AG29" i="29"/>
  <c r="AM32" i="29"/>
  <c r="AG26" i="29"/>
  <c r="AM36" i="29"/>
  <c r="AI31" i="29"/>
  <c r="AM28" i="29"/>
  <c r="AG12" i="29"/>
  <c r="H54" i="16" s="1"/>
  <c r="AL33" i="29"/>
  <c r="AG25" i="29"/>
  <c r="H67" i="16" s="1"/>
  <c r="AL22" i="29"/>
  <c r="AG15" i="29"/>
  <c r="AG24" i="29"/>
  <c r="AI40" i="29"/>
  <c r="AK18" i="29"/>
  <c r="AK38" i="29"/>
  <c r="AJ17" i="29"/>
  <c r="AJ30" i="29"/>
  <c r="N72" i="16" s="1"/>
  <c r="AJ37" i="29"/>
  <c r="N79" i="16" s="1"/>
  <c r="AH24" i="29"/>
  <c r="AH37" i="29"/>
  <c r="AK14" i="29"/>
  <c r="AK27" i="29"/>
  <c r="AK40" i="29"/>
  <c r="AJ13" i="29"/>
  <c r="AJ26" i="29"/>
  <c r="AJ39" i="29"/>
  <c r="AH13" i="29"/>
  <c r="AH26" i="29"/>
  <c r="AK22" i="29"/>
  <c r="AJ12" i="29"/>
  <c r="AJ24" i="29"/>
  <c r="AJ35" i="29"/>
  <c r="AJ38" i="29"/>
  <c r="AH22" i="29"/>
  <c r="AH32" i="29"/>
  <c r="AK39" i="29"/>
  <c r="AJ19" i="29"/>
  <c r="AJ31" i="29"/>
  <c r="AH25" i="29"/>
  <c r="AH36" i="29"/>
  <c r="AK30" i="29"/>
  <c r="M72" i="16" s="1"/>
  <c r="AJ22" i="29"/>
  <c r="AJ34" i="29"/>
  <c r="N76" i="16" s="1"/>
  <c r="AL14" i="29"/>
  <c r="AI30" i="29"/>
  <c r="AK20" i="29"/>
  <c r="AK32" i="29"/>
  <c r="AK23" i="29"/>
  <c r="AH23" i="29"/>
  <c r="AI38" i="29"/>
  <c r="AI12" i="29"/>
  <c r="AL15" i="29"/>
  <c r="AJ25" i="29"/>
  <c r="AG17" i="29"/>
  <c r="AL34" i="29"/>
  <c r="I76" i="16" s="1"/>
  <c r="AI19" i="29"/>
  <c r="AI39" i="29"/>
  <c r="K81" i="16" s="1"/>
  <c r="AL28" i="29"/>
  <c r="AM35" i="29"/>
  <c r="AI22" i="29"/>
  <c r="AG40" i="29"/>
  <c r="AK26" i="29"/>
  <c r="AI17" i="29"/>
  <c r="AL39" i="29"/>
  <c r="AM38" i="29"/>
  <c r="AG32" i="29"/>
  <c r="H74" i="16" s="1"/>
  <c r="AI26" i="29"/>
  <c r="K68" i="16" s="1"/>
  <c r="AG20" i="29"/>
  <c r="AG23" i="29"/>
  <c r="AL12" i="29"/>
  <c r="AI25" i="29"/>
  <c r="AM15" i="29"/>
  <c r="AJ28" i="29"/>
  <c r="AH28" i="29"/>
  <c r="AG27" i="29"/>
  <c r="AM34" i="29"/>
  <c r="AL19" i="29"/>
  <c r="AI23" i="29"/>
  <c r="AM12" i="29"/>
  <c r="J54" i="16" s="1"/>
  <c r="AG33" i="29"/>
  <c r="AK29" i="29"/>
  <c r="AH12" i="29"/>
  <c r="AH29" i="29"/>
  <c r="AL17" i="29"/>
  <c r="AM19" i="29"/>
  <c r="AM39" i="29"/>
  <c r="AI32" i="29"/>
  <c r="AL26" i="29"/>
  <c r="AI20" i="29"/>
  <c r="AG21" i="29"/>
  <c r="AL25" i="29"/>
  <c r="AM22" i="29"/>
  <c r="AG37" i="29"/>
  <c r="AL40" i="29"/>
  <c r="AK12" i="29"/>
  <c r="AJ29" i="29"/>
  <c r="AH31" i="29"/>
  <c r="AI27" i="29"/>
  <c r="AG30" i="29"/>
  <c r="AG18" i="29"/>
  <c r="AI29" i="29"/>
  <c r="AG13" i="29"/>
  <c r="AM26" i="29"/>
  <c r="J68" i="16" s="1"/>
  <c r="AL20" i="29"/>
  <c r="AI21" i="29"/>
  <c r="K63" i="16" s="1"/>
  <c r="AL23" i="29"/>
  <c r="AG31" i="29"/>
  <c r="AI33" i="29"/>
  <c r="AM25" i="29"/>
  <c r="AI37" i="29"/>
  <c r="AI24" i="29"/>
  <c r="AK33" i="29"/>
  <c r="AJ15" i="29"/>
  <c r="AM17" i="29"/>
  <c r="AL32" i="29"/>
  <c r="AM40" i="29"/>
  <c r="AK35" i="29"/>
  <c r="M77" i="16" s="1"/>
  <c r="AJ16" i="29"/>
  <c r="AJ32" i="29"/>
  <c r="AH16" i="29"/>
  <c r="AL27" i="29"/>
  <c r="AL30" i="29"/>
  <c r="AI18" i="29"/>
  <c r="AL29" i="29"/>
  <c r="AI13" i="29"/>
  <c r="AM20" i="29"/>
  <c r="AL21" i="29"/>
  <c r="AM23" i="29"/>
  <c r="AG36" i="29"/>
  <c r="AL37" i="29"/>
  <c r="AL24" i="29"/>
  <c r="AK17" i="29"/>
  <c r="AJ18" i="29"/>
  <c r="AH19" i="29"/>
  <c r="AM30" i="29"/>
  <c r="AL18" i="29"/>
  <c r="AM21" i="29"/>
  <c r="AI36" i="29"/>
  <c r="AG28" i="29"/>
  <c r="AM37" i="29"/>
  <c r="AM24" i="29"/>
  <c r="J66" i="16" s="1"/>
  <c r="AJ21" i="29"/>
  <c r="AM14" i="29"/>
  <c r="AG34" i="29"/>
  <c r="AL16" i="29"/>
  <c r="AG38" i="29"/>
  <c r="AM13" i="29"/>
  <c r="AM31" i="29"/>
  <c r="AI35" i="29"/>
  <c r="K77" i="16" s="1"/>
  <c r="AI15" i="29"/>
  <c r="AH38" i="29"/>
  <c r="AI34" i="29"/>
  <c r="AG39" i="29"/>
  <c r="H81" i="16" s="1"/>
  <c r="AM16" i="29"/>
  <c r="AL36" i="29"/>
  <c r="AI28" i="29"/>
  <c r="AL35" i="29"/>
  <c r="AG22" i="29"/>
  <c r="H64" i="16" s="1"/>
  <c r="AH18" i="29"/>
  <c r="AG35" i="29"/>
  <c r="H77" i="16" s="1"/>
  <c r="AH35" i="29"/>
  <c r="L77" i="16" s="1"/>
  <c r="AM29" i="29"/>
  <c r="J71" i="16" s="1"/>
  <c r="AI14" i="29"/>
  <c r="AM33" i="29"/>
  <c r="AL13" i="29"/>
  <c r="AK16" i="29"/>
  <c r="AK36" i="29"/>
  <c r="AI16" i="29"/>
  <c r="AL31" i="29"/>
  <c r="G106" i="6"/>
  <c r="G77" i="6"/>
  <c r="G48" i="6"/>
  <c r="G19" i="6"/>
  <c r="C19" i="23" s="1"/>
  <c r="BF63" i="27"/>
  <c r="AA6" i="27" s="1"/>
  <c r="BH63" i="27"/>
  <c r="AA9" i="27" s="1"/>
  <c r="BG63" i="27"/>
  <c r="AA5" i="27" s="1"/>
  <c r="BI63" i="27"/>
  <c r="AA7" i="27" s="1"/>
  <c r="AS21" i="28"/>
  <c r="AR266" i="28"/>
  <c r="AR273" i="28"/>
  <c r="AR254" i="28"/>
  <c r="AR259" i="28"/>
  <c r="AR247" i="28"/>
  <c r="AR258" i="28"/>
  <c r="AR267" i="28"/>
  <c r="AR272" i="28"/>
  <c r="AR262" i="28"/>
  <c r="AR251" i="28"/>
  <c r="AR256" i="28"/>
  <c r="AR270" i="28"/>
  <c r="AR261" i="28"/>
  <c r="AR257" i="28"/>
  <c r="AR274" i="28"/>
  <c r="AR269" i="28"/>
  <c r="AR249" i="28"/>
  <c r="AR248" i="28"/>
  <c r="AR255" i="28"/>
  <c r="AR263" i="28"/>
  <c r="AR260" i="28"/>
  <c r="AR275" i="28"/>
  <c r="AR265" i="28"/>
  <c r="AR253" i="28"/>
  <c r="AR250" i="28"/>
  <c r="AR252" i="28"/>
  <c r="AR268" i="28"/>
  <c r="AR277" i="28"/>
  <c r="AR271" i="28"/>
  <c r="AR264" i="28"/>
  <c r="AR276" i="28"/>
  <c r="C51" i="22"/>
  <c r="C39" i="22"/>
  <c r="BE55" i="27"/>
  <c r="BF75" i="27"/>
  <c r="AM6" i="27" s="1"/>
  <c r="BI75" i="27"/>
  <c r="AM7" i="27" s="1"/>
  <c r="BH75" i="27"/>
  <c r="AM9" i="27" s="1"/>
  <c r="BG75" i="27"/>
  <c r="AM5" i="27" s="1"/>
  <c r="BE76" i="27"/>
  <c r="AN8" i="27" s="1"/>
  <c r="C59" i="23" l="1"/>
  <c r="C5" i="23"/>
  <c r="C114" i="23"/>
  <c r="C81" i="23"/>
  <c r="C85" i="23"/>
  <c r="C103" i="23"/>
  <c r="C17" i="23"/>
  <c r="C14" i="23"/>
  <c r="C50" i="23"/>
  <c r="C4" i="23"/>
  <c r="C3" i="23"/>
  <c r="C44" i="23"/>
  <c r="C108" i="23"/>
  <c r="C100" i="23"/>
  <c r="C105" i="23"/>
  <c r="AL191" i="28"/>
  <c r="C87" i="23"/>
  <c r="C55" i="23"/>
  <c r="C48" i="23"/>
  <c r="C61" i="23"/>
  <c r="C42" i="23"/>
  <c r="C43" i="23"/>
  <c r="C66" i="23"/>
  <c r="C75" i="23"/>
  <c r="C116" i="23"/>
  <c r="C18" i="23"/>
  <c r="C26" i="23"/>
  <c r="AS108" i="28"/>
  <c r="C91" i="23"/>
  <c r="C56" i="23"/>
  <c r="C31" i="23"/>
  <c r="C97" i="23"/>
  <c r="C23" i="23"/>
  <c r="C33" i="23"/>
  <c r="C74" i="23"/>
  <c r="C8" i="23"/>
  <c r="C96" i="23"/>
  <c r="C21" i="23"/>
  <c r="C30" i="23"/>
  <c r="C29" i="23"/>
  <c r="C27" i="23"/>
  <c r="C110" i="23"/>
  <c r="C104" i="23"/>
  <c r="C77" i="23"/>
  <c r="C76" i="23"/>
  <c r="C16" i="23"/>
  <c r="C45" i="23"/>
  <c r="C37" i="23"/>
  <c r="C47" i="23"/>
  <c r="C52" i="23"/>
  <c r="C32" i="23"/>
  <c r="C112" i="23"/>
  <c r="C106" i="23"/>
  <c r="C69" i="23"/>
  <c r="AS122" i="28"/>
  <c r="C101" i="23"/>
  <c r="C90" i="23"/>
  <c r="AS111" i="28"/>
  <c r="C39" i="23"/>
  <c r="C62" i="23"/>
  <c r="C22" i="23"/>
  <c r="C73" i="23"/>
  <c r="F121" i="16"/>
  <c r="G68" i="6"/>
  <c r="C68" i="23" s="1"/>
  <c r="E121" i="16"/>
  <c r="V13" i="29"/>
  <c r="I70" i="16"/>
  <c r="X18" i="29"/>
  <c r="X34" i="29"/>
  <c r="G89" i="34"/>
  <c r="C89" i="23" s="1"/>
  <c r="G2" i="34"/>
  <c r="C2" i="23" s="1"/>
  <c r="G10" i="6"/>
  <c r="C10" i="23" s="1"/>
  <c r="G60" i="34"/>
  <c r="C60" i="23" s="1"/>
  <c r="U22" i="29"/>
  <c r="V27" i="29"/>
  <c r="N77" i="16"/>
  <c r="M70" i="16"/>
  <c r="F92" i="16"/>
  <c r="G110" i="16"/>
  <c r="E106" i="16"/>
  <c r="U26" i="29"/>
  <c r="X30" i="29"/>
  <c r="Y30" i="29"/>
  <c r="L70" i="16"/>
  <c r="F112" i="16"/>
  <c r="E72" i="16"/>
  <c r="E105" i="16"/>
  <c r="T39" i="29"/>
  <c r="V12" i="29"/>
  <c r="K25" i="16" s="1"/>
  <c r="V40" i="29"/>
  <c r="V19" i="29"/>
  <c r="K32" i="16" s="1"/>
  <c r="W35" i="29"/>
  <c r="B11" i="29"/>
  <c r="K70" i="16"/>
  <c r="F127" i="16"/>
  <c r="E127" i="16"/>
  <c r="T30" i="29"/>
  <c r="F114" i="16"/>
  <c r="Z33" i="29"/>
  <c r="J46" i="16" s="1"/>
  <c r="Z27" i="29"/>
  <c r="G36" i="6"/>
  <c r="C36" i="23" s="1"/>
  <c r="G109" i="6"/>
  <c r="C109" i="23" s="1"/>
  <c r="G80" i="6"/>
  <c r="C80" i="23" s="1"/>
  <c r="G51" i="6"/>
  <c r="C51" i="23" s="1"/>
  <c r="G20" i="13"/>
  <c r="G7" i="6"/>
  <c r="C7" i="23" s="1"/>
  <c r="G23" i="9"/>
  <c r="G110" i="9"/>
  <c r="G81" i="9"/>
  <c r="Y13" i="29"/>
  <c r="I26" i="16" s="1"/>
  <c r="V21" i="29"/>
  <c r="Z24" i="29"/>
  <c r="U14" i="29"/>
  <c r="L27" i="16" s="1"/>
  <c r="J76" i="16"/>
  <c r="Y25" i="29"/>
  <c r="U33" i="29"/>
  <c r="W16" i="29"/>
  <c r="Z13" i="29"/>
  <c r="J26" i="16" s="1"/>
  <c r="G107" i="13"/>
  <c r="Z37" i="29"/>
  <c r="X38" i="29"/>
  <c r="T26" i="29"/>
  <c r="X31" i="29"/>
  <c r="M44" i="16" s="1"/>
  <c r="Z20" i="29"/>
  <c r="T13" i="29"/>
  <c r="H26" i="16" s="1"/>
  <c r="M3" i="34" s="1" a="1"/>
  <c r="M3" i="34" s="1"/>
  <c r="H3" i="34" s="1"/>
  <c r="I3" i="34" s="1"/>
  <c r="J3" i="34" s="1"/>
  <c r="K3" i="34" s="1"/>
  <c r="L3" i="34" s="1"/>
  <c r="U13" i="29"/>
  <c r="V33" i="29"/>
  <c r="Z18" i="29"/>
  <c r="J31" i="16" s="1"/>
  <c r="V24" i="29"/>
  <c r="Y21" i="29"/>
  <c r="F137" i="16"/>
  <c r="X26" i="29"/>
  <c r="M39" i="16" s="1"/>
  <c r="T29" i="29"/>
  <c r="H42" i="16" s="1"/>
  <c r="W22" i="29"/>
  <c r="V36" i="29"/>
  <c r="U16" i="29"/>
  <c r="L29" i="16" s="1"/>
  <c r="T25" i="29"/>
  <c r="H38" i="16" s="1"/>
  <c r="M15" i="34" s="1" a="1"/>
  <c r="M15" i="34" s="1"/>
  <c r="H15" i="34" s="1"/>
  <c r="I15" i="34" s="1"/>
  <c r="J15" i="34" s="1"/>
  <c r="K15" i="34" s="1"/>
  <c r="L15" i="34" s="1"/>
  <c r="AO27" i="29"/>
  <c r="AO30" i="29"/>
  <c r="AS95" i="28"/>
  <c r="AS121" i="28"/>
  <c r="AS102" i="28"/>
  <c r="AS119" i="28"/>
  <c r="AS104" i="28"/>
  <c r="AS97" i="28"/>
  <c r="AS117" i="28"/>
  <c r="AS114" i="28"/>
  <c r="AS98" i="28"/>
  <c r="AS120" i="28"/>
  <c r="AS96" i="28"/>
  <c r="AS110" i="28"/>
  <c r="AS101" i="28"/>
  <c r="AS115" i="28"/>
  <c r="AS103" i="28"/>
  <c r="AS99" i="28"/>
  <c r="AS113" i="28"/>
  <c r="AS116" i="28"/>
  <c r="AS105" i="28"/>
  <c r="AT11" i="28"/>
  <c r="AT112" i="28" s="1"/>
  <c r="AS93" i="28"/>
  <c r="AS118" i="28"/>
  <c r="AS106" i="28"/>
  <c r="AS94" i="28"/>
  <c r="AS100" i="28"/>
  <c r="AS107" i="28"/>
  <c r="AS112" i="28"/>
  <c r="AS92" i="28"/>
  <c r="AL189" i="28"/>
  <c r="AL200" i="28"/>
  <c r="AL186" i="28"/>
  <c r="AL198" i="28"/>
  <c r="AM19" i="28"/>
  <c r="AM189" i="28" s="1"/>
  <c r="AO29" i="29"/>
  <c r="N66" i="16"/>
  <c r="AO25" i="29"/>
  <c r="L59" i="16"/>
  <c r="G83" i="6"/>
  <c r="C83" i="23" s="1"/>
  <c r="J40" i="16"/>
  <c r="M67" i="16"/>
  <c r="I68" i="16"/>
  <c r="I81" i="16"/>
  <c r="L68" i="16"/>
  <c r="N59" i="16"/>
  <c r="D81" i="16"/>
  <c r="AO39" i="29"/>
  <c r="AO18" i="29"/>
  <c r="G11" i="6"/>
  <c r="C11" i="23" s="1"/>
  <c r="P24" i="29"/>
  <c r="P28" i="29"/>
  <c r="G54" i="6"/>
  <c r="C54" i="23" s="1"/>
  <c r="G136" i="16"/>
  <c r="F63" i="16"/>
  <c r="G46" i="16"/>
  <c r="P23" i="29"/>
  <c r="P22" i="29"/>
  <c r="G25" i="6"/>
  <c r="C25" i="23" s="1"/>
  <c r="W20" i="29"/>
  <c r="Z25" i="29"/>
  <c r="J38" i="16" s="1"/>
  <c r="Z38" i="29"/>
  <c r="W26" i="29"/>
  <c r="N39" i="16" s="1"/>
  <c r="M16" i="13" s="1" a="1"/>
  <c r="M16" i="13" s="1"/>
  <c r="H16" i="13" s="1"/>
  <c r="I16" i="13" s="1"/>
  <c r="V25" i="29"/>
  <c r="V37" i="29"/>
  <c r="K50" i="16" s="1"/>
  <c r="AO38" i="29"/>
  <c r="I67" i="16"/>
  <c r="L66" i="16"/>
  <c r="AO20" i="29"/>
  <c r="H68" i="16"/>
  <c r="AO37" i="29"/>
  <c r="G40" i="6"/>
  <c r="C40" i="23" s="1"/>
  <c r="D110" i="16"/>
  <c r="P36" i="29"/>
  <c r="P16" i="29"/>
  <c r="U40" i="29"/>
  <c r="Z12" i="29"/>
  <c r="V31" i="29"/>
  <c r="X20" i="29"/>
  <c r="Y18" i="29"/>
  <c r="D54" i="16"/>
  <c r="AO12" i="29"/>
  <c r="D68" i="16"/>
  <c r="AO26" i="29"/>
  <c r="P12" i="29"/>
  <c r="D122" i="16"/>
  <c r="AO14" i="29"/>
  <c r="M68" i="16"/>
  <c r="N81" i="16"/>
  <c r="M66" i="16"/>
  <c r="AO36" i="29"/>
  <c r="D66" i="16"/>
  <c r="AO24" i="29"/>
  <c r="J67" i="16"/>
  <c r="AO19" i="29"/>
  <c r="AO28" i="29"/>
  <c r="G117" i="16"/>
  <c r="E120" i="16"/>
  <c r="F129" i="16"/>
  <c r="E139" i="16"/>
  <c r="K53" i="16"/>
  <c r="P30" i="29"/>
  <c r="P20" i="29"/>
  <c r="P37" i="29"/>
  <c r="F85" i="16"/>
  <c r="G85" i="16"/>
  <c r="G49" i="13"/>
  <c r="Z26" i="29"/>
  <c r="T22" i="29"/>
  <c r="H35" i="16" s="1"/>
  <c r="M12" i="34" s="1" a="1"/>
  <c r="M12" i="34" s="1"/>
  <c r="H12" i="34" s="1"/>
  <c r="I12" i="34" s="1"/>
  <c r="J12" i="34" s="1"/>
  <c r="K12" i="34" s="1"/>
  <c r="L12" i="34" s="1"/>
  <c r="V34" i="29"/>
  <c r="X17" i="29"/>
  <c r="Y20" i="29"/>
  <c r="T18" i="29"/>
  <c r="X27" i="29"/>
  <c r="Y24" i="29"/>
  <c r="D132" i="16"/>
  <c r="P26" i="29"/>
  <c r="P21" i="29"/>
  <c r="N67" i="16"/>
  <c r="AO31" i="29"/>
  <c r="G128" i="16"/>
  <c r="F66" i="16"/>
  <c r="P39" i="29"/>
  <c r="D52" i="16" s="1"/>
  <c r="P34" i="29"/>
  <c r="G98" i="6"/>
  <c r="C98" i="23" s="1"/>
  <c r="J81" i="16"/>
  <c r="N68" i="16"/>
  <c r="AO35" i="29"/>
  <c r="AO15" i="29"/>
  <c r="F116" i="16"/>
  <c r="I43" i="16"/>
  <c r="F26" i="16"/>
  <c r="P15" i="29"/>
  <c r="P38" i="29"/>
  <c r="P31" i="29"/>
  <c r="V26" i="29"/>
  <c r="W29" i="29"/>
  <c r="N42" i="16" s="1"/>
  <c r="T16" i="29"/>
  <c r="Y27" i="29"/>
  <c r="X13" i="29"/>
  <c r="T31" i="29"/>
  <c r="H44" i="16" s="1"/>
  <c r="Z21" i="29"/>
  <c r="J34" i="16" s="1"/>
  <c r="M11" i="32" s="1" a="1"/>
  <c r="M11" i="32" s="1"/>
  <c r="H11" i="32" s="1"/>
  <c r="I11" i="32" s="1"/>
  <c r="G102" i="6"/>
  <c r="C102" i="23" s="1"/>
  <c r="M26" i="16"/>
  <c r="D125" i="16"/>
  <c r="D118" i="16"/>
  <c r="E67" i="16"/>
  <c r="AO23" i="29"/>
  <c r="AO33" i="29"/>
  <c r="AO34" i="29"/>
  <c r="E66" i="16"/>
  <c r="P35" i="29"/>
  <c r="P27" i="29"/>
  <c r="P25" i="29"/>
  <c r="D38" i="16" s="1"/>
  <c r="Z14" i="29"/>
  <c r="V14" i="29"/>
  <c r="D117" i="16"/>
  <c r="AO40" i="29"/>
  <c r="K54" i="16"/>
  <c r="AO22" i="29"/>
  <c r="M62" i="16"/>
  <c r="AO16" i="29"/>
  <c r="AO21" i="29"/>
  <c r="F128" i="16"/>
  <c r="G116" i="16"/>
  <c r="E117" i="16"/>
  <c r="G15" i="6"/>
  <c r="C15" i="23" s="1"/>
  <c r="D128" i="16"/>
  <c r="D136" i="16"/>
  <c r="F59" i="16"/>
  <c r="G67" i="16"/>
  <c r="P18" i="29"/>
  <c r="P17" i="29"/>
  <c r="P19" i="29"/>
  <c r="G82" i="6"/>
  <c r="C82" i="23" s="1"/>
  <c r="X16" i="29"/>
  <c r="M29" i="16" s="1"/>
  <c r="M6" i="11" s="1" a="1"/>
  <c r="M6" i="11" s="1"/>
  <c r="H6" i="11" s="1"/>
  <c r="I6" i="11" s="1"/>
  <c r="Y37" i="29"/>
  <c r="U29" i="29"/>
  <c r="V23" i="29"/>
  <c r="K36" i="16" s="1"/>
  <c r="Y17" i="29"/>
  <c r="W25" i="29"/>
  <c r="T12" i="29"/>
  <c r="H25" i="16" s="1"/>
  <c r="M2" i="34" s="1" a="1"/>
  <c r="M2" i="34" s="1"/>
  <c r="X33" i="29"/>
  <c r="M46" i="16" s="1"/>
  <c r="T40" i="29"/>
  <c r="AO13" i="29"/>
  <c r="AO17" i="29"/>
  <c r="AO32" i="29"/>
  <c r="G125" i="16"/>
  <c r="E119" i="16"/>
  <c r="H43" i="16"/>
  <c r="M20" i="34" s="1" a="1"/>
  <c r="M20" i="34" s="1"/>
  <c r="F81" i="16"/>
  <c r="F67" i="16"/>
  <c r="P29" i="29"/>
  <c r="P40" i="29"/>
  <c r="G93" i="16"/>
  <c r="G53" i="6"/>
  <c r="C53" i="23" s="1"/>
  <c r="T19" i="29"/>
  <c r="H32" i="16" s="1"/>
  <c r="M9" i="34" s="1" a="1"/>
  <c r="M9" i="34" s="1"/>
  <c r="H9" i="34" s="1"/>
  <c r="I9" i="34" s="1"/>
  <c r="J9" i="34" s="1"/>
  <c r="K9" i="34" s="1"/>
  <c r="L9" i="34" s="1"/>
  <c r="Z15" i="29"/>
  <c r="J28" i="16" s="1"/>
  <c r="M5" i="32" s="1" a="1"/>
  <c r="M5" i="32" s="1"/>
  <c r="H5" i="32" s="1"/>
  <c r="I5" i="32" s="1"/>
  <c r="Z22" i="29"/>
  <c r="Y33" i="29"/>
  <c r="I46" i="16" s="1"/>
  <c r="W38" i="29"/>
  <c r="X37" i="29"/>
  <c r="M50" i="16" s="1"/>
  <c r="M27" i="11" s="1" a="1"/>
  <c r="M27" i="11" s="1"/>
  <c r="H27" i="11" s="1"/>
  <c r="I27" i="11" s="1"/>
  <c r="T21" i="29"/>
  <c r="X19" i="29"/>
  <c r="Z31" i="29"/>
  <c r="X24" i="29"/>
  <c r="X23" i="29"/>
  <c r="M36" i="16" s="1"/>
  <c r="U37" i="29"/>
  <c r="L50" i="16" s="1"/>
  <c r="Y22" i="29"/>
  <c r="Y26" i="29"/>
  <c r="W17" i="29"/>
  <c r="Z35" i="29"/>
  <c r="Z40" i="29"/>
  <c r="J53" i="16" s="1"/>
  <c r="M30" i="32" s="1" a="1"/>
  <c r="M30" i="32" s="1"/>
  <c r="H30" i="32" s="1"/>
  <c r="I30" i="32" s="1"/>
  <c r="U21" i="29"/>
  <c r="L34" i="16" s="1"/>
  <c r="Y14" i="29"/>
  <c r="Z16" i="29"/>
  <c r="F138" i="16"/>
  <c r="N63" i="16"/>
  <c r="L54" i="16"/>
  <c r="I54" i="16"/>
  <c r="L64" i="16"/>
  <c r="I64" i="16"/>
  <c r="D63" i="16"/>
  <c r="E125" i="16"/>
  <c r="L53" i="16"/>
  <c r="J37" i="16"/>
  <c r="D113" i="16"/>
  <c r="E81" i="16"/>
  <c r="G25" i="16"/>
  <c r="F41" i="16"/>
  <c r="E45" i="16"/>
  <c r="D46" i="16"/>
  <c r="U38" i="29"/>
  <c r="L51" i="16" s="1"/>
  <c r="X14" i="29"/>
  <c r="M27" i="16" s="1"/>
  <c r="M4" i="11" s="1" a="1"/>
  <c r="M4" i="11" s="1"/>
  <c r="H4" i="11" s="1"/>
  <c r="I4" i="11" s="1"/>
  <c r="Y19" i="29"/>
  <c r="I32" i="16" s="1"/>
  <c r="X32" i="29"/>
  <c r="G113" i="13"/>
  <c r="T38" i="29"/>
  <c r="H51" i="16" s="1"/>
  <c r="M28" i="34" s="1" a="1"/>
  <c r="M28" i="34" s="1"/>
  <c r="H28" i="34" s="1"/>
  <c r="I28" i="34" s="1"/>
  <c r="J28" i="34" s="1"/>
  <c r="K28" i="34" s="1"/>
  <c r="L28" i="34" s="1"/>
  <c r="T14" i="29"/>
  <c r="Z23" i="29"/>
  <c r="J36" i="16" s="1"/>
  <c r="Z29" i="29"/>
  <c r="J42" i="16" s="1"/>
  <c r="G37" i="16"/>
  <c r="G49" i="9"/>
  <c r="Y35" i="29"/>
  <c r="W21" i="29"/>
  <c r="N34" i="16" s="1"/>
  <c r="M11" i="13" s="1" a="1"/>
  <c r="M11" i="13" s="1"/>
  <c r="H11" i="13" s="1"/>
  <c r="I11" i="13" s="1"/>
  <c r="Y40" i="29"/>
  <c r="I53" i="16" s="1"/>
  <c r="U23" i="29"/>
  <c r="L36" i="16" s="1"/>
  <c r="I63" i="16"/>
  <c r="G138" i="16"/>
  <c r="D109" i="16"/>
  <c r="G63" i="16"/>
  <c r="G109" i="16"/>
  <c r="Y34" i="29"/>
  <c r="W27" i="29"/>
  <c r="N40" i="16" s="1"/>
  <c r="V18" i="29"/>
  <c r="K31" i="16" s="1"/>
  <c r="U15" i="29"/>
  <c r="L28" i="16" s="1"/>
  <c r="G68" i="16"/>
  <c r="J63" i="16"/>
  <c r="K55" i="16"/>
  <c r="M64" i="16"/>
  <c r="K73" i="16"/>
  <c r="D73" i="16"/>
  <c r="F125" i="16"/>
  <c r="E132" i="16"/>
  <c r="L46" i="16"/>
  <c r="E53" i="16"/>
  <c r="G20" i="9"/>
  <c r="G84" i="13"/>
  <c r="V35" i="29"/>
  <c r="W40" i="29"/>
  <c r="N53" i="16" s="1"/>
  <c r="M30" i="13" s="1" a="1"/>
  <c r="M30" i="13" s="1"/>
  <c r="H30" i="13" s="1"/>
  <c r="I30" i="13" s="1"/>
  <c r="W14" i="29"/>
  <c r="W36" i="29"/>
  <c r="G71" i="9"/>
  <c r="G13" i="9"/>
  <c r="T27" i="29"/>
  <c r="H40" i="16" s="1"/>
  <c r="X40" i="29"/>
  <c r="U12" i="29"/>
  <c r="L25" i="16" s="1"/>
  <c r="U30" i="29"/>
  <c r="L43" i="16" s="1"/>
  <c r="F53" i="16"/>
  <c r="F46" i="16"/>
  <c r="G55" i="13"/>
  <c r="T33" i="29"/>
  <c r="H46" i="16" s="1"/>
  <c r="V28" i="29"/>
  <c r="Z34" i="29"/>
  <c r="T32" i="29"/>
  <c r="V20" i="29"/>
  <c r="K33" i="16" s="1"/>
  <c r="V38" i="29"/>
  <c r="G54" i="16"/>
  <c r="U36" i="29"/>
  <c r="U25" i="29"/>
  <c r="X36" i="29"/>
  <c r="W28" i="29"/>
  <c r="T34" i="29"/>
  <c r="V15" i="29"/>
  <c r="K28" i="16" s="1"/>
  <c r="U31" i="29"/>
  <c r="V22" i="29"/>
  <c r="K35" i="16" s="1"/>
  <c r="X28" i="29"/>
  <c r="M41" i="16" s="1"/>
  <c r="M18" i="11" s="1" a="1"/>
  <c r="M18" i="11" s="1"/>
  <c r="H18" i="11" s="1"/>
  <c r="I18" i="11" s="1"/>
  <c r="U27" i="29"/>
  <c r="Y31" i="29"/>
  <c r="W34" i="29"/>
  <c r="W19" i="29"/>
  <c r="N32" i="16" s="1"/>
  <c r="X12" i="29"/>
  <c r="T20" i="29"/>
  <c r="U32" i="29"/>
  <c r="X22" i="29"/>
  <c r="M35" i="16" s="1"/>
  <c r="Y29" i="29"/>
  <c r="T36" i="29"/>
  <c r="W15" i="29"/>
  <c r="V39" i="29"/>
  <c r="K52" i="16" s="1"/>
  <c r="U24" i="29"/>
  <c r="X39" i="29"/>
  <c r="M52" i="16" s="1"/>
  <c r="V30" i="29"/>
  <c r="U19" i="29"/>
  <c r="L32" i="16" s="1"/>
  <c r="V32" i="29"/>
  <c r="K45" i="16" s="1"/>
  <c r="Y28" i="29"/>
  <c r="W32" i="29"/>
  <c r="W39" i="29"/>
  <c r="N52" i="16" s="1"/>
  <c r="T23" i="29"/>
  <c r="Z17" i="29"/>
  <c r="J30" i="16" s="1"/>
  <c r="M7" i="32" s="1" a="1"/>
  <c r="M7" i="32" s="1"/>
  <c r="H7" i="32" s="1"/>
  <c r="I7" i="32" s="1"/>
  <c r="U28" i="29"/>
  <c r="L41" i="16" s="1"/>
  <c r="W23" i="29"/>
  <c r="X25" i="29"/>
  <c r="T24" i="29"/>
  <c r="H37" i="16" s="1"/>
  <c r="M14" i="34" s="1" a="1"/>
  <c r="M14" i="34" s="1"/>
  <c r="H14" i="34" s="1"/>
  <c r="I14" i="34" s="1"/>
  <c r="J14" i="34" s="1"/>
  <c r="K14" i="34" s="1"/>
  <c r="L14" i="34" s="1"/>
  <c r="W24" i="29"/>
  <c r="X15" i="29"/>
  <c r="M28" i="16" s="1"/>
  <c r="U39" i="29"/>
  <c r="Z32" i="29"/>
  <c r="Z19" i="29"/>
  <c r="Z30" i="29"/>
  <c r="Z28" i="29"/>
  <c r="J41" i="16" s="1"/>
  <c r="T15" i="29"/>
  <c r="X29" i="29"/>
  <c r="M42" i="16" s="1"/>
  <c r="Y12" i="29"/>
  <c r="I25" i="16" s="1"/>
  <c r="Z36" i="29"/>
  <c r="J49" i="16" s="1"/>
  <c r="X35" i="29"/>
  <c r="M48" i="16" s="1"/>
  <c r="T28" i="29"/>
  <c r="Y36" i="29"/>
  <c r="W18" i="29"/>
  <c r="N31" i="16" s="1"/>
  <c r="W31" i="29"/>
  <c r="N44" i="16" s="1"/>
  <c r="U20" i="29"/>
  <c r="L33" i="16" s="1"/>
  <c r="Y39" i="29"/>
  <c r="I52" i="16" s="1"/>
  <c r="M29" i="31" s="1" a="1"/>
  <c r="M29" i="31" s="1"/>
  <c r="H29" i="31" s="1"/>
  <c r="I29" i="31" s="1"/>
  <c r="W13" i="29"/>
  <c r="U35" i="29"/>
  <c r="L48" i="16" s="1"/>
  <c r="T17" i="29"/>
  <c r="U34" i="29"/>
  <c r="L47" i="16" s="1"/>
  <c r="W12" i="29"/>
  <c r="N25" i="16" s="1"/>
  <c r="Y32" i="29"/>
  <c r="Y23" i="29"/>
  <c r="W37" i="29"/>
  <c r="N50" i="16" s="1"/>
  <c r="M27" i="13" s="1" a="1"/>
  <c r="M27" i="13" s="1"/>
  <c r="H27" i="13" s="1"/>
  <c r="I27" i="13" s="1"/>
  <c r="U18" i="29"/>
  <c r="L31" i="16" s="1"/>
  <c r="T35" i="29"/>
  <c r="H48" i="16" s="1"/>
  <c r="M25" i="34" s="1" a="1"/>
  <c r="M25" i="34" s="1"/>
  <c r="H25" i="34" s="1"/>
  <c r="I25" i="34" s="1"/>
  <c r="J25" i="34" s="1"/>
  <c r="K25" i="34" s="1"/>
  <c r="L25" i="34" s="1"/>
  <c r="Y15" i="29"/>
  <c r="U17" i="29"/>
  <c r="L30" i="16" s="1"/>
  <c r="V17" i="29"/>
  <c r="K30" i="16" s="1"/>
  <c r="M63" i="16"/>
  <c r="M40" i="11" s="1" a="1"/>
  <c r="M40" i="11" s="1"/>
  <c r="H40" i="11" s="1"/>
  <c r="I40" i="11" s="1"/>
  <c r="J39" i="16"/>
  <c r="M16" i="32" s="1" a="1"/>
  <c r="M16" i="32" s="1"/>
  <c r="H16" i="32" s="1"/>
  <c r="I16" i="32" s="1"/>
  <c r="K64" i="16"/>
  <c r="M81" i="16"/>
  <c r="L81" i="16"/>
  <c r="G78" i="9"/>
  <c r="X21" i="29"/>
  <c r="M34" i="16" s="1"/>
  <c r="Y16" i="29"/>
  <c r="I29" i="16" s="1"/>
  <c r="Y38" i="29"/>
  <c r="D138" i="16"/>
  <c r="M54" i="16"/>
  <c r="K39" i="16"/>
  <c r="K46" i="16"/>
  <c r="E63" i="16"/>
  <c r="E64" i="16"/>
  <c r="E46" i="16"/>
  <c r="G42" i="9"/>
  <c r="W33" i="29"/>
  <c r="N46" i="16" s="1"/>
  <c r="W30" i="29"/>
  <c r="AL193" i="28"/>
  <c r="AL205" i="28"/>
  <c r="AL194" i="28"/>
  <c r="AL203" i="28"/>
  <c r="AL204" i="28"/>
  <c r="AL187" i="28"/>
  <c r="AL215" i="28"/>
  <c r="AL211" i="28"/>
  <c r="AL190" i="28"/>
  <c r="AL196" i="28"/>
  <c r="AL213" i="28"/>
  <c r="AL207" i="28"/>
  <c r="AL185" i="28"/>
  <c r="AL214" i="28"/>
  <c r="AL192" i="28"/>
  <c r="AL197" i="28"/>
  <c r="AL202" i="28"/>
  <c r="AL206" i="28"/>
  <c r="AL201" i="28"/>
  <c r="AL188" i="28"/>
  <c r="AL208" i="28"/>
  <c r="AL209" i="28"/>
  <c r="AL195" i="28"/>
  <c r="AL210" i="28"/>
  <c r="AL199" i="28"/>
  <c r="G107" i="34"/>
  <c r="C107" i="23" s="1"/>
  <c r="G49" i="34"/>
  <c r="C49" i="23" s="1"/>
  <c r="G78" i="34"/>
  <c r="C78" i="23" s="1"/>
  <c r="G20" i="34"/>
  <c r="C20" i="23" s="1"/>
  <c r="BB7" i="28"/>
  <c r="BB6" i="28"/>
  <c r="AR2" i="28"/>
  <c r="H70" i="16"/>
  <c r="L35" i="16"/>
  <c r="H50" i="16"/>
  <c r="N35" i="16"/>
  <c r="J50" i="16"/>
  <c r="E128" i="16"/>
  <c r="M105" i="2" s="1" a="1"/>
  <c r="M105" i="2" s="1"/>
  <c r="D121" i="16"/>
  <c r="D49" i="16"/>
  <c r="D29" i="16"/>
  <c r="F40" i="16"/>
  <c r="N48" i="16"/>
  <c r="K75" i="16"/>
  <c r="J60" i="16"/>
  <c r="G127" i="16"/>
  <c r="F124" i="16"/>
  <c r="E113" i="16"/>
  <c r="D124" i="16"/>
  <c r="I33" i="16"/>
  <c r="M10" i="31" s="1" a="1"/>
  <c r="M10" i="31" s="1"/>
  <c r="H10" i="31" s="1"/>
  <c r="I10" i="31" s="1"/>
  <c r="G30" i="16"/>
  <c r="G35" i="16"/>
  <c r="F98" i="16"/>
  <c r="F135" i="16"/>
  <c r="E114" i="16"/>
  <c r="F65" i="16"/>
  <c r="H39" i="16"/>
  <c r="M16" i="34" s="1" a="1"/>
  <c r="M16" i="34" s="1"/>
  <c r="H16" i="34" s="1"/>
  <c r="I16" i="34" s="1"/>
  <c r="J16" i="34" s="1"/>
  <c r="K16" i="34" s="1"/>
  <c r="L16" i="34" s="1"/>
  <c r="K40" i="16"/>
  <c r="N28" i="16"/>
  <c r="M5" i="13" s="1" a="1"/>
  <c r="M5" i="13" s="1"/>
  <c r="H5" i="13" s="1"/>
  <c r="I5" i="13" s="1"/>
  <c r="G66" i="16"/>
  <c r="D94" i="16"/>
  <c r="F35" i="16"/>
  <c r="F109" i="16"/>
  <c r="F87" i="16"/>
  <c r="G61" i="16"/>
  <c r="G60" i="16"/>
  <c r="G86" i="16"/>
  <c r="M63" i="12" s="1" a="1"/>
  <c r="M63" i="12" s="1"/>
  <c r="H63" i="12" s="1"/>
  <c r="I63" i="12" s="1"/>
  <c r="G107" i="16"/>
  <c r="G91" i="16"/>
  <c r="M68" i="12" s="1" a="1"/>
  <c r="M68" i="12" s="1"/>
  <c r="H68" i="12" s="1"/>
  <c r="I68" i="12" s="1"/>
  <c r="D71" i="16"/>
  <c r="F58" i="16"/>
  <c r="M35" i="8" s="1" a="1"/>
  <c r="M35" i="8" s="1"/>
  <c r="H35" i="8" s="1"/>
  <c r="I35" i="8" s="1"/>
  <c r="N58" i="16"/>
  <c r="H58" i="16"/>
  <c r="D85" i="16"/>
  <c r="H79" i="16"/>
  <c r="M71" i="16"/>
  <c r="J79" i="16"/>
  <c r="L79" i="16"/>
  <c r="D74" i="16"/>
  <c r="I74" i="16"/>
  <c r="M51" i="31" s="1" a="1"/>
  <c r="M51" i="31" s="1"/>
  <c r="H51" i="31" s="1"/>
  <c r="I51" i="31" s="1"/>
  <c r="M79" i="16"/>
  <c r="M56" i="11" s="1" a="1"/>
  <c r="M56" i="11" s="1"/>
  <c r="H56" i="11" s="1"/>
  <c r="I56" i="11" s="1"/>
  <c r="F115" i="16"/>
  <c r="G122" i="16"/>
  <c r="M99" i="12" s="1" a="1"/>
  <c r="M99" i="12" s="1"/>
  <c r="H99" i="12" s="1"/>
  <c r="I99" i="12" s="1"/>
  <c r="F79" i="16"/>
  <c r="D129" i="16"/>
  <c r="G58" i="16"/>
  <c r="D95" i="16"/>
  <c r="I71" i="16"/>
  <c r="K74" i="16"/>
  <c r="D79" i="16"/>
  <c r="K71" i="16"/>
  <c r="D108" i="16"/>
  <c r="D104" i="16"/>
  <c r="J74" i="16"/>
  <c r="I58" i="16"/>
  <c r="H71" i="16"/>
  <c r="G115" i="16"/>
  <c r="E115" i="16"/>
  <c r="G74" i="16"/>
  <c r="K79" i="16"/>
  <c r="K58" i="16"/>
  <c r="L58" i="16"/>
  <c r="N71" i="16"/>
  <c r="M48" i="13" s="1" a="1"/>
  <c r="M48" i="13" s="1"/>
  <c r="H48" i="13" s="1"/>
  <c r="I48" i="13" s="1"/>
  <c r="N74" i="16"/>
  <c r="L71" i="16"/>
  <c r="M74" i="16"/>
  <c r="L74" i="16"/>
  <c r="E122" i="16"/>
  <c r="M58" i="16"/>
  <c r="J58" i="16"/>
  <c r="I79" i="16"/>
  <c r="D58" i="16"/>
  <c r="F71" i="16"/>
  <c r="AP6" i="28"/>
  <c r="AP8" i="28"/>
  <c r="G102" i="16"/>
  <c r="H31" i="16"/>
  <c r="M8" i="34" s="1" a="1"/>
  <c r="M8" i="34" s="1"/>
  <c r="H8" i="34" s="1"/>
  <c r="I8" i="34" s="1"/>
  <c r="J8" i="34" s="1"/>
  <c r="K8" i="34" s="1"/>
  <c r="L8" i="34" s="1"/>
  <c r="AU9" i="28"/>
  <c r="G106" i="16"/>
  <c r="N70" i="16"/>
  <c r="D70" i="16"/>
  <c r="D127" i="16"/>
  <c r="F100" i="16"/>
  <c r="E100" i="16"/>
  <c r="M77" i="2" s="1" a="1"/>
  <c r="M77" i="2" s="1"/>
  <c r="M47" i="16"/>
  <c r="K56" i="16"/>
  <c r="D83" i="16"/>
  <c r="F44" i="16"/>
  <c r="M21" i="8" s="1" a="1"/>
  <c r="M21" i="8" s="1"/>
  <c r="H21" i="8" s="1"/>
  <c r="I21" i="8" s="1"/>
  <c r="D56" i="16"/>
  <c r="K62" i="16"/>
  <c r="G112" i="16"/>
  <c r="L44" i="16"/>
  <c r="G120" i="16"/>
  <c r="N57" i="16"/>
  <c r="M34" i="13" s="1" a="1"/>
  <c r="M34" i="13" s="1"/>
  <c r="H34" i="13" s="1"/>
  <c r="I34" i="13" s="1"/>
  <c r="L62" i="16"/>
  <c r="L56" i="16"/>
  <c r="D77" i="16"/>
  <c r="H80" i="16"/>
  <c r="M57" i="34" s="1" a="1"/>
  <c r="M57" i="34" s="1"/>
  <c r="H57" i="34" s="1"/>
  <c r="I57" i="34" s="1"/>
  <c r="J57" i="34" s="1"/>
  <c r="K57" i="34" s="1"/>
  <c r="L57" i="34" s="1"/>
  <c r="L61" i="16"/>
  <c r="M60" i="16"/>
  <c r="F131" i="16"/>
  <c r="I77" i="16"/>
  <c r="N60" i="16"/>
  <c r="J61" i="16"/>
  <c r="H82" i="16"/>
  <c r="M59" i="34" s="1" a="1"/>
  <c r="M59" i="34" s="1"/>
  <c r="H59" i="34" s="1"/>
  <c r="I59" i="34" s="1"/>
  <c r="J59" i="34" s="1"/>
  <c r="K59" i="34" s="1"/>
  <c r="L59" i="34" s="1"/>
  <c r="N61" i="16"/>
  <c r="K82" i="16"/>
  <c r="D61" i="16"/>
  <c r="F119" i="16"/>
  <c r="G131" i="16"/>
  <c r="M108" i="12" s="1" a="1"/>
  <c r="M108" i="12" s="1"/>
  <c r="H108" i="12" s="1"/>
  <c r="I108" i="12" s="1"/>
  <c r="I44" i="16"/>
  <c r="I31" i="16"/>
  <c r="M31" i="16"/>
  <c r="D131" i="16"/>
  <c r="G56" i="16"/>
  <c r="F61" i="16"/>
  <c r="M38" i="8" s="1" a="1"/>
  <c r="M38" i="8" s="1"/>
  <c r="H38" i="8" s="1"/>
  <c r="I38" i="8" s="1"/>
  <c r="F82" i="16"/>
  <c r="F60" i="16"/>
  <c r="D111" i="16"/>
  <c r="D92" i="16"/>
  <c r="F110" i="16"/>
  <c r="M87" i="8" s="1" a="1"/>
  <c r="M87" i="8" s="1"/>
  <c r="H87" i="8" s="1"/>
  <c r="I87" i="8" s="1"/>
  <c r="F83" i="16"/>
  <c r="J77" i="16"/>
  <c r="M82" i="16"/>
  <c r="I80" i="16"/>
  <c r="N82" i="16"/>
  <c r="L75" i="16"/>
  <c r="D75" i="16"/>
  <c r="N80" i="16"/>
  <c r="H61" i="16"/>
  <c r="M38" i="34" s="1" a="1"/>
  <c r="M38" i="34" s="1"/>
  <c r="H38" i="34" s="1"/>
  <c r="I38" i="34" s="1"/>
  <c r="J38" i="34" s="1"/>
  <c r="K38" i="34" s="1"/>
  <c r="L38" i="34" s="1"/>
  <c r="D80" i="16"/>
  <c r="E131" i="16"/>
  <c r="M108" i="2" s="1" a="1"/>
  <c r="M108" i="2" s="1"/>
  <c r="L52" i="16"/>
  <c r="E60" i="16"/>
  <c r="E56" i="16"/>
  <c r="F106" i="16"/>
  <c r="M83" i="8" s="1" a="1"/>
  <c r="M83" i="8" s="1"/>
  <c r="H83" i="8" s="1"/>
  <c r="I83" i="8" s="1"/>
  <c r="E111" i="16"/>
  <c r="E88" i="16"/>
  <c r="J75" i="16"/>
  <c r="J82" i="16"/>
  <c r="H75" i="16"/>
  <c r="M52" i="34" s="1" a="1"/>
  <c r="M52" i="34" s="1"/>
  <c r="H52" i="34" s="1"/>
  <c r="I52" i="34" s="1"/>
  <c r="J52" i="34" s="1"/>
  <c r="K52" i="34" s="1"/>
  <c r="L52" i="34" s="1"/>
  <c r="K61" i="16"/>
  <c r="I75" i="16"/>
  <c r="J52" i="16"/>
  <c r="E82" i="16"/>
  <c r="F80" i="16"/>
  <c r="L80" i="16"/>
  <c r="D82" i="16"/>
  <c r="F77" i="16"/>
  <c r="E77" i="16"/>
  <c r="D98" i="16"/>
  <c r="E94" i="16"/>
  <c r="G80" i="16"/>
  <c r="E75" i="16"/>
  <c r="D140" i="16"/>
  <c r="G75" i="16"/>
  <c r="G139" i="16"/>
  <c r="M116" i="12" s="1" a="1"/>
  <c r="M116" i="12" s="1"/>
  <c r="H116" i="12" s="1"/>
  <c r="I116" i="12" s="1"/>
  <c r="I60" i="16"/>
  <c r="M75" i="16"/>
  <c r="N75" i="16"/>
  <c r="M61" i="16"/>
  <c r="D106" i="16"/>
  <c r="G83" i="16"/>
  <c r="G92" i="16"/>
  <c r="I82" i="16"/>
  <c r="F52" i="16"/>
  <c r="M29" i="8" s="1" a="1"/>
  <c r="M29" i="8" s="1"/>
  <c r="H29" i="8" s="1"/>
  <c r="I29" i="8" s="1"/>
  <c r="I61" i="16"/>
  <c r="J80" i="16"/>
  <c r="H60" i="16"/>
  <c r="I57" i="16"/>
  <c r="D60" i="16"/>
  <c r="E61" i="16"/>
  <c r="M38" i="2" s="1" a="1"/>
  <c r="M38" i="2" s="1"/>
  <c r="L60" i="16"/>
  <c r="K60" i="16"/>
  <c r="M80" i="16"/>
  <c r="N62" i="16"/>
  <c r="H52" i="16"/>
  <c r="G82" i="16"/>
  <c r="M59" i="12" s="1" a="1"/>
  <c r="M59" i="12" s="1"/>
  <c r="H59" i="12" s="1"/>
  <c r="I59" i="12" s="1"/>
  <c r="F75" i="16"/>
  <c r="E80" i="16"/>
  <c r="K80" i="16"/>
  <c r="J73" i="16"/>
  <c r="G126" i="16"/>
  <c r="E110" i="16"/>
  <c r="L78" i="16"/>
  <c r="N78" i="16"/>
  <c r="J78" i="16"/>
  <c r="I62" i="16"/>
  <c r="H62" i="16"/>
  <c r="AN9" i="28"/>
  <c r="I59" i="16"/>
  <c r="H66" i="16"/>
  <c r="M43" i="34" s="1" a="1"/>
  <c r="M43" i="34" s="1"/>
  <c r="H43" i="34" s="1"/>
  <c r="I43" i="34" s="1"/>
  <c r="J43" i="34" s="1"/>
  <c r="K43" i="34" s="1"/>
  <c r="L43" i="34" s="1"/>
  <c r="M59" i="16"/>
  <c r="I56" i="16"/>
  <c r="D59" i="16"/>
  <c r="N26" i="16"/>
  <c r="M3" i="13" s="1" a="1"/>
  <c r="M3" i="13" s="1"/>
  <c r="H3" i="13" s="1"/>
  <c r="I3" i="13" s="1"/>
  <c r="E32" i="16"/>
  <c r="D32" i="16"/>
  <c r="D26" i="16"/>
  <c r="K66" i="16"/>
  <c r="K59" i="16"/>
  <c r="L67" i="16"/>
  <c r="L65" i="16"/>
  <c r="G38" i="16"/>
  <c r="D34" i="16"/>
  <c r="M65" i="16"/>
  <c r="E65" i="16"/>
  <c r="D105" i="16"/>
  <c r="I65" i="16"/>
  <c r="H30" i="16"/>
  <c r="D123" i="16"/>
  <c r="H65" i="16"/>
  <c r="M42" i="34" s="1" a="1"/>
  <c r="M42" i="34" s="1"/>
  <c r="H42" i="34" s="1"/>
  <c r="I42" i="34" s="1"/>
  <c r="J42" i="34" s="1"/>
  <c r="K42" i="34" s="1"/>
  <c r="L42" i="34" s="1"/>
  <c r="F103" i="16"/>
  <c r="M80" i="8" s="1" a="1"/>
  <c r="M80" i="8" s="1"/>
  <c r="H80" i="8" s="1"/>
  <c r="I80" i="8" s="1"/>
  <c r="J65" i="16"/>
  <c r="I34" i="16"/>
  <c r="I38" i="16"/>
  <c r="I30" i="16"/>
  <c r="M38" i="16"/>
  <c r="G34" i="16"/>
  <c r="F34" i="16"/>
  <c r="E38" i="16"/>
  <c r="F105" i="16"/>
  <c r="M82" i="8" s="1" a="1"/>
  <c r="M82" i="8" s="1"/>
  <c r="H82" i="8" s="1"/>
  <c r="I82" i="8" s="1"/>
  <c r="D65" i="16"/>
  <c r="F134" i="16"/>
  <c r="N30" i="16"/>
  <c r="D30" i="16"/>
  <c r="G105" i="16"/>
  <c r="M82" i="12" s="1" a="1"/>
  <c r="M82" i="12" s="1"/>
  <c r="H82" i="12" s="1"/>
  <c r="I82" i="12" s="1"/>
  <c r="K38" i="16"/>
  <c r="D134" i="16"/>
  <c r="G65" i="16"/>
  <c r="N65" i="16"/>
  <c r="N38" i="16"/>
  <c r="F30" i="16"/>
  <c r="M7" i="8" s="1" a="1"/>
  <c r="M7" i="8" s="1"/>
  <c r="H7" i="8" s="1"/>
  <c r="I7" i="8" s="1"/>
  <c r="E30" i="16"/>
  <c r="K44" i="16"/>
  <c r="J44" i="16"/>
  <c r="D27" i="16"/>
  <c r="I51" i="16"/>
  <c r="M51" i="16"/>
  <c r="G55" i="16"/>
  <c r="J55" i="16"/>
  <c r="H69" i="16"/>
  <c r="M46" i="34" s="1" a="1"/>
  <c r="M46" i="34" s="1"/>
  <c r="H46" i="34" s="1"/>
  <c r="I46" i="34" s="1"/>
  <c r="J46" i="34" s="1"/>
  <c r="K46" i="34" s="1"/>
  <c r="L46" i="34" s="1"/>
  <c r="L55" i="16"/>
  <c r="M55" i="16"/>
  <c r="M32" i="11" s="1" a="1"/>
  <c r="M32" i="11" s="1"/>
  <c r="H32" i="11" s="1"/>
  <c r="I32" i="11" s="1"/>
  <c r="G78" i="16"/>
  <c r="E109" i="16"/>
  <c r="M86" i="2" s="1" a="1"/>
  <c r="M86" i="2" s="1"/>
  <c r="K69" i="16"/>
  <c r="H33" i="16"/>
  <c r="M10" i="34" s="1" a="1"/>
  <c r="M10" i="34" s="1"/>
  <c r="H10" i="34" s="1"/>
  <c r="I10" i="34" s="1"/>
  <c r="J10" i="34" s="1"/>
  <c r="K10" i="34" s="1"/>
  <c r="L10" i="34" s="1"/>
  <c r="D78" i="16"/>
  <c r="I69" i="16"/>
  <c r="N73" i="16"/>
  <c r="I73" i="16"/>
  <c r="L73" i="16"/>
  <c r="I27" i="16"/>
  <c r="M4" i="31" s="1" a="1"/>
  <c r="M4" i="31" s="1"/>
  <c r="H4" i="31" s="1"/>
  <c r="I4" i="31" s="1"/>
  <c r="E55" i="16"/>
  <c r="N55" i="16"/>
  <c r="E68" i="16"/>
  <c r="G53" i="16"/>
  <c r="M30" i="12" s="1" a="1"/>
  <c r="M30" i="12" s="1"/>
  <c r="H30" i="12" s="1"/>
  <c r="I30" i="12" s="1"/>
  <c r="M78" i="16"/>
  <c r="I78" i="16"/>
  <c r="M55" i="31" s="1" a="1"/>
  <c r="M55" i="31" s="1"/>
  <c r="H55" i="31" s="1"/>
  <c r="I55" i="31" s="1"/>
  <c r="H73" i="16"/>
  <c r="M50" i="34" s="1" a="1"/>
  <c r="M50" i="34" s="1"/>
  <c r="H50" i="34" s="1"/>
  <c r="I50" i="34" s="1"/>
  <c r="J50" i="34" s="1"/>
  <c r="K50" i="34" s="1"/>
  <c r="L50" i="34" s="1"/>
  <c r="J27" i="16"/>
  <c r="N69" i="16"/>
  <c r="E135" i="16"/>
  <c r="G33" i="16"/>
  <c r="F89" i="16"/>
  <c r="M66" i="8" s="1" a="1"/>
  <c r="M66" i="8" s="1"/>
  <c r="H66" i="8" s="1"/>
  <c r="I66" i="8" s="1"/>
  <c r="N51" i="16"/>
  <c r="M69" i="16"/>
  <c r="L69" i="16"/>
  <c r="F78" i="16"/>
  <c r="M55" i="8" s="1" a="1"/>
  <c r="M55" i="8" s="1"/>
  <c r="H55" i="8" s="1"/>
  <c r="I55" i="8" s="1"/>
  <c r="I55" i="16"/>
  <c r="H78" i="16"/>
  <c r="M55" i="34" s="1" a="1"/>
  <c r="M55" i="34" s="1"/>
  <c r="H55" i="34" s="1"/>
  <c r="I55" i="34" s="1"/>
  <c r="J55" i="34" s="1"/>
  <c r="K55" i="34" s="1"/>
  <c r="L55" i="34" s="1"/>
  <c r="J51" i="16"/>
  <c r="D55" i="16"/>
  <c r="N27" i="16"/>
  <c r="E73" i="16"/>
  <c r="E69" i="16"/>
  <c r="D51" i="16"/>
  <c r="H63" i="16"/>
  <c r="M40" i="34" s="1" a="1"/>
  <c r="M40" i="34" s="1"/>
  <c r="H40" i="34" s="1"/>
  <c r="I40" i="34" s="1"/>
  <c r="J40" i="34" s="1"/>
  <c r="K40" i="34" s="1"/>
  <c r="L40" i="34" s="1"/>
  <c r="N54" i="16"/>
  <c r="M53" i="16"/>
  <c r="H53" i="16"/>
  <c r="M30" i="34" s="1" a="1"/>
  <c r="M30" i="34" s="1"/>
  <c r="H30" i="34" s="1"/>
  <c r="I30" i="34" s="1"/>
  <c r="J30" i="34" s="1"/>
  <c r="K30" i="34" s="1"/>
  <c r="L30" i="34" s="1"/>
  <c r="F68" i="16"/>
  <c r="F54" i="16"/>
  <c r="G81" i="16"/>
  <c r="E54" i="16"/>
  <c r="J56" i="16"/>
  <c r="I66" i="16"/>
  <c r="M43" i="31" s="1" a="1"/>
  <c r="M43" i="31" s="1"/>
  <c r="H43" i="31" s="1"/>
  <c r="I43" i="31" s="1"/>
  <c r="K67" i="16"/>
  <c r="G124" i="16"/>
  <c r="M101" i="12" s="1" a="1"/>
  <c r="M101" i="12" s="1"/>
  <c r="H101" i="12" s="1"/>
  <c r="I101" i="12" s="1"/>
  <c r="K26" i="16"/>
  <c r="G52" i="16"/>
  <c r="E52" i="16"/>
  <c r="M29" i="2" s="1" a="1"/>
  <c r="M29" i="2" s="1"/>
  <c r="G94" i="16"/>
  <c r="H36" i="16"/>
  <c r="M13" i="34" s="1" a="1"/>
  <c r="M13" i="34" s="1"/>
  <c r="H13" i="34" s="1"/>
  <c r="I13" i="34" s="1"/>
  <c r="J13" i="34" s="1"/>
  <c r="K13" i="34" s="1"/>
  <c r="L13" i="34" s="1"/>
  <c r="D64" i="16"/>
  <c r="G132" i="16"/>
  <c r="J25" i="16"/>
  <c r="N41" i="16"/>
  <c r="M18" i="13" s="1" a="1"/>
  <c r="M18" i="13" s="1"/>
  <c r="H18" i="13" s="1"/>
  <c r="I18" i="13" s="1"/>
  <c r="D97" i="16"/>
  <c r="I72" i="16"/>
  <c r="M49" i="31" s="1" a="1"/>
  <c r="M49" i="31" s="1"/>
  <c r="H49" i="31" s="1"/>
  <c r="I49" i="31" s="1"/>
  <c r="M25" i="16"/>
  <c r="G41" i="16"/>
  <c r="M18" i="12" s="1" a="1"/>
  <c r="M18" i="12" s="1"/>
  <c r="H18" i="12" s="1"/>
  <c r="I18" i="12" s="1"/>
  <c r="J64" i="16"/>
  <c r="M41" i="32" s="1" a="1"/>
  <c r="M41" i="32" s="1"/>
  <c r="H41" i="32" s="1"/>
  <c r="I41" i="32" s="1"/>
  <c r="F132" i="16"/>
  <c r="M109" i="8" s="1" a="1"/>
  <c r="M109" i="8" s="1"/>
  <c r="H109" i="8" s="1"/>
  <c r="I109" i="8" s="1"/>
  <c r="E118" i="16"/>
  <c r="F118" i="16"/>
  <c r="M95" i="8" s="1" a="1"/>
  <c r="M95" i="8" s="1"/>
  <c r="H95" i="8" s="1"/>
  <c r="I95" i="8" s="1"/>
  <c r="J29" i="16"/>
  <c r="K37" i="16"/>
  <c r="L37" i="16"/>
  <c r="D107" i="16"/>
  <c r="D87" i="16"/>
  <c r="K72" i="16"/>
  <c r="E137" i="16"/>
  <c r="M114" i="2" s="1" a="1"/>
  <c r="M114" i="2" s="1"/>
  <c r="K76" i="16"/>
  <c r="G133" i="16"/>
  <c r="M110" i="12" s="1" a="1"/>
  <c r="M110" i="12" s="1"/>
  <c r="H110" i="12" s="1"/>
  <c r="I110" i="12" s="1"/>
  <c r="L45" i="16"/>
  <c r="E95" i="16"/>
  <c r="L82" i="16"/>
  <c r="G140" i="16"/>
  <c r="F140" i="16"/>
  <c r="M117" i="8" s="1" a="1"/>
  <c r="M117" i="8" s="1"/>
  <c r="H117" i="8" s="1"/>
  <c r="I117" i="8" s="1"/>
  <c r="E140" i="16"/>
  <c r="E138" i="16"/>
  <c r="M115" i="2" s="1" a="1"/>
  <c r="M115" i="2" s="1"/>
  <c r="G76" i="16"/>
  <c r="M53" i="12" s="1" a="1"/>
  <c r="M53" i="12" s="1"/>
  <c r="H53" i="12" s="1"/>
  <c r="I53" i="12" s="1"/>
  <c r="G42" i="16"/>
  <c r="E42" i="16"/>
  <c r="M19" i="2" s="1" a="1"/>
  <c r="M19" i="2" s="1"/>
  <c r="J72" i="16"/>
  <c r="H72" i="16"/>
  <c r="M49" i="34" s="1" a="1"/>
  <c r="M49" i="34" s="1"/>
  <c r="E136" i="16"/>
  <c r="F117" i="16"/>
  <c r="G59" i="16"/>
  <c r="E59" i="16"/>
  <c r="M36" i="2" s="1" a="1"/>
  <c r="M36" i="2" s="1"/>
  <c r="D93" i="16"/>
  <c r="D42" i="16"/>
  <c r="M76" i="16"/>
  <c r="M53" i="11" s="1" a="1"/>
  <c r="M53" i="11" s="1"/>
  <c r="H53" i="11" s="1"/>
  <c r="I53" i="11" s="1"/>
  <c r="I42" i="16"/>
  <c r="M19" i="31" s="1" a="1"/>
  <c r="M19" i="31" s="1"/>
  <c r="H19" i="31" s="1"/>
  <c r="I19" i="31" s="1"/>
  <c r="D133" i="16"/>
  <c r="F72" i="16"/>
  <c r="M49" i="8" s="1" a="1"/>
  <c r="M49" i="8" s="1"/>
  <c r="H49" i="8" s="1"/>
  <c r="I49" i="8" s="1"/>
  <c r="G72" i="16"/>
  <c r="F32" i="16"/>
  <c r="G49" i="16"/>
  <c r="G26" i="16"/>
  <c r="E33" i="16"/>
  <c r="E26" i="16"/>
  <c r="M3" i="2" s="1" a="1"/>
  <c r="M3" i="2" s="1"/>
  <c r="D45" i="16"/>
  <c r="F111" i="16"/>
  <c r="G88" i="16"/>
  <c r="M65" i="12" s="1" a="1"/>
  <c r="M65" i="12" s="1"/>
  <c r="H65" i="12" s="1"/>
  <c r="I65" i="12" s="1"/>
  <c r="L76" i="16"/>
  <c r="E130" i="16"/>
  <c r="M107" i="2" s="1" a="1"/>
  <c r="M107" i="2" s="1"/>
  <c r="F99" i="16"/>
  <c r="M76" i="8" s="1" a="1"/>
  <c r="M76" i="8" s="1"/>
  <c r="H76" i="8" s="1"/>
  <c r="I76" i="8" s="1"/>
  <c r="E99" i="16"/>
  <c r="F133" i="16"/>
  <c r="H76" i="16"/>
  <c r="M53" i="34" s="1" a="1"/>
  <c r="M53" i="34" s="1"/>
  <c r="H53" i="34" s="1"/>
  <c r="I53" i="34" s="1"/>
  <c r="J53" i="34" s="1"/>
  <c r="K53" i="34" s="1"/>
  <c r="L53" i="34" s="1"/>
  <c r="F130" i="16"/>
  <c r="M107" i="8" s="1" a="1"/>
  <c r="M107" i="8" s="1"/>
  <c r="H107" i="8" s="1"/>
  <c r="I107" i="8" s="1"/>
  <c r="D72" i="16"/>
  <c r="D130" i="16"/>
  <c r="J69" i="16"/>
  <c r="M46" i="32" s="1" a="1"/>
  <c r="M46" i="32" s="1"/>
  <c r="H46" i="32" s="1"/>
  <c r="I46" i="32" s="1"/>
  <c r="G135" i="16"/>
  <c r="M112" i="12" s="1" a="1"/>
  <c r="M112" i="12" s="1"/>
  <c r="H112" i="12" s="1"/>
  <c r="I112" i="12" s="1"/>
  <c r="I48" i="16"/>
  <c r="M33" i="16"/>
  <c r="M10" i="11" s="1" a="1"/>
  <c r="M10" i="11" s="1"/>
  <c r="H10" i="11" s="1"/>
  <c r="I10" i="11" s="1"/>
  <c r="E41" i="16"/>
  <c r="F76" i="16"/>
  <c r="F45" i="16"/>
  <c r="G32" i="16"/>
  <c r="G45" i="16"/>
  <c r="M22" i="12" s="1" a="1"/>
  <c r="M22" i="12" s="1"/>
  <c r="H22" i="12" s="1"/>
  <c r="I22" i="12" s="1"/>
  <c r="E39" i="16"/>
  <c r="F95" i="16"/>
  <c r="M72" i="8" s="1" a="1"/>
  <c r="M72" i="8" s="1"/>
  <c r="H72" i="8" s="1"/>
  <c r="I72" i="8" s="1"/>
  <c r="D84" i="16"/>
  <c r="G47" i="16"/>
  <c r="M24" i="12" s="1" a="1"/>
  <c r="M24" i="12" s="1"/>
  <c r="H24" i="12" s="1"/>
  <c r="I24" i="12" s="1"/>
  <c r="G99" i="16"/>
  <c r="M76" i="12" s="1" a="1"/>
  <c r="M76" i="12" s="1"/>
  <c r="H76" i="12" s="1"/>
  <c r="I76" i="12" s="1"/>
  <c r="F101" i="16"/>
  <c r="M78" i="8" s="1" a="1"/>
  <c r="M78" i="8" s="1"/>
  <c r="H78" i="8" s="1"/>
  <c r="I78" i="8" s="1"/>
  <c r="E103" i="16"/>
  <c r="G101" i="16"/>
  <c r="F107" i="16"/>
  <c r="E86" i="16"/>
  <c r="D103" i="16"/>
  <c r="G134" i="16"/>
  <c r="G137" i="16"/>
  <c r="G118" i="16"/>
  <c r="M95" i="12" s="1" a="1"/>
  <c r="M95" i="12" s="1"/>
  <c r="H95" i="12" s="1"/>
  <c r="I95" i="12" s="1"/>
  <c r="G114" i="16"/>
  <c r="M91" i="12" s="1" a="1"/>
  <c r="M91" i="12" s="1"/>
  <c r="H91" i="12" s="1"/>
  <c r="I91" i="12" s="1"/>
  <c r="E134" i="16"/>
  <c r="M111" i="2" s="1" a="1"/>
  <c r="M111" i="2" s="1"/>
  <c r="K34" i="16"/>
  <c r="I45" i="16"/>
  <c r="M22" i="31" s="1" a="1"/>
  <c r="M22" i="31" s="1"/>
  <c r="H22" i="31" s="1"/>
  <c r="I22" i="31" s="1"/>
  <c r="M45" i="16"/>
  <c r="I39" i="16"/>
  <c r="M16" i="31" s="1" a="1"/>
  <c r="M16" i="31" s="1"/>
  <c r="H16" i="31" s="1"/>
  <c r="I16" i="31" s="1"/>
  <c r="I41" i="16"/>
  <c r="J33" i="16"/>
  <c r="I37" i="16"/>
  <c r="M30" i="16"/>
  <c r="N37" i="16"/>
  <c r="K41" i="16"/>
  <c r="D114" i="16"/>
  <c r="F62" i="16"/>
  <c r="M39" i="8" s="1" a="1"/>
  <c r="M39" i="8" s="1"/>
  <c r="H39" i="8" s="1"/>
  <c r="I39" i="8" s="1"/>
  <c r="G69" i="16"/>
  <c r="M46" i="12" s="1" a="1"/>
  <c r="M46" i="12" s="1"/>
  <c r="H46" i="12" s="1"/>
  <c r="I46" i="12" s="1"/>
  <c r="F69" i="16"/>
  <c r="M46" i="8" s="1" a="1"/>
  <c r="M46" i="8" s="1"/>
  <c r="H46" i="8" s="1"/>
  <c r="I46" i="8" s="1"/>
  <c r="G77" i="16"/>
  <c r="D99" i="16"/>
  <c r="F38" i="16"/>
  <c r="E34" i="16"/>
  <c r="F88" i="16"/>
  <c r="F97" i="16"/>
  <c r="M74" i="8" s="1" a="1"/>
  <c r="M74" i="8" s="1"/>
  <c r="H74" i="8" s="1"/>
  <c r="I74" i="8" s="1"/>
  <c r="G111" i="16"/>
  <c r="E93" i="16"/>
  <c r="M70" i="2" s="1" a="1"/>
  <c r="M70" i="2" s="1"/>
  <c r="J57" i="16"/>
  <c r="M34" i="32" s="1" a="1"/>
  <c r="M34" i="32" s="1"/>
  <c r="H34" i="32" s="1"/>
  <c r="I34" i="32" s="1"/>
  <c r="H57" i="16"/>
  <c r="M34" i="34" s="1" a="1"/>
  <c r="M34" i="34" s="1"/>
  <c r="H34" i="34" s="1"/>
  <c r="I34" i="34" s="1"/>
  <c r="J34" i="34" s="1"/>
  <c r="K34" i="34" s="1"/>
  <c r="L34" i="34" s="1"/>
  <c r="D76" i="16"/>
  <c r="G129" i="16"/>
  <c r="F139" i="16"/>
  <c r="G123" i="16"/>
  <c r="F120" i="16"/>
  <c r="F123" i="16"/>
  <c r="F136" i="16"/>
  <c r="M113" i="8" s="1" a="1"/>
  <c r="M113" i="8" s="1"/>
  <c r="H113" i="8" s="1"/>
  <c r="I113" i="8" s="1"/>
  <c r="J45" i="16"/>
  <c r="M22" i="32" s="1" a="1"/>
  <c r="M22" i="32" s="1"/>
  <c r="H22" i="32" s="1"/>
  <c r="I22" i="32" s="1"/>
  <c r="H34" i="16"/>
  <c r="M11" i="34" s="1" a="1"/>
  <c r="M11" i="34" s="1"/>
  <c r="H11" i="34" s="1"/>
  <c r="I11" i="34" s="1"/>
  <c r="J11" i="34" s="1"/>
  <c r="K11" i="34" s="1"/>
  <c r="L11" i="34" s="1"/>
  <c r="J32" i="16"/>
  <c r="G73" i="16"/>
  <c r="M50" i="12" s="1" a="1"/>
  <c r="M50" i="12" s="1"/>
  <c r="H50" i="12" s="1"/>
  <c r="I50" i="12" s="1"/>
  <c r="G57" i="16"/>
  <c r="M34" i="12" s="1" a="1"/>
  <c r="M34" i="12" s="1"/>
  <c r="H34" i="12" s="1"/>
  <c r="I34" i="12" s="1"/>
  <c r="F56" i="16"/>
  <c r="M33" i="8" s="1" a="1"/>
  <c r="M33" i="8" s="1"/>
  <c r="H33" i="8" s="1"/>
  <c r="I33" i="8" s="1"/>
  <c r="G64" i="16"/>
  <c r="E76" i="16"/>
  <c r="E62" i="16"/>
  <c r="D89" i="16"/>
  <c r="D86" i="16"/>
  <c r="D91" i="16"/>
  <c r="F27" i="16"/>
  <c r="F43" i="16"/>
  <c r="E37" i="16"/>
  <c r="M14" i="2" s="1" a="1"/>
  <c r="M14" i="2" s="1"/>
  <c r="D37" i="16"/>
  <c r="D41" i="16"/>
  <c r="E101" i="16"/>
  <c r="M78" i="2" s="1" a="1"/>
  <c r="M78" i="2" s="1"/>
  <c r="G103" i="16"/>
  <c r="L57" i="16"/>
  <c r="F126" i="16"/>
  <c r="L38" i="16"/>
  <c r="D126" i="16"/>
  <c r="D135" i="16"/>
  <c r="D101" i="16"/>
  <c r="D96" i="16"/>
  <c r="F39" i="16"/>
  <c r="M16" i="8" s="1" a="1"/>
  <c r="M16" i="8" s="1"/>
  <c r="H16" i="8" s="1"/>
  <c r="I16" i="8" s="1"/>
  <c r="F47" i="16"/>
  <c r="M24" i="8" s="1" a="1"/>
  <c r="M24" i="8" s="1"/>
  <c r="H24" i="8" s="1"/>
  <c r="I24" i="8" s="1"/>
  <c r="F25" i="16"/>
  <c r="M2" i="8" s="1" a="1"/>
  <c r="M2" i="8" s="1"/>
  <c r="H2" i="8" s="1"/>
  <c r="I2" i="8" s="1"/>
  <c r="E25" i="16"/>
  <c r="M2" i="2" s="1" a="1"/>
  <c r="M2" i="2" s="1"/>
  <c r="I2" i="22" s="1"/>
  <c r="F93" i="16"/>
  <c r="K57" i="16"/>
  <c r="K78" i="16"/>
  <c r="J62" i="16"/>
  <c r="J59" i="16"/>
  <c r="H55" i="16"/>
  <c r="M32" i="34" s="1" a="1"/>
  <c r="M32" i="34" s="1"/>
  <c r="H32" i="34" s="1"/>
  <c r="I32" i="34" s="1"/>
  <c r="J32" i="34" s="1"/>
  <c r="K32" i="34" s="1"/>
  <c r="L32" i="34" s="1"/>
  <c r="K65" i="16"/>
  <c r="H59" i="16"/>
  <c r="M36" i="34" s="1" a="1"/>
  <c r="M36" i="34" s="1"/>
  <c r="H36" i="34" s="1"/>
  <c r="I36" i="34" s="1"/>
  <c r="J36" i="34" s="1"/>
  <c r="K36" i="34" s="1"/>
  <c r="L36" i="34" s="1"/>
  <c r="N64" i="16"/>
  <c r="M41" i="13" s="1" a="1"/>
  <c r="M41" i="13" s="1"/>
  <c r="H41" i="13" s="1"/>
  <c r="I41" i="13" s="1"/>
  <c r="J70" i="16"/>
  <c r="M47" i="32" s="1" a="1"/>
  <c r="M47" i="32" s="1"/>
  <c r="H47" i="32" s="1"/>
  <c r="I47" i="32" s="1"/>
  <c r="L72" i="16"/>
  <c r="M73" i="16"/>
  <c r="D67" i="16"/>
  <c r="D69" i="16"/>
  <c r="D62" i="16"/>
  <c r="G130" i="16"/>
  <c r="E133" i="16"/>
  <c r="M110" i="2" s="1" a="1"/>
  <c r="M110" i="2" s="1"/>
  <c r="H28" i="16"/>
  <c r="M5" i="34" s="1" a="1"/>
  <c r="M5" i="34" s="1"/>
  <c r="H5" i="34" s="1"/>
  <c r="I5" i="34" s="1"/>
  <c r="J5" i="34" s="1"/>
  <c r="K5" i="34" s="1"/>
  <c r="L5" i="34" s="1"/>
  <c r="K27" i="16"/>
  <c r="H27" i="16"/>
  <c r="M4" i="34" s="1" a="1"/>
  <c r="M4" i="34" s="1"/>
  <c r="H4" i="34" s="1"/>
  <c r="I4" i="34" s="1"/>
  <c r="J4" i="34" s="1"/>
  <c r="K4" i="34" s="1"/>
  <c r="L4" i="34" s="1"/>
  <c r="H49" i="16"/>
  <c r="M26" i="34" s="1" a="1"/>
  <c r="M26" i="34" s="1"/>
  <c r="H26" i="34" s="1"/>
  <c r="I26" i="34" s="1"/>
  <c r="J26" i="34" s="1"/>
  <c r="K26" i="34" s="1"/>
  <c r="L26" i="34" s="1"/>
  <c r="K42" i="16"/>
  <c r="L26" i="16"/>
  <c r="H41" i="16"/>
  <c r="M18" i="34" s="1" a="1"/>
  <c r="M18" i="34" s="1"/>
  <c r="H18" i="34" s="1"/>
  <c r="I18" i="34" s="1"/>
  <c r="J18" i="34" s="1"/>
  <c r="K18" i="34" s="1"/>
  <c r="L18" i="34" s="1"/>
  <c r="N45" i="16"/>
  <c r="M37" i="16"/>
  <c r="M40" i="16"/>
  <c r="M32" i="16"/>
  <c r="H29" i="16"/>
  <c r="M6" i="34" s="1" a="1"/>
  <c r="M6" i="34" s="1"/>
  <c r="H6" i="34" s="1"/>
  <c r="I6" i="34" s="1"/>
  <c r="J6" i="34" s="1"/>
  <c r="K6" i="34" s="1"/>
  <c r="L6" i="34" s="1"/>
  <c r="L39" i="16"/>
  <c r="D137" i="16"/>
  <c r="D112" i="16"/>
  <c r="F64" i="16"/>
  <c r="M41" i="8" s="1" a="1"/>
  <c r="M41" i="8" s="1"/>
  <c r="H41" i="8" s="1"/>
  <c r="I41" i="8" s="1"/>
  <c r="D88" i="16"/>
  <c r="F42" i="16"/>
  <c r="M19" i="8" s="1" a="1"/>
  <c r="M19" i="8" s="1"/>
  <c r="H19" i="8" s="1"/>
  <c r="I19" i="8" s="1"/>
  <c r="F33" i="16"/>
  <c r="M10" i="8" s="1" a="1"/>
  <c r="M10" i="8" s="1"/>
  <c r="H10" i="8" s="1"/>
  <c r="I10" i="8" s="1"/>
  <c r="E27" i="16"/>
  <c r="E44" i="16"/>
  <c r="G95" i="16"/>
  <c r="E97" i="16"/>
  <c r="E83" i="16"/>
  <c r="M21" i="34" a="1"/>
  <c r="M21" i="34" s="1"/>
  <c r="H21" i="34" s="1"/>
  <c r="I21" i="34" s="1"/>
  <c r="J21" i="34" s="1"/>
  <c r="K21" i="34" s="1"/>
  <c r="L21" i="34" s="1"/>
  <c r="M23" i="34" a="1"/>
  <c r="M23" i="34" s="1"/>
  <c r="H23" i="34" s="1"/>
  <c r="I23" i="34" s="1"/>
  <c r="J23" i="34" s="1"/>
  <c r="K23" i="34" s="1"/>
  <c r="L23" i="34" s="1"/>
  <c r="M45" i="34" a="1"/>
  <c r="M45" i="34" s="1"/>
  <c r="H45" i="34" s="1"/>
  <c r="I45" i="34" s="1"/>
  <c r="J45" i="34" s="1"/>
  <c r="K45" i="34" s="1"/>
  <c r="L45" i="34" s="1"/>
  <c r="M48" i="34" a="1"/>
  <c r="M48" i="34" s="1"/>
  <c r="H48" i="34" s="1"/>
  <c r="I48" i="34" s="1"/>
  <c r="J48" i="34" s="1"/>
  <c r="K48" i="34" s="1"/>
  <c r="L48" i="34" s="1"/>
  <c r="M47" i="34" a="1"/>
  <c r="M47" i="34" s="1"/>
  <c r="H47" i="34" s="1"/>
  <c r="I47" i="34" s="1"/>
  <c r="J47" i="34" s="1"/>
  <c r="K47" i="34" s="1"/>
  <c r="L47" i="34" s="1"/>
  <c r="M35" i="34" a="1"/>
  <c r="M35" i="34" s="1"/>
  <c r="H35" i="34" s="1"/>
  <c r="I35" i="34" s="1"/>
  <c r="J35" i="34" s="1"/>
  <c r="K35" i="34" s="1"/>
  <c r="L35" i="34" s="1"/>
  <c r="M19" i="34" a="1"/>
  <c r="M19" i="34" s="1"/>
  <c r="H19" i="34" s="1"/>
  <c r="I19" i="34" s="1"/>
  <c r="J19" i="34" s="1"/>
  <c r="K19" i="34" s="1"/>
  <c r="L19" i="34" s="1"/>
  <c r="M7" i="34" a="1"/>
  <c r="M7" i="34" s="1"/>
  <c r="H7" i="34" s="1"/>
  <c r="I7" i="34" s="1"/>
  <c r="J7" i="34" s="1"/>
  <c r="K7" i="34" s="1"/>
  <c r="L7" i="34" s="1"/>
  <c r="M56" i="34" a="1"/>
  <c r="M56" i="34" s="1"/>
  <c r="H56" i="34" s="1"/>
  <c r="I56" i="34" s="1"/>
  <c r="J56" i="34" s="1"/>
  <c r="K56" i="34" s="1"/>
  <c r="L56" i="34" s="1"/>
  <c r="M17" i="34" a="1"/>
  <c r="M17" i="34" s="1"/>
  <c r="H17" i="34" s="1"/>
  <c r="I17" i="34" s="1"/>
  <c r="J17" i="34" s="1"/>
  <c r="K17" i="34" s="1"/>
  <c r="L17" i="34" s="1"/>
  <c r="M58" i="34" a="1"/>
  <c r="M58" i="34" s="1"/>
  <c r="H58" i="34" s="1"/>
  <c r="I58" i="34" s="1"/>
  <c r="J58" i="34" s="1"/>
  <c r="K58" i="34" s="1"/>
  <c r="L58" i="34" s="1"/>
  <c r="M44" i="34" a="1"/>
  <c r="M44" i="34" s="1"/>
  <c r="H44" i="34" s="1"/>
  <c r="I44" i="34" s="1"/>
  <c r="J44" i="34" s="1"/>
  <c r="K44" i="34" s="1"/>
  <c r="L44" i="34" s="1"/>
  <c r="M39" i="34" a="1"/>
  <c r="M39" i="34" s="1"/>
  <c r="H39" i="34" s="1"/>
  <c r="I39" i="34" s="1"/>
  <c r="J39" i="34" s="1"/>
  <c r="K39" i="34" s="1"/>
  <c r="L39" i="34" s="1"/>
  <c r="M51" i="34" a="1"/>
  <c r="M51" i="34" s="1"/>
  <c r="H51" i="34" s="1"/>
  <c r="I51" i="34" s="1"/>
  <c r="J51" i="34" s="1"/>
  <c r="K51" i="34" s="1"/>
  <c r="L51" i="34" s="1"/>
  <c r="M54" i="34" a="1"/>
  <c r="M54" i="34" s="1"/>
  <c r="H54" i="34" s="1"/>
  <c r="I54" i="34" s="1"/>
  <c r="J54" i="34" s="1"/>
  <c r="K54" i="34" s="1"/>
  <c r="L54" i="34" s="1"/>
  <c r="M37" i="34" a="1"/>
  <c r="M37" i="34" s="1"/>
  <c r="H37" i="34" s="1"/>
  <c r="I37" i="34" s="1"/>
  <c r="J37" i="34" s="1"/>
  <c r="K37" i="34" s="1"/>
  <c r="L37" i="34" s="1"/>
  <c r="M31" i="34" a="1"/>
  <c r="M31" i="34" s="1"/>
  <c r="H31" i="34" s="1"/>
  <c r="I31" i="34" s="1"/>
  <c r="M29" i="34" a="1"/>
  <c r="M29" i="34" s="1"/>
  <c r="H29" i="34" s="1"/>
  <c r="I29" i="34" s="1"/>
  <c r="J29" i="34" s="1"/>
  <c r="K29" i="34" s="1"/>
  <c r="L29" i="34" s="1"/>
  <c r="M41" i="34" a="1"/>
  <c r="M41" i="34" s="1"/>
  <c r="H41" i="34" s="1"/>
  <c r="I41" i="34" s="1"/>
  <c r="J41" i="34" s="1"/>
  <c r="K41" i="34" s="1"/>
  <c r="L41" i="34" s="1"/>
  <c r="M27" i="34" a="1"/>
  <c r="M27" i="34" s="1"/>
  <c r="H27" i="34" s="1"/>
  <c r="I27" i="34" s="1"/>
  <c r="J27" i="34" s="1"/>
  <c r="K27" i="34" s="1"/>
  <c r="L27" i="34" s="1"/>
  <c r="H20" i="33"/>
  <c r="I20" i="33" s="1"/>
  <c r="J20" i="33" s="1"/>
  <c r="K20" i="33" s="1"/>
  <c r="L20" i="33" s="1"/>
  <c r="H25" i="33"/>
  <c r="I25" i="33" s="1"/>
  <c r="J25" i="33" s="1"/>
  <c r="K25" i="33" s="1"/>
  <c r="L25" i="33" s="1"/>
  <c r="H13" i="33"/>
  <c r="I13" i="33" s="1"/>
  <c r="J13" i="33" s="1"/>
  <c r="K13" i="33" s="1"/>
  <c r="L13" i="33" s="1"/>
  <c r="H9" i="33"/>
  <c r="I9" i="33" s="1"/>
  <c r="J9" i="33" s="1"/>
  <c r="K9" i="33" s="1"/>
  <c r="L9" i="33" s="1"/>
  <c r="H19" i="33"/>
  <c r="I19" i="33" s="1"/>
  <c r="J19" i="33" s="1"/>
  <c r="K19" i="33" s="1"/>
  <c r="L19" i="33" s="1"/>
  <c r="H30" i="33"/>
  <c r="I30" i="33" s="1"/>
  <c r="J30" i="33" s="1"/>
  <c r="K30" i="33" s="1"/>
  <c r="L30" i="33" s="1"/>
  <c r="H6" i="33"/>
  <c r="I6" i="33" s="1"/>
  <c r="J6" i="33" s="1"/>
  <c r="K6" i="33" s="1"/>
  <c r="L6" i="33" s="1"/>
  <c r="H22" i="33"/>
  <c r="I22" i="33" s="1"/>
  <c r="J22" i="33" s="1"/>
  <c r="K22" i="33" s="1"/>
  <c r="L22" i="33" s="1"/>
  <c r="H11" i="33"/>
  <c r="I11" i="33" s="1"/>
  <c r="J11" i="33" s="1"/>
  <c r="K11" i="33" s="1"/>
  <c r="L11" i="33" s="1"/>
  <c r="H17" i="33"/>
  <c r="I17" i="33" s="1"/>
  <c r="J17" i="33" s="1"/>
  <c r="K17" i="33" s="1"/>
  <c r="L17" i="33" s="1"/>
  <c r="H27" i="33"/>
  <c r="I27" i="33" s="1"/>
  <c r="J27" i="33" s="1"/>
  <c r="K27" i="33" s="1"/>
  <c r="L27" i="33" s="1"/>
  <c r="H24" i="33"/>
  <c r="I24" i="33" s="1"/>
  <c r="J24" i="33" s="1"/>
  <c r="K24" i="33" s="1"/>
  <c r="L24" i="33" s="1"/>
  <c r="H29" i="33"/>
  <c r="I29" i="33" s="1"/>
  <c r="J29" i="33" s="1"/>
  <c r="K29" i="33" s="1"/>
  <c r="L29" i="33" s="1"/>
  <c r="H7" i="33"/>
  <c r="I7" i="33" s="1"/>
  <c r="J7" i="33" s="1"/>
  <c r="K7" i="33" s="1"/>
  <c r="L7" i="33" s="1"/>
  <c r="H14" i="33"/>
  <c r="I14" i="33" s="1"/>
  <c r="J14" i="33" s="1"/>
  <c r="K14" i="33" s="1"/>
  <c r="L14" i="33" s="1"/>
  <c r="H23" i="33"/>
  <c r="I23" i="33" s="1"/>
  <c r="J23" i="33" s="1"/>
  <c r="K23" i="33" s="1"/>
  <c r="L23" i="33" s="1"/>
  <c r="H10" i="33"/>
  <c r="I10" i="33" s="1"/>
  <c r="J10" i="33" s="1"/>
  <c r="K10" i="33" s="1"/>
  <c r="L10" i="33" s="1"/>
  <c r="H21" i="33"/>
  <c r="I21" i="33" s="1"/>
  <c r="J21" i="33" s="1"/>
  <c r="K21" i="33" s="1"/>
  <c r="L21" i="33" s="1"/>
  <c r="H12" i="33"/>
  <c r="I12" i="33" s="1"/>
  <c r="J12" i="33" s="1"/>
  <c r="K12" i="33" s="1"/>
  <c r="L12" i="33" s="1"/>
  <c r="H18" i="33"/>
  <c r="I18" i="33" s="1"/>
  <c r="J18" i="33" s="1"/>
  <c r="K18" i="33" s="1"/>
  <c r="L18" i="33" s="1"/>
  <c r="H2" i="33"/>
  <c r="I2" i="33" s="1"/>
  <c r="J2" i="33" s="1"/>
  <c r="K2" i="33" s="1"/>
  <c r="L2" i="33" s="1"/>
  <c r="H4" i="33"/>
  <c r="I4" i="33" s="1"/>
  <c r="J4" i="33" s="1"/>
  <c r="K4" i="33" s="1"/>
  <c r="L4" i="33" s="1"/>
  <c r="H8" i="33"/>
  <c r="I8" i="33" s="1"/>
  <c r="J8" i="33" s="1"/>
  <c r="K8" i="33" s="1"/>
  <c r="L8" i="33" s="1"/>
  <c r="H5" i="33"/>
  <c r="I5" i="33" s="1"/>
  <c r="J5" i="33" s="1"/>
  <c r="K5" i="33" s="1"/>
  <c r="L5" i="33" s="1"/>
  <c r="H15" i="33"/>
  <c r="I15" i="33" s="1"/>
  <c r="J15" i="33" s="1"/>
  <c r="K15" i="33" s="1"/>
  <c r="L15" i="33" s="1"/>
  <c r="BI5" i="28"/>
  <c r="BI7" i="28" s="1"/>
  <c r="H26" i="33"/>
  <c r="I26" i="33" s="1"/>
  <c r="J26" i="33" s="1"/>
  <c r="K26" i="33" s="1"/>
  <c r="L26" i="33" s="1"/>
  <c r="H16" i="33"/>
  <c r="I16" i="33" s="1"/>
  <c r="J16" i="33" s="1"/>
  <c r="K16" i="33" s="1"/>
  <c r="L16" i="33" s="1"/>
  <c r="H3" i="33"/>
  <c r="I3" i="33" s="1"/>
  <c r="J3" i="33" s="1"/>
  <c r="K3" i="33" s="1"/>
  <c r="L3" i="33" s="1"/>
  <c r="H28" i="33"/>
  <c r="I28" i="33" s="1"/>
  <c r="J28" i="33" s="1"/>
  <c r="K28" i="33" s="1"/>
  <c r="L28" i="33" s="1"/>
  <c r="G113" i="16"/>
  <c r="E124" i="16"/>
  <c r="M101" i="2" s="1" a="1"/>
  <c r="M101" i="2" s="1"/>
  <c r="E129" i="16"/>
  <c r="M106" i="2" s="1" a="1"/>
  <c r="M106" i="2" s="1"/>
  <c r="I50" i="16"/>
  <c r="J47" i="16"/>
  <c r="M24" i="32" s="1" a="1"/>
  <c r="M24" i="32" s="1"/>
  <c r="H24" i="32" s="1"/>
  <c r="I24" i="32" s="1"/>
  <c r="I40" i="16"/>
  <c r="M17" i="31" s="1" a="1"/>
  <c r="M17" i="31" s="1"/>
  <c r="H17" i="31" s="1"/>
  <c r="I17" i="31" s="1"/>
  <c r="M43" i="16"/>
  <c r="D116" i="16"/>
  <c r="F74" i="16"/>
  <c r="M51" i="8" s="1" a="1"/>
  <c r="M51" i="8" s="1"/>
  <c r="H51" i="8" s="1"/>
  <c r="I51" i="8" s="1"/>
  <c r="G71" i="16"/>
  <c r="M48" i="12" s="1" a="1"/>
  <c r="M48" i="12" s="1"/>
  <c r="H48" i="12" s="1"/>
  <c r="I48" i="12" s="1"/>
  <c r="E78" i="16"/>
  <c r="M55" i="2" s="1" a="1"/>
  <c r="M55" i="2" s="1"/>
  <c r="F36" i="16"/>
  <c r="G40" i="16"/>
  <c r="G51" i="16"/>
  <c r="M28" i="12" s="1" a="1"/>
  <c r="M28" i="12" s="1"/>
  <c r="H28" i="12" s="1"/>
  <c r="I28" i="12" s="1"/>
  <c r="E36" i="16"/>
  <c r="M13" i="2" s="1" a="1"/>
  <c r="M13" i="2" s="1"/>
  <c r="G104" i="16"/>
  <c r="M81" i="12" s="1" a="1"/>
  <c r="M81" i="12" s="1"/>
  <c r="H81" i="12" s="1"/>
  <c r="I81" i="12" s="1"/>
  <c r="F84" i="16"/>
  <c r="G98" i="16"/>
  <c r="M75" i="12" s="1" a="1"/>
  <c r="M75" i="12" s="1"/>
  <c r="H75" i="12" s="1"/>
  <c r="I75" i="12" s="1"/>
  <c r="E85" i="16"/>
  <c r="M62" i="2" s="1" a="1"/>
  <c r="M62" i="2" s="1"/>
  <c r="E87" i="16"/>
  <c r="M64" i="2" s="1" a="1"/>
  <c r="M64" i="2" s="1"/>
  <c r="N84" i="16"/>
  <c r="H96" i="16"/>
  <c r="H101" i="16"/>
  <c r="H92" i="16"/>
  <c r="L84" i="16"/>
  <c r="K86" i="16"/>
  <c r="J87" i="16"/>
  <c r="M64" i="32" s="1" a="1"/>
  <c r="M64" i="32" s="1"/>
  <c r="H64" i="32" s="1"/>
  <c r="I64" i="32" s="1"/>
  <c r="H108" i="16"/>
  <c r="H99" i="16"/>
  <c r="H104" i="16"/>
  <c r="L91" i="16"/>
  <c r="M94" i="16"/>
  <c r="N85" i="16"/>
  <c r="K110" i="16"/>
  <c r="H94" i="16"/>
  <c r="M109" i="16"/>
  <c r="M107" i="16"/>
  <c r="M84" i="11" s="1" a="1"/>
  <c r="M84" i="11" s="1"/>
  <c r="H84" i="11" s="1"/>
  <c r="I84" i="11" s="1"/>
  <c r="K90" i="16"/>
  <c r="L90" i="16"/>
  <c r="K92" i="16"/>
  <c r="J108" i="16"/>
  <c r="M85" i="32" s="1" a="1"/>
  <c r="M85" i="32" s="1"/>
  <c r="H85" i="32" s="1"/>
  <c r="I85" i="32" s="1"/>
  <c r="N99" i="16"/>
  <c r="H89" i="16"/>
  <c r="H97" i="16"/>
  <c r="L97" i="16"/>
  <c r="K107" i="16"/>
  <c r="J91" i="16"/>
  <c r="N106" i="16"/>
  <c r="M84" i="16"/>
  <c r="M99" i="16"/>
  <c r="I85" i="16"/>
  <c r="M62" i="31" s="1" a="1"/>
  <c r="M62" i="31" s="1"/>
  <c r="H62" i="31" s="1"/>
  <c r="I62" i="31" s="1"/>
  <c r="K98" i="16"/>
  <c r="M96" i="16"/>
  <c r="M101" i="16"/>
  <c r="M78" i="11" s="1" a="1"/>
  <c r="M78" i="11" s="1"/>
  <c r="H78" i="11" s="1"/>
  <c r="I78" i="11" s="1"/>
  <c r="G90" i="16"/>
  <c r="K105" i="16"/>
  <c r="N104" i="16"/>
  <c r="M81" i="13" s="1" a="1"/>
  <c r="M81" i="13" s="1"/>
  <c r="H81" i="13" s="1"/>
  <c r="I81" i="13" s="1"/>
  <c r="J86" i="16"/>
  <c r="I86" i="16"/>
  <c r="M63" i="31" s="1" a="1"/>
  <c r="M63" i="31" s="1"/>
  <c r="H63" i="31" s="1"/>
  <c r="I63" i="31" s="1"/>
  <c r="M98" i="16"/>
  <c r="J109" i="16"/>
  <c r="K94" i="16"/>
  <c r="M111" i="16"/>
  <c r="K88" i="16"/>
  <c r="I111" i="16"/>
  <c r="M104" i="16"/>
  <c r="L108" i="16"/>
  <c r="M86" i="16"/>
  <c r="M63" i="11" s="1" a="1"/>
  <c r="M63" i="11" s="1"/>
  <c r="H63" i="11" s="1"/>
  <c r="I63" i="11" s="1"/>
  <c r="J95" i="16"/>
  <c r="L99" i="16"/>
  <c r="L102" i="16"/>
  <c r="M95" i="16"/>
  <c r="G119" i="16"/>
  <c r="I28" i="16"/>
  <c r="M5" i="31" s="1" a="1"/>
  <c r="M5" i="31" s="1"/>
  <c r="H5" i="31" s="1"/>
  <c r="I5" i="31" s="1"/>
  <c r="H47" i="16"/>
  <c r="I35" i="16"/>
  <c r="M12" i="31" s="1" a="1"/>
  <c r="M12" i="31" s="1"/>
  <c r="H12" i="31" s="1"/>
  <c r="I12" i="31" s="1"/>
  <c r="L40" i="16"/>
  <c r="N33" i="16"/>
  <c r="N43" i="16"/>
  <c r="D115" i="16"/>
  <c r="G62" i="16"/>
  <c r="M39" i="12" s="1" a="1"/>
  <c r="M39" i="12" s="1"/>
  <c r="H39" i="12" s="1"/>
  <c r="I39" i="12" s="1"/>
  <c r="F73" i="16"/>
  <c r="M50" i="8" s="1" a="1"/>
  <c r="M50" i="8" s="1"/>
  <c r="H50" i="8" s="1"/>
  <c r="I50" i="8" s="1"/>
  <c r="E74" i="16"/>
  <c r="F50" i="16"/>
  <c r="G39" i="16"/>
  <c r="M16" i="12" s="1" a="1"/>
  <c r="M16" i="12" s="1"/>
  <c r="H16" i="12" s="1"/>
  <c r="I16" i="12" s="1"/>
  <c r="G29" i="16"/>
  <c r="M6" i="12" s="1" a="1"/>
  <c r="M6" i="12" s="1"/>
  <c r="H6" i="12" s="1"/>
  <c r="I6" i="12" s="1"/>
  <c r="E40" i="16"/>
  <c r="E49" i="16"/>
  <c r="F86" i="16"/>
  <c r="M63" i="8" s="1" a="1"/>
  <c r="M63" i="8" s="1"/>
  <c r="H63" i="8" s="1"/>
  <c r="I63" i="8" s="1"/>
  <c r="E107" i="16"/>
  <c r="M84" i="2" s="1" a="1"/>
  <c r="M84" i="2" s="1"/>
  <c r="E108" i="16"/>
  <c r="M85" i="2" s="1" a="1"/>
  <c r="M85" i="2" s="1"/>
  <c r="G97" i="16"/>
  <c r="H107" i="16"/>
  <c r="N87" i="16"/>
  <c r="M64" i="13" s="1" a="1"/>
  <c r="M64" i="13" s="1"/>
  <c r="H64" i="13" s="1"/>
  <c r="I64" i="13" s="1"/>
  <c r="K83" i="16"/>
  <c r="J97" i="16"/>
  <c r="K103" i="16"/>
  <c r="I97" i="16"/>
  <c r="N96" i="16"/>
  <c r="J90" i="16"/>
  <c r="M67" i="32" s="1" a="1"/>
  <c r="M67" i="32" s="1"/>
  <c r="H67" i="32" s="1"/>
  <c r="I67" i="32" s="1"/>
  <c r="H85" i="16"/>
  <c r="I100" i="16"/>
  <c r="M77" i="31" s="1" a="1"/>
  <c r="M77" i="31" s="1"/>
  <c r="H77" i="31" s="1"/>
  <c r="I77" i="31" s="1"/>
  <c r="M93" i="16"/>
  <c r="L95" i="16"/>
  <c r="I103" i="16"/>
  <c r="K101" i="16"/>
  <c r="N111" i="16"/>
  <c r="L89" i="16"/>
  <c r="M89" i="16"/>
  <c r="G36" i="16"/>
  <c r="M13" i="12" s="1" a="1"/>
  <c r="M13" i="12" s="1"/>
  <c r="H13" i="12" s="1"/>
  <c r="I13" i="12" s="1"/>
  <c r="F48" i="16"/>
  <c r="F49" i="16"/>
  <c r="E43" i="16"/>
  <c r="M20" i="2" s="1" a="1"/>
  <c r="M20" i="2" s="1"/>
  <c r="G108" i="16"/>
  <c r="M85" i="12" s="1" a="1"/>
  <c r="M85" i="12" s="1"/>
  <c r="H85" i="12" s="1"/>
  <c r="I85" i="12" s="1"/>
  <c r="E89" i="16"/>
  <c r="M66" i="2" s="1" a="1"/>
  <c r="M66" i="2" s="1"/>
  <c r="H88" i="16"/>
  <c r="M85" i="16"/>
  <c r="J98" i="16"/>
  <c r="K102" i="16"/>
  <c r="H84" i="16"/>
  <c r="H102" i="16"/>
  <c r="H103" i="16"/>
  <c r="J111" i="16"/>
  <c r="K95" i="16"/>
  <c r="H87" i="16"/>
  <c r="L111" i="16"/>
  <c r="N107" i="16"/>
  <c r="M84" i="13" s="1" a="1"/>
  <c r="M84" i="13" s="1"/>
  <c r="J84" i="16"/>
  <c r="I92" i="16"/>
  <c r="N98" i="16"/>
  <c r="N101" i="16"/>
  <c r="D47" i="16"/>
  <c r="F96" i="16"/>
  <c r="F102" i="16"/>
  <c r="M79" i="8" s="1" a="1"/>
  <c r="M79" i="8" s="1"/>
  <c r="H79" i="8" s="1"/>
  <c r="I79" i="8" s="1"/>
  <c r="J103" i="16"/>
  <c r="H95" i="16"/>
  <c r="J92" i="16"/>
  <c r="L105" i="16"/>
  <c r="J94" i="16"/>
  <c r="M71" i="32" s="1" a="1"/>
  <c r="M71" i="32" s="1"/>
  <c r="H71" i="32" s="1"/>
  <c r="I71" i="32" s="1"/>
  <c r="J104" i="16"/>
  <c r="M81" i="32" s="1" a="1"/>
  <c r="M81" i="32" s="1"/>
  <c r="H81" i="32" s="1"/>
  <c r="I81" i="32" s="1"/>
  <c r="H98" i="16"/>
  <c r="I104" i="16"/>
  <c r="K109" i="16"/>
  <c r="J101" i="16"/>
  <c r="K96" i="16"/>
  <c r="L100" i="16"/>
  <c r="N94" i="16"/>
  <c r="I90" i="16"/>
  <c r="M67" i="31" s="1" a="1"/>
  <c r="M67" i="31" s="1"/>
  <c r="H67" i="31" s="1"/>
  <c r="I67" i="31" s="1"/>
  <c r="K108" i="16"/>
  <c r="N91" i="16"/>
  <c r="M68" i="13" s="1" a="1"/>
  <c r="M68" i="13" s="1"/>
  <c r="H68" i="13" s="1"/>
  <c r="I68" i="13" s="1"/>
  <c r="N88" i="16"/>
  <c r="E47" i="16"/>
  <c r="M24" i="2" s="1" a="1"/>
  <c r="M24" i="2" s="1"/>
  <c r="E50" i="16"/>
  <c r="M27" i="2" s="1" a="1"/>
  <c r="M27" i="2" s="1"/>
  <c r="G100" i="16"/>
  <c r="M77" i="12" s="1" a="1"/>
  <c r="M77" i="12" s="1"/>
  <c r="H77" i="12" s="1"/>
  <c r="I77" i="12" s="1"/>
  <c r="F90" i="16"/>
  <c r="F104" i="16"/>
  <c r="E102" i="16"/>
  <c r="M79" i="2" s="1" a="1"/>
  <c r="M79" i="2" s="1"/>
  <c r="E104" i="16"/>
  <c r="M81" i="2" s="1" a="1"/>
  <c r="M81" i="2" s="1"/>
  <c r="H100" i="16"/>
  <c r="I101" i="16"/>
  <c r="I84" i="16"/>
  <c r="M61" i="31" s="1" a="1"/>
  <c r="M61" i="31" s="1"/>
  <c r="H61" i="31" s="1"/>
  <c r="I61" i="31" s="1"/>
  <c r="M103" i="16"/>
  <c r="I98" i="16"/>
  <c r="M75" i="31" s="1" a="1"/>
  <c r="M75" i="31" s="1"/>
  <c r="H75" i="31" s="1"/>
  <c r="I75" i="31" s="1"/>
  <c r="I99" i="16"/>
  <c r="N97" i="16"/>
  <c r="J105" i="16"/>
  <c r="M82" i="32" s="1" a="1"/>
  <c r="M82" i="32" s="1"/>
  <c r="H82" i="32" s="1"/>
  <c r="I82" i="32" s="1"/>
  <c r="J96" i="16"/>
  <c r="K87" i="16"/>
  <c r="J83" i="16"/>
  <c r="L88" i="16"/>
  <c r="M108" i="16"/>
  <c r="M85" i="11" s="1" a="1"/>
  <c r="M85" i="11" s="1"/>
  <c r="H85" i="11" s="1"/>
  <c r="I85" i="11" s="1"/>
  <c r="I91" i="16"/>
  <c r="M68" i="31" s="1" a="1"/>
  <c r="M68" i="31" s="1"/>
  <c r="H68" i="31" s="1"/>
  <c r="I68" i="31" s="1"/>
  <c r="J100" i="16"/>
  <c r="M105" i="16"/>
  <c r="M102" i="16"/>
  <c r="N47" i="16"/>
  <c r="E70" i="16"/>
  <c r="M47" i="2" s="1" a="1"/>
  <c r="M47" i="2" s="1"/>
  <c r="D102" i="16"/>
  <c r="D90" i="16"/>
  <c r="G27" i="16"/>
  <c r="G50" i="16"/>
  <c r="M27" i="12" s="1" a="1"/>
  <c r="M27" i="12" s="1"/>
  <c r="H27" i="12" s="1"/>
  <c r="I27" i="12" s="1"/>
  <c r="E29" i="16"/>
  <c r="D36" i="16"/>
  <c r="D35" i="16"/>
  <c r="G89" i="16"/>
  <c r="M66" i="12" s="1" a="1"/>
  <c r="M66" i="12" s="1"/>
  <c r="H66" i="12" s="1"/>
  <c r="I66" i="12" s="1"/>
  <c r="F91" i="16"/>
  <c r="M68" i="8" s="1" a="1"/>
  <c r="M68" i="8" s="1"/>
  <c r="H68" i="8" s="1"/>
  <c r="I68" i="8" s="1"/>
  <c r="E96" i="16"/>
  <c r="E98" i="16"/>
  <c r="O54" i="16"/>
  <c r="M31" i="33" s="1" a="1"/>
  <c r="M31" i="33" s="1"/>
  <c r="H31" i="33" s="1"/>
  <c r="I31" i="33" s="1"/>
  <c r="J31" i="33" s="1"/>
  <c r="K31" i="33" s="1"/>
  <c r="L31" i="33" s="1"/>
  <c r="L87" i="16"/>
  <c r="I83" i="16"/>
  <c r="H90" i="16"/>
  <c r="K84" i="16"/>
  <c r="L101" i="16"/>
  <c r="K106" i="16"/>
  <c r="M97" i="16"/>
  <c r="K99" i="16"/>
  <c r="N110" i="16"/>
  <c r="L94" i="16"/>
  <c r="L83" i="16"/>
  <c r="N103" i="16"/>
  <c r="M88" i="16"/>
  <c r="J99" i="16"/>
  <c r="M76" i="32" s="1" a="1"/>
  <c r="M76" i="32" s="1"/>
  <c r="H76" i="32" s="1"/>
  <c r="I76" i="32" s="1"/>
  <c r="H109" i="16"/>
  <c r="M92" i="16"/>
  <c r="L110" i="16"/>
  <c r="J102" i="16"/>
  <c r="M87" i="16"/>
  <c r="M64" i="11" s="1" a="1"/>
  <c r="M64" i="11" s="1"/>
  <c r="H64" i="11" s="1"/>
  <c r="I64" i="11" s="1"/>
  <c r="K91" i="16"/>
  <c r="H91" i="16"/>
  <c r="L85" i="16"/>
  <c r="H93" i="16"/>
  <c r="H106" i="16"/>
  <c r="I107" i="16"/>
  <c r="N93" i="16"/>
  <c r="N109" i="16"/>
  <c r="N90" i="16"/>
  <c r="L107" i="16"/>
  <c r="L106" i="16"/>
  <c r="K111" i="16"/>
  <c r="I96" i="16"/>
  <c r="M73" i="31" s="1" a="1"/>
  <c r="M73" i="31" s="1"/>
  <c r="H73" i="31" s="1"/>
  <c r="I73" i="31" s="1"/>
  <c r="L109" i="16"/>
  <c r="L104" i="16"/>
  <c r="M56" i="16"/>
  <c r="N56" i="16"/>
  <c r="M33" i="13" s="1" a="1"/>
  <c r="M33" i="13" s="1"/>
  <c r="H33" i="13" s="1"/>
  <c r="I33" i="13" s="1"/>
  <c r="D57" i="16"/>
  <c r="E116" i="16"/>
  <c r="I49" i="16"/>
  <c r="L49" i="16"/>
  <c r="K51" i="16"/>
  <c r="N49" i="16"/>
  <c r="K48" i="16"/>
  <c r="I47" i="16"/>
  <c r="K43" i="16"/>
  <c r="D120" i="16"/>
  <c r="G70" i="16"/>
  <c r="M47" i="12" s="1" a="1"/>
  <c r="M47" i="12" s="1"/>
  <c r="H47" i="12" s="1"/>
  <c r="I47" i="12" s="1"/>
  <c r="G79" i="16"/>
  <c r="M56" i="12" s="1" a="1"/>
  <c r="M56" i="12" s="1"/>
  <c r="H56" i="12" s="1"/>
  <c r="I56" i="12" s="1"/>
  <c r="F70" i="16"/>
  <c r="M47" i="8" s="1" a="1"/>
  <c r="M47" i="8" s="1"/>
  <c r="H47" i="8" s="1"/>
  <c r="I47" i="8" s="1"/>
  <c r="E58" i="16"/>
  <c r="M35" i="2" s="1" a="1"/>
  <c r="M35" i="2" s="1"/>
  <c r="E79" i="16"/>
  <c r="M56" i="2" s="1" a="1"/>
  <c r="M56" i="2" s="1"/>
  <c r="F29" i="16"/>
  <c r="M6" i="8" s="1" a="1"/>
  <c r="M6" i="8" s="1"/>
  <c r="H6" i="8" s="1"/>
  <c r="I6" i="8" s="1"/>
  <c r="E35" i="16"/>
  <c r="M12" i="2" s="1" a="1"/>
  <c r="M12" i="2" s="1"/>
  <c r="E28" i="16"/>
  <c r="M5" i="2" s="1" a="1"/>
  <c r="M5" i="2" s="1"/>
  <c r="D43" i="16"/>
  <c r="D33" i="16"/>
  <c r="D50" i="16"/>
  <c r="G87" i="16"/>
  <c r="M64" i="12" s="1" a="1"/>
  <c r="M64" i="12" s="1"/>
  <c r="H64" i="12" s="1"/>
  <c r="I64" i="12" s="1"/>
  <c r="F94" i="16"/>
  <c r="E90" i="16"/>
  <c r="M67" i="2" s="1" a="1"/>
  <c r="M67" i="2" s="1"/>
  <c r="I89" i="16"/>
  <c r="H105" i="16"/>
  <c r="H111" i="16"/>
  <c r="I106" i="16"/>
  <c r="N100" i="16"/>
  <c r="I110" i="16"/>
  <c r="J88" i="16"/>
  <c r="H110" i="16"/>
  <c r="M91" i="16"/>
  <c r="M68" i="11" s="1" a="1"/>
  <c r="M68" i="11" s="1"/>
  <c r="H68" i="11" s="1"/>
  <c r="I68" i="11" s="1"/>
  <c r="N83" i="16"/>
  <c r="M83" i="16"/>
  <c r="N89" i="16"/>
  <c r="M66" i="13" s="1" a="1"/>
  <c r="M66" i="13" s="1"/>
  <c r="H66" i="13" s="1"/>
  <c r="I66" i="13" s="1"/>
  <c r="L93" i="16"/>
  <c r="J107" i="16"/>
  <c r="K97" i="16"/>
  <c r="L96" i="16"/>
  <c r="L98" i="16"/>
  <c r="F57" i="16"/>
  <c r="M34" i="8" s="1" a="1"/>
  <c r="M34" i="8" s="1"/>
  <c r="H34" i="8" s="1"/>
  <c r="I34" i="8" s="1"/>
  <c r="D100" i="16"/>
  <c r="G43" i="16"/>
  <c r="M20" i="12" s="1" a="1"/>
  <c r="M20" i="12" s="1"/>
  <c r="H20" i="12" s="1"/>
  <c r="I20" i="12" s="1"/>
  <c r="G28" i="16"/>
  <c r="F28" i="16"/>
  <c r="M5" i="8" s="1" a="1"/>
  <c r="M5" i="8" s="1"/>
  <c r="H5" i="8" s="1"/>
  <c r="I5" i="8" s="1"/>
  <c r="E48" i="16"/>
  <c r="D28" i="16"/>
  <c r="G96" i="16"/>
  <c r="M73" i="12" s="1" a="1"/>
  <c r="M73" i="12" s="1"/>
  <c r="H73" i="12" s="1"/>
  <c r="I73" i="12" s="1"/>
  <c r="E84" i="16"/>
  <c r="M100" i="16"/>
  <c r="K100" i="16"/>
  <c r="J106" i="16"/>
  <c r="K93" i="16"/>
  <c r="K89" i="16"/>
  <c r="J85" i="16"/>
  <c r="M62" i="32" s="1" a="1"/>
  <c r="M62" i="32" s="1"/>
  <c r="H62" i="32" s="1"/>
  <c r="I62" i="32" s="1"/>
  <c r="H86" i="16"/>
  <c r="K85" i="16"/>
  <c r="K104" i="16"/>
  <c r="M110" i="16"/>
  <c r="M87" i="11" s="1" a="1"/>
  <c r="M87" i="11" s="1"/>
  <c r="H87" i="11" s="1"/>
  <c r="I87" i="11" s="1"/>
  <c r="I87" i="16"/>
  <c r="N86" i="16"/>
  <c r="N105" i="16"/>
  <c r="I88" i="16"/>
  <c r="H83" i="16"/>
  <c r="N108" i="16"/>
  <c r="M85" i="13" s="1" a="1"/>
  <c r="M85" i="13" s="1"/>
  <c r="H85" i="13" s="1"/>
  <c r="I85" i="13" s="1"/>
  <c r="L92" i="16"/>
  <c r="H56" i="16"/>
  <c r="M57" i="16"/>
  <c r="G121" i="16"/>
  <c r="M98" i="12" s="1" a="1"/>
  <c r="M98" i="12" s="1"/>
  <c r="H98" i="12" s="1"/>
  <c r="I98" i="12" s="1"/>
  <c r="E126" i="16"/>
  <c r="F122" i="16"/>
  <c r="M99" i="8" s="1" a="1"/>
  <c r="M99" i="8" s="1"/>
  <c r="H99" i="8" s="1"/>
  <c r="I99" i="8" s="1"/>
  <c r="J43" i="16"/>
  <c r="I36" i="16"/>
  <c r="J48" i="16"/>
  <c r="J35" i="16"/>
  <c r="K47" i="16"/>
  <c r="N29" i="16"/>
  <c r="K49" i="16"/>
  <c r="M49" i="16"/>
  <c r="D119" i="16"/>
  <c r="D139" i="16"/>
  <c r="F55" i="16"/>
  <c r="M32" i="8" s="1" a="1"/>
  <c r="M32" i="8" s="1"/>
  <c r="H32" i="8" s="1"/>
  <c r="I32" i="8" s="1"/>
  <c r="E71" i="16"/>
  <c r="M48" i="2" s="1" a="1"/>
  <c r="M48" i="2" s="1"/>
  <c r="E57" i="16"/>
  <c r="M34" i="2" s="1" a="1"/>
  <c r="M34" i="2" s="1"/>
  <c r="F51" i="16"/>
  <c r="G48" i="16"/>
  <c r="E51" i="16"/>
  <c r="M28" i="2" s="1" a="1"/>
  <c r="M28" i="2" s="1"/>
  <c r="D40" i="16"/>
  <c r="F108" i="16"/>
  <c r="M85" i="8" s="1" a="1"/>
  <c r="M85" i="8" s="1"/>
  <c r="H85" i="8" s="1"/>
  <c r="I85" i="8" s="1"/>
  <c r="E91" i="16"/>
  <c r="M68" i="2" s="1" a="1"/>
  <c r="M68" i="2" s="1"/>
  <c r="N102" i="16"/>
  <c r="J89" i="16"/>
  <c r="I93" i="16"/>
  <c r="J110" i="16"/>
  <c r="I94" i="16"/>
  <c r="M71" i="31" s="1" a="1"/>
  <c r="M71" i="31" s="1"/>
  <c r="H71" i="31" s="1"/>
  <c r="I71" i="31" s="1"/>
  <c r="I108" i="16"/>
  <c r="M85" i="31" s="1" a="1"/>
  <c r="M85" i="31" s="1"/>
  <c r="H85" i="31" s="1"/>
  <c r="I85" i="31" s="1"/>
  <c r="I109" i="16"/>
  <c r="I95" i="16"/>
  <c r="M72" i="31" s="1" a="1"/>
  <c r="M72" i="31" s="1"/>
  <c r="H72" i="31" s="1"/>
  <c r="I72" i="31" s="1"/>
  <c r="I105" i="16"/>
  <c r="M90" i="16"/>
  <c r="M67" i="11" s="1" a="1"/>
  <c r="M67" i="11" s="1"/>
  <c r="H67" i="11" s="1"/>
  <c r="I67" i="11" s="1"/>
  <c r="L103" i="16"/>
  <c r="M106" i="16"/>
  <c r="N92" i="16"/>
  <c r="J93" i="16"/>
  <c r="M70" i="32" s="1" a="1"/>
  <c r="M70" i="32" s="1"/>
  <c r="H70" i="32" s="1"/>
  <c r="I70" i="32" s="1"/>
  <c r="I102" i="16"/>
  <c r="N95" i="16"/>
  <c r="L86" i="16"/>
  <c r="BE5" i="28"/>
  <c r="BE6" i="28" s="1"/>
  <c r="BA21" i="29"/>
  <c r="BB21" i="29" s="1"/>
  <c r="O63" i="16"/>
  <c r="M40" i="33" s="1" a="1"/>
  <c r="M40" i="33" s="1"/>
  <c r="H40" i="33" s="1"/>
  <c r="I40" i="33" s="1"/>
  <c r="J40" i="33" s="1"/>
  <c r="K40" i="33" s="1"/>
  <c r="L40" i="33" s="1"/>
  <c r="BA32" i="29"/>
  <c r="BB32" i="29" s="1"/>
  <c r="O74" i="16"/>
  <c r="M51" i="33" s="1" a="1"/>
  <c r="M51" i="33" s="1"/>
  <c r="H51" i="33" s="1"/>
  <c r="I51" i="33" s="1"/>
  <c r="J51" i="33" s="1"/>
  <c r="K51" i="33" s="1"/>
  <c r="L51" i="33" s="1"/>
  <c r="BA26" i="29"/>
  <c r="BB26" i="29" s="1"/>
  <c r="O68" i="16"/>
  <c r="M45" i="33" s="1" a="1"/>
  <c r="M45" i="33" s="1"/>
  <c r="H45" i="33" s="1"/>
  <c r="I45" i="33" s="1"/>
  <c r="J45" i="33" s="1"/>
  <c r="K45" i="33" s="1"/>
  <c r="L45" i="33" s="1"/>
  <c r="BA16" i="29"/>
  <c r="BB16" i="29" s="1"/>
  <c r="O58" i="16"/>
  <c r="M35" i="33" s="1" a="1"/>
  <c r="M35" i="33" s="1"/>
  <c r="H35" i="33" s="1"/>
  <c r="I35" i="33" s="1"/>
  <c r="J35" i="33" s="1"/>
  <c r="K35" i="33" s="1"/>
  <c r="L35" i="33" s="1"/>
  <c r="BA15" i="29"/>
  <c r="BB15" i="29" s="1"/>
  <c r="O57" i="16"/>
  <c r="M34" i="33" s="1" a="1"/>
  <c r="M34" i="33" s="1"/>
  <c r="H34" i="33" s="1"/>
  <c r="I34" i="33" s="1"/>
  <c r="J34" i="33" s="1"/>
  <c r="K34" i="33" s="1"/>
  <c r="L34" i="33" s="1"/>
  <c r="BA38" i="29"/>
  <c r="BB38" i="29" s="1"/>
  <c r="O80" i="16"/>
  <c r="M57" i="33" s="1" a="1"/>
  <c r="M57" i="33" s="1"/>
  <c r="H57" i="33" s="1"/>
  <c r="I57" i="33" s="1"/>
  <c r="J57" i="33" s="1"/>
  <c r="K57" i="33" s="1"/>
  <c r="L57" i="33" s="1"/>
  <c r="AP24" i="26"/>
  <c r="AJ23" i="26"/>
  <c r="AK24" i="26"/>
  <c r="BA24" i="29"/>
  <c r="BB24" i="29" s="1"/>
  <c r="O66" i="16"/>
  <c r="M43" i="33" s="1" a="1"/>
  <c r="M43" i="33" s="1"/>
  <c r="H43" i="33" s="1"/>
  <c r="I43" i="33" s="1"/>
  <c r="J43" i="33" s="1"/>
  <c r="K43" i="33" s="1"/>
  <c r="L43" i="33" s="1"/>
  <c r="AV27" i="28"/>
  <c r="BC28" i="28"/>
  <c r="BC27" i="28" s="1"/>
  <c r="AW28" i="28"/>
  <c r="AP27" i="28"/>
  <c r="BA34" i="29"/>
  <c r="BB34" i="29" s="1"/>
  <c r="O76" i="16"/>
  <c r="M53" i="33" s="1" a="1"/>
  <c r="M53" i="33" s="1"/>
  <c r="H53" i="33" s="1"/>
  <c r="I53" i="33" s="1"/>
  <c r="J53" i="33" s="1"/>
  <c r="K53" i="33" s="1"/>
  <c r="L53" i="33" s="1"/>
  <c r="BA14" i="29"/>
  <c r="BB14" i="29" s="1"/>
  <c r="O56" i="16"/>
  <c r="M33" i="33" s="1" a="1"/>
  <c r="M33" i="33" s="1"/>
  <c r="H33" i="33" s="1"/>
  <c r="I33" i="33" s="1"/>
  <c r="J33" i="33" s="1"/>
  <c r="K33" i="33" s="1"/>
  <c r="L33" i="33" s="1"/>
  <c r="BA36" i="29"/>
  <c r="BB68" i="29" s="1"/>
  <c r="E68" i="29" s="1"/>
  <c r="O78" i="16"/>
  <c r="M55" i="33" s="1" a="1"/>
  <c r="M55" i="33" s="1"/>
  <c r="H55" i="33" s="1"/>
  <c r="I55" i="33" s="1"/>
  <c r="J55" i="33" s="1"/>
  <c r="K55" i="33" s="1"/>
  <c r="L55" i="33" s="1"/>
  <c r="BA35" i="29"/>
  <c r="BB35" i="29" s="1"/>
  <c r="O77" i="16"/>
  <c r="M54" i="33" s="1" a="1"/>
  <c r="M54" i="33" s="1"/>
  <c r="H54" i="33" s="1"/>
  <c r="I54" i="33" s="1"/>
  <c r="J54" i="33" s="1"/>
  <c r="K54" i="33" s="1"/>
  <c r="L54" i="33" s="1"/>
  <c r="AQ28" i="28"/>
  <c r="AJ27" i="28"/>
  <c r="AK28" i="28"/>
  <c r="BA30" i="29"/>
  <c r="BB30" i="29" s="1"/>
  <c r="O72" i="16"/>
  <c r="M49" i="33" s="1" a="1"/>
  <c r="M49" i="33" s="1"/>
  <c r="H49" i="33" s="1"/>
  <c r="I49" i="33" s="1"/>
  <c r="J49" i="33" s="1"/>
  <c r="K49" i="33" s="1"/>
  <c r="L49" i="33" s="1"/>
  <c r="BA17" i="29"/>
  <c r="BB17" i="29" s="1"/>
  <c r="O59" i="16"/>
  <c r="M36" i="33" s="1" a="1"/>
  <c r="M36" i="33" s="1"/>
  <c r="H36" i="33" s="1"/>
  <c r="I36" i="33" s="1"/>
  <c r="J36" i="33" s="1"/>
  <c r="K36" i="33" s="1"/>
  <c r="L36" i="33" s="1"/>
  <c r="BA13" i="29"/>
  <c r="BB13" i="29" s="1"/>
  <c r="O55" i="16"/>
  <c r="M32" i="33" s="1" a="1"/>
  <c r="M32" i="33" s="1"/>
  <c r="H32" i="33" s="1"/>
  <c r="I32" i="33" s="1"/>
  <c r="J32" i="33" s="1"/>
  <c r="K32" i="33" s="1"/>
  <c r="L32" i="33" s="1"/>
  <c r="BA27" i="29"/>
  <c r="BB59" i="29" s="1"/>
  <c r="E59" i="29" s="1"/>
  <c r="O69" i="16"/>
  <c r="M46" i="33" s="1" a="1"/>
  <c r="M46" i="33" s="1"/>
  <c r="H46" i="33" s="1"/>
  <c r="I46" i="33" s="1"/>
  <c r="J46" i="33" s="1"/>
  <c r="K46" i="33" s="1"/>
  <c r="L46" i="33" s="1"/>
  <c r="BA39" i="29"/>
  <c r="BB39" i="29" s="1"/>
  <c r="O81" i="16"/>
  <c r="M58" i="33" s="1" a="1"/>
  <c r="M58" i="33" s="1"/>
  <c r="H58" i="33" s="1"/>
  <c r="I58" i="33" s="1"/>
  <c r="J58" i="33" s="1"/>
  <c r="K58" i="33" s="1"/>
  <c r="L58" i="33" s="1"/>
  <c r="BA22" i="29"/>
  <c r="BB22" i="29" s="1"/>
  <c r="O64" i="16"/>
  <c r="M41" i="33" s="1" a="1"/>
  <c r="M41" i="33" s="1"/>
  <c r="H41" i="33" s="1"/>
  <c r="I41" i="33" s="1"/>
  <c r="J41" i="33" s="1"/>
  <c r="K41" i="33" s="1"/>
  <c r="L41" i="33" s="1"/>
  <c r="BA37" i="29"/>
  <c r="BB69" i="29" s="1"/>
  <c r="E69" i="29" s="1"/>
  <c r="O79" i="16"/>
  <c r="M56" i="33" s="1" a="1"/>
  <c r="M56" i="33" s="1"/>
  <c r="H56" i="33" s="1"/>
  <c r="I56" i="33" s="1"/>
  <c r="J56" i="33" s="1"/>
  <c r="K56" i="33" s="1"/>
  <c r="L56" i="33" s="1"/>
  <c r="BA40" i="29"/>
  <c r="BB40" i="29" s="1"/>
  <c r="O82" i="16"/>
  <c r="M59" i="33" s="1" a="1"/>
  <c r="M59" i="33" s="1"/>
  <c r="H59" i="33" s="1"/>
  <c r="I59" i="33" s="1"/>
  <c r="J59" i="33" s="1"/>
  <c r="K59" i="33" s="1"/>
  <c r="L59" i="33" s="1"/>
  <c r="BA20" i="29"/>
  <c r="BB20" i="29" s="1"/>
  <c r="O62" i="16"/>
  <c r="M39" i="33" s="1" a="1"/>
  <c r="M39" i="33" s="1"/>
  <c r="H39" i="33" s="1"/>
  <c r="I39" i="33" s="1"/>
  <c r="J39" i="33" s="1"/>
  <c r="K39" i="33" s="1"/>
  <c r="L39" i="33" s="1"/>
  <c r="BA19" i="29"/>
  <c r="BB19" i="29" s="1"/>
  <c r="O61" i="16"/>
  <c r="M38" i="33" s="1" a="1"/>
  <c r="M38" i="33" s="1"/>
  <c r="H38" i="33" s="1"/>
  <c r="I38" i="33" s="1"/>
  <c r="J38" i="33" s="1"/>
  <c r="K38" i="33" s="1"/>
  <c r="L38" i="33" s="1"/>
  <c r="BA25" i="29"/>
  <c r="BB57" i="29" s="1"/>
  <c r="E57" i="29" s="1"/>
  <c r="O67" i="16"/>
  <c r="M44" i="33" s="1" a="1"/>
  <c r="M44" i="33" s="1"/>
  <c r="H44" i="33" s="1"/>
  <c r="I44" i="33" s="1"/>
  <c r="J44" i="33" s="1"/>
  <c r="K44" i="33" s="1"/>
  <c r="L44" i="33" s="1"/>
  <c r="BA28" i="29"/>
  <c r="BB28" i="29" s="1"/>
  <c r="O70" i="16"/>
  <c r="M47" i="33" s="1" a="1"/>
  <c r="M47" i="33" s="1"/>
  <c r="H47" i="33" s="1"/>
  <c r="I47" i="33" s="1"/>
  <c r="J47" i="33" s="1"/>
  <c r="K47" i="33" s="1"/>
  <c r="L47" i="33" s="1"/>
  <c r="BA33" i="29"/>
  <c r="BB33" i="29" s="1"/>
  <c r="O75" i="16"/>
  <c r="M52" i="33" s="1" a="1"/>
  <c r="M52" i="33" s="1"/>
  <c r="H52" i="33" s="1"/>
  <c r="I52" i="33" s="1"/>
  <c r="J52" i="33" s="1"/>
  <c r="K52" i="33" s="1"/>
  <c r="L52" i="33" s="1"/>
  <c r="BA18" i="29"/>
  <c r="BB50" i="29" s="1"/>
  <c r="E50" i="29" s="1"/>
  <c r="O60" i="16"/>
  <c r="M37" i="33" s="1" a="1"/>
  <c r="M37" i="33" s="1"/>
  <c r="H37" i="33" s="1"/>
  <c r="I37" i="33" s="1"/>
  <c r="J37" i="33" s="1"/>
  <c r="K37" i="33" s="1"/>
  <c r="L37" i="33" s="1"/>
  <c r="BA31" i="29"/>
  <c r="BB31" i="29" s="1"/>
  <c r="O73" i="16"/>
  <c r="M50" i="33" s="1" a="1"/>
  <c r="M50" i="33" s="1"/>
  <c r="H50" i="33" s="1"/>
  <c r="I50" i="33" s="1"/>
  <c r="J50" i="33" s="1"/>
  <c r="K50" i="33" s="1"/>
  <c r="L50" i="33" s="1"/>
  <c r="BA23" i="29"/>
  <c r="BB23" i="29" s="1"/>
  <c r="O65" i="16"/>
  <c r="M42" i="33" s="1" a="1"/>
  <c r="M42" i="33" s="1"/>
  <c r="H42" i="33" s="1"/>
  <c r="I42" i="33" s="1"/>
  <c r="J42" i="33" s="1"/>
  <c r="K42" i="33" s="1"/>
  <c r="L42" i="33" s="1"/>
  <c r="BA29" i="29"/>
  <c r="BB29" i="29" s="1"/>
  <c r="O71" i="16"/>
  <c r="M48" i="33" s="1" a="1"/>
  <c r="M48" i="33" s="1"/>
  <c r="H48" i="33" s="1"/>
  <c r="I48" i="33" s="1"/>
  <c r="J48" i="33" s="1"/>
  <c r="K48" i="33" s="1"/>
  <c r="L48" i="33" s="1"/>
  <c r="AO23" i="26"/>
  <c r="AU24" i="26"/>
  <c r="AL175" i="28"/>
  <c r="AL182" i="28"/>
  <c r="AL155" i="28"/>
  <c r="AL164" i="28"/>
  <c r="AL172" i="28"/>
  <c r="AL168" i="28"/>
  <c r="AL173" i="28"/>
  <c r="AL169" i="28"/>
  <c r="AL154" i="28"/>
  <c r="AL167" i="28"/>
  <c r="AL179" i="28"/>
  <c r="AL162" i="28"/>
  <c r="AL181" i="28"/>
  <c r="AL161" i="28"/>
  <c r="AL177" i="28"/>
  <c r="AL163" i="28"/>
  <c r="AL159" i="28"/>
  <c r="AL156" i="28"/>
  <c r="AL176" i="28"/>
  <c r="AL183" i="28"/>
  <c r="AL178" i="28"/>
  <c r="AL158" i="28"/>
  <c r="AL174" i="28"/>
  <c r="AL184" i="28"/>
  <c r="AM18" i="28"/>
  <c r="AL160" i="28"/>
  <c r="AL157" i="28"/>
  <c r="AL171" i="28"/>
  <c r="AL170" i="28"/>
  <c r="AL180" i="28"/>
  <c r="AL165" i="28"/>
  <c r="AL166" i="28"/>
  <c r="AQ5" i="28"/>
  <c r="AQ7" i="28" s="1"/>
  <c r="AT18" i="28"/>
  <c r="AS161" i="28"/>
  <c r="AS178" i="28"/>
  <c r="AS176" i="28"/>
  <c r="AS159" i="28"/>
  <c r="AS173" i="28"/>
  <c r="AS168" i="28"/>
  <c r="AS167" i="28"/>
  <c r="AS174" i="28"/>
  <c r="AS160" i="28"/>
  <c r="AS163" i="28"/>
  <c r="AS155" i="28"/>
  <c r="AS166" i="28"/>
  <c r="AS180" i="28"/>
  <c r="AS175" i="28"/>
  <c r="AS171" i="28"/>
  <c r="AS182" i="28"/>
  <c r="AS181" i="28"/>
  <c r="AS156" i="28"/>
  <c r="AS177" i="28"/>
  <c r="AS164" i="28"/>
  <c r="AS157" i="28"/>
  <c r="AS158" i="28"/>
  <c r="AS184" i="28"/>
  <c r="AS154" i="28"/>
  <c r="AS165" i="28"/>
  <c r="AS172" i="28"/>
  <c r="AS179" i="28"/>
  <c r="AS183" i="28"/>
  <c r="AS162" i="28"/>
  <c r="AS169" i="28"/>
  <c r="AS170" i="28"/>
  <c r="AX5" i="28"/>
  <c r="AX8" i="28" s="1"/>
  <c r="AO67" i="29"/>
  <c r="D67" i="29" s="1"/>
  <c r="AO47" i="29"/>
  <c r="D47" i="29" s="1"/>
  <c r="BD11" i="29"/>
  <c r="S11" i="29"/>
  <c r="AB52" i="29"/>
  <c r="C52" i="29" s="1"/>
  <c r="AB69" i="29"/>
  <c r="C69" i="29" s="1"/>
  <c r="M16" i="2" a="1"/>
  <c r="M16" i="2" s="1"/>
  <c r="M16" i="11" a="1"/>
  <c r="M16" i="11" s="1"/>
  <c r="H16" i="11" s="1"/>
  <c r="I16" i="11" s="1"/>
  <c r="M84" i="8" a="1"/>
  <c r="M84" i="8" s="1"/>
  <c r="H84" i="8" s="1"/>
  <c r="I84" i="8" s="1"/>
  <c r="M84" i="12" a="1"/>
  <c r="M84" i="12" s="1"/>
  <c r="H84" i="12" s="1"/>
  <c r="I84" i="12" s="1"/>
  <c r="M109" i="2" a="1"/>
  <c r="M109" i="2" s="1"/>
  <c r="M109" i="12" a="1"/>
  <c r="M109" i="12" s="1"/>
  <c r="H109" i="12" s="1"/>
  <c r="I109" i="12" s="1"/>
  <c r="M95" i="2" a="1"/>
  <c r="M95" i="2" s="1"/>
  <c r="M41" i="2" a="1"/>
  <c r="M41" i="2" s="1"/>
  <c r="M41" i="12" a="1"/>
  <c r="M41" i="12" s="1"/>
  <c r="H41" i="12" s="1"/>
  <c r="I41" i="12" s="1"/>
  <c r="M41" i="11" a="1"/>
  <c r="M41" i="11" s="1"/>
  <c r="H41" i="11" s="1"/>
  <c r="I41" i="11" s="1"/>
  <c r="M63" i="2" a="1"/>
  <c r="M63" i="2" s="1"/>
  <c r="M64" i="8" a="1"/>
  <c r="M64" i="8" s="1"/>
  <c r="H64" i="8" s="1"/>
  <c r="I64" i="8" s="1"/>
  <c r="M14" i="8" a="1"/>
  <c r="M14" i="8" s="1"/>
  <c r="H14" i="8" s="1"/>
  <c r="I14" i="8" s="1"/>
  <c r="M14" i="11" a="1"/>
  <c r="M14" i="11" s="1"/>
  <c r="H14" i="11" s="1"/>
  <c r="I14" i="11" s="1"/>
  <c r="M14" i="12" a="1"/>
  <c r="M14" i="12" s="1"/>
  <c r="H14" i="12" s="1"/>
  <c r="I14" i="12" s="1"/>
  <c r="D25" i="16"/>
  <c r="M2" i="32" a="1"/>
  <c r="M2" i="32" s="1"/>
  <c r="H2" i="32" s="1"/>
  <c r="I2" i="32" s="1"/>
  <c r="C31" i="22"/>
  <c r="M3" i="22" s="1"/>
  <c r="BH22" i="28"/>
  <c r="BG68" i="28"/>
  <c r="BG70" i="28"/>
  <c r="BG73" i="28"/>
  <c r="BG76" i="28"/>
  <c r="BG78" i="28"/>
  <c r="BG81" i="28"/>
  <c r="BG63" i="28"/>
  <c r="BG84" i="28"/>
  <c r="BG86" i="28"/>
  <c r="BG67" i="28"/>
  <c r="BG89" i="28"/>
  <c r="BG77" i="28"/>
  <c r="BG71" i="28"/>
  <c r="BG64" i="28"/>
  <c r="BG82" i="28"/>
  <c r="BG75" i="28"/>
  <c r="BG69" i="28"/>
  <c r="BG61" i="28"/>
  <c r="BG79" i="28"/>
  <c r="BG74" i="28"/>
  <c r="BG88" i="28"/>
  <c r="BG87" i="28"/>
  <c r="BG85" i="28"/>
  <c r="BG72" i="28"/>
  <c r="BG62" i="28"/>
  <c r="BG65" i="28"/>
  <c r="BG83" i="28"/>
  <c r="BG91" i="28"/>
  <c r="BG80" i="28"/>
  <c r="BG90" i="28"/>
  <c r="BG66" i="28"/>
  <c r="AY4" i="28"/>
  <c r="AK11" i="29"/>
  <c r="AF11" i="29"/>
  <c r="AO60" i="29"/>
  <c r="D60" i="29" s="1"/>
  <c r="AM11" i="29"/>
  <c r="AG11" i="29"/>
  <c r="AO65" i="29"/>
  <c r="D65" i="29" s="1"/>
  <c r="AO66" i="29"/>
  <c r="D66" i="29" s="1"/>
  <c r="BA22" i="28"/>
  <c r="AZ75" i="28"/>
  <c r="AZ70" i="28"/>
  <c r="AZ72" i="28"/>
  <c r="AZ71" i="28"/>
  <c r="AZ74" i="28"/>
  <c r="AZ79" i="28"/>
  <c r="AZ77" i="28"/>
  <c r="AZ78" i="28"/>
  <c r="AZ87" i="28"/>
  <c r="AZ84" i="28"/>
  <c r="AZ82" i="28"/>
  <c r="AZ67" i="28"/>
  <c r="AZ63" i="28"/>
  <c r="AZ86" i="28"/>
  <c r="AZ73" i="28"/>
  <c r="AZ90" i="28"/>
  <c r="AZ81" i="28"/>
  <c r="AZ64" i="28"/>
  <c r="AZ88" i="28"/>
  <c r="AZ69" i="28"/>
  <c r="AZ61" i="28"/>
  <c r="AZ85" i="28"/>
  <c r="AZ76" i="28"/>
  <c r="AZ66" i="28"/>
  <c r="AZ65" i="28"/>
  <c r="AZ89" i="28"/>
  <c r="AZ68" i="28"/>
  <c r="AZ83" i="28"/>
  <c r="AZ62" i="28"/>
  <c r="AZ80" i="28"/>
  <c r="AZ91" i="28"/>
  <c r="AP11" i="29"/>
  <c r="AZ58" i="28"/>
  <c r="AZ39" i="28"/>
  <c r="AZ32" i="28"/>
  <c r="AZ45" i="28"/>
  <c r="AZ37" i="28"/>
  <c r="AZ52" i="28"/>
  <c r="AZ43" i="28"/>
  <c r="AZ60" i="28"/>
  <c r="BA14" i="28"/>
  <c r="AZ48" i="28"/>
  <c r="AZ33" i="28"/>
  <c r="AZ30" i="28"/>
  <c r="AZ53" i="28"/>
  <c r="AZ40" i="28"/>
  <c r="AZ34" i="28"/>
  <c r="AZ59" i="28"/>
  <c r="AZ47" i="28"/>
  <c r="AZ38" i="28"/>
  <c r="AZ36" i="28"/>
  <c r="AZ55" i="28"/>
  <c r="AZ46" i="28"/>
  <c r="AZ51" i="28"/>
  <c r="AZ35" i="28"/>
  <c r="AZ54" i="28"/>
  <c r="AZ31" i="28"/>
  <c r="AZ56" i="28"/>
  <c r="AZ42" i="28"/>
  <c r="AZ50" i="28"/>
  <c r="AZ44" i="28"/>
  <c r="AZ57" i="28"/>
  <c r="AZ41" i="28"/>
  <c r="AZ49" i="28"/>
  <c r="AB47" i="29"/>
  <c r="C47" i="29" s="1"/>
  <c r="AB70" i="29"/>
  <c r="C70" i="29" s="1"/>
  <c r="AS11" i="29"/>
  <c r="M99" i="2" a="1"/>
  <c r="M99" i="2" s="1"/>
  <c r="M48" i="8" a="1"/>
  <c r="M48" i="8" s="1"/>
  <c r="H48" i="8" s="1"/>
  <c r="I48" i="8" s="1"/>
  <c r="M48" i="32" a="1"/>
  <c r="M48" i="32" s="1"/>
  <c r="H48" i="32" s="1"/>
  <c r="I48" i="32" s="1"/>
  <c r="M81" i="8" a="1"/>
  <c r="M81" i="8" s="1"/>
  <c r="H81" i="8" s="1"/>
  <c r="I81" i="8" s="1"/>
  <c r="M35" i="13" a="1"/>
  <c r="M35" i="13" s="1"/>
  <c r="H35" i="13" s="1"/>
  <c r="I35" i="13" s="1"/>
  <c r="M35" i="12" a="1"/>
  <c r="M35" i="12" s="1"/>
  <c r="H35" i="12" s="1"/>
  <c r="I35" i="12" s="1"/>
  <c r="M35" i="11" a="1"/>
  <c r="M35" i="11" s="1"/>
  <c r="H35" i="11" s="1"/>
  <c r="I35" i="11" s="1"/>
  <c r="M62" i="12" a="1"/>
  <c r="M62" i="12" s="1"/>
  <c r="H62" i="12" s="1"/>
  <c r="I62" i="12" s="1"/>
  <c r="M62" i="8" a="1"/>
  <c r="M62" i="8" s="1"/>
  <c r="H62" i="8" s="1"/>
  <c r="I62" i="8" s="1"/>
  <c r="M56" i="8" a="1"/>
  <c r="M56" i="8" s="1"/>
  <c r="H56" i="8" s="1"/>
  <c r="I56" i="8" s="1"/>
  <c r="M56" i="32" a="1"/>
  <c r="M56" i="32" s="1"/>
  <c r="H56" i="32" s="1"/>
  <c r="I56" i="32" s="1"/>
  <c r="M56" i="13" a="1"/>
  <c r="M56" i="13" s="1"/>
  <c r="H56" i="13" s="1"/>
  <c r="I56" i="13" s="1"/>
  <c r="M56" i="31" a="1"/>
  <c r="M56" i="31" s="1"/>
  <c r="H56" i="31" s="1"/>
  <c r="I56" i="31" s="1"/>
  <c r="M51" i="2" a="1"/>
  <c r="M51" i="2" s="1"/>
  <c r="M51" i="12" a="1"/>
  <c r="M51" i="12" s="1"/>
  <c r="H51" i="12" s="1"/>
  <c r="I51" i="12" s="1"/>
  <c r="M51" i="11" a="1"/>
  <c r="M51" i="11" s="1"/>
  <c r="H51" i="11" s="1"/>
  <c r="I51" i="11" s="1"/>
  <c r="M92" i="2" a="1"/>
  <c r="M92" i="2" s="1"/>
  <c r="M92" i="12" a="1"/>
  <c r="M92" i="12" s="1"/>
  <c r="H92" i="12" s="1"/>
  <c r="I92" i="12" s="1"/>
  <c r="M92" i="8" a="1"/>
  <c r="M92" i="8" s="1"/>
  <c r="H92" i="8" s="1"/>
  <c r="I92" i="8" s="1"/>
  <c r="BL5" i="29"/>
  <c r="BL6" i="29"/>
  <c r="BL4" i="29"/>
  <c r="C60" i="22"/>
  <c r="M4" i="22" s="1"/>
  <c r="AS320" i="28"/>
  <c r="AS318" i="28"/>
  <c r="AS329" i="28"/>
  <c r="AS324" i="28"/>
  <c r="AS325" i="28"/>
  <c r="AS317" i="28"/>
  <c r="AS328" i="28"/>
  <c r="AS333" i="28"/>
  <c r="AS335" i="28"/>
  <c r="AS332" i="28"/>
  <c r="AS339" i="28"/>
  <c r="AS338" i="28"/>
  <c r="AS336" i="28"/>
  <c r="AS313" i="28"/>
  <c r="AS319" i="28"/>
  <c r="AS310" i="28"/>
  <c r="AS322" i="28"/>
  <c r="AS315" i="28"/>
  <c r="AS330" i="28"/>
  <c r="AS321" i="28"/>
  <c r="AS314" i="28"/>
  <c r="AT12" i="28"/>
  <c r="AS331" i="28"/>
  <c r="AS334" i="28"/>
  <c r="AS316" i="28"/>
  <c r="AS311" i="28"/>
  <c r="AS309" i="28"/>
  <c r="AS337" i="28"/>
  <c r="AS323" i="28"/>
  <c r="AS327" i="28"/>
  <c r="AS312" i="28"/>
  <c r="AS326" i="28"/>
  <c r="BH21" i="28"/>
  <c r="BG267" i="28"/>
  <c r="BG266" i="28"/>
  <c r="BG264" i="28"/>
  <c r="BG271" i="28"/>
  <c r="BG272" i="28"/>
  <c r="BG274" i="28"/>
  <c r="BG275" i="28"/>
  <c r="BG277" i="28"/>
  <c r="BG249" i="28"/>
  <c r="BG252" i="28"/>
  <c r="BG254" i="28"/>
  <c r="BG257" i="28"/>
  <c r="BG260" i="28"/>
  <c r="BG262" i="28"/>
  <c r="BG265" i="28"/>
  <c r="BG268" i="28"/>
  <c r="BG247" i="28"/>
  <c r="BG270" i="28"/>
  <c r="BG273" i="28"/>
  <c r="BG255" i="28"/>
  <c r="BG250" i="28"/>
  <c r="BG269" i="28"/>
  <c r="BG263" i="28"/>
  <c r="BG261" i="28"/>
  <c r="BG258" i="28"/>
  <c r="BG256" i="28"/>
  <c r="BG248" i="28"/>
  <c r="BG253" i="28"/>
  <c r="BG251" i="28"/>
  <c r="BG259" i="28"/>
  <c r="BG276" i="28"/>
  <c r="BD8" i="28"/>
  <c r="BD6" i="28"/>
  <c r="BD7" i="28"/>
  <c r="AO69" i="29"/>
  <c r="D69" i="29" s="1"/>
  <c r="M24" i="11" a="1"/>
  <c r="M24" i="11" s="1"/>
  <c r="H24" i="11" s="1"/>
  <c r="I24" i="11" s="1"/>
  <c r="AB59" i="29"/>
  <c r="C59" i="29" s="1"/>
  <c r="AB57" i="29"/>
  <c r="C57" i="29" s="1"/>
  <c r="AL294" i="28"/>
  <c r="AL281" i="28"/>
  <c r="AL279" i="28"/>
  <c r="AL298" i="28"/>
  <c r="AL285" i="28"/>
  <c r="AL291" i="28"/>
  <c r="AL302" i="28"/>
  <c r="AL289" i="28"/>
  <c r="AL295" i="28"/>
  <c r="AL306" i="28"/>
  <c r="AL293" i="28"/>
  <c r="AL280" i="28"/>
  <c r="AL297" i="28"/>
  <c r="AL284" i="28"/>
  <c r="AL301" i="28"/>
  <c r="AM23" i="28"/>
  <c r="AL288" i="28"/>
  <c r="AL305" i="28"/>
  <c r="AL292" i="28"/>
  <c r="AL283" i="28"/>
  <c r="AL282" i="28"/>
  <c r="AL300" i="28"/>
  <c r="AL287" i="28"/>
  <c r="AL290" i="28"/>
  <c r="AL308" i="28"/>
  <c r="AL307" i="28"/>
  <c r="AL278" i="28"/>
  <c r="AL286" i="28"/>
  <c r="AL296" i="28"/>
  <c r="AL304" i="28"/>
  <c r="AL299" i="28"/>
  <c r="AL303" i="28"/>
  <c r="M112" i="2" a="1"/>
  <c r="M112" i="2" s="1"/>
  <c r="M112" i="8" a="1"/>
  <c r="M112" i="8" s="1"/>
  <c r="H112" i="8" s="1"/>
  <c r="I112" i="8" s="1"/>
  <c r="M10" i="2" a="1"/>
  <c r="M10" i="2" s="1"/>
  <c r="M10" i="32" a="1"/>
  <c r="M10" i="32" s="1"/>
  <c r="H10" i="32" s="1"/>
  <c r="I10" i="32" s="1"/>
  <c r="M10" i="12" a="1"/>
  <c r="M10" i="12" s="1"/>
  <c r="H10" i="12" s="1"/>
  <c r="I10" i="12" s="1"/>
  <c r="M46" i="2" a="1"/>
  <c r="M46" i="2" s="1"/>
  <c r="M46" i="31" a="1"/>
  <c r="M46" i="31" s="1"/>
  <c r="H46" i="31" s="1"/>
  <c r="I46" i="31" s="1"/>
  <c r="M28" i="31" a="1"/>
  <c r="M28" i="31" s="1"/>
  <c r="H28" i="31" s="1"/>
  <c r="I28" i="31" s="1"/>
  <c r="M28" i="11" a="1"/>
  <c r="M28" i="11" s="1"/>
  <c r="H28" i="11" s="1"/>
  <c r="I28" i="11" s="1"/>
  <c r="M28" i="8" a="1"/>
  <c r="M28" i="8" s="1"/>
  <c r="H28" i="8" s="1"/>
  <c r="I28" i="8" s="1"/>
  <c r="M55" i="13" a="1"/>
  <c r="M55" i="13" s="1"/>
  <c r="M55" i="11" a="1"/>
  <c r="M55" i="11" s="1"/>
  <c r="H55" i="11" s="1"/>
  <c r="I55" i="11" s="1"/>
  <c r="M55" i="12" a="1"/>
  <c r="M55" i="12" s="1"/>
  <c r="H55" i="12" s="1"/>
  <c r="I55" i="12" s="1"/>
  <c r="M50" i="2" a="1"/>
  <c r="M50" i="2" s="1"/>
  <c r="M32" i="2" a="1"/>
  <c r="M32" i="2" s="1"/>
  <c r="M32" i="31" a="1"/>
  <c r="M32" i="31" s="1"/>
  <c r="H32" i="31" s="1"/>
  <c r="I32" i="31" s="1"/>
  <c r="M32" i="12" a="1"/>
  <c r="M32" i="12" s="1"/>
  <c r="H32" i="12" s="1"/>
  <c r="I32" i="12" s="1"/>
  <c r="M4" i="2" a="1"/>
  <c r="M4" i="2" s="1"/>
  <c r="M4" i="13" a="1"/>
  <c r="M4" i="13" s="1"/>
  <c r="H4" i="13" s="1"/>
  <c r="I4" i="13" s="1"/>
  <c r="M4" i="12" a="1"/>
  <c r="M4" i="12" s="1"/>
  <c r="H4" i="12" s="1"/>
  <c r="I4" i="12" s="1"/>
  <c r="M4" i="32" a="1"/>
  <c r="M4" i="32" s="1"/>
  <c r="H4" i="32" s="1"/>
  <c r="I4" i="32" s="1"/>
  <c r="M4" i="8" a="1"/>
  <c r="M4" i="8" s="1"/>
  <c r="H4" i="8" s="1"/>
  <c r="I4" i="8" s="1"/>
  <c r="BJ5" i="29"/>
  <c r="BJ6" i="29"/>
  <c r="BJ4" i="29"/>
  <c r="BE3" i="29"/>
  <c r="BH20" i="28"/>
  <c r="BG239" i="28"/>
  <c r="BG217" i="28"/>
  <c r="BG220" i="28"/>
  <c r="BG219" i="28"/>
  <c r="BG244" i="28"/>
  <c r="BG246" i="28"/>
  <c r="BG235" i="28"/>
  <c r="BG234" i="28"/>
  <c r="BG237" i="28"/>
  <c r="BG238" i="28"/>
  <c r="BG232" i="28"/>
  <c r="BG218" i="28"/>
  <c r="BG242" i="28"/>
  <c r="BG224" i="28"/>
  <c r="BG216" i="28"/>
  <c r="BG229" i="28"/>
  <c r="BG240" i="28"/>
  <c r="BG223" i="28"/>
  <c r="BG245" i="28"/>
  <c r="BG227" i="28"/>
  <c r="BG225" i="28"/>
  <c r="BG231" i="28"/>
  <c r="BG230" i="28"/>
  <c r="BG222" i="28"/>
  <c r="BG241" i="28"/>
  <c r="BG233" i="28"/>
  <c r="BG221" i="28"/>
  <c r="BG243" i="28"/>
  <c r="BG228" i="28"/>
  <c r="BG236" i="28"/>
  <c r="BG226" i="28"/>
  <c r="C89" i="22"/>
  <c r="M5" i="22" s="1"/>
  <c r="BH19" i="28"/>
  <c r="BG206" i="28"/>
  <c r="BG191" i="28"/>
  <c r="BG186" i="28"/>
  <c r="BG200" i="28"/>
  <c r="BG192" i="28"/>
  <c r="BG214" i="28"/>
  <c r="BG211" i="28"/>
  <c r="BG188" i="28"/>
  <c r="BG189" i="28"/>
  <c r="BG215" i="28"/>
  <c r="BG187" i="28"/>
  <c r="BG203" i="28"/>
  <c r="BG185" i="28"/>
  <c r="BG207" i="28"/>
  <c r="BG195" i="28"/>
  <c r="BG212" i="28"/>
  <c r="BG204" i="28"/>
  <c r="BG210" i="28"/>
  <c r="BG193" i="28"/>
  <c r="BG209" i="28"/>
  <c r="BG198" i="28"/>
  <c r="BG196" i="28"/>
  <c r="BG201" i="28"/>
  <c r="BG197" i="28"/>
  <c r="BG194" i="28"/>
  <c r="BG199" i="28"/>
  <c r="BG205" i="28"/>
  <c r="BG202" i="28"/>
  <c r="BG208" i="28"/>
  <c r="BG190" i="28"/>
  <c r="BG213" i="28"/>
  <c r="AL226" i="28"/>
  <c r="AL240" i="28"/>
  <c r="AL223" i="28"/>
  <c r="AL230" i="28"/>
  <c r="AL244" i="28"/>
  <c r="AL239" i="28"/>
  <c r="AL234" i="28"/>
  <c r="AL217" i="28"/>
  <c r="AL243" i="28"/>
  <c r="AL238" i="28"/>
  <c r="AL221" i="28"/>
  <c r="AL227" i="28"/>
  <c r="AL242" i="28"/>
  <c r="AL225" i="28"/>
  <c r="AL231" i="28"/>
  <c r="AL246" i="28"/>
  <c r="AL229" i="28"/>
  <c r="AL216" i="28"/>
  <c r="AL233" i="28"/>
  <c r="AL220" i="28"/>
  <c r="AL237" i="28"/>
  <c r="AM20" i="28"/>
  <c r="AL228" i="28"/>
  <c r="AL245" i="28"/>
  <c r="AL222" i="28"/>
  <c r="AL236" i="28"/>
  <c r="AL235" i="28"/>
  <c r="AL218" i="28"/>
  <c r="AL224" i="28"/>
  <c r="AL232" i="28"/>
  <c r="AL241" i="28"/>
  <c r="AL219" i="28"/>
  <c r="BF3" i="28"/>
  <c r="AZ326" i="28"/>
  <c r="AZ328" i="28"/>
  <c r="AZ312" i="28"/>
  <c r="AZ314" i="28"/>
  <c r="AZ336" i="28"/>
  <c r="AZ332" i="28"/>
  <c r="AZ320" i="28"/>
  <c r="AZ324" i="28"/>
  <c r="AZ325" i="28"/>
  <c r="AZ339" i="28"/>
  <c r="AZ331" i="28"/>
  <c r="AZ327" i="28"/>
  <c r="BA12" i="28"/>
  <c r="AZ313" i="28"/>
  <c r="AZ333" i="28"/>
  <c r="AZ310" i="28"/>
  <c r="AZ321" i="28"/>
  <c r="AZ319" i="28"/>
  <c r="AZ318" i="28"/>
  <c r="AZ335" i="28"/>
  <c r="AZ322" i="28"/>
  <c r="AZ316" i="28"/>
  <c r="AZ330" i="28"/>
  <c r="AZ323" i="28"/>
  <c r="AZ338" i="28"/>
  <c r="AZ337" i="28"/>
  <c r="AZ315" i="28"/>
  <c r="AZ317" i="28"/>
  <c r="AZ334" i="28"/>
  <c r="AZ309" i="28"/>
  <c r="AZ329" i="28"/>
  <c r="AZ311" i="28"/>
  <c r="BA12" i="29"/>
  <c r="BB12" i="29" s="1"/>
  <c r="AN11" i="29"/>
  <c r="AZ422" i="28"/>
  <c r="AZ428" i="28"/>
  <c r="AZ419" i="28"/>
  <c r="AZ430" i="28"/>
  <c r="AZ423" i="28"/>
  <c r="AZ405" i="28"/>
  <c r="AZ429" i="28"/>
  <c r="AZ411" i="28"/>
  <c r="AZ403" i="28"/>
  <c r="AZ416" i="28"/>
  <c r="AZ409" i="28"/>
  <c r="AZ421" i="28"/>
  <c r="AZ417" i="28"/>
  <c r="BA24" i="28"/>
  <c r="AZ427" i="28"/>
  <c r="AZ424" i="28"/>
  <c r="AZ402" i="28"/>
  <c r="AZ432" i="28"/>
  <c r="AZ431" i="28"/>
  <c r="AZ406" i="28"/>
  <c r="AZ407" i="28"/>
  <c r="AZ404" i="28"/>
  <c r="AZ414" i="28"/>
  <c r="AZ420" i="28"/>
  <c r="AZ425" i="28"/>
  <c r="AZ426" i="28"/>
  <c r="AZ415" i="28"/>
  <c r="AZ410" i="28"/>
  <c r="AZ418" i="28"/>
  <c r="AZ413" i="28"/>
  <c r="AZ408" i="28"/>
  <c r="AZ412" i="28"/>
  <c r="AZ379" i="28"/>
  <c r="AZ387" i="28"/>
  <c r="AZ384" i="28"/>
  <c r="AZ393" i="28"/>
  <c r="AZ389" i="28"/>
  <c r="AZ401" i="28"/>
  <c r="AZ386" i="28"/>
  <c r="AZ385" i="28"/>
  <c r="AZ376" i="28"/>
  <c r="AZ373" i="28"/>
  <c r="AZ380" i="28"/>
  <c r="AZ400" i="28"/>
  <c r="AZ391" i="28"/>
  <c r="AZ371" i="28"/>
  <c r="AZ377" i="28"/>
  <c r="AZ392" i="28"/>
  <c r="BA13" i="28"/>
  <c r="AZ399" i="28"/>
  <c r="AZ374" i="28"/>
  <c r="AZ372" i="28"/>
  <c r="AZ378" i="28"/>
  <c r="AZ375" i="28"/>
  <c r="AZ382" i="28"/>
  <c r="AZ381" i="28"/>
  <c r="AZ394" i="28"/>
  <c r="AZ396" i="28"/>
  <c r="AZ395" i="28"/>
  <c r="AZ397" i="28"/>
  <c r="AZ390" i="28"/>
  <c r="AZ398" i="28"/>
  <c r="AZ388" i="28"/>
  <c r="AZ383" i="28"/>
  <c r="AO71" i="29"/>
  <c r="D71" i="29" s="1"/>
  <c r="AO50" i="29"/>
  <c r="D50" i="29" s="1"/>
  <c r="AB56" i="29"/>
  <c r="C56" i="29" s="1"/>
  <c r="M77" i="8" a="1"/>
  <c r="M77" i="8" s="1"/>
  <c r="H77" i="8" s="1"/>
  <c r="I77" i="8" s="1"/>
  <c r="M77" i="11" a="1"/>
  <c r="M77" i="11" s="1"/>
  <c r="H77" i="11" s="1"/>
  <c r="I77" i="11" s="1"/>
  <c r="M116" i="8" a="1"/>
  <c r="M116" i="8" s="1"/>
  <c r="H116" i="8" s="1"/>
  <c r="I116" i="8" s="1"/>
  <c r="M116" i="2" a="1"/>
  <c r="M116" i="2" s="1"/>
  <c r="M39" i="2" a="1"/>
  <c r="M39" i="2" s="1"/>
  <c r="AH11" i="29"/>
  <c r="AL11" i="29"/>
  <c r="AO68" i="29"/>
  <c r="D68" i="29" s="1"/>
  <c r="AO56" i="29"/>
  <c r="D56" i="29" s="1"/>
  <c r="AJ11" i="29"/>
  <c r="AE11" i="29"/>
  <c r="AD11" i="29"/>
  <c r="AT21" i="28"/>
  <c r="AS276" i="28"/>
  <c r="AS265" i="28"/>
  <c r="AS251" i="28"/>
  <c r="AS274" i="28"/>
  <c r="AS257" i="28"/>
  <c r="AS249" i="28"/>
  <c r="AS262" i="28"/>
  <c r="AS258" i="28"/>
  <c r="AS267" i="28"/>
  <c r="AS266" i="28"/>
  <c r="AS248" i="28"/>
  <c r="AS273" i="28"/>
  <c r="AS277" i="28"/>
  <c r="AS252" i="28"/>
  <c r="AS247" i="28"/>
  <c r="AS250" i="28"/>
  <c r="AS256" i="28"/>
  <c r="AS254" i="28"/>
  <c r="AS270" i="28"/>
  <c r="AS264" i="28"/>
  <c r="AS269" i="28"/>
  <c r="AS271" i="28"/>
  <c r="AS272" i="28"/>
  <c r="AS255" i="28"/>
  <c r="AS263" i="28"/>
  <c r="AS260" i="28"/>
  <c r="AS268" i="28"/>
  <c r="AS261" i="28"/>
  <c r="AS275" i="28"/>
  <c r="AS253" i="28"/>
  <c r="AS259" i="28"/>
  <c r="AO62" i="29"/>
  <c r="D62" i="29" s="1"/>
  <c r="AO61" i="29"/>
  <c r="D61" i="29" s="1"/>
  <c r="AO70" i="29"/>
  <c r="D70" i="29" s="1"/>
  <c r="BE11" i="29"/>
  <c r="AM11" i="28"/>
  <c r="AL122" i="28"/>
  <c r="AL105" i="28"/>
  <c r="AL92" i="28"/>
  <c r="AL109" i="28"/>
  <c r="AL96" i="28"/>
  <c r="AL113" i="28"/>
  <c r="AL100" i="28"/>
  <c r="AL117" i="28"/>
  <c r="AL104" i="28"/>
  <c r="AL121" i="28"/>
  <c r="AL94" i="28"/>
  <c r="AL108" i="28"/>
  <c r="AL107" i="28"/>
  <c r="AL98" i="28"/>
  <c r="AL112" i="28"/>
  <c r="AL95" i="28"/>
  <c r="AL102" i="28"/>
  <c r="AL116" i="28"/>
  <c r="AL111" i="28"/>
  <c r="AL110" i="28"/>
  <c r="AL93" i="28"/>
  <c r="AL119" i="28"/>
  <c r="AL118" i="28"/>
  <c r="AL101" i="28"/>
  <c r="AL103" i="28"/>
  <c r="AL106" i="28"/>
  <c r="AL114" i="28"/>
  <c r="AL120" i="28"/>
  <c r="AL97" i="28"/>
  <c r="AL115" i="28"/>
  <c r="AL99" i="28"/>
  <c r="AS402" i="28"/>
  <c r="AS427" i="28"/>
  <c r="AS429" i="28"/>
  <c r="AS406" i="28"/>
  <c r="AS432" i="28"/>
  <c r="AS404" i="28"/>
  <c r="AS410" i="28"/>
  <c r="AS403" i="28"/>
  <c r="AS413" i="28"/>
  <c r="AS414" i="28"/>
  <c r="AS409" i="28"/>
  <c r="AS423" i="28"/>
  <c r="AS418" i="28"/>
  <c r="AS417" i="28"/>
  <c r="AS415" i="28"/>
  <c r="AS422" i="28"/>
  <c r="AS424" i="28"/>
  <c r="AS425" i="28"/>
  <c r="AS426" i="28"/>
  <c r="AS431" i="28"/>
  <c r="AS407" i="28"/>
  <c r="AS430" i="28"/>
  <c r="AS408" i="28"/>
  <c r="AS411" i="28"/>
  <c r="AS428" i="28"/>
  <c r="AT24" i="28"/>
  <c r="AS421" i="28"/>
  <c r="AS420" i="28"/>
  <c r="AS405" i="28"/>
  <c r="AS416" i="28"/>
  <c r="AS419" i="28"/>
  <c r="AS412" i="28"/>
  <c r="AB50" i="29"/>
  <c r="C50" i="29" s="1"/>
  <c r="AB49" i="29"/>
  <c r="C49" i="29" s="1"/>
  <c r="AB51" i="29"/>
  <c r="C51" i="29" s="1"/>
  <c r="M76" i="2" a="1"/>
  <c r="M76" i="2" s="1"/>
  <c r="M114" i="12" a="1"/>
  <c r="M114" i="12" s="1"/>
  <c r="H114" i="12" s="1"/>
  <c r="I114" i="12" s="1"/>
  <c r="M114" i="8" a="1"/>
  <c r="M114" i="8" s="1"/>
  <c r="H114" i="8" s="1"/>
  <c r="I114" i="8" s="1"/>
  <c r="M107" i="12" a="1"/>
  <c r="M107" i="12" s="1"/>
  <c r="H107" i="12" s="1"/>
  <c r="I107" i="12" s="1"/>
  <c r="M53" i="2" a="1"/>
  <c r="M53" i="2" s="1"/>
  <c r="M53" i="8" a="1"/>
  <c r="M53" i="8" s="1"/>
  <c r="H53" i="8" s="1"/>
  <c r="I53" i="8" s="1"/>
  <c r="M53" i="32" a="1"/>
  <c r="M53" i="32" s="1"/>
  <c r="H53" i="32" s="1"/>
  <c r="I53" i="32" s="1"/>
  <c r="M53" i="31" a="1"/>
  <c r="M53" i="31" s="1"/>
  <c r="H53" i="31" s="1"/>
  <c r="I53" i="31" s="1"/>
  <c r="M53" i="13" a="1"/>
  <c r="M53" i="13" s="1"/>
  <c r="H53" i="13" s="1"/>
  <c r="I53" i="13" s="1"/>
  <c r="M22" i="2" a="1"/>
  <c r="M22" i="2" s="1"/>
  <c r="M22" i="8" a="1"/>
  <c r="M22" i="8" s="1"/>
  <c r="H22" i="8" s="1"/>
  <c r="I22" i="8" s="1"/>
  <c r="M49" i="2" a="1"/>
  <c r="M49" i="2" s="1"/>
  <c r="M49" i="12" a="1"/>
  <c r="M49" i="12" s="1"/>
  <c r="H49" i="12" s="1"/>
  <c r="I49" i="12" s="1"/>
  <c r="M18" i="2" a="1"/>
  <c r="M18" i="2" s="1"/>
  <c r="M18" i="32" a="1"/>
  <c r="M18" i="32" s="1"/>
  <c r="H18" i="32" s="1"/>
  <c r="I18" i="32" s="1"/>
  <c r="M18" i="31" a="1"/>
  <c r="M18" i="31" s="1"/>
  <c r="H18" i="31" s="1"/>
  <c r="I18" i="31" s="1"/>
  <c r="M18" i="8" a="1"/>
  <c r="M18" i="8" s="1"/>
  <c r="H18" i="8" s="1"/>
  <c r="I18" i="8" s="1"/>
  <c r="M19" i="11" a="1"/>
  <c r="M19" i="11" s="1"/>
  <c r="H19" i="11" s="1"/>
  <c r="I19" i="11" s="1"/>
  <c r="M19" i="12" a="1"/>
  <c r="M19" i="12" s="1"/>
  <c r="H19" i="12" s="1"/>
  <c r="I19" i="12" s="1"/>
  <c r="M110" i="8" a="1"/>
  <c r="M110" i="8" s="1"/>
  <c r="H110" i="8" s="1"/>
  <c r="I110" i="8" s="1"/>
  <c r="BK4" i="29"/>
  <c r="BK5" i="29"/>
  <c r="BK6" i="29"/>
  <c r="BA11" i="28"/>
  <c r="AZ112" i="28"/>
  <c r="AZ104" i="28"/>
  <c r="AZ94" i="28"/>
  <c r="AZ117" i="28"/>
  <c r="AZ111" i="28"/>
  <c r="AZ98" i="28"/>
  <c r="AZ93" i="28"/>
  <c r="AZ119" i="28"/>
  <c r="AZ102" i="28"/>
  <c r="AZ100" i="28"/>
  <c r="AZ99" i="28"/>
  <c r="AZ106" i="28"/>
  <c r="AZ108" i="28"/>
  <c r="AZ113" i="28"/>
  <c r="AZ110" i="28"/>
  <c r="AZ115" i="28"/>
  <c r="AZ120" i="28"/>
  <c r="AZ114" i="28"/>
  <c r="AZ121" i="28"/>
  <c r="AZ105" i="28"/>
  <c r="AZ118" i="28"/>
  <c r="AZ95" i="28"/>
  <c r="AZ92" i="28"/>
  <c r="AZ96" i="28"/>
  <c r="AZ109" i="28"/>
  <c r="AZ107" i="28"/>
  <c r="AZ97" i="28"/>
  <c r="AZ122" i="28"/>
  <c r="AZ101" i="28"/>
  <c r="AZ103" i="28"/>
  <c r="AZ116" i="28"/>
  <c r="AO57" i="29"/>
  <c r="D57" i="29" s="1"/>
  <c r="M67" i="8" a="1"/>
  <c r="M67" i="8" s="1"/>
  <c r="H67" i="8" s="1"/>
  <c r="I67" i="8" s="1"/>
  <c r="M67" i="12" a="1"/>
  <c r="M67" i="12" s="1"/>
  <c r="H67" i="12" s="1"/>
  <c r="I67" i="12" s="1"/>
  <c r="M33" i="2" a="1"/>
  <c r="M33" i="2" s="1"/>
  <c r="M33" i="12" a="1"/>
  <c r="M33" i="12" s="1"/>
  <c r="H33" i="12" s="1"/>
  <c r="I33" i="12" s="1"/>
  <c r="AO48" i="29"/>
  <c r="D48" i="29" s="1"/>
  <c r="AO53" i="29"/>
  <c r="D53" i="29" s="1"/>
  <c r="AS390" i="28"/>
  <c r="AS381" i="28"/>
  <c r="AS394" i="28"/>
  <c r="AS391" i="28"/>
  <c r="AS398" i="28"/>
  <c r="AS397" i="28"/>
  <c r="AT13" i="28"/>
  <c r="AS375" i="28"/>
  <c r="AS383" i="28"/>
  <c r="AS372" i="28"/>
  <c r="AS382" i="28"/>
  <c r="AS399" i="28"/>
  <c r="AS376" i="28"/>
  <c r="AS389" i="28"/>
  <c r="AS386" i="28"/>
  <c r="AS380" i="28"/>
  <c r="AS395" i="28"/>
  <c r="AS401" i="28"/>
  <c r="AS384" i="28"/>
  <c r="AS400" i="28"/>
  <c r="AS373" i="28"/>
  <c r="AS374" i="28"/>
  <c r="AS387" i="28"/>
  <c r="AS377" i="28"/>
  <c r="AS385" i="28"/>
  <c r="AS371" i="28"/>
  <c r="AS393" i="28"/>
  <c r="AS388" i="28"/>
  <c r="AS379" i="28"/>
  <c r="AS378" i="28"/>
  <c r="AS396" i="28"/>
  <c r="AS392" i="28"/>
  <c r="AO45" i="29"/>
  <c r="D45" i="29" s="1"/>
  <c r="AO49" i="29"/>
  <c r="D49" i="29" s="1"/>
  <c r="AO64" i="29"/>
  <c r="D64" i="29" s="1"/>
  <c r="BB56" i="29"/>
  <c r="E56" i="29" s="1"/>
  <c r="BB67" i="29"/>
  <c r="E67" i="29" s="1"/>
  <c r="AB65" i="29"/>
  <c r="C65" i="29" s="1"/>
  <c r="AB46" i="29"/>
  <c r="C46" i="29" s="1"/>
  <c r="AB45" i="29"/>
  <c r="C45" i="29" s="1"/>
  <c r="AR11" i="29"/>
  <c r="M5" i="11" a="1"/>
  <c r="M5" i="11" s="1"/>
  <c r="H5" i="11" s="1"/>
  <c r="I5" i="11" s="1"/>
  <c r="M5" i="12" a="1"/>
  <c r="M5" i="12" s="1"/>
  <c r="H5" i="12" s="1"/>
  <c r="I5" i="12" s="1"/>
  <c r="M104" i="12" a="1"/>
  <c r="M104" i="12" s="1"/>
  <c r="H104" i="12" s="1"/>
  <c r="I104" i="12" s="1"/>
  <c r="M104" i="2" a="1"/>
  <c r="M104" i="2" s="1"/>
  <c r="M104" i="8" a="1"/>
  <c r="M104" i="8" s="1"/>
  <c r="H104" i="8" s="1"/>
  <c r="I104" i="8" s="1"/>
  <c r="M101" i="8" a="1"/>
  <c r="M101" i="8" s="1"/>
  <c r="H101" i="8" s="1"/>
  <c r="I101" i="8" s="1"/>
  <c r="M47" i="31" a="1"/>
  <c r="M47" i="31" s="1"/>
  <c r="H47" i="31" s="1"/>
  <c r="I47" i="31" s="1"/>
  <c r="M90" i="2" a="1"/>
  <c r="M90" i="2" s="1"/>
  <c r="M90" i="8" a="1"/>
  <c r="M90" i="8" s="1"/>
  <c r="H90" i="8" s="1"/>
  <c r="I90" i="8" s="1"/>
  <c r="M90" i="12" a="1"/>
  <c r="M90" i="12" s="1"/>
  <c r="H90" i="12" s="1"/>
  <c r="I90" i="12" s="1"/>
  <c r="M17" i="11" a="1"/>
  <c r="M17" i="11" s="1"/>
  <c r="H17" i="11" s="1"/>
  <c r="I17" i="11" s="1"/>
  <c r="M17" i="8" a="1"/>
  <c r="M17" i="8" s="1"/>
  <c r="H17" i="8" s="1"/>
  <c r="I17" i="8" s="1"/>
  <c r="M17" i="2" a="1"/>
  <c r="M17" i="2" s="1"/>
  <c r="M17" i="32" a="1"/>
  <c r="M17" i="32" s="1"/>
  <c r="H17" i="32" s="1"/>
  <c r="I17" i="32" s="1"/>
  <c r="M17" i="12" a="1"/>
  <c r="M17" i="12" s="1"/>
  <c r="H17" i="12" s="1"/>
  <c r="I17" i="12" s="1"/>
  <c r="M17" i="13" a="1"/>
  <c r="M17" i="13" s="1"/>
  <c r="H17" i="13" s="1"/>
  <c r="I17" i="13" s="1"/>
  <c r="M12" i="12" a="1"/>
  <c r="M12" i="12" s="1"/>
  <c r="H12" i="12" s="1"/>
  <c r="I12" i="12" s="1"/>
  <c r="M12" i="8" a="1"/>
  <c r="M12" i="8" s="1"/>
  <c r="H12" i="8" s="1"/>
  <c r="I12" i="8" s="1"/>
  <c r="M13" i="31" a="1"/>
  <c r="M13" i="31" s="1"/>
  <c r="H13" i="31" s="1"/>
  <c r="I13" i="31" s="1"/>
  <c r="M13" i="8" a="1"/>
  <c r="M13" i="8" s="1"/>
  <c r="H13" i="8" s="1"/>
  <c r="I13" i="8" s="1"/>
  <c r="M98" i="2" a="1"/>
  <c r="M98" i="2" s="1"/>
  <c r="M98" i="8" a="1"/>
  <c r="M98" i="8" s="1"/>
  <c r="H98" i="8" s="1"/>
  <c r="I98" i="8" s="1"/>
  <c r="BM5" i="29"/>
  <c r="BM6" i="29"/>
  <c r="BM4" i="29"/>
  <c r="AT23" i="28"/>
  <c r="AS288" i="28"/>
  <c r="AS282" i="28"/>
  <c r="AS291" i="28"/>
  <c r="AS292" i="28"/>
  <c r="AS290" i="28"/>
  <c r="AS279" i="28"/>
  <c r="AS296" i="28"/>
  <c r="AS297" i="28"/>
  <c r="AS298" i="28"/>
  <c r="AS300" i="28"/>
  <c r="AS303" i="28"/>
  <c r="AS281" i="28"/>
  <c r="AS304" i="28"/>
  <c r="AS285" i="28"/>
  <c r="AS301" i="28"/>
  <c r="AS308" i="28"/>
  <c r="AS293" i="28"/>
  <c r="AS278" i="28"/>
  <c r="AS302" i="28"/>
  <c r="AS283" i="28"/>
  <c r="AS286" i="28"/>
  <c r="AS294" i="28"/>
  <c r="AS306" i="28"/>
  <c r="AS284" i="28"/>
  <c r="AS305" i="28"/>
  <c r="AS307" i="28"/>
  <c r="AS280" i="28"/>
  <c r="AS289" i="28"/>
  <c r="AS299" i="28"/>
  <c r="AS295" i="28"/>
  <c r="AS287" i="28"/>
  <c r="BH23" i="28"/>
  <c r="BG279" i="28"/>
  <c r="BG302" i="28"/>
  <c r="BG305" i="28"/>
  <c r="BG299" i="28"/>
  <c r="BG298" i="28"/>
  <c r="BG286" i="28"/>
  <c r="BG289" i="28"/>
  <c r="BG308" i="28"/>
  <c r="BG285" i="28"/>
  <c r="BG282" i="28"/>
  <c r="BG296" i="28"/>
  <c r="BG288" i="28"/>
  <c r="BG301" i="28"/>
  <c r="BG283" i="28"/>
  <c r="BG293" i="28"/>
  <c r="BG287" i="28"/>
  <c r="BG304" i="28"/>
  <c r="BG291" i="28"/>
  <c r="BG278" i="28"/>
  <c r="BG295" i="28"/>
  <c r="BG284" i="28"/>
  <c r="BG303" i="28"/>
  <c r="BG294" i="28"/>
  <c r="BG281" i="28"/>
  <c r="BG290" i="28"/>
  <c r="BG297" i="28"/>
  <c r="BG306" i="28"/>
  <c r="BG307" i="28"/>
  <c r="BG292" i="28"/>
  <c r="BG300" i="28"/>
  <c r="BG280" i="28"/>
  <c r="AM21" i="28"/>
  <c r="AL260" i="28"/>
  <c r="AL277" i="28"/>
  <c r="AL264" i="28"/>
  <c r="AL251" i="28"/>
  <c r="AL250" i="28"/>
  <c r="AL268" i="28"/>
  <c r="AL267" i="28"/>
  <c r="AL254" i="28"/>
  <c r="AL272" i="28"/>
  <c r="AL255" i="28"/>
  <c r="AL258" i="28"/>
  <c r="AL276" i="28"/>
  <c r="AL271" i="28"/>
  <c r="AL262" i="28"/>
  <c r="AL249" i="28"/>
  <c r="AL275" i="28"/>
  <c r="AL266" i="28"/>
  <c r="AL253" i="28"/>
  <c r="AL247" i="28"/>
  <c r="AL270" i="28"/>
  <c r="AL257" i="28"/>
  <c r="AL259" i="28"/>
  <c r="AL248" i="28"/>
  <c r="AL265" i="28"/>
  <c r="AL256" i="28"/>
  <c r="AL273" i="28"/>
  <c r="AL274" i="28"/>
  <c r="AL252" i="28"/>
  <c r="AL261" i="28"/>
  <c r="AL269" i="28"/>
  <c r="AL263" i="28"/>
  <c r="AL426" i="28"/>
  <c r="AL419" i="28"/>
  <c r="AL417" i="28"/>
  <c r="AL430" i="28"/>
  <c r="AL427" i="28"/>
  <c r="AL404" i="28"/>
  <c r="AL405" i="28"/>
  <c r="AL408" i="28"/>
  <c r="AL413" i="28"/>
  <c r="AL412" i="28"/>
  <c r="AL421" i="28"/>
  <c r="AM24" i="28"/>
  <c r="AL416" i="28"/>
  <c r="AL429" i="28"/>
  <c r="AL402" i="28"/>
  <c r="AL420" i="28"/>
  <c r="AL407" i="28"/>
  <c r="AL406" i="28"/>
  <c r="AL424" i="28"/>
  <c r="AL423" i="28"/>
  <c r="AL414" i="28"/>
  <c r="AL432" i="28"/>
  <c r="AL425" i="28"/>
  <c r="AL422" i="28"/>
  <c r="AL411" i="28"/>
  <c r="AL431" i="28"/>
  <c r="AL409" i="28"/>
  <c r="AL415" i="28"/>
  <c r="AL410" i="28"/>
  <c r="AL418" i="28"/>
  <c r="AL428" i="28"/>
  <c r="AL403" i="28"/>
  <c r="BF2" i="28"/>
  <c r="AI8" i="28"/>
  <c r="AI7" i="28"/>
  <c r="AI6" i="28"/>
  <c r="AR4" i="28"/>
  <c r="AI11" i="29"/>
  <c r="AC11" i="29"/>
  <c r="AO44" i="29"/>
  <c r="D44" i="29" s="1"/>
  <c r="AO72" i="29"/>
  <c r="D72" i="29" s="1"/>
  <c r="AO58" i="29"/>
  <c r="D58" i="29" s="1"/>
  <c r="AL82" i="28"/>
  <c r="AL69" i="28"/>
  <c r="AL67" i="28"/>
  <c r="AL86" i="28"/>
  <c r="AL73" i="28"/>
  <c r="AL71" i="28"/>
  <c r="AL90" i="28"/>
  <c r="AL77" i="28"/>
  <c r="AL64" i="28"/>
  <c r="AL81" i="28"/>
  <c r="AL68" i="28"/>
  <c r="AL85" i="28"/>
  <c r="AL72" i="28"/>
  <c r="AL89" i="28"/>
  <c r="AM22" i="28"/>
  <c r="AL76" i="28"/>
  <c r="AL75" i="28"/>
  <c r="AL62" i="28"/>
  <c r="AL80" i="28"/>
  <c r="AL91" i="28"/>
  <c r="AL70" i="28"/>
  <c r="AL88" i="28"/>
  <c r="AL79" i="28"/>
  <c r="AL78" i="28"/>
  <c r="AL65" i="28"/>
  <c r="AL87" i="28"/>
  <c r="AL84" i="28"/>
  <c r="AL61" i="28"/>
  <c r="AL63" i="28"/>
  <c r="AL83" i="28"/>
  <c r="AL66" i="28"/>
  <c r="AL74" i="28"/>
  <c r="AK2" i="28"/>
  <c r="BG387" i="28"/>
  <c r="BG384" i="28"/>
  <c r="BG392" i="28"/>
  <c r="BG391" i="28"/>
  <c r="BG389" i="28"/>
  <c r="BG381" i="28"/>
  <c r="BG395" i="28"/>
  <c r="BG394" i="28"/>
  <c r="BG386" i="28"/>
  <c r="BH13" i="28"/>
  <c r="BG388" i="28"/>
  <c r="BG390" i="28"/>
  <c r="BG383" i="28"/>
  <c r="BG378" i="28"/>
  <c r="BG397" i="28"/>
  <c r="BG375" i="28"/>
  <c r="BG385" i="28"/>
  <c r="BG379" i="28"/>
  <c r="BG396" i="28"/>
  <c r="BG399" i="28"/>
  <c r="BG401" i="28"/>
  <c r="BG372" i="28"/>
  <c r="BG376" i="28"/>
  <c r="BG377" i="28"/>
  <c r="BG382" i="28"/>
  <c r="BG393" i="28"/>
  <c r="BG398" i="28"/>
  <c r="BG400" i="28"/>
  <c r="BG371" i="28"/>
  <c r="BG380" i="28"/>
  <c r="BG373" i="28"/>
  <c r="BG374" i="28"/>
  <c r="BB45" i="29"/>
  <c r="E45" i="29" s="1"/>
  <c r="BB54" i="29"/>
  <c r="E54" i="29" s="1"/>
  <c r="AW8" i="28"/>
  <c r="AW6" i="28"/>
  <c r="AW7" i="28"/>
  <c r="AB72" i="29"/>
  <c r="C72" i="29" s="1"/>
  <c r="M111" i="12" a="1"/>
  <c r="M111" i="12" s="1"/>
  <c r="H111" i="12" s="1"/>
  <c r="I111" i="12" s="1"/>
  <c r="M111" i="8" a="1"/>
  <c r="M111" i="8" s="1"/>
  <c r="H111" i="8" s="1"/>
  <c r="I111" i="8" s="1"/>
  <c r="M80" i="2" a="1"/>
  <c r="M80" i="2" s="1"/>
  <c r="M80" i="12" a="1"/>
  <c r="M80" i="12" s="1"/>
  <c r="H80" i="12" s="1"/>
  <c r="I80" i="12" s="1"/>
  <c r="M80" i="32" a="1"/>
  <c r="M80" i="32" s="1"/>
  <c r="H80" i="32" s="1"/>
  <c r="I80" i="32" s="1"/>
  <c r="M80" i="11" a="1"/>
  <c r="M80" i="11" s="1"/>
  <c r="H80" i="11" s="1"/>
  <c r="I80" i="11" s="1"/>
  <c r="M100" i="2" a="1"/>
  <c r="M100" i="2" s="1"/>
  <c r="M100" i="8" a="1"/>
  <c r="M100" i="8" s="1"/>
  <c r="H100" i="8" s="1"/>
  <c r="I100" i="8" s="1"/>
  <c r="M100" i="12" a="1"/>
  <c r="M100" i="12" s="1"/>
  <c r="H100" i="12" s="1"/>
  <c r="I100" i="12" s="1"/>
  <c r="M78" i="13" a="1"/>
  <c r="M78" i="13" s="1"/>
  <c r="H78" i="13" s="1"/>
  <c r="I78" i="13" s="1"/>
  <c r="M78" i="12" a="1"/>
  <c r="M78" i="12" s="1"/>
  <c r="H78" i="12" s="1"/>
  <c r="I78" i="12" s="1"/>
  <c r="M78" i="32" a="1"/>
  <c r="M78" i="32" s="1"/>
  <c r="H78" i="32" s="1"/>
  <c r="I78" i="32" s="1"/>
  <c r="M15" i="2" a="1"/>
  <c r="M15" i="2" s="1"/>
  <c r="M15" i="8" a="1"/>
  <c r="M15" i="8" s="1"/>
  <c r="H15" i="8" s="1"/>
  <c r="I15" i="8" s="1"/>
  <c r="M15" i="12" a="1"/>
  <c r="M15" i="12" s="1"/>
  <c r="H15" i="12" s="1"/>
  <c r="I15" i="12" s="1"/>
  <c r="M42" i="8" a="1"/>
  <c r="M42" i="8" s="1"/>
  <c r="H42" i="8" s="1"/>
  <c r="I42" i="8" s="1"/>
  <c r="M42" i="2" a="1"/>
  <c r="M42" i="2" s="1"/>
  <c r="M42" i="12" a="1"/>
  <c r="M42" i="12" s="1"/>
  <c r="H42" i="12" s="1"/>
  <c r="I42" i="12" s="1"/>
  <c r="M11" i="12" a="1"/>
  <c r="M11" i="12" s="1"/>
  <c r="H11" i="12" s="1"/>
  <c r="I11" i="12" s="1"/>
  <c r="M11" i="2" a="1"/>
  <c r="M11" i="2" s="1"/>
  <c r="M11" i="8" a="1"/>
  <c r="M11" i="8" s="1"/>
  <c r="H11" i="8" s="1"/>
  <c r="I11" i="8" s="1"/>
  <c r="M91" i="2" a="1"/>
  <c r="M91" i="2" s="1"/>
  <c r="M91" i="8" a="1"/>
  <c r="M91" i="8" s="1"/>
  <c r="H91" i="8" s="1"/>
  <c r="I91" i="8" s="1"/>
  <c r="M7" i="2" a="1"/>
  <c r="M7" i="2" s="1"/>
  <c r="M7" i="12" a="1"/>
  <c r="M7" i="12" s="1"/>
  <c r="H7" i="12" s="1"/>
  <c r="I7" i="12" s="1"/>
  <c r="M82" i="2" a="1"/>
  <c r="M82" i="2" s="1"/>
  <c r="M82" i="13" a="1"/>
  <c r="M82" i="13" s="1"/>
  <c r="H82" i="13" s="1"/>
  <c r="I82" i="13" s="1"/>
  <c r="AT19" i="28"/>
  <c r="AS193" i="28"/>
  <c r="AS190" i="28"/>
  <c r="AS204" i="28"/>
  <c r="AS208" i="28"/>
  <c r="AS206" i="28"/>
  <c r="AS195" i="28"/>
  <c r="AS197" i="28"/>
  <c r="AS200" i="28"/>
  <c r="AS209" i="28"/>
  <c r="AS189" i="28"/>
  <c r="AS185" i="28"/>
  <c r="AS192" i="28"/>
  <c r="AS191" i="28"/>
  <c r="AS188" i="28"/>
  <c r="AS198" i="28"/>
  <c r="AS212" i="28"/>
  <c r="AS187" i="28"/>
  <c r="AS202" i="28"/>
  <c r="AS199" i="28"/>
  <c r="AS214" i="28"/>
  <c r="AS205" i="28"/>
  <c r="AS211" i="28"/>
  <c r="AS210" i="28"/>
  <c r="AS207" i="28"/>
  <c r="AS196" i="28"/>
  <c r="AS213" i="28"/>
  <c r="AS186" i="28"/>
  <c r="AS201" i="28"/>
  <c r="AS215" i="28"/>
  <c r="AS203" i="28"/>
  <c r="AS194" i="28"/>
  <c r="BB65" i="29"/>
  <c r="E65" i="29" s="1"/>
  <c r="BB70" i="29"/>
  <c r="E70" i="29" s="1"/>
  <c r="M105" i="12" a="1"/>
  <c r="M105" i="12" s="1"/>
  <c r="H105" i="12" s="1"/>
  <c r="I105" i="12" s="1"/>
  <c r="M105" i="8" a="1"/>
  <c r="M105" i="8" s="1"/>
  <c r="H105" i="8" s="1"/>
  <c r="I105" i="8" s="1"/>
  <c r="M113" i="2" a="1"/>
  <c r="M113" i="2" s="1"/>
  <c r="M113" i="12" a="1"/>
  <c r="M113" i="12" s="1"/>
  <c r="H113" i="12" s="1"/>
  <c r="I113" i="12" s="1"/>
  <c r="M94" i="2" a="1"/>
  <c r="M94" i="2" s="1"/>
  <c r="M94" i="12" a="1"/>
  <c r="M94" i="12" s="1"/>
  <c r="H94" i="12" s="1"/>
  <c r="I94" i="12" s="1"/>
  <c r="M94" i="8" a="1"/>
  <c r="M94" i="8" s="1"/>
  <c r="H94" i="8" s="1"/>
  <c r="I94" i="8" s="1"/>
  <c r="M72" i="2" a="1"/>
  <c r="M72" i="2" s="1"/>
  <c r="M72" i="12" a="1"/>
  <c r="M72" i="12" s="1"/>
  <c r="H72" i="12" s="1"/>
  <c r="I72" i="12" s="1"/>
  <c r="M9" i="2" a="1"/>
  <c r="M9" i="2" s="1"/>
  <c r="M9" i="31" a="1"/>
  <c r="M9" i="31" s="1"/>
  <c r="H9" i="31" s="1"/>
  <c r="I9" i="31" s="1"/>
  <c r="M9" i="11" a="1"/>
  <c r="M9" i="11" s="1"/>
  <c r="H9" i="11" s="1"/>
  <c r="I9" i="11" s="1"/>
  <c r="M9" i="12" a="1"/>
  <c r="M9" i="12" s="1"/>
  <c r="H9" i="12" s="1"/>
  <c r="I9" i="12" s="1"/>
  <c r="M9" i="8" a="1"/>
  <c r="M9" i="8" s="1"/>
  <c r="H9" i="8" s="1"/>
  <c r="I9" i="8" s="1"/>
  <c r="M36" i="8" a="1"/>
  <c r="M36" i="8" s="1"/>
  <c r="H36" i="8" s="1"/>
  <c r="I36" i="8" s="1"/>
  <c r="M36" i="11" a="1"/>
  <c r="M36" i="11" s="1"/>
  <c r="H36" i="11" s="1"/>
  <c r="I36" i="11" s="1"/>
  <c r="M36" i="31" a="1"/>
  <c r="M36" i="31" s="1"/>
  <c r="H36" i="31" s="1"/>
  <c r="I36" i="31" s="1"/>
  <c r="M36" i="12" a="1"/>
  <c r="M36" i="12" s="1"/>
  <c r="H36" i="12" s="1"/>
  <c r="I36" i="12" s="1"/>
  <c r="M43" i="2" a="1"/>
  <c r="M43" i="2" s="1"/>
  <c r="M43" i="8" a="1"/>
  <c r="M43" i="8" s="1"/>
  <c r="H43" i="8" s="1"/>
  <c r="I43" i="8" s="1"/>
  <c r="M43" i="11" a="1"/>
  <c r="M43" i="11" s="1"/>
  <c r="H43" i="11" s="1"/>
  <c r="I43" i="11" s="1"/>
  <c r="M43" i="12" a="1"/>
  <c r="M43" i="12" s="1"/>
  <c r="H43" i="12" s="1"/>
  <c r="I43" i="12" s="1"/>
  <c r="M44" i="2" a="1"/>
  <c r="M44" i="2" s="1"/>
  <c r="M44" i="12" a="1"/>
  <c r="M44" i="12" s="1"/>
  <c r="H44" i="12" s="1"/>
  <c r="I44" i="12" s="1"/>
  <c r="M44" i="11" a="1"/>
  <c r="M44" i="11" s="1"/>
  <c r="H44" i="11" s="1"/>
  <c r="I44" i="11" s="1"/>
  <c r="M44" i="13" a="1"/>
  <c r="M44" i="13" s="1"/>
  <c r="H44" i="13" s="1"/>
  <c r="I44" i="13" s="1"/>
  <c r="M44" i="31" a="1"/>
  <c r="M44" i="31" s="1"/>
  <c r="H44" i="31" s="1"/>
  <c r="I44" i="31" s="1"/>
  <c r="M44" i="32" a="1"/>
  <c r="M44" i="32" s="1"/>
  <c r="H44" i="32" s="1"/>
  <c r="I44" i="32" s="1"/>
  <c r="M44" i="8" a="1"/>
  <c r="M44" i="8" s="1"/>
  <c r="H44" i="8" s="1"/>
  <c r="I44" i="8" s="1"/>
  <c r="M3" i="8" a="1"/>
  <c r="M3" i="8" s="1"/>
  <c r="H3" i="8" s="1"/>
  <c r="I3" i="8" s="1"/>
  <c r="M3" i="12" a="1"/>
  <c r="M3" i="12" s="1"/>
  <c r="H3" i="12" s="1"/>
  <c r="I3" i="12" s="1"/>
  <c r="M70" i="8" a="1"/>
  <c r="M70" i="8" s="1"/>
  <c r="H70" i="8" s="1"/>
  <c r="I70" i="8" s="1"/>
  <c r="M70" i="31" a="1"/>
  <c r="M70" i="31" s="1"/>
  <c r="H70" i="31" s="1"/>
  <c r="I70" i="31" s="1"/>
  <c r="M70" i="13" a="1"/>
  <c r="M70" i="13" s="1"/>
  <c r="H70" i="13" s="1"/>
  <c r="I70" i="13" s="1"/>
  <c r="M70" i="12" a="1"/>
  <c r="M70" i="12" s="1"/>
  <c r="H70" i="12" s="1"/>
  <c r="I70" i="12" s="1"/>
  <c r="AT114" i="28"/>
  <c r="AT101" i="28"/>
  <c r="AM30" i="28"/>
  <c r="AM51" i="28"/>
  <c r="AM48" i="28"/>
  <c r="AM46" i="28"/>
  <c r="AM59" i="28"/>
  <c r="AM41" i="28"/>
  <c r="AM58" i="28"/>
  <c r="AM31" i="28"/>
  <c r="AM49" i="28"/>
  <c r="AM52" i="28"/>
  <c r="AM45" i="28"/>
  <c r="AM44" i="28"/>
  <c r="AM53" i="28"/>
  <c r="AM60" i="28"/>
  <c r="AM57" i="28"/>
  <c r="AM32" i="28"/>
  <c r="AM40" i="28"/>
  <c r="AM35" i="28"/>
  <c r="AM56" i="28"/>
  <c r="AM39" i="28"/>
  <c r="AM34" i="28"/>
  <c r="AM43" i="28"/>
  <c r="AM42" i="28"/>
  <c r="AM47" i="28"/>
  <c r="AM50" i="28"/>
  <c r="AM55" i="28"/>
  <c r="AM36" i="28"/>
  <c r="AM33" i="28"/>
  <c r="AM38" i="28"/>
  <c r="AM37" i="28"/>
  <c r="AM54" i="28"/>
  <c r="AR3" i="28"/>
  <c r="BG411" i="28"/>
  <c r="BG405" i="28"/>
  <c r="BG424" i="28"/>
  <c r="BG415" i="28"/>
  <c r="BG410" i="28"/>
  <c r="BG402" i="28"/>
  <c r="BG419" i="28"/>
  <c r="BG416" i="28"/>
  <c r="BG429" i="28"/>
  <c r="BG409" i="28"/>
  <c r="BG412" i="28"/>
  <c r="BG407" i="28"/>
  <c r="BG430" i="28"/>
  <c r="BG418" i="28"/>
  <c r="BG425" i="28"/>
  <c r="BG421" i="28"/>
  <c r="BG426" i="28"/>
  <c r="BG432" i="28"/>
  <c r="BH24" i="28"/>
  <c r="BG406" i="28"/>
  <c r="BG403" i="28"/>
  <c r="BG417" i="28"/>
  <c r="BG423" i="28"/>
  <c r="BG422" i="28"/>
  <c r="BG427" i="28"/>
  <c r="BG428" i="28"/>
  <c r="BG404" i="28"/>
  <c r="BG413" i="28"/>
  <c r="BG420" i="28"/>
  <c r="BG431" i="28"/>
  <c r="BG414" i="28"/>
  <c r="BG408" i="28"/>
  <c r="AZ11" i="29"/>
  <c r="V11" i="29"/>
  <c r="P11" i="29"/>
  <c r="AB44" i="29"/>
  <c r="C44" i="29" s="1"/>
  <c r="AB64" i="29"/>
  <c r="C64" i="29" s="1"/>
  <c r="AO55" i="29"/>
  <c r="D55" i="29" s="1"/>
  <c r="AO63" i="29"/>
  <c r="D63" i="29" s="1"/>
  <c r="AO46" i="29"/>
  <c r="D46" i="29" s="1"/>
  <c r="BF11" i="29"/>
  <c r="Z11" i="29"/>
  <c r="BC11" i="29"/>
  <c r="BB53" i="29"/>
  <c r="E53" i="29" s="1"/>
  <c r="BB64" i="29"/>
  <c r="E64" i="29" s="1"/>
  <c r="AB58" i="29"/>
  <c r="C58" i="29" s="1"/>
  <c r="AB53" i="29"/>
  <c r="C53" i="29" s="1"/>
  <c r="M52" i="2" a="1"/>
  <c r="M52" i="2" s="1"/>
  <c r="M52" i="8" a="1"/>
  <c r="M52" i="8" s="1"/>
  <c r="H52" i="8" s="1"/>
  <c r="I52" i="8" s="1"/>
  <c r="M52" i="32" a="1"/>
  <c r="M52" i="32" s="1"/>
  <c r="H52" i="32" s="1"/>
  <c r="I52" i="32" s="1"/>
  <c r="M52" i="12" a="1"/>
  <c r="M52" i="12" s="1"/>
  <c r="H52" i="12" s="1"/>
  <c r="I52" i="12" s="1"/>
  <c r="M75" i="2" a="1"/>
  <c r="M75" i="2" s="1"/>
  <c r="M75" i="8" a="1"/>
  <c r="M75" i="8" s="1"/>
  <c r="H75" i="8" s="1"/>
  <c r="I75" i="8" s="1"/>
  <c r="M117" i="2" a="1"/>
  <c r="M117" i="2" s="1"/>
  <c r="M117" i="12" a="1"/>
  <c r="M117" i="12" s="1"/>
  <c r="H117" i="12" s="1"/>
  <c r="I117" i="12" s="1"/>
  <c r="M59" i="2" a="1"/>
  <c r="M59" i="2" s="1"/>
  <c r="M59" i="11" a="1"/>
  <c r="M59" i="11" s="1"/>
  <c r="H59" i="11" s="1"/>
  <c r="I59" i="11" s="1"/>
  <c r="M59" i="8" a="1"/>
  <c r="M59" i="8" s="1"/>
  <c r="H59" i="8" s="1"/>
  <c r="I59" i="8" s="1"/>
  <c r="M59" i="31" a="1"/>
  <c r="M59" i="31" s="1"/>
  <c r="H59" i="31" s="1"/>
  <c r="I59" i="31" s="1"/>
  <c r="M108" i="8" a="1"/>
  <c r="M108" i="8" s="1"/>
  <c r="H108" i="8" s="1"/>
  <c r="I108" i="8" s="1"/>
  <c r="M29" i="12" a="1"/>
  <c r="M29" i="12" s="1"/>
  <c r="H29" i="12" s="1"/>
  <c r="I29" i="12" s="1"/>
  <c r="M29" i="32" a="1"/>
  <c r="M29" i="32" s="1"/>
  <c r="H29" i="32" s="1"/>
  <c r="I29" i="32" s="1"/>
  <c r="M37" i="13" a="1"/>
  <c r="M37" i="13" s="1"/>
  <c r="H37" i="13" s="1"/>
  <c r="I37" i="13" s="1"/>
  <c r="M37" i="2" a="1"/>
  <c r="M37" i="2" s="1"/>
  <c r="M37" i="8" a="1"/>
  <c r="M37" i="8" s="1"/>
  <c r="H37" i="8" s="1"/>
  <c r="I37" i="8" s="1"/>
  <c r="M37" i="12" a="1"/>
  <c r="M37" i="12" s="1"/>
  <c r="H37" i="12" s="1"/>
  <c r="I37" i="12" s="1"/>
  <c r="M37" i="11" a="1"/>
  <c r="M37" i="11" s="1"/>
  <c r="H37" i="11" s="1"/>
  <c r="I37" i="11" s="1"/>
  <c r="M37" i="32" a="1"/>
  <c r="M37" i="32" s="1"/>
  <c r="H37" i="32" s="1"/>
  <c r="I37" i="32" s="1"/>
  <c r="M38" i="12" a="1"/>
  <c r="M38" i="12" s="1"/>
  <c r="H38" i="12" s="1"/>
  <c r="I38" i="12" s="1"/>
  <c r="M38" i="31" a="1"/>
  <c r="M38" i="31" s="1"/>
  <c r="H38" i="31" s="1"/>
  <c r="I38" i="31" s="1"/>
  <c r="M38" i="11" a="1"/>
  <c r="M38" i="11" s="1"/>
  <c r="H38" i="11" s="1"/>
  <c r="I38" i="11" s="1"/>
  <c r="M71" i="2" a="1"/>
  <c r="M71" i="2" s="1"/>
  <c r="M71" i="12" a="1"/>
  <c r="M71" i="12" s="1"/>
  <c r="H71" i="12" s="1"/>
  <c r="I71" i="12" s="1"/>
  <c r="M71" i="8" a="1"/>
  <c r="M71" i="8" s="1"/>
  <c r="H71" i="8" s="1"/>
  <c r="I71" i="8" s="1"/>
  <c r="M57" i="2" a="1"/>
  <c r="M57" i="2" s="1"/>
  <c r="M57" i="12" a="1"/>
  <c r="M57" i="12" s="1"/>
  <c r="H57" i="12" s="1"/>
  <c r="I57" i="12" s="1"/>
  <c r="M57" i="8" a="1"/>
  <c r="M57" i="8" s="1"/>
  <c r="H57" i="8" s="1"/>
  <c r="I57" i="8" s="1"/>
  <c r="M57" i="11" a="1"/>
  <c r="M57" i="11" s="1"/>
  <c r="H57" i="11" s="1"/>
  <c r="I57" i="11" s="1"/>
  <c r="M57" i="13" a="1"/>
  <c r="M57" i="13" s="1"/>
  <c r="H57" i="13" s="1"/>
  <c r="I57" i="13" s="1"/>
  <c r="AU11" i="29"/>
  <c r="BB55" i="29"/>
  <c r="E55" i="29" s="1"/>
  <c r="BB60" i="29"/>
  <c r="E60" i="29" s="1"/>
  <c r="BB58" i="29"/>
  <c r="E58" i="29" s="1"/>
  <c r="AS38" i="28"/>
  <c r="AS30" i="28"/>
  <c r="AS43" i="28"/>
  <c r="AS39" i="28"/>
  <c r="AT14" i="28"/>
  <c r="AS49" i="28"/>
  <c r="AS50" i="28"/>
  <c r="AS32" i="28"/>
  <c r="AS54" i="28"/>
  <c r="AS58" i="28"/>
  <c r="AS36" i="28"/>
  <c r="AS59" i="28"/>
  <c r="AS42" i="28"/>
  <c r="AS40" i="28"/>
  <c r="AS34" i="28"/>
  <c r="AS45" i="28"/>
  <c r="AS44" i="28"/>
  <c r="AS41" i="28"/>
  <c r="AS31" i="28"/>
  <c r="AS48" i="28"/>
  <c r="AS47" i="28"/>
  <c r="AS51" i="28"/>
  <c r="AS56" i="28"/>
  <c r="AS37" i="28"/>
  <c r="AS35" i="28"/>
  <c r="AS33" i="28"/>
  <c r="AS57" i="28"/>
  <c r="AS60" i="28"/>
  <c r="AS55" i="28"/>
  <c r="AS46" i="28"/>
  <c r="AS53" i="28"/>
  <c r="AS52" i="28"/>
  <c r="R11" i="29"/>
  <c r="Q11" i="29"/>
  <c r="AB71" i="29"/>
  <c r="C71" i="29" s="1"/>
  <c r="AB66" i="29"/>
  <c r="C66" i="29" s="1"/>
  <c r="M115" i="12" a="1"/>
  <c r="M115" i="12" s="1"/>
  <c r="H115" i="12" s="1"/>
  <c r="I115" i="12" s="1"/>
  <c r="M115" i="8" a="1"/>
  <c r="M115" i="8" s="1"/>
  <c r="H115" i="8" s="1"/>
  <c r="I115" i="8" s="1"/>
  <c r="M86" i="8" a="1"/>
  <c r="M86" i="8" s="1"/>
  <c r="H86" i="8" s="1"/>
  <c r="I86" i="8" s="1"/>
  <c r="M86" i="32" a="1"/>
  <c r="M86" i="32" s="1"/>
  <c r="H86" i="32" s="1"/>
  <c r="I86" i="32" s="1"/>
  <c r="M86" i="12" a="1"/>
  <c r="M86" i="12" s="1"/>
  <c r="H86" i="12" s="1"/>
  <c r="I86" i="12" s="1"/>
  <c r="M74" i="2" a="1"/>
  <c r="M74" i="2" s="1"/>
  <c r="M74" i="32" a="1"/>
  <c r="M74" i="32" s="1"/>
  <c r="H74" i="32" s="1"/>
  <c r="I74" i="32" s="1"/>
  <c r="M74" i="12" a="1"/>
  <c r="M74" i="12" s="1"/>
  <c r="H74" i="12" s="1"/>
  <c r="I74" i="12" s="1"/>
  <c r="M74" i="11" a="1"/>
  <c r="M74" i="11" s="1"/>
  <c r="H74" i="11" s="1"/>
  <c r="I74" i="11" s="1"/>
  <c r="M40" i="2" a="1"/>
  <c r="M40" i="2" s="1"/>
  <c r="M40" i="8" a="1"/>
  <c r="M40" i="8" s="1"/>
  <c r="H40" i="8" s="1"/>
  <c r="I40" i="8" s="1"/>
  <c r="M40" i="12" a="1"/>
  <c r="M40" i="12" s="1"/>
  <c r="H40" i="12" s="1"/>
  <c r="I40" i="12" s="1"/>
  <c r="M40" i="32" a="1"/>
  <c r="M40" i="32" s="1"/>
  <c r="H40" i="32" s="1"/>
  <c r="I40" i="32" s="1"/>
  <c r="M40" i="31" a="1"/>
  <c r="M40" i="31" s="1"/>
  <c r="H40" i="31" s="1"/>
  <c r="I40" i="31" s="1"/>
  <c r="M102" i="2" a="1"/>
  <c r="M102" i="2" s="1"/>
  <c r="M102" i="12" a="1"/>
  <c r="M102" i="12" s="1"/>
  <c r="H102" i="12" s="1"/>
  <c r="I102" i="12" s="1"/>
  <c r="M102" i="8" a="1"/>
  <c r="M102" i="8" s="1"/>
  <c r="H102" i="8" s="1"/>
  <c r="I102" i="8" s="1"/>
  <c r="M23" i="2" a="1"/>
  <c r="M23" i="2" s="1"/>
  <c r="M23" i="8" a="1"/>
  <c r="M23" i="8" s="1"/>
  <c r="H23" i="8" s="1"/>
  <c r="I23" i="8" s="1"/>
  <c r="M23" i="12" a="1"/>
  <c r="M23" i="12" s="1"/>
  <c r="H23" i="12" s="1"/>
  <c r="I23" i="12" s="1"/>
  <c r="M30" i="2" a="1"/>
  <c r="M30" i="2" s="1"/>
  <c r="M30" i="8" a="1"/>
  <c r="M30" i="8" s="1"/>
  <c r="H30" i="8" s="1"/>
  <c r="I30" i="8" s="1"/>
  <c r="M31" i="2" a="1"/>
  <c r="M31" i="2" s="1"/>
  <c r="I31" i="22" s="1"/>
  <c r="M31" i="8" a="1"/>
  <c r="M31" i="8" s="1"/>
  <c r="H31" i="8" s="1"/>
  <c r="I31" i="8" s="1"/>
  <c r="M58" i="2" a="1"/>
  <c r="M58" i="2" s="1"/>
  <c r="M58" i="12" a="1"/>
  <c r="M58" i="12" s="1"/>
  <c r="H58" i="12" s="1"/>
  <c r="I58" i="12" s="1"/>
  <c r="M58" i="8" a="1"/>
  <c r="M58" i="8" s="1"/>
  <c r="H58" i="8" s="1"/>
  <c r="I58" i="8" s="1"/>
  <c r="M45" i="2" a="1"/>
  <c r="M45" i="2" s="1"/>
  <c r="M45" i="31" a="1"/>
  <c r="M45" i="31" s="1"/>
  <c r="H45" i="31" s="1"/>
  <c r="I45" i="31" s="1"/>
  <c r="M45" i="12" a="1"/>
  <c r="M45" i="12" s="1"/>
  <c r="H45" i="12" s="1"/>
  <c r="I45" i="12" s="1"/>
  <c r="M45" i="8" a="1"/>
  <c r="M45" i="8" s="1"/>
  <c r="H45" i="8" s="1"/>
  <c r="I45" i="8" s="1"/>
  <c r="M45" i="11" a="1"/>
  <c r="M45" i="11" s="1"/>
  <c r="H45" i="11" s="1"/>
  <c r="I45" i="11" s="1"/>
  <c r="M45" i="32" a="1"/>
  <c r="M45" i="32" s="1"/>
  <c r="H45" i="32" s="1"/>
  <c r="I45" i="32" s="1"/>
  <c r="AL388" i="28"/>
  <c r="AL375" i="28"/>
  <c r="AL374" i="28"/>
  <c r="AL392" i="28"/>
  <c r="AL391" i="28"/>
  <c r="AL378" i="28"/>
  <c r="AL396" i="28"/>
  <c r="AL377" i="28"/>
  <c r="AL382" i="28"/>
  <c r="AL400" i="28"/>
  <c r="AL393" i="28"/>
  <c r="AL386" i="28"/>
  <c r="AL371" i="28"/>
  <c r="AL383" i="28"/>
  <c r="AL390" i="28"/>
  <c r="AL379" i="28"/>
  <c r="AL399" i="28"/>
  <c r="AL394" i="28"/>
  <c r="AL387" i="28"/>
  <c r="AL385" i="28"/>
  <c r="AM13" i="28"/>
  <c r="AL398" i="28"/>
  <c r="AL395" i="28"/>
  <c r="AL401" i="28"/>
  <c r="AL376" i="28"/>
  <c r="AL381" i="28"/>
  <c r="AL384" i="28"/>
  <c r="AL397" i="28"/>
  <c r="AL372" i="28"/>
  <c r="AL380" i="28"/>
  <c r="AL373" i="28"/>
  <c r="AL389" i="28"/>
  <c r="AK3" i="28"/>
  <c r="AY2" i="28"/>
  <c r="BA19" i="28"/>
  <c r="AZ206" i="28"/>
  <c r="AZ193" i="28"/>
  <c r="AZ210" i="28"/>
  <c r="AZ200" i="28"/>
  <c r="AZ202" i="28"/>
  <c r="AZ201" i="28"/>
  <c r="AZ212" i="28"/>
  <c r="AZ185" i="28"/>
  <c r="AZ208" i="28"/>
  <c r="AZ189" i="28"/>
  <c r="AZ197" i="28"/>
  <c r="AZ191" i="28"/>
  <c r="AZ213" i="28"/>
  <c r="AZ214" i="28"/>
  <c r="AZ196" i="28"/>
  <c r="AZ186" i="28"/>
  <c r="AZ207" i="28"/>
  <c r="AZ215" i="28"/>
  <c r="AZ194" i="28"/>
  <c r="AZ187" i="28"/>
  <c r="AZ190" i="28"/>
  <c r="AZ205" i="28"/>
  <c r="AZ192" i="28"/>
  <c r="AZ195" i="28"/>
  <c r="AZ209" i="28"/>
  <c r="AZ198" i="28"/>
  <c r="AZ204" i="28"/>
  <c r="AZ211" i="28"/>
  <c r="AZ188" i="28"/>
  <c r="AZ203" i="28"/>
  <c r="AZ199" i="28"/>
  <c r="BG105" i="28"/>
  <c r="BG102" i="28"/>
  <c r="BG110" i="28"/>
  <c r="BG108" i="28"/>
  <c r="BH11" i="28"/>
  <c r="BG116" i="28"/>
  <c r="BG113" i="28"/>
  <c r="BG111" i="28"/>
  <c r="BG112" i="28"/>
  <c r="BG114" i="28"/>
  <c r="BG100" i="28"/>
  <c r="BG97" i="28"/>
  <c r="BG95" i="28"/>
  <c r="BG122" i="28"/>
  <c r="BG99" i="28"/>
  <c r="BG92" i="28"/>
  <c r="BG103" i="28"/>
  <c r="BG118" i="28"/>
  <c r="BG107" i="28"/>
  <c r="BG98" i="28"/>
  <c r="BG115" i="28"/>
  <c r="BG120" i="28"/>
  <c r="BG119" i="28"/>
  <c r="BG109" i="28"/>
  <c r="BG94" i="28"/>
  <c r="BG93" i="28"/>
  <c r="BG121" i="28"/>
  <c r="BG104" i="28"/>
  <c r="BG101" i="28"/>
  <c r="BG117" i="28"/>
  <c r="BG96" i="28"/>
  <c r="BG106" i="28"/>
  <c r="AO52" i="29"/>
  <c r="D52" i="29" s="1"/>
  <c r="AO54" i="29"/>
  <c r="D54" i="29" s="1"/>
  <c r="M103" i="2" a="1"/>
  <c r="M103" i="2" s="1"/>
  <c r="M103" i="8" a="1"/>
  <c r="M103" i="8" s="1"/>
  <c r="H103" i="8" s="1"/>
  <c r="I103" i="8" s="1"/>
  <c r="M103" i="12" a="1"/>
  <c r="M103" i="12" s="1"/>
  <c r="H103" i="12" s="1"/>
  <c r="I103" i="12" s="1"/>
  <c r="M79" i="12" a="1"/>
  <c r="M79" i="12" s="1"/>
  <c r="H79" i="12" s="1"/>
  <c r="I79" i="12" s="1"/>
  <c r="M25" i="2" a="1"/>
  <c r="M25" i="2" s="1"/>
  <c r="M25" i="8" a="1"/>
  <c r="M25" i="8" s="1"/>
  <c r="H25" i="8" s="1"/>
  <c r="I25" i="8" s="1"/>
  <c r="M25" i="12" a="1"/>
  <c r="M25" i="12" s="1"/>
  <c r="H25" i="12" s="1"/>
  <c r="I25" i="12" s="1"/>
  <c r="M25" i="13" a="1"/>
  <c r="M25" i="13" s="1"/>
  <c r="H25" i="13" s="1"/>
  <c r="I25" i="13" s="1"/>
  <c r="M25" i="32" a="1"/>
  <c r="M25" i="32" s="1"/>
  <c r="H25" i="32" s="1"/>
  <c r="I25" i="32" s="1"/>
  <c r="BF4" i="28"/>
  <c r="BB71" i="29"/>
  <c r="E71" i="29" s="1"/>
  <c r="BB46" i="29"/>
  <c r="E46" i="29" s="1"/>
  <c r="AB55" i="29"/>
  <c r="C55" i="29" s="1"/>
  <c r="AB54" i="29"/>
  <c r="C54" i="29" s="1"/>
  <c r="M106" i="8" a="1"/>
  <c r="M106" i="8" s="1"/>
  <c r="H106" i="8" s="1"/>
  <c r="I106" i="8" s="1"/>
  <c r="M106" i="12" a="1"/>
  <c r="M106" i="12" s="1"/>
  <c r="H106" i="12" s="1"/>
  <c r="I106" i="12" s="1"/>
  <c r="M96" i="2" a="1"/>
  <c r="M96" i="2" s="1"/>
  <c r="M96" i="8" a="1"/>
  <c r="M96" i="8" s="1"/>
  <c r="H96" i="8" s="1"/>
  <c r="I96" i="8" s="1"/>
  <c r="M96" i="12" a="1"/>
  <c r="M96" i="12" s="1"/>
  <c r="H96" i="12" s="1"/>
  <c r="I96" i="12" s="1"/>
  <c r="M61" i="2" a="1"/>
  <c r="M61" i="2" s="1"/>
  <c r="M61" i="12" a="1"/>
  <c r="M61" i="12" s="1"/>
  <c r="H61" i="12" s="1"/>
  <c r="I61" i="12" s="1"/>
  <c r="M61" i="13" a="1"/>
  <c r="M61" i="13" s="1"/>
  <c r="H61" i="13" s="1"/>
  <c r="I61" i="13" s="1"/>
  <c r="M61" i="8" a="1"/>
  <c r="M61" i="8" s="1"/>
  <c r="H61" i="8" s="1"/>
  <c r="I61" i="8" s="1"/>
  <c r="M61" i="32" a="1"/>
  <c r="M61" i="32" s="1"/>
  <c r="H61" i="32" s="1"/>
  <c r="I61" i="32" s="1"/>
  <c r="M27" i="31" a="1"/>
  <c r="M27" i="31" s="1"/>
  <c r="H27" i="31" s="1"/>
  <c r="I27" i="31" s="1"/>
  <c r="M27" i="8" a="1"/>
  <c r="M27" i="8" s="1"/>
  <c r="H27" i="8" s="1"/>
  <c r="I27" i="8" s="1"/>
  <c r="M73" i="2" a="1"/>
  <c r="M73" i="2" s="1"/>
  <c r="M73" i="13" a="1"/>
  <c r="M73" i="13" s="1"/>
  <c r="H73" i="13" s="1"/>
  <c r="I73" i="13" s="1"/>
  <c r="M73" i="8" a="1"/>
  <c r="M73" i="8" s="1"/>
  <c r="H73" i="8" s="1"/>
  <c r="I73" i="8" s="1"/>
  <c r="M73" i="32" a="1"/>
  <c r="M73" i="32" s="1"/>
  <c r="H73" i="32" s="1"/>
  <c r="I73" i="32" s="1"/>
  <c r="M73" i="11" a="1"/>
  <c r="M73" i="11" s="1"/>
  <c r="H73" i="11" s="1"/>
  <c r="I73" i="11" s="1"/>
  <c r="M97" i="8" a="1"/>
  <c r="M97" i="8" s="1"/>
  <c r="H97" i="8" s="1"/>
  <c r="I97" i="8" s="1"/>
  <c r="M97" i="12" a="1"/>
  <c r="M97" i="12" s="1"/>
  <c r="H97" i="12" s="1"/>
  <c r="I97" i="12" s="1"/>
  <c r="M97" i="2" a="1"/>
  <c r="M97" i="2" s="1"/>
  <c r="M6" i="2" a="1"/>
  <c r="M6" i="2" s="1"/>
  <c r="M6" i="13" a="1"/>
  <c r="M6" i="13" s="1"/>
  <c r="H6" i="13" s="1"/>
  <c r="I6" i="13" s="1"/>
  <c r="M6" i="32" a="1"/>
  <c r="M6" i="32" s="1"/>
  <c r="H6" i="32" s="1"/>
  <c r="I6" i="32" s="1"/>
  <c r="M93" i="8" a="1"/>
  <c r="M93" i="8" s="1"/>
  <c r="H93" i="8" s="1"/>
  <c r="I93" i="8" s="1"/>
  <c r="M93" i="12" a="1"/>
  <c r="M93" i="12" s="1"/>
  <c r="H93" i="12" s="1"/>
  <c r="I93" i="12" s="1"/>
  <c r="M93" i="2" a="1"/>
  <c r="M93" i="2" s="1"/>
  <c r="M26" i="2" a="1"/>
  <c r="M26" i="2" s="1"/>
  <c r="M26" i="8" a="1"/>
  <c r="M26" i="8" s="1"/>
  <c r="H26" i="8" s="1"/>
  <c r="I26" i="8" s="1"/>
  <c r="M26" i="12" a="1"/>
  <c r="M26" i="12" s="1"/>
  <c r="H26" i="12" s="1"/>
  <c r="I26" i="12" s="1"/>
  <c r="M20" i="8" a="1"/>
  <c r="M20" i="8" s="1"/>
  <c r="H20" i="8" s="1"/>
  <c r="I20" i="8" s="1"/>
  <c r="M20" i="13" a="1"/>
  <c r="M20" i="13" s="1"/>
  <c r="M20" i="32" a="1"/>
  <c r="M20" i="32" s="1"/>
  <c r="H20" i="32" s="1"/>
  <c r="I20" i="32" s="1"/>
  <c r="AJ5" i="28"/>
  <c r="BG311" i="28"/>
  <c r="BG334" i="28"/>
  <c r="BG337" i="28"/>
  <c r="BG315" i="28"/>
  <c r="BG319" i="28"/>
  <c r="BG314" i="28"/>
  <c r="BG333" i="28"/>
  <c r="BG339" i="28"/>
  <c r="BG310" i="28"/>
  <c r="BH12" i="28"/>
  <c r="BG329" i="28"/>
  <c r="BG332" i="28"/>
  <c r="BG335" i="28"/>
  <c r="BG312" i="28"/>
  <c r="BG313" i="28"/>
  <c r="BG338" i="28"/>
  <c r="BG318" i="28"/>
  <c r="BG322" i="28"/>
  <c r="BG324" i="28"/>
  <c r="BG317" i="28"/>
  <c r="BG309" i="28"/>
  <c r="BG328" i="28"/>
  <c r="BG320" i="28"/>
  <c r="BG325" i="28"/>
  <c r="BG330" i="28"/>
  <c r="BG323" i="28"/>
  <c r="BG316" i="28"/>
  <c r="BG331" i="28"/>
  <c r="BG326" i="28"/>
  <c r="BG327" i="28"/>
  <c r="BG336" i="28"/>
  <c r="BG321" i="28"/>
  <c r="AT22" i="28"/>
  <c r="AS84" i="28"/>
  <c r="AS90" i="28"/>
  <c r="AS89" i="28"/>
  <c r="AS88" i="28"/>
  <c r="AS66" i="28"/>
  <c r="AS73" i="28"/>
  <c r="AS65" i="28"/>
  <c r="AS74" i="28"/>
  <c r="AS70" i="28"/>
  <c r="AS85" i="28"/>
  <c r="AS75" i="28"/>
  <c r="AS67" i="28"/>
  <c r="AS81" i="28"/>
  <c r="AS78" i="28"/>
  <c r="AS86" i="28"/>
  <c r="AS87" i="28"/>
  <c r="AS64" i="28"/>
  <c r="AS91" i="28"/>
  <c r="AS61" i="28"/>
  <c r="AS72" i="28"/>
  <c r="AS69" i="28"/>
  <c r="AS63" i="28"/>
  <c r="AS80" i="28"/>
  <c r="AS83" i="28"/>
  <c r="AS71" i="28"/>
  <c r="AS68" i="28"/>
  <c r="AS76" i="28"/>
  <c r="AS62" i="28"/>
  <c r="AS77" i="28"/>
  <c r="AS79" i="28"/>
  <c r="AS82" i="28"/>
  <c r="AT20" i="28"/>
  <c r="AS216" i="28"/>
  <c r="AS241" i="28"/>
  <c r="AS238" i="28"/>
  <c r="AS220" i="28"/>
  <c r="AS246" i="28"/>
  <c r="AS231" i="28"/>
  <c r="AS224" i="28"/>
  <c r="AS218" i="28"/>
  <c r="AS234" i="28"/>
  <c r="AS228" i="28"/>
  <c r="AS226" i="28"/>
  <c r="AS222" i="28"/>
  <c r="AS232" i="28"/>
  <c r="AS233" i="28"/>
  <c r="AS242" i="28"/>
  <c r="AS236" i="28"/>
  <c r="AS239" i="28"/>
  <c r="AS223" i="28"/>
  <c r="AS240" i="28"/>
  <c r="AS217" i="28"/>
  <c r="AS243" i="28"/>
  <c r="AS244" i="28"/>
  <c r="AS227" i="28"/>
  <c r="AS225" i="28"/>
  <c r="AS245" i="28"/>
  <c r="AS235" i="28"/>
  <c r="AS229" i="28"/>
  <c r="AS221" i="28"/>
  <c r="AS219" i="28"/>
  <c r="AS230" i="28"/>
  <c r="AS237" i="28"/>
  <c r="AT11" i="29"/>
  <c r="AO59" i="29"/>
  <c r="D59" i="29" s="1"/>
  <c r="BG31" i="28"/>
  <c r="BG52" i="28"/>
  <c r="BG54" i="28"/>
  <c r="BG35" i="28"/>
  <c r="BG57" i="28"/>
  <c r="BG60" i="28"/>
  <c r="BG39" i="28"/>
  <c r="BG32" i="28"/>
  <c r="BG34" i="28"/>
  <c r="BG59" i="28"/>
  <c r="BG58" i="28"/>
  <c r="BH14" i="28"/>
  <c r="BG46" i="28"/>
  <c r="BG49" i="28"/>
  <c r="BG33" i="28"/>
  <c r="BG43" i="28"/>
  <c r="BG38" i="28"/>
  <c r="BG47" i="28"/>
  <c r="BG44" i="28"/>
  <c r="BG51" i="28"/>
  <c r="BG56" i="28"/>
  <c r="BG55" i="28"/>
  <c r="BG50" i="28"/>
  <c r="BG30" i="28"/>
  <c r="BG40" i="28"/>
  <c r="BG36" i="28"/>
  <c r="BG45" i="28"/>
  <c r="BG41" i="28"/>
  <c r="BG42" i="28"/>
  <c r="BG53" i="28"/>
  <c r="BG37" i="28"/>
  <c r="BG48" i="28"/>
  <c r="AO51" i="29"/>
  <c r="D51" i="29" s="1"/>
  <c r="BA21" i="28"/>
  <c r="AZ270" i="28"/>
  <c r="AZ252" i="28"/>
  <c r="AZ255" i="28"/>
  <c r="AZ274" i="28"/>
  <c r="AZ259" i="28"/>
  <c r="AZ248" i="28"/>
  <c r="AZ251" i="28"/>
  <c r="AZ265" i="28"/>
  <c r="AZ250" i="28"/>
  <c r="AZ277" i="28"/>
  <c r="AZ268" i="28"/>
  <c r="AZ266" i="28"/>
  <c r="AZ271" i="28"/>
  <c r="AZ276" i="28"/>
  <c r="AZ267" i="28"/>
  <c r="AZ272" i="28"/>
  <c r="AZ249" i="28"/>
  <c r="AZ257" i="28"/>
  <c r="AZ264" i="28"/>
  <c r="AZ273" i="28"/>
  <c r="AZ247" i="28"/>
  <c r="AZ254" i="28"/>
  <c r="AZ253" i="28"/>
  <c r="AZ262" i="28"/>
  <c r="AZ275" i="28"/>
  <c r="AZ261" i="28"/>
  <c r="AZ263" i="28"/>
  <c r="AZ258" i="28"/>
  <c r="AZ256" i="28"/>
  <c r="AZ260" i="28"/>
  <c r="AZ269" i="28"/>
  <c r="BB63" i="29"/>
  <c r="E63" i="29" s="1"/>
  <c r="BB51" i="29"/>
  <c r="E51" i="29" s="1"/>
  <c r="AB68" i="29"/>
  <c r="C68" i="29" s="1"/>
  <c r="AB48" i="29"/>
  <c r="C48" i="29" s="1"/>
  <c r="AQ11" i="29"/>
  <c r="M65" i="2" a="1"/>
  <c r="M65" i="2" s="1"/>
  <c r="M65" i="31" a="1"/>
  <c r="M65" i="31" s="1"/>
  <c r="H65" i="31" s="1"/>
  <c r="I65" i="31" s="1"/>
  <c r="M65" i="8" a="1"/>
  <c r="M65" i="8" s="1"/>
  <c r="H65" i="8" s="1"/>
  <c r="I65" i="8" s="1"/>
  <c r="M88" i="2" a="1"/>
  <c r="M88" i="2" s="1"/>
  <c r="M88" i="12" a="1"/>
  <c r="M88" i="12" s="1"/>
  <c r="H88" i="12" s="1"/>
  <c r="I88" i="12" s="1"/>
  <c r="M88" i="31" a="1"/>
  <c r="M88" i="31" s="1"/>
  <c r="H88" i="31" s="1"/>
  <c r="I88" i="31" s="1"/>
  <c r="M88" i="8" a="1"/>
  <c r="M88" i="8" s="1"/>
  <c r="H88" i="8" s="1"/>
  <c r="I88" i="8" s="1"/>
  <c r="M54" i="8" a="1"/>
  <c r="M54" i="8" s="1"/>
  <c r="H54" i="8" s="1"/>
  <c r="I54" i="8" s="1"/>
  <c r="M54" i="2" a="1"/>
  <c r="M54" i="2" s="1"/>
  <c r="M54" i="12" a="1"/>
  <c r="M54" i="12" s="1"/>
  <c r="H54" i="12" s="1"/>
  <c r="I54" i="12" s="1"/>
  <c r="M54" i="32" a="1"/>
  <c r="M54" i="32" s="1"/>
  <c r="H54" i="32" s="1"/>
  <c r="I54" i="32" s="1"/>
  <c r="M54" i="11" a="1"/>
  <c r="M54" i="11" s="1"/>
  <c r="H54" i="11" s="1"/>
  <c r="I54" i="11" s="1"/>
  <c r="M54" i="13" a="1"/>
  <c r="M54" i="13" s="1"/>
  <c r="H54" i="13" s="1"/>
  <c r="I54" i="13" s="1"/>
  <c r="M21" i="2" a="1"/>
  <c r="M21" i="2" s="1"/>
  <c r="M21" i="12" a="1"/>
  <c r="M21" i="12" s="1"/>
  <c r="H21" i="12" s="1"/>
  <c r="I21" i="12" s="1"/>
  <c r="M21" i="31" a="1"/>
  <c r="M21" i="31" s="1"/>
  <c r="H21" i="31" s="1"/>
  <c r="I21" i="31" s="1"/>
  <c r="M21" i="11" a="1"/>
  <c r="M21" i="11" s="1"/>
  <c r="H21" i="11" s="1"/>
  <c r="I21" i="11" s="1"/>
  <c r="M60" i="2" a="1"/>
  <c r="M60" i="2" s="1"/>
  <c r="I60" i="22" s="1"/>
  <c r="M60" i="8" a="1"/>
  <c r="M60" i="8" s="1"/>
  <c r="H60" i="8" s="1"/>
  <c r="I60" i="8" s="1"/>
  <c r="M87" i="2" a="1"/>
  <c r="M87" i="2" s="1"/>
  <c r="M87" i="12" a="1"/>
  <c r="M87" i="12" s="1"/>
  <c r="H87" i="12" s="1"/>
  <c r="I87" i="12" s="1"/>
  <c r="M87" i="31" a="1"/>
  <c r="M87" i="31" s="1"/>
  <c r="H87" i="31" s="1"/>
  <c r="I87" i="31" s="1"/>
  <c r="M69" i="2" a="1"/>
  <c r="M69" i="2" s="1"/>
  <c r="M69" i="12" a="1"/>
  <c r="M69" i="12" s="1"/>
  <c r="H69" i="12" s="1"/>
  <c r="I69" i="12" s="1"/>
  <c r="M69" i="8" a="1"/>
  <c r="M69" i="8" s="1"/>
  <c r="H69" i="8" s="1"/>
  <c r="I69" i="8" s="1"/>
  <c r="M83" i="2" a="1"/>
  <c r="M83" i="2" s="1"/>
  <c r="M83" i="12" a="1"/>
  <c r="M83" i="12" s="1"/>
  <c r="H83" i="12" s="1"/>
  <c r="I83" i="12" s="1"/>
  <c r="M83" i="31" a="1"/>
  <c r="M83" i="31" s="1"/>
  <c r="H83" i="31" s="1"/>
  <c r="I83" i="31" s="1"/>
  <c r="M89" i="2" a="1"/>
  <c r="M89" i="2" s="1"/>
  <c r="I89" i="22" s="1"/>
  <c r="M89" i="8" a="1"/>
  <c r="M89" i="8" s="1"/>
  <c r="H89" i="8" s="1"/>
  <c r="I89" i="8" s="1"/>
  <c r="M8" i="2" a="1"/>
  <c r="M8" i="2" s="1"/>
  <c r="M8" i="8" a="1"/>
  <c r="M8" i="8" s="1"/>
  <c r="H8" i="8" s="1"/>
  <c r="I8" i="8" s="1"/>
  <c r="M8" i="11" a="1"/>
  <c r="M8" i="11" s="1"/>
  <c r="H8" i="11" s="1"/>
  <c r="I8" i="11" s="1"/>
  <c r="M8" i="12" a="1"/>
  <c r="M8" i="12" s="1"/>
  <c r="H8" i="12" s="1"/>
  <c r="I8" i="12" s="1"/>
  <c r="M8" i="31" a="1"/>
  <c r="M8" i="31" s="1"/>
  <c r="H8" i="31" s="1"/>
  <c r="I8" i="31" s="1"/>
  <c r="BA23" i="28"/>
  <c r="AZ278" i="28"/>
  <c r="AZ304" i="28"/>
  <c r="AZ289" i="28"/>
  <c r="AZ282" i="28"/>
  <c r="AZ279" i="28"/>
  <c r="AZ296" i="28"/>
  <c r="AZ286" i="28"/>
  <c r="AZ285" i="28"/>
  <c r="AZ303" i="28"/>
  <c r="AZ306" i="28"/>
  <c r="AZ287" i="28"/>
  <c r="AZ299" i="28"/>
  <c r="AZ281" i="28"/>
  <c r="AZ292" i="28"/>
  <c r="AZ300" i="28"/>
  <c r="AZ307" i="28"/>
  <c r="AZ280" i="28"/>
  <c r="AZ295" i="28"/>
  <c r="AZ290" i="28"/>
  <c r="AZ301" i="28"/>
  <c r="AZ294" i="28"/>
  <c r="AZ308" i="28"/>
  <c r="AZ298" i="28"/>
  <c r="AZ297" i="28"/>
  <c r="AZ283" i="28"/>
  <c r="AZ284" i="28"/>
  <c r="AZ293" i="28"/>
  <c r="AZ302" i="28"/>
  <c r="AZ288" i="28"/>
  <c r="AZ305" i="28"/>
  <c r="AZ291" i="28"/>
  <c r="C2" i="22"/>
  <c r="M2" i="22" s="1"/>
  <c r="AK4" i="28"/>
  <c r="AY3" i="28"/>
  <c r="BA18" i="28"/>
  <c r="AZ155" i="28"/>
  <c r="AZ170" i="28"/>
  <c r="AZ172" i="28"/>
  <c r="AZ154" i="28"/>
  <c r="AZ164" i="28"/>
  <c r="AZ182" i="28"/>
  <c r="AZ165" i="28"/>
  <c r="AZ167" i="28"/>
  <c r="AZ158" i="28"/>
  <c r="AZ173" i="28"/>
  <c r="AZ156" i="28"/>
  <c r="AZ161" i="28"/>
  <c r="AZ176" i="28"/>
  <c r="AZ183" i="28"/>
  <c r="AZ162" i="28"/>
  <c r="AZ179" i="28"/>
  <c r="AZ174" i="28"/>
  <c r="AZ177" i="28"/>
  <c r="AZ171" i="28"/>
  <c r="AZ163" i="28"/>
  <c r="AZ160" i="28"/>
  <c r="AZ175" i="28"/>
  <c r="AZ178" i="28"/>
  <c r="AZ180" i="28"/>
  <c r="AZ157" i="28"/>
  <c r="AZ181" i="28"/>
  <c r="AZ159" i="28"/>
  <c r="AZ168" i="28"/>
  <c r="AZ169" i="28"/>
  <c r="AZ166" i="28"/>
  <c r="AZ184" i="28"/>
  <c r="AM12" i="28"/>
  <c r="AL320" i="28"/>
  <c r="AL325" i="28"/>
  <c r="AL324" i="28"/>
  <c r="AL333" i="28"/>
  <c r="AL310" i="28"/>
  <c r="AL328" i="28"/>
  <c r="AL327" i="28"/>
  <c r="AL314" i="28"/>
  <c r="AL332" i="28"/>
  <c r="AL311" i="28"/>
  <c r="AL318" i="28"/>
  <c r="AL336" i="28"/>
  <c r="AL329" i="28"/>
  <c r="AL322" i="28"/>
  <c r="AL309" i="28"/>
  <c r="AL319" i="28"/>
  <c r="AL326" i="28"/>
  <c r="AL313" i="28"/>
  <c r="AL335" i="28"/>
  <c r="AL330" i="28"/>
  <c r="AL315" i="28"/>
  <c r="AL321" i="28"/>
  <c r="AL338" i="28"/>
  <c r="AL331" i="28"/>
  <c r="AL316" i="28"/>
  <c r="AL317" i="28"/>
  <c r="AL323" i="28"/>
  <c r="AL339" i="28"/>
  <c r="AL337" i="28"/>
  <c r="AL334" i="28"/>
  <c r="AL312" i="28"/>
  <c r="BH18" i="28"/>
  <c r="BG180" i="28"/>
  <c r="BG160" i="28"/>
  <c r="BG163" i="28"/>
  <c r="BG174" i="28"/>
  <c r="BG178" i="28"/>
  <c r="BG183" i="28"/>
  <c r="BG161" i="28"/>
  <c r="BG167" i="28"/>
  <c r="BG164" i="28"/>
  <c r="BG176" i="28"/>
  <c r="BG173" i="28"/>
  <c r="BG168" i="28"/>
  <c r="BG157" i="28"/>
  <c r="BG162" i="28"/>
  <c r="BG179" i="28"/>
  <c r="BG175" i="28"/>
  <c r="BG154" i="28"/>
  <c r="BG172" i="28"/>
  <c r="BG169" i="28"/>
  <c r="BG155" i="28"/>
  <c r="BG182" i="28"/>
  <c r="BG177" i="28"/>
  <c r="BG166" i="28"/>
  <c r="BG184" i="28"/>
  <c r="BG156" i="28"/>
  <c r="BG171" i="28"/>
  <c r="BG158" i="28"/>
  <c r="BG170" i="28"/>
  <c r="BG165" i="28"/>
  <c r="BG181" i="28"/>
  <c r="BG159" i="28"/>
  <c r="BA20" i="28"/>
  <c r="AZ246" i="28"/>
  <c r="AZ223" i="28"/>
  <c r="AZ219" i="28"/>
  <c r="AZ231" i="28"/>
  <c r="AZ224" i="28"/>
  <c r="AZ237" i="28"/>
  <c r="AZ226" i="28"/>
  <c r="AZ221" i="28"/>
  <c r="AZ239" i="28"/>
  <c r="AZ242" i="28"/>
  <c r="AZ216" i="28"/>
  <c r="AZ220" i="28"/>
  <c r="AZ230" i="28"/>
  <c r="AZ225" i="28"/>
  <c r="AZ234" i="28"/>
  <c r="AZ232" i="28"/>
  <c r="AZ238" i="28"/>
  <c r="AZ241" i="28"/>
  <c r="AZ229" i="28"/>
  <c r="AZ227" i="28"/>
  <c r="AZ235" i="28"/>
  <c r="AZ233" i="28"/>
  <c r="AZ240" i="28"/>
  <c r="AZ245" i="28"/>
  <c r="AZ228" i="28"/>
  <c r="AZ243" i="28"/>
  <c r="AZ222" i="28"/>
  <c r="AZ217" i="28"/>
  <c r="AZ218" i="28"/>
  <c r="AZ236" i="28"/>
  <c r="AZ244" i="28"/>
  <c r="F257" i="16" a="1"/>
  <c r="F227" i="16" a="1"/>
  <c r="J197" i="16" a="1"/>
  <c r="F259" i="16" a="1"/>
  <c r="O162" i="16" a="1"/>
  <c r="H171" i="16" a="1"/>
  <c r="F208" i="16" a="1"/>
  <c r="G213" i="16" a="1"/>
  <c r="M179" i="16" a="1"/>
  <c r="G218" i="16" a="1"/>
  <c r="J166" i="16" a="1"/>
  <c r="O151" i="16" a="1"/>
  <c r="J151" i="16" a="1"/>
  <c r="G228" i="16" a="1"/>
  <c r="O187" i="16" a="1"/>
  <c r="I216" i="16" a="1"/>
  <c r="G256" i="16" a="1"/>
  <c r="F222" i="16" a="1"/>
  <c r="F147" i="16" a="1"/>
  <c r="F252" i="16" a="1"/>
  <c r="F251" i="16" a="1"/>
  <c r="G191" i="16" a="1"/>
  <c r="I153" i="16" a="1"/>
  <c r="J217" i="16" a="1"/>
  <c r="G173" i="16" a="1"/>
  <c r="G203" i="16" a="1"/>
  <c r="M201" i="16" a="1"/>
  <c r="G156" i="16" a="1"/>
  <c r="H198" i="16" a="1"/>
  <c r="F174" i="16" a="1"/>
  <c r="G247" i="16" a="1"/>
  <c r="F197" i="16" a="1"/>
  <c r="M199" i="16" a="1"/>
  <c r="G248" i="16" a="1"/>
  <c r="F231" i="16" a="1"/>
  <c r="G199" i="16" a="1"/>
  <c r="M171" i="16" a="1"/>
  <c r="I195" i="16" a="1"/>
  <c r="F194" i="16" a="1"/>
  <c r="I214" i="16" a="1"/>
  <c r="M182" i="16" a="1"/>
  <c r="F203" i="16" a="1"/>
  <c r="J222" i="16" a="1"/>
  <c r="I173" i="16" a="1"/>
  <c r="M195" i="16" a="1"/>
  <c r="I187" i="16" a="1"/>
  <c r="F221" i="16" a="1"/>
  <c r="F172" i="16" a="1"/>
  <c r="F246" i="16" a="1"/>
  <c r="F212" i="16" a="1"/>
  <c r="G188" i="16" a="1"/>
  <c r="M212" i="16" a="1"/>
  <c r="G186" i="16" a="1"/>
  <c r="J189" i="16" a="1"/>
  <c r="H150" i="16" a="1"/>
  <c r="G196" i="16" a="1"/>
  <c r="F229" i="16" a="1"/>
  <c r="H178" i="16" a="1"/>
  <c r="M188" i="16" a="1"/>
  <c r="I165" i="16" a="1"/>
  <c r="G235" i="16" a="1"/>
  <c r="I152" i="16" a="1"/>
  <c r="J218" i="16" a="1"/>
  <c r="F181" i="16" a="1"/>
  <c r="H152" i="16" a="1"/>
  <c r="I188" i="16" a="1"/>
  <c r="G254" i="16" a="1"/>
  <c r="M208" i="16" a="1"/>
  <c r="G214" i="16" a="1"/>
  <c r="F232" i="16" a="1"/>
  <c r="G163" i="16" a="1"/>
  <c r="F165" i="16" a="1"/>
  <c r="O180" i="16" a="1"/>
  <c r="M148" i="16" a="1"/>
  <c r="F178" i="16" a="1"/>
  <c r="H154" i="16" a="1"/>
  <c r="F170" i="16" a="1"/>
  <c r="G238" i="16" a="1"/>
  <c r="H196" i="16" a="1"/>
  <c r="O150" i="16" a="1"/>
  <c r="F173" i="16" a="1"/>
  <c r="F230" i="16" a="1"/>
  <c r="F6" i="16"/>
  <c r="G153" i="16" a="1"/>
  <c r="J229" i="16" a="1"/>
  <c r="F166" i="16" a="1"/>
  <c r="H172" i="16" a="1"/>
  <c r="G187" i="16" a="1"/>
  <c r="G177" i="16" a="1"/>
  <c r="G157" i="16" a="1"/>
  <c r="J192" i="16" a="1"/>
  <c r="J146" i="16" a="1"/>
  <c r="M150" i="16" a="1"/>
  <c r="H181" i="16" a="1"/>
  <c r="G244" i="16" a="1"/>
  <c r="J184" i="16" a="1"/>
  <c r="O163" i="16" a="1"/>
  <c r="F149" i="16" a="1"/>
  <c r="F240" i="16" a="1"/>
  <c r="F157" i="16" a="1"/>
  <c r="G181" i="16" a="1"/>
  <c r="J190" i="16" a="1"/>
  <c r="F216" i="16" a="1"/>
  <c r="M158" i="16" a="1"/>
  <c r="I161" i="16" a="1"/>
  <c r="G236" i="16" a="1"/>
  <c r="O203" i="16" a="1"/>
  <c r="I207" i="16" a="1"/>
  <c r="G223" i="16" a="1"/>
  <c r="M162" i="16" a="1"/>
  <c r="I231" i="16" a="1"/>
  <c r="G194" i="16" a="1"/>
  <c r="M184" i="16" a="1"/>
  <c r="O198" i="16" a="1"/>
  <c r="F206" i="16" a="1"/>
  <c r="F254" i="16" a="1"/>
  <c r="G161" i="16" a="1"/>
  <c r="F151" i="16" a="1"/>
  <c r="G147" i="16" a="1"/>
  <c r="I205" i="16" a="1"/>
  <c r="G154" i="16" a="1"/>
  <c r="F234" i="16" a="1"/>
  <c r="F226" i="16" a="1"/>
  <c r="G171" i="16" a="1"/>
  <c r="H192" i="16" a="1"/>
  <c r="I197" i="16" a="1"/>
  <c r="G200" i="16" a="1"/>
  <c r="I200" i="16" a="1"/>
  <c r="H149" i="16" a="1"/>
  <c r="G183" i="16" a="1"/>
  <c r="G229" i="16" a="1"/>
  <c r="M231" i="16" a="1"/>
  <c r="G176" i="16" a="1"/>
  <c r="H173" i="16" a="1"/>
  <c r="F175" i="16" a="1"/>
  <c r="J181" i="16" a="1"/>
  <c r="M185" i="16" a="1"/>
  <c r="O176" i="16" a="1"/>
  <c r="G189" i="16" a="1"/>
  <c r="G212" i="16" a="1"/>
  <c r="H189" i="16" a="1"/>
  <c r="F162" i="16" a="1"/>
  <c r="F233" i="16" a="1"/>
  <c r="G232" i="16" a="1"/>
  <c r="M228" i="16" a="1"/>
  <c r="F169" i="16" a="1"/>
  <c r="H203" i="16" a="1"/>
  <c r="O195" i="16" a="1"/>
  <c r="O181" i="16" a="1"/>
  <c r="G155" i="16" a="1"/>
  <c r="O185" i="16" a="1"/>
  <c r="F215" i="16" a="1"/>
  <c r="F202" i="16" a="1"/>
  <c r="I172" i="16" a="1"/>
  <c r="F250" i="16" a="1"/>
  <c r="G250" i="16" a="1"/>
  <c r="F188" i="16" a="1"/>
  <c r="J149" i="16" a="1"/>
  <c r="G148" i="16" a="1"/>
  <c r="H153" i="16" a="1"/>
  <c r="F211" i="16" a="1"/>
  <c r="I193" i="16" a="1"/>
  <c r="F168" i="16" a="1"/>
  <c r="G201" i="16" a="1"/>
  <c r="I215" i="16" a="1"/>
  <c r="F154" i="16" a="1"/>
  <c r="H197" i="16" a="1"/>
  <c r="I221" i="16" a="1"/>
  <c r="F238" i="16" a="1"/>
  <c r="M181" i="16" a="1"/>
  <c r="I157" i="16" a="1"/>
  <c r="H161" i="16" a="1"/>
  <c r="M197" i="16" a="1"/>
  <c r="F163" i="16" a="1"/>
  <c r="F177" i="16" a="1"/>
  <c r="G178" i="16" a="1"/>
  <c r="G226" i="16" a="1"/>
  <c r="J155" i="16" a="1"/>
  <c r="M176" i="16" a="1"/>
  <c r="F192" i="16" a="1"/>
  <c r="G174" i="16" a="1"/>
  <c r="G219" i="16" a="1"/>
  <c r="G193" i="16" a="1"/>
  <c r="G224" i="16" a="1"/>
  <c r="J220" i="16" a="1"/>
  <c r="F219" i="16" a="1"/>
  <c r="G252" i="16" a="1"/>
  <c r="G167" i="16" a="1"/>
  <c r="F242" i="16" a="1"/>
  <c r="H159" i="16" a="1"/>
  <c r="H187" i="16" a="1"/>
  <c r="F158" i="16" a="1"/>
  <c r="O149" i="16" a="1"/>
  <c r="G180" i="16" a="1"/>
  <c r="I160" i="16" a="1"/>
  <c r="F195" i="16" a="1"/>
  <c r="G152" i="16" a="1"/>
  <c r="G169" i="16" a="1"/>
  <c r="O171" i="16" a="1"/>
  <c r="H200" i="16" a="1"/>
  <c r="F146" i="16" a="1"/>
  <c r="I176" i="16" a="1"/>
  <c r="F205" i="16" a="1"/>
  <c r="J206" i="16" a="1"/>
  <c r="I148" i="16" a="1"/>
  <c r="M165" i="16" a="1"/>
  <c r="G237" i="16" a="1"/>
  <c r="M161" i="16" a="1"/>
  <c r="F156" i="16" a="1"/>
  <c r="F224" i="16" a="1"/>
  <c r="H199" i="16" a="1"/>
  <c r="I154" i="16" a="1"/>
  <c r="F217" i="16" a="1"/>
  <c r="J200" i="16" a="1"/>
  <c r="G211" i="16" a="1"/>
  <c r="G192" i="16" a="1"/>
  <c r="F164" i="16" a="1"/>
  <c r="G179" i="16" a="1"/>
  <c r="F225" i="16" a="1"/>
  <c r="H190" i="16" a="1"/>
  <c r="G227" i="16" a="1"/>
  <c r="G243" i="16" a="1"/>
  <c r="F255" i="16" a="1"/>
  <c r="F167" i="16" a="1"/>
  <c r="F155" i="16" a="1"/>
  <c r="I149" i="16" a="1"/>
  <c r="G242" i="16" a="1"/>
  <c r="I211" i="16" a="1"/>
  <c r="H169" i="16" a="1"/>
  <c r="H188" i="16" a="1"/>
  <c r="O154" i="16" a="1"/>
  <c r="F204" i="16" a="1"/>
  <c r="H167" i="16" a="1"/>
  <c r="G197" i="16" a="1"/>
  <c r="I166" i="16" a="1"/>
  <c r="J198" i="16" a="1"/>
  <c r="G225" i="16" a="1"/>
  <c r="G6" i="16"/>
  <c r="M229" i="16" a="1"/>
  <c r="M200" i="16" a="1"/>
  <c r="J224" i="16" a="1"/>
  <c r="M203" i="16" a="1"/>
  <c r="O165" i="16" a="1"/>
  <c r="G159" i="16" a="1"/>
  <c r="H195" i="16" a="1"/>
  <c r="M221" i="16" a="1"/>
  <c r="H163" i="16" a="1"/>
  <c r="M153" i="16" a="1"/>
  <c r="H183" i="16" a="1"/>
  <c r="I184" i="16" a="1"/>
  <c r="F193" i="16" a="1"/>
  <c r="F148" i="16" a="1"/>
  <c r="G149" i="16" a="1"/>
  <c r="G255" i="16" a="1"/>
  <c r="H179" i="16" a="1"/>
  <c r="J164" i="16" a="1"/>
  <c r="G151" i="16" a="1"/>
  <c r="J162" i="16" a="1"/>
  <c r="F237" i="16" a="1"/>
  <c r="G206" i="16" a="1"/>
  <c r="G240" i="16" a="1"/>
  <c r="J174" i="16" a="1"/>
  <c r="O160" i="16" a="1"/>
  <c r="G231" i="16" a="1"/>
  <c r="M168" i="16" a="1"/>
  <c r="I219" i="16" a="1"/>
  <c r="F198" i="16" a="1"/>
  <c r="G249" i="16" a="1"/>
  <c r="J148" i="16" a="1"/>
  <c r="G205" i="16" a="1"/>
  <c r="O200" i="16" a="1"/>
  <c r="I217" i="16" a="1"/>
  <c r="F152" i="16" a="1"/>
  <c r="F159" i="16" a="1"/>
  <c r="G185" i="16" a="1"/>
  <c r="I189" i="16" a="1"/>
  <c r="F210" i="16" a="1"/>
  <c r="H174" i="16" a="1"/>
  <c r="H194" i="16" a="1"/>
  <c r="H186" i="16" a="1"/>
  <c r="M149" i="16" a="1"/>
  <c r="J150" i="16" a="1"/>
  <c r="G207" i="16" a="1"/>
  <c r="I180" i="16" a="1"/>
  <c r="F243" i="16" a="1"/>
  <c r="F200" i="16" a="1"/>
  <c r="O172" i="16" a="1"/>
  <c r="I229" i="16" a="1"/>
  <c r="I212" i="16" a="1"/>
  <c r="J205" i="16" a="1"/>
  <c r="G182" i="16" a="1"/>
  <c r="G160" i="16" a="1"/>
  <c r="F261" i="16" a="1"/>
  <c r="M189" i="16" a="1"/>
  <c r="O152" i="16" a="1"/>
  <c r="H151" i="16" a="1"/>
  <c r="G222" i="16" a="1"/>
  <c r="G198" i="16" a="1"/>
  <c r="J154" i="16" a="1"/>
  <c r="M187" i="16" a="1"/>
  <c r="F207" i="16" a="1"/>
  <c r="G168" i="16" a="1"/>
  <c r="I162" i="16" a="1"/>
  <c r="G259" i="16" a="1"/>
  <c r="F183" i="16" a="1"/>
  <c r="J168" i="16" a="1"/>
  <c r="F256" i="16" a="1"/>
  <c r="F182" i="16" a="1"/>
  <c r="F171" i="16" a="1"/>
  <c r="H180" i="16" a="1"/>
  <c r="F218" i="16" a="1"/>
  <c r="G257" i="16" a="1"/>
  <c r="M152" i="16" a="1"/>
  <c r="O201" i="16" a="1"/>
  <c r="I227" i="16" a="1"/>
  <c r="O168" i="16" a="1"/>
  <c r="H162" i="16" a="1"/>
  <c r="O197" i="16" a="1"/>
  <c r="F161" i="16" a="1"/>
  <c r="M154" i="16" a="1"/>
  <c r="G172" i="16" a="1"/>
  <c r="G202" i="16" a="1"/>
  <c r="F186" i="16" a="1"/>
  <c r="F214" i="16" a="1"/>
  <c r="F249" i="16" a="1"/>
  <c r="F236" i="16" a="1"/>
  <c r="G195" i="16" a="1"/>
  <c r="E6" i="16"/>
  <c r="M222" i="16" a="1"/>
  <c r="I171" i="16" a="1"/>
  <c r="F253" i="16" a="1"/>
  <c r="I209" i="16" a="1"/>
  <c r="G209" i="16" a="1"/>
  <c r="J169" i="16" a="1"/>
  <c r="M198" i="16" a="1"/>
  <c r="G210" i="16" a="1"/>
  <c r="H155" i="16" a="1"/>
  <c r="G260" i="16" a="1"/>
  <c r="H156" i="16" a="1"/>
  <c r="I156" i="16" a="1"/>
  <c r="F245" i="16" a="1"/>
  <c r="M218" i="16" a="1"/>
  <c r="O184" i="16" a="1"/>
  <c r="G190" i="16" a="1"/>
  <c r="J178" i="16" a="1"/>
  <c r="J173" i="16" a="1"/>
  <c r="G215" i="16" a="1"/>
  <c r="H170" i="16" a="1"/>
  <c r="J161" i="16" a="1"/>
  <c r="O161" i="16" a="1"/>
  <c r="I163" i="16" a="1"/>
  <c r="O189" i="16" a="1"/>
  <c r="J230" i="16" a="1"/>
  <c r="G184" i="16" a="1"/>
  <c r="G220" i="16" a="1"/>
  <c r="F160" i="16" a="1"/>
  <c r="F184" i="16" a="1"/>
  <c r="G239" i="16" a="1"/>
  <c r="G258" i="16" a="1"/>
  <c r="M172" i="16" a="1"/>
  <c r="J196" i="16" a="1"/>
  <c r="G253" i="16" a="1"/>
  <c r="H185" i="16" a="1"/>
  <c r="I199" i="16" a="1"/>
  <c r="G234" i="16" a="1"/>
  <c r="J214" i="16" a="1"/>
  <c r="O182" i="16" a="1"/>
  <c r="G166" i="16" a="1"/>
  <c r="M211" i="16" a="1"/>
  <c r="J208" i="16" a="1"/>
  <c r="G208" i="16" a="1"/>
  <c r="F247" i="16" a="1"/>
  <c r="H202" i="16" a="1"/>
  <c r="F176" i="16" a="1"/>
  <c r="H165" i="16" a="1"/>
  <c r="O199" i="16" a="1"/>
  <c r="F196" i="16" a="1"/>
  <c r="H160" i="16" a="1"/>
  <c r="G246" i="16" a="1"/>
  <c r="G164" i="16" a="1"/>
  <c r="J191" i="16" a="1"/>
  <c r="H182" i="16" a="1"/>
  <c r="J188" i="16" a="1"/>
  <c r="M217" i="16" a="1"/>
  <c r="F260" i="16" a="1"/>
  <c r="F223" i="16" a="1"/>
  <c r="F258" i="16" a="1"/>
  <c r="F248" i="16" a="1"/>
  <c r="O148" i="16" a="1"/>
  <c r="I206" i="16" a="1"/>
  <c r="F179" i="16" a="1"/>
  <c r="F187" i="16" a="1"/>
  <c r="G150" i="16" a="1"/>
  <c r="H157" i="16" a="1"/>
  <c r="O158" i="16" a="1"/>
  <c r="I191" i="16" a="1"/>
  <c r="H147" i="16" a="1"/>
  <c r="I182" i="16" a="1"/>
  <c r="G162" i="16" a="1"/>
  <c r="I203" i="16" a="1"/>
  <c r="M207" i="16" a="1"/>
  <c r="O179" i="16" a="1"/>
  <c r="F201" i="16" a="1"/>
  <c r="G245" i="16" a="1"/>
  <c r="F180" i="16" a="1"/>
  <c r="M163" i="16" a="1"/>
  <c r="F228" i="16" a="1"/>
  <c r="M160" i="16" a="1"/>
  <c r="F209" i="16" a="1"/>
  <c r="F190" i="16" a="1"/>
  <c r="J211" i="16" a="1"/>
  <c r="F220" i="16" a="1"/>
  <c r="F199" i="16" a="1"/>
  <c r="H158" i="16" a="1"/>
  <c r="H191" i="16" a="1"/>
  <c r="F241" i="16" a="1"/>
  <c r="J160" i="16" a="1"/>
  <c r="F239" i="16" a="1"/>
  <c r="F189" i="16" a="1"/>
  <c r="J185" i="16" a="1"/>
  <c r="J226" i="16" a="1"/>
  <c r="F191" i="16" a="1"/>
  <c r="G158" i="16" a="1"/>
  <c r="F244" i="16" a="1"/>
  <c r="F150" i="16" a="1"/>
  <c r="G216" i="16" a="1"/>
  <c r="O153" i="16" a="1"/>
  <c r="J225" i="16" a="1"/>
  <c r="G170" i="16" a="1"/>
  <c r="G165" i="16" a="1"/>
  <c r="M180" i="16" a="1"/>
  <c r="F185" i="16" a="1"/>
  <c r="H148" i="16" a="1"/>
  <c r="H184" i="16" a="1"/>
  <c r="G241" i="16" a="1"/>
  <c r="F153" i="16" a="1"/>
  <c r="G261" i="16" a="1"/>
  <c r="G221" i="16" a="1"/>
  <c r="M224" i="16" a="1"/>
  <c r="H176" i="16" a="1"/>
  <c r="I190" i="16" a="1"/>
  <c r="F213" i="16" a="1"/>
  <c r="J215" i="16" a="1"/>
  <c r="I232" i="16" a="1"/>
  <c r="G251" i="16" a="1"/>
  <c r="G217" i="16" a="1"/>
  <c r="G230" i="16" a="1"/>
  <c r="F235" i="16" a="1"/>
  <c r="D6" i="16"/>
  <c r="O188" i="16" a="1"/>
  <c r="H201" i="16" a="1"/>
  <c r="AT121" i="28" l="1"/>
  <c r="AT100" i="28"/>
  <c r="AT115" i="28"/>
  <c r="AT92" i="28"/>
  <c r="AT97" i="28"/>
  <c r="AT104" i="28"/>
  <c r="AT113" i="28"/>
  <c r="AT93" i="28"/>
  <c r="AT111" i="28"/>
  <c r="AT119" i="28"/>
  <c r="AT116" i="28"/>
  <c r="AT117" i="28"/>
  <c r="AT103" i="28"/>
  <c r="AT106" i="28"/>
  <c r="AT99" i="28"/>
  <c r="AT102" i="28"/>
  <c r="AT107" i="28"/>
  <c r="AT105" i="28"/>
  <c r="AT109" i="28"/>
  <c r="AT122" i="28"/>
  <c r="AT96" i="28"/>
  <c r="AT118" i="28"/>
  <c r="AT120" i="28"/>
  <c r="AT94" i="28"/>
  <c r="AT98" i="28"/>
  <c r="AT95" i="28"/>
  <c r="AT110" i="28"/>
  <c r="AT108" i="28"/>
  <c r="H20" i="13"/>
  <c r="I20" i="13" s="1"/>
  <c r="H2" i="34"/>
  <c r="I2" i="34" s="1"/>
  <c r="AM201" i="28"/>
  <c r="AM208" i="28"/>
  <c r="AM198" i="28"/>
  <c r="AM205" i="28"/>
  <c r="AM210" i="28"/>
  <c r="AM185" i="28"/>
  <c r="AM188" i="28"/>
  <c r="AM199" i="28"/>
  <c r="AM202" i="28"/>
  <c r="AM212" i="28"/>
  <c r="AM215" i="28"/>
  <c r="AM192" i="28"/>
  <c r="AM211" i="28"/>
  <c r="AM186" i="28"/>
  <c r="AM194" i="28"/>
  <c r="AM193" i="28"/>
  <c r="AM214" i="28"/>
  <c r="AM206" i="28"/>
  <c r="AM209" i="28"/>
  <c r="AM204" i="28"/>
  <c r="AM195" i="28"/>
  <c r="AM196" i="28"/>
  <c r="AM207" i="28"/>
  <c r="AM191" i="28"/>
  <c r="AM187" i="28"/>
  <c r="AM213" i="28"/>
  <c r="AM197" i="28"/>
  <c r="AM190" i="28"/>
  <c r="AM203" i="28"/>
  <c r="AM200" i="28"/>
  <c r="M3" i="23"/>
  <c r="M2" i="23"/>
  <c r="M4" i="23"/>
  <c r="M5" i="23"/>
  <c r="BB52" i="29"/>
  <c r="E52" i="29" s="1"/>
  <c r="AB13" i="29"/>
  <c r="BB72" i="29"/>
  <c r="E72" i="29" s="1"/>
  <c r="AB31" i="29"/>
  <c r="W11" i="29"/>
  <c r="AB32" i="29"/>
  <c r="AB14" i="29"/>
  <c r="BB37" i="29"/>
  <c r="U11" i="29"/>
  <c r="AB35" i="29"/>
  <c r="AS2" i="28"/>
  <c r="H84" i="13"/>
  <c r="I84" i="13" s="1"/>
  <c r="J84" i="13" s="1"/>
  <c r="K84" i="13" s="1"/>
  <c r="L84" i="13" s="1"/>
  <c r="H55" i="13"/>
  <c r="I55" i="13" s="1"/>
  <c r="J55" i="13" s="1"/>
  <c r="K55" i="13" s="1"/>
  <c r="L55" i="13" s="1"/>
  <c r="AB33" i="29"/>
  <c r="AB27" i="29"/>
  <c r="AB60" i="29"/>
  <c r="C60" i="29" s="1"/>
  <c r="D44" i="16"/>
  <c r="Q44" i="16" s="1"/>
  <c r="AB38" i="29"/>
  <c r="N36" i="16"/>
  <c r="D53" i="16"/>
  <c r="AB40" i="29"/>
  <c r="BB27" i="29"/>
  <c r="AB15" i="29"/>
  <c r="AB21" i="29"/>
  <c r="AB63" i="29"/>
  <c r="C63" i="29" s="1"/>
  <c r="AB29" i="29"/>
  <c r="AB26" i="29"/>
  <c r="L42" i="16"/>
  <c r="Q42" i="16" s="1"/>
  <c r="AB62" i="29"/>
  <c r="C62" i="29" s="1"/>
  <c r="AB19" i="29"/>
  <c r="BB25" i="29"/>
  <c r="AB34" i="29"/>
  <c r="AB67" i="29"/>
  <c r="C67" i="29" s="1"/>
  <c r="D48" i="16"/>
  <c r="Q48" i="16" s="1"/>
  <c r="AB17" i="29"/>
  <c r="BB36" i="29"/>
  <c r="AB39" i="29"/>
  <c r="AB37" i="29"/>
  <c r="AB16" i="29"/>
  <c r="AB22" i="29"/>
  <c r="Y11" i="29"/>
  <c r="D31" i="16"/>
  <c r="AB18" i="29"/>
  <c r="AB20" i="29"/>
  <c r="AB12" i="29"/>
  <c r="AB36" i="29"/>
  <c r="AB23" i="29"/>
  <c r="AB28" i="29"/>
  <c r="AB61" i="29"/>
  <c r="C61" i="29" s="1"/>
  <c r="AB30" i="29"/>
  <c r="AB24" i="29"/>
  <c r="T11" i="29"/>
  <c r="H45" i="16"/>
  <c r="M22" i="34" s="1" a="1"/>
  <c r="M22" i="34" s="1"/>
  <c r="H22" i="34" s="1"/>
  <c r="I22" i="34" s="1"/>
  <c r="D39" i="16"/>
  <c r="AB25" i="29"/>
  <c r="BB18" i="29"/>
  <c r="H49" i="34"/>
  <c r="I49" i="34" s="1"/>
  <c r="Q46" i="16"/>
  <c r="H20" i="34"/>
  <c r="I20" i="34" s="1"/>
  <c r="X11" i="29"/>
  <c r="BB49" i="29"/>
  <c r="E49" i="29" s="1"/>
  <c r="BB9" i="28"/>
  <c r="AP9" i="28"/>
  <c r="BB48" i="29"/>
  <c r="E48" i="29" s="1"/>
  <c r="Q31" i="16"/>
  <c r="BB47" i="29"/>
  <c r="E47" i="29" s="1"/>
  <c r="Q52" i="16"/>
  <c r="Q53" i="16"/>
  <c r="Q34" i="16"/>
  <c r="Q33" i="16"/>
  <c r="Q30" i="16"/>
  <c r="Q37" i="16"/>
  <c r="Q35" i="16"/>
  <c r="M7" i="11" a="1"/>
  <c r="M7" i="11" s="1"/>
  <c r="H7" i="11" s="1"/>
  <c r="I7" i="11" s="1"/>
  <c r="J7" i="11" s="1"/>
  <c r="K7" i="11" s="1"/>
  <c r="L7" i="11" s="1"/>
  <c r="Q38" i="16"/>
  <c r="Q26" i="16"/>
  <c r="Q39" i="16"/>
  <c r="Q32" i="16"/>
  <c r="Q27" i="16"/>
  <c r="Q41" i="16"/>
  <c r="M14" i="31" a="1"/>
  <c r="M14" i="31" s="1"/>
  <c r="H14" i="31" s="1"/>
  <c r="I14" i="31" s="1"/>
  <c r="J14" i="31" s="1"/>
  <c r="K14" i="31" s="1"/>
  <c r="L14" i="31" s="1"/>
  <c r="Q40" i="16"/>
  <c r="Q55" i="16"/>
  <c r="Q50" i="16"/>
  <c r="Q43" i="16"/>
  <c r="Q49" i="16"/>
  <c r="Q36" i="16"/>
  <c r="Q29" i="16"/>
  <c r="Q51" i="16"/>
  <c r="Q79" i="16"/>
  <c r="Q58" i="16"/>
  <c r="Q74" i="16"/>
  <c r="Q57" i="16"/>
  <c r="Q73" i="16"/>
  <c r="Q78" i="16"/>
  <c r="Q71" i="16"/>
  <c r="Q28" i="16"/>
  <c r="Q70" i="16"/>
  <c r="Q62" i="16"/>
  <c r="Q75" i="16"/>
  <c r="Q66" i="16"/>
  <c r="Q59" i="16"/>
  <c r="Q54" i="16"/>
  <c r="Q61" i="16"/>
  <c r="Q76" i="16"/>
  <c r="Q67" i="16"/>
  <c r="Q60" i="16"/>
  <c r="Q72" i="16"/>
  <c r="Q80" i="16"/>
  <c r="Q81" i="16"/>
  <c r="Q69" i="16"/>
  <c r="Q64" i="16"/>
  <c r="Q77" i="16"/>
  <c r="Q82" i="16"/>
  <c r="Q63" i="16"/>
  <c r="Q68" i="16"/>
  <c r="Q65" i="16"/>
  <c r="M88" i="34" a="1"/>
  <c r="M88" i="34" s="1"/>
  <c r="H88" i="34" s="1"/>
  <c r="I88" i="34" s="1"/>
  <c r="M86" i="34" a="1"/>
  <c r="M86" i="34" s="1"/>
  <c r="H86" i="34" s="1"/>
  <c r="I86" i="34" s="1"/>
  <c r="M67" i="34" a="1"/>
  <c r="M67" i="34" s="1"/>
  <c r="H67" i="34" s="1"/>
  <c r="I67" i="34" s="1"/>
  <c r="M61" i="34" a="1"/>
  <c r="M61" i="34" s="1"/>
  <c r="H61" i="34" s="1"/>
  <c r="I61" i="34" s="1"/>
  <c r="BE7" i="28"/>
  <c r="M71" i="34" a="1"/>
  <c r="M71" i="34" s="1"/>
  <c r="H71" i="34" s="1"/>
  <c r="I71" i="34" s="1"/>
  <c r="M78" i="34" a="1"/>
  <c r="M78" i="34" s="1"/>
  <c r="H78" i="34" s="1"/>
  <c r="I78" i="34" s="1"/>
  <c r="J31" i="34"/>
  <c r="K31" i="34" s="1"/>
  <c r="L31" i="34" s="1"/>
  <c r="BE8" i="28"/>
  <c r="M83" i="34" a="1"/>
  <c r="M83" i="34" s="1"/>
  <c r="H83" i="34" s="1"/>
  <c r="I83" i="34" s="1"/>
  <c r="M75" i="34" a="1"/>
  <c r="M75" i="34" s="1"/>
  <c r="H75" i="34" s="1"/>
  <c r="I75" i="34" s="1"/>
  <c r="M84" i="34" a="1"/>
  <c r="M84" i="34" s="1"/>
  <c r="H84" i="34" s="1"/>
  <c r="I84" i="34" s="1"/>
  <c r="M73" i="34" a="1"/>
  <c r="M73" i="34" s="1"/>
  <c r="H73" i="34" s="1"/>
  <c r="I73" i="34" s="1"/>
  <c r="M70" i="34" a="1"/>
  <c r="M70" i="34" s="1"/>
  <c r="H70" i="34" s="1"/>
  <c r="I70" i="34" s="1"/>
  <c r="M65" i="34" a="1"/>
  <c r="M65" i="34" s="1"/>
  <c r="H65" i="34" s="1"/>
  <c r="I65" i="34" s="1"/>
  <c r="M82" i="34" a="1"/>
  <c r="M82" i="34" s="1"/>
  <c r="H82" i="34" s="1"/>
  <c r="I82" i="34" s="1"/>
  <c r="M69" i="34" a="1"/>
  <c r="M69" i="34" s="1"/>
  <c r="H69" i="34" s="1"/>
  <c r="I69" i="34" s="1"/>
  <c r="M74" i="34" a="1"/>
  <c r="M74" i="34" s="1"/>
  <c r="H74" i="34" s="1"/>
  <c r="I74" i="34" s="1"/>
  <c r="J2" i="34"/>
  <c r="K2" i="34" s="1"/>
  <c r="L2" i="34" s="1"/>
  <c r="M63" i="34" a="1"/>
  <c r="M63" i="34" s="1"/>
  <c r="H63" i="34" s="1"/>
  <c r="I63" i="34" s="1"/>
  <c r="M68" i="34" a="1"/>
  <c r="M68" i="34" s="1"/>
  <c r="H68" i="34" s="1"/>
  <c r="I68" i="34" s="1"/>
  <c r="M66" i="34" a="1"/>
  <c r="M66" i="34" s="1"/>
  <c r="H66" i="34" s="1"/>
  <c r="I66" i="34" s="1"/>
  <c r="M33" i="34" a="1"/>
  <c r="M33" i="34" s="1"/>
  <c r="H33" i="34" s="1"/>
  <c r="I33" i="34" s="1"/>
  <c r="Q56" i="16"/>
  <c r="M87" i="34" a="1"/>
  <c r="M87" i="34" s="1"/>
  <c r="H87" i="34" s="1"/>
  <c r="I87" i="34" s="1"/>
  <c r="M64" i="34" a="1"/>
  <c r="M64" i="34" s="1"/>
  <c r="H64" i="34" s="1"/>
  <c r="I64" i="34" s="1"/>
  <c r="M62" i="34" a="1"/>
  <c r="M62" i="34" s="1"/>
  <c r="H62" i="34" s="1"/>
  <c r="I62" i="34" s="1"/>
  <c r="M81" i="34" a="1"/>
  <c r="M81" i="34" s="1"/>
  <c r="H81" i="34" s="1"/>
  <c r="I81" i="34" s="1"/>
  <c r="M72" i="34" a="1"/>
  <c r="M72" i="34" s="1"/>
  <c r="H72" i="34" s="1"/>
  <c r="I72" i="34" s="1"/>
  <c r="M76" i="34" a="1"/>
  <c r="M76" i="34" s="1"/>
  <c r="H76" i="34" s="1"/>
  <c r="I76" i="34" s="1"/>
  <c r="M77" i="34" a="1"/>
  <c r="M77" i="34" s="1"/>
  <c r="H77" i="34" s="1"/>
  <c r="I77" i="34" s="1"/>
  <c r="M85" i="34" a="1"/>
  <c r="M85" i="34" s="1"/>
  <c r="H85" i="34" s="1"/>
  <c r="I85" i="34" s="1"/>
  <c r="M60" i="34" a="1"/>
  <c r="M60" i="34" s="1"/>
  <c r="H60" i="34" s="1"/>
  <c r="I60" i="34" s="1"/>
  <c r="M80" i="34" a="1"/>
  <c r="M80" i="34" s="1"/>
  <c r="H80" i="34" s="1"/>
  <c r="I80" i="34" s="1"/>
  <c r="Q47" i="16"/>
  <c r="M24" i="34" a="1"/>
  <c r="M24" i="34" s="1"/>
  <c r="H24" i="34" s="1"/>
  <c r="I24" i="34" s="1"/>
  <c r="M79" i="34" a="1"/>
  <c r="M79" i="34" s="1"/>
  <c r="H79" i="34" s="1"/>
  <c r="I79" i="34" s="1"/>
  <c r="F226" i="16"/>
  <c r="J155" i="16"/>
  <c r="J222" i="16"/>
  <c r="F255" i="16"/>
  <c r="I191" i="16"/>
  <c r="F149" i="16"/>
  <c r="J166" i="16"/>
  <c r="I176" i="16"/>
  <c r="F172" i="16"/>
  <c r="I195" i="16"/>
  <c r="F225" i="16"/>
  <c r="F243" i="16"/>
  <c r="J146" i="16"/>
  <c r="F208" i="16"/>
  <c r="J185" i="16"/>
  <c r="J206" i="16"/>
  <c r="I217" i="16"/>
  <c r="I205" i="16"/>
  <c r="F207" i="16"/>
  <c r="M222" i="16"/>
  <c r="I161" i="16"/>
  <c r="J217" i="16"/>
  <c r="F214" i="16"/>
  <c r="F227" i="16"/>
  <c r="M165" i="16"/>
  <c r="M150" i="16"/>
  <c r="F217" i="16"/>
  <c r="F223" i="16"/>
  <c r="I184" i="16"/>
  <c r="J230" i="16"/>
  <c r="M201" i="16"/>
  <c r="I219" i="16"/>
  <c r="M153" i="16"/>
  <c r="F257" i="16"/>
  <c r="F162" i="16"/>
  <c r="F251" i="16"/>
  <c r="M172" i="16"/>
  <c r="F154" i="16"/>
  <c r="J225" i="16"/>
  <c r="F229" i="16"/>
  <c r="I211" i="16"/>
  <c r="J211" i="16"/>
  <c r="J229" i="16"/>
  <c r="J168" i="16"/>
  <c r="F213" i="16"/>
  <c r="I165" i="16"/>
  <c r="J150" i="16"/>
  <c r="J184" i="16"/>
  <c r="F230" i="16"/>
  <c r="F201" i="16"/>
  <c r="F252" i="16"/>
  <c r="F219" i="16"/>
  <c r="I187" i="16"/>
  <c r="I153" i="16"/>
  <c r="J226" i="16"/>
  <c r="F155" i="16"/>
  <c r="F242" i="16"/>
  <c r="M149" i="16"/>
  <c r="F177" i="16"/>
  <c r="I166" i="16"/>
  <c r="F258" i="16"/>
  <c r="M148" i="16"/>
  <c r="I172" i="16"/>
  <c r="M154" i="16"/>
  <c r="F179" i="16"/>
  <c r="F146" i="16"/>
  <c r="F185" i="16"/>
  <c r="F228" i="16"/>
  <c r="I152" i="16"/>
  <c r="F209" i="16"/>
  <c r="F150" i="16"/>
  <c r="J189" i="16"/>
  <c r="J174" i="16"/>
  <c r="J181" i="16"/>
  <c r="M187" i="16"/>
  <c r="F249" i="16"/>
  <c r="F222" i="16"/>
  <c r="J161" i="16"/>
  <c r="F245" i="16"/>
  <c r="I162" i="16"/>
  <c r="F260" i="16"/>
  <c r="F148" i="16"/>
  <c r="F194" i="16"/>
  <c r="J154" i="16"/>
  <c r="M168" i="16"/>
  <c r="I200" i="16"/>
  <c r="M179" i="16"/>
  <c r="M207" i="16"/>
  <c r="F237" i="16"/>
  <c r="F171" i="16"/>
  <c r="F240" i="16"/>
  <c r="M189" i="16"/>
  <c r="F184" i="16"/>
  <c r="F259" i="16"/>
  <c r="M181" i="16"/>
  <c r="F147" i="16"/>
  <c r="F187" i="16"/>
  <c r="M211" i="16"/>
  <c r="J162" i="16"/>
  <c r="J148" i="16"/>
  <c r="I154" i="16"/>
  <c r="F168" i="16"/>
  <c r="I207" i="16"/>
  <c r="J160" i="16"/>
  <c r="F165" i="16"/>
  <c r="I182" i="16"/>
  <c r="I209" i="16"/>
  <c r="M152" i="16"/>
  <c r="M231" i="16"/>
  <c r="M171" i="16"/>
  <c r="F247" i="16"/>
  <c r="F189" i="16"/>
  <c r="F174" i="16"/>
  <c r="M184" i="16"/>
  <c r="J215" i="16"/>
  <c r="J196" i="16"/>
  <c r="I216" i="16"/>
  <c r="F244" i="16"/>
  <c r="F161" i="16"/>
  <c r="M162" i="16"/>
  <c r="J220" i="16"/>
  <c r="I221" i="16"/>
  <c r="J200" i="16"/>
  <c r="J192" i="16"/>
  <c r="M158" i="16"/>
  <c r="F239" i="16"/>
  <c r="F160" i="16"/>
  <c r="J164" i="16"/>
  <c r="F164" i="16"/>
  <c r="I215" i="16"/>
  <c r="F181" i="16"/>
  <c r="I203" i="16"/>
  <c r="F196" i="16"/>
  <c r="F188" i="16"/>
  <c r="F216" i="16"/>
  <c r="J151" i="16"/>
  <c r="F157" i="16"/>
  <c r="M161" i="16"/>
  <c r="F248" i="16"/>
  <c r="F211" i="16"/>
  <c r="F254" i="16"/>
  <c r="I197" i="16"/>
  <c r="M221" i="16"/>
  <c r="I148" i="16"/>
  <c r="M199" i="16"/>
  <c r="F210" i="16"/>
  <c r="F158" i="16"/>
  <c r="F212" i="16"/>
  <c r="I189" i="16"/>
  <c r="M218" i="16"/>
  <c r="F215" i="16"/>
  <c r="F203" i="16"/>
  <c r="J188" i="16"/>
  <c r="I180" i="16"/>
  <c r="F151" i="16"/>
  <c r="F186" i="16"/>
  <c r="M224" i="16"/>
  <c r="I157" i="16"/>
  <c r="J197" i="16"/>
  <c r="F220" i="16"/>
  <c r="F199" i="16"/>
  <c r="J190" i="16"/>
  <c r="F256" i="16"/>
  <c r="J178" i="16"/>
  <c r="F236" i="16"/>
  <c r="F200" i="16"/>
  <c r="M212" i="16"/>
  <c r="M160" i="16"/>
  <c r="I232" i="16"/>
  <c r="F173" i="16"/>
  <c r="I231" i="16"/>
  <c r="J198" i="16"/>
  <c r="F170" i="16"/>
  <c r="F250" i="16"/>
  <c r="J169" i="16"/>
  <c r="M203" i="16"/>
  <c r="J214" i="16"/>
  <c r="I188" i="16"/>
  <c r="M180" i="16"/>
  <c r="F238" i="16"/>
  <c r="J224" i="16"/>
  <c r="F234" i="16"/>
  <c r="F163" i="16"/>
  <c r="F193" i="16"/>
  <c r="F197" i="16"/>
  <c r="F221" i="16"/>
  <c r="I199" i="16"/>
  <c r="F178" i="16"/>
  <c r="M200" i="16"/>
  <c r="J208" i="16"/>
  <c r="I212" i="16"/>
  <c r="F253" i="16"/>
  <c r="I160" i="16"/>
  <c r="F167" i="16"/>
  <c r="F231" i="16"/>
  <c r="F241" i="16"/>
  <c r="F202" i="16"/>
  <c r="J218" i="16"/>
  <c r="J173" i="16"/>
  <c r="F159" i="16"/>
  <c r="I156" i="16"/>
  <c r="M163" i="16"/>
  <c r="I193" i="16"/>
  <c r="M197" i="16"/>
  <c r="I190" i="16"/>
  <c r="F192" i="16"/>
  <c r="M208" i="16"/>
  <c r="F175" i="16"/>
  <c r="M198" i="16"/>
  <c r="I171" i="16"/>
  <c r="F233" i="16"/>
  <c r="I227" i="16"/>
  <c r="F204" i="16"/>
  <c r="F198" i="16"/>
  <c r="J205" i="16"/>
  <c r="F246" i="16"/>
  <c r="F218" i="16"/>
  <c r="M182" i="16"/>
  <c r="I173" i="16"/>
  <c r="M188" i="16"/>
  <c r="F180" i="16"/>
  <c r="F235" i="16"/>
  <c r="F224" i="16"/>
  <c r="F156" i="16"/>
  <c r="F191" i="16"/>
  <c r="J149" i="16"/>
  <c r="I163" i="16"/>
  <c r="M176" i="16"/>
  <c r="F190" i="16"/>
  <c r="F195" i="16"/>
  <c r="F206" i="16"/>
  <c r="I229" i="16"/>
  <c r="F152" i="16"/>
  <c r="F232" i="16"/>
  <c r="M217" i="16"/>
  <c r="F205" i="16"/>
  <c r="F169" i="16"/>
  <c r="F182" i="16"/>
  <c r="F261" i="16"/>
  <c r="I214" i="16"/>
  <c r="F153" i="16"/>
  <c r="J191" i="16"/>
  <c r="I149" i="16"/>
  <c r="F166" i="16"/>
  <c r="F183" i="16"/>
  <c r="F176" i="16"/>
  <c r="M195" i="16"/>
  <c r="I206" i="16"/>
  <c r="M229" i="16"/>
  <c r="M185" i="16"/>
  <c r="M228" i="16"/>
  <c r="J11" i="32"/>
  <c r="K11" i="32" s="1"/>
  <c r="L11" i="32" s="1"/>
  <c r="J78" i="32"/>
  <c r="K78" i="32" s="1"/>
  <c r="L78" i="32" s="1"/>
  <c r="J47" i="31"/>
  <c r="K47" i="31" s="1"/>
  <c r="L47" i="31" s="1"/>
  <c r="J22" i="32"/>
  <c r="K22" i="32" s="1"/>
  <c r="L22" i="32" s="1"/>
  <c r="J32" i="31"/>
  <c r="K32" i="31" s="1"/>
  <c r="L32" i="31" s="1"/>
  <c r="J51" i="31"/>
  <c r="K51" i="31" s="1"/>
  <c r="L51" i="31" s="1"/>
  <c r="J2" i="32"/>
  <c r="K2" i="32" s="1"/>
  <c r="L2" i="32" s="1"/>
  <c r="J41" i="32"/>
  <c r="K41" i="32" s="1"/>
  <c r="L41" i="32" s="1"/>
  <c r="J62" i="32"/>
  <c r="K62" i="32" s="1"/>
  <c r="L62" i="32" s="1"/>
  <c r="J73" i="31"/>
  <c r="K73" i="31" s="1"/>
  <c r="L73" i="31" s="1"/>
  <c r="J61" i="31"/>
  <c r="K61" i="31" s="1"/>
  <c r="L61" i="31" s="1"/>
  <c r="J17" i="31"/>
  <c r="K17" i="31" s="1"/>
  <c r="L17" i="31" s="1"/>
  <c r="J73" i="32"/>
  <c r="K73" i="32" s="1"/>
  <c r="L73" i="32" s="1"/>
  <c r="J40" i="31"/>
  <c r="K40" i="31" s="1"/>
  <c r="L40" i="31" s="1"/>
  <c r="J86" i="32"/>
  <c r="K86" i="32" s="1"/>
  <c r="L86" i="32" s="1"/>
  <c r="J75" i="31"/>
  <c r="K75" i="31" s="1"/>
  <c r="L75" i="31" s="1"/>
  <c r="J81" i="32"/>
  <c r="K81" i="32" s="1"/>
  <c r="L81" i="32" s="1"/>
  <c r="J67" i="31"/>
  <c r="K67" i="31" s="1"/>
  <c r="L67" i="31" s="1"/>
  <c r="J67" i="32"/>
  <c r="K67" i="32" s="1"/>
  <c r="L67" i="32" s="1"/>
  <c r="J85" i="32"/>
  <c r="K85" i="32" s="1"/>
  <c r="L85" i="32" s="1"/>
  <c r="J24" i="32"/>
  <c r="K24" i="32" s="1"/>
  <c r="L24" i="32" s="1"/>
  <c r="J21" i="31"/>
  <c r="K21" i="31" s="1"/>
  <c r="L21" i="31" s="1"/>
  <c r="J6" i="32"/>
  <c r="K6" i="32" s="1"/>
  <c r="L6" i="32" s="1"/>
  <c r="J40" i="32"/>
  <c r="K40" i="32" s="1"/>
  <c r="L40" i="32" s="1"/>
  <c r="J43" i="31"/>
  <c r="K43" i="31" s="1"/>
  <c r="L43" i="31" s="1"/>
  <c r="J9" i="31"/>
  <c r="K9" i="31" s="1"/>
  <c r="L9" i="31" s="1"/>
  <c r="J82" i="32"/>
  <c r="K82" i="32" s="1"/>
  <c r="L82" i="32" s="1"/>
  <c r="J22" i="31"/>
  <c r="K22" i="31" s="1"/>
  <c r="L22" i="31" s="1"/>
  <c r="J28" i="31"/>
  <c r="K28" i="31" s="1"/>
  <c r="L28" i="31" s="1"/>
  <c r="J2" i="8"/>
  <c r="K2" i="8" s="1"/>
  <c r="L2" i="8" s="1"/>
  <c r="J8" i="31"/>
  <c r="K8" i="31" s="1"/>
  <c r="L8" i="31" s="1"/>
  <c r="J45" i="32"/>
  <c r="K45" i="32" s="1"/>
  <c r="L45" i="32" s="1"/>
  <c r="J30" i="32"/>
  <c r="K30" i="32" s="1"/>
  <c r="L30" i="32" s="1"/>
  <c r="J37" i="32"/>
  <c r="K37" i="32" s="1"/>
  <c r="L37" i="32" s="1"/>
  <c r="J17" i="32"/>
  <c r="K17" i="32" s="1"/>
  <c r="L17" i="32" s="1"/>
  <c r="J18" i="31"/>
  <c r="K18" i="31" s="1"/>
  <c r="L18" i="31" s="1"/>
  <c r="J10" i="32"/>
  <c r="K10" i="32" s="1"/>
  <c r="L10" i="32" s="1"/>
  <c r="J56" i="31"/>
  <c r="K56" i="31" s="1"/>
  <c r="L56" i="31" s="1"/>
  <c r="J18" i="32"/>
  <c r="K18" i="32" s="1"/>
  <c r="L18" i="32" s="1"/>
  <c r="J4" i="32"/>
  <c r="K4" i="32" s="1"/>
  <c r="L4" i="32" s="1"/>
  <c r="J10" i="31"/>
  <c r="K10" i="31" s="1"/>
  <c r="L10" i="31" s="1"/>
  <c r="J63" i="31"/>
  <c r="K63" i="31" s="1"/>
  <c r="L63" i="31" s="1"/>
  <c r="J16" i="32"/>
  <c r="K16" i="32" s="1"/>
  <c r="L16" i="32" s="1"/>
  <c r="J38" i="31"/>
  <c r="K38" i="31" s="1"/>
  <c r="L38" i="31" s="1"/>
  <c r="J65" i="31"/>
  <c r="K65" i="31" s="1"/>
  <c r="L65" i="31" s="1"/>
  <c r="J71" i="32"/>
  <c r="K71" i="32" s="1"/>
  <c r="L71" i="32" s="1"/>
  <c r="J52" i="32"/>
  <c r="K52" i="32" s="1"/>
  <c r="L52" i="32" s="1"/>
  <c r="J72" i="31"/>
  <c r="K72" i="31" s="1"/>
  <c r="L72" i="31" s="1"/>
  <c r="J76" i="32"/>
  <c r="K76" i="32" s="1"/>
  <c r="L76" i="32" s="1"/>
  <c r="J77" i="31"/>
  <c r="K77" i="31" s="1"/>
  <c r="L77" i="31" s="1"/>
  <c r="J56" i="32"/>
  <c r="K56" i="32" s="1"/>
  <c r="L56" i="32" s="1"/>
  <c r="J48" i="32"/>
  <c r="K48" i="32" s="1"/>
  <c r="L48" i="32" s="1"/>
  <c r="J20" i="32"/>
  <c r="K20" i="32" s="1"/>
  <c r="L20" i="32" s="1"/>
  <c r="J71" i="31"/>
  <c r="K71" i="31" s="1"/>
  <c r="L71" i="31" s="1"/>
  <c r="J59" i="31"/>
  <c r="K59" i="31" s="1"/>
  <c r="L59" i="31" s="1"/>
  <c r="J7" i="32"/>
  <c r="K7" i="32" s="1"/>
  <c r="L7" i="32" s="1"/>
  <c r="J53" i="31"/>
  <c r="K53" i="31" s="1"/>
  <c r="L53" i="31" s="1"/>
  <c r="J4" i="31"/>
  <c r="K4" i="31" s="1"/>
  <c r="L4" i="31" s="1"/>
  <c r="J45" i="31"/>
  <c r="K45" i="31" s="1"/>
  <c r="L45" i="31" s="1"/>
  <c r="J44" i="32"/>
  <c r="K44" i="32" s="1"/>
  <c r="L44" i="32" s="1"/>
  <c r="J36" i="31"/>
  <c r="K36" i="31" s="1"/>
  <c r="L36" i="31" s="1"/>
  <c r="J13" i="31"/>
  <c r="K13" i="31" s="1"/>
  <c r="L13" i="31" s="1"/>
  <c r="J53" i="32"/>
  <c r="K53" i="32" s="1"/>
  <c r="L53" i="32" s="1"/>
  <c r="J46" i="32"/>
  <c r="K46" i="32" s="1"/>
  <c r="L46" i="32" s="1"/>
  <c r="J34" i="32"/>
  <c r="K34" i="32" s="1"/>
  <c r="L34" i="32" s="1"/>
  <c r="J88" i="31"/>
  <c r="K88" i="31" s="1"/>
  <c r="L88" i="31" s="1"/>
  <c r="J87" i="31"/>
  <c r="K87" i="31" s="1"/>
  <c r="L87" i="31" s="1"/>
  <c r="J54" i="32"/>
  <c r="K54" i="32" s="1"/>
  <c r="L54" i="32" s="1"/>
  <c r="J25" i="32"/>
  <c r="K25" i="32" s="1"/>
  <c r="L25" i="32" s="1"/>
  <c r="J70" i="32"/>
  <c r="K70" i="32" s="1"/>
  <c r="L70" i="32" s="1"/>
  <c r="J44" i="31"/>
  <c r="K44" i="31" s="1"/>
  <c r="L44" i="31" s="1"/>
  <c r="J80" i="32"/>
  <c r="K80" i="32" s="1"/>
  <c r="L80" i="32" s="1"/>
  <c r="J55" i="31"/>
  <c r="K55" i="31" s="1"/>
  <c r="L55" i="31" s="1"/>
  <c r="J64" i="32"/>
  <c r="K64" i="32" s="1"/>
  <c r="L64" i="32" s="1"/>
  <c r="J68" i="31"/>
  <c r="K68" i="31" s="1"/>
  <c r="L68" i="31" s="1"/>
  <c r="J16" i="31"/>
  <c r="K16" i="31" s="1"/>
  <c r="L16" i="31" s="1"/>
  <c r="J74" i="32"/>
  <c r="K74" i="32" s="1"/>
  <c r="L74" i="32" s="1"/>
  <c r="J29" i="32"/>
  <c r="K29" i="32" s="1"/>
  <c r="L29" i="32" s="1"/>
  <c r="J12" i="31"/>
  <c r="K12" i="31" s="1"/>
  <c r="L12" i="31" s="1"/>
  <c r="J49" i="31"/>
  <c r="K49" i="31" s="1"/>
  <c r="L49" i="31" s="1"/>
  <c r="J46" i="31"/>
  <c r="K46" i="31" s="1"/>
  <c r="L46" i="31" s="1"/>
  <c r="J27" i="31"/>
  <c r="K27" i="31" s="1"/>
  <c r="L27" i="31" s="1"/>
  <c r="J83" i="31"/>
  <c r="K83" i="31" s="1"/>
  <c r="L83" i="31" s="1"/>
  <c r="J61" i="32"/>
  <c r="K61" i="32" s="1"/>
  <c r="L61" i="32" s="1"/>
  <c r="J29" i="31"/>
  <c r="K29" i="31" s="1"/>
  <c r="L29" i="31" s="1"/>
  <c r="J5" i="32"/>
  <c r="K5" i="32" s="1"/>
  <c r="L5" i="32" s="1"/>
  <c r="J19" i="31"/>
  <c r="K19" i="31" s="1"/>
  <c r="L19" i="31" s="1"/>
  <c r="J85" i="31"/>
  <c r="K85" i="31" s="1"/>
  <c r="L85" i="31" s="1"/>
  <c r="J70" i="31"/>
  <c r="K70" i="31" s="1"/>
  <c r="L70" i="31" s="1"/>
  <c r="J47" i="32"/>
  <c r="K47" i="32" s="1"/>
  <c r="L47" i="32" s="1"/>
  <c r="J5" i="31"/>
  <c r="K5" i="31" s="1"/>
  <c r="L5" i="31" s="1"/>
  <c r="J62" i="31"/>
  <c r="K62" i="31" s="1"/>
  <c r="L62" i="31" s="1"/>
  <c r="H171" i="16"/>
  <c r="H174" i="16"/>
  <c r="H187" i="16"/>
  <c r="H161" i="16"/>
  <c r="H190" i="16"/>
  <c r="H147" i="16"/>
  <c r="H163" i="16"/>
  <c r="H176" i="16"/>
  <c r="H160" i="16"/>
  <c r="H189" i="16"/>
  <c r="H167" i="16"/>
  <c r="H173" i="16"/>
  <c r="H157" i="16"/>
  <c r="H172" i="16"/>
  <c r="H195" i="16"/>
  <c r="H169" i="16"/>
  <c r="H154" i="16"/>
  <c r="H182" i="16"/>
  <c r="H180" i="16"/>
  <c r="H165" i="16"/>
  <c r="H202" i="16"/>
  <c r="H194" i="16"/>
  <c r="H178" i="16"/>
  <c r="H179" i="16"/>
  <c r="H152" i="16"/>
  <c r="H201" i="16"/>
  <c r="H155" i="16"/>
  <c r="H150" i="16"/>
  <c r="H196" i="16"/>
  <c r="H151" i="16"/>
  <c r="H186" i="16"/>
  <c r="H162" i="16"/>
  <c r="H200" i="16"/>
  <c r="H192" i="16"/>
  <c r="H181" i="16"/>
  <c r="H203" i="16"/>
  <c r="H156" i="16"/>
  <c r="H148" i="16"/>
  <c r="H199" i="16"/>
  <c r="H198" i="16"/>
  <c r="H188" i="16"/>
  <c r="H185" i="16"/>
  <c r="H170" i="16"/>
  <c r="H184" i="16"/>
  <c r="H153" i="16"/>
  <c r="H159" i="16"/>
  <c r="H191" i="16"/>
  <c r="H149" i="16"/>
  <c r="H197" i="16"/>
  <c r="H183" i="16"/>
  <c r="H158" i="16"/>
  <c r="J97" i="12"/>
  <c r="K97" i="12" s="1"/>
  <c r="L97" i="12" s="1"/>
  <c r="J27" i="12"/>
  <c r="K27" i="12" s="1"/>
  <c r="L27" i="12" s="1"/>
  <c r="J30" i="12"/>
  <c r="K30" i="12" s="1"/>
  <c r="L30" i="12" s="1"/>
  <c r="J71" i="12"/>
  <c r="K71" i="12" s="1"/>
  <c r="L71" i="12" s="1"/>
  <c r="J43" i="12"/>
  <c r="K43" i="12" s="1"/>
  <c r="L43" i="12" s="1"/>
  <c r="J91" i="12"/>
  <c r="K91" i="12" s="1"/>
  <c r="L91" i="12" s="1"/>
  <c r="J80" i="12"/>
  <c r="K80" i="12" s="1"/>
  <c r="L80" i="12" s="1"/>
  <c r="J17" i="12"/>
  <c r="K17" i="12" s="1"/>
  <c r="L17" i="12" s="1"/>
  <c r="J76" i="12"/>
  <c r="K76" i="12" s="1"/>
  <c r="L76" i="12" s="1"/>
  <c r="J46" i="12"/>
  <c r="K46" i="12" s="1"/>
  <c r="L46" i="12" s="1"/>
  <c r="J83" i="12"/>
  <c r="K83" i="12" s="1"/>
  <c r="L83" i="12" s="1"/>
  <c r="J3" i="12"/>
  <c r="K3" i="12" s="1"/>
  <c r="L3" i="12" s="1"/>
  <c r="J98" i="12"/>
  <c r="K98" i="12" s="1"/>
  <c r="L98" i="12" s="1"/>
  <c r="J19" i="12"/>
  <c r="K19" i="12" s="1"/>
  <c r="L19" i="12" s="1"/>
  <c r="J49" i="12"/>
  <c r="K49" i="12" s="1"/>
  <c r="L49" i="12" s="1"/>
  <c r="J32" i="12"/>
  <c r="K32" i="12" s="1"/>
  <c r="L32" i="12" s="1"/>
  <c r="J24" i="12"/>
  <c r="K24" i="12" s="1"/>
  <c r="L24" i="12" s="1"/>
  <c r="J99" i="12"/>
  <c r="K99" i="12" s="1"/>
  <c r="L99" i="12" s="1"/>
  <c r="J16" i="12"/>
  <c r="K16" i="12" s="1"/>
  <c r="L16" i="12" s="1"/>
  <c r="J73" i="12"/>
  <c r="K73" i="12" s="1"/>
  <c r="L73" i="12" s="1"/>
  <c r="J45" i="12"/>
  <c r="K45" i="12" s="1"/>
  <c r="L45" i="12" s="1"/>
  <c r="J115" i="12"/>
  <c r="K115" i="12" s="1"/>
  <c r="L115" i="12" s="1"/>
  <c r="J117" i="12"/>
  <c r="K117" i="12" s="1"/>
  <c r="L117" i="12" s="1"/>
  <c r="J33" i="12"/>
  <c r="K33" i="12" s="1"/>
  <c r="L33" i="12" s="1"/>
  <c r="J116" i="12"/>
  <c r="K116" i="12" s="1"/>
  <c r="L116" i="12" s="1"/>
  <c r="J95" i="12"/>
  <c r="K95" i="12" s="1"/>
  <c r="L95" i="12" s="1"/>
  <c r="J88" i="12"/>
  <c r="K88" i="12" s="1"/>
  <c r="L88" i="12" s="1"/>
  <c r="J93" i="12"/>
  <c r="K93" i="12" s="1"/>
  <c r="L93" i="12" s="1"/>
  <c r="J23" i="12"/>
  <c r="K23" i="12" s="1"/>
  <c r="L23" i="12" s="1"/>
  <c r="J29" i="12"/>
  <c r="K29" i="12" s="1"/>
  <c r="L29" i="12" s="1"/>
  <c r="J72" i="12"/>
  <c r="K72" i="12" s="1"/>
  <c r="L72" i="12" s="1"/>
  <c r="J105" i="12"/>
  <c r="K105" i="12" s="1"/>
  <c r="L105" i="12" s="1"/>
  <c r="J13" i="12"/>
  <c r="K13" i="12" s="1"/>
  <c r="L13" i="12" s="1"/>
  <c r="J101" i="12"/>
  <c r="K101" i="12" s="1"/>
  <c r="L101" i="12" s="1"/>
  <c r="J28" i="12"/>
  <c r="K28" i="12" s="1"/>
  <c r="L28" i="12" s="1"/>
  <c r="J51" i="12"/>
  <c r="K51" i="12" s="1"/>
  <c r="L51" i="12" s="1"/>
  <c r="J62" i="12"/>
  <c r="K62" i="12" s="1"/>
  <c r="L62" i="12" s="1"/>
  <c r="J25" i="12"/>
  <c r="K25" i="12" s="1"/>
  <c r="L25" i="12" s="1"/>
  <c r="J74" i="12"/>
  <c r="K74" i="12" s="1"/>
  <c r="L74" i="12" s="1"/>
  <c r="J82" i="12"/>
  <c r="K82" i="12" s="1"/>
  <c r="L82" i="12" s="1"/>
  <c r="J78" i="12"/>
  <c r="K78" i="12" s="1"/>
  <c r="L78" i="12" s="1"/>
  <c r="J111" i="12"/>
  <c r="K111" i="12" s="1"/>
  <c r="L111" i="12" s="1"/>
  <c r="J10" i="12"/>
  <c r="K10" i="12" s="1"/>
  <c r="L10" i="12" s="1"/>
  <c r="J68" i="12"/>
  <c r="K68" i="12" s="1"/>
  <c r="L68" i="12" s="1"/>
  <c r="J109" i="12"/>
  <c r="K109" i="12" s="1"/>
  <c r="L109" i="12" s="1"/>
  <c r="J38" i="12"/>
  <c r="K38" i="12" s="1"/>
  <c r="L38" i="12" s="1"/>
  <c r="J36" i="12"/>
  <c r="K36" i="12" s="1"/>
  <c r="L36" i="12" s="1"/>
  <c r="J90" i="12"/>
  <c r="K90" i="12" s="1"/>
  <c r="L90" i="12" s="1"/>
  <c r="J107" i="12"/>
  <c r="K107" i="12" s="1"/>
  <c r="L107" i="12" s="1"/>
  <c r="J77" i="12"/>
  <c r="K77" i="12" s="1"/>
  <c r="L77" i="12" s="1"/>
  <c r="J64" i="12"/>
  <c r="K64" i="12" s="1"/>
  <c r="L64" i="12" s="1"/>
  <c r="J20" i="12"/>
  <c r="K20" i="12" s="1"/>
  <c r="L20" i="12" s="1"/>
  <c r="J66" i="12"/>
  <c r="K66" i="12" s="1"/>
  <c r="L66" i="12" s="1"/>
  <c r="J75" i="12"/>
  <c r="K75" i="12" s="1"/>
  <c r="L75" i="12" s="1"/>
  <c r="J21" i="12"/>
  <c r="K21" i="12" s="1"/>
  <c r="L21" i="12" s="1"/>
  <c r="J58" i="12"/>
  <c r="K58" i="12" s="1"/>
  <c r="L58" i="12" s="1"/>
  <c r="J104" i="12"/>
  <c r="K104" i="12" s="1"/>
  <c r="L104" i="12" s="1"/>
  <c r="J67" i="12"/>
  <c r="K67" i="12" s="1"/>
  <c r="L67" i="12" s="1"/>
  <c r="J50" i="12"/>
  <c r="K50" i="12" s="1"/>
  <c r="L50" i="12" s="1"/>
  <c r="J34" i="12"/>
  <c r="K34" i="12" s="1"/>
  <c r="L34" i="12" s="1"/>
  <c r="J35" i="12"/>
  <c r="K35" i="12" s="1"/>
  <c r="L35" i="12" s="1"/>
  <c r="J81" i="12"/>
  <c r="K81" i="12" s="1"/>
  <c r="L81" i="12" s="1"/>
  <c r="J69" i="12"/>
  <c r="K69" i="12" s="1"/>
  <c r="L69" i="12" s="1"/>
  <c r="J8" i="12"/>
  <c r="K8" i="12" s="1"/>
  <c r="L8" i="12" s="1"/>
  <c r="J65" i="12"/>
  <c r="K65" i="12" s="1"/>
  <c r="L65" i="12" s="1"/>
  <c r="J96" i="12"/>
  <c r="K96" i="12" s="1"/>
  <c r="L96" i="12" s="1"/>
  <c r="J102" i="12"/>
  <c r="K102" i="12" s="1"/>
  <c r="L102" i="12" s="1"/>
  <c r="J57" i="12"/>
  <c r="K57" i="12" s="1"/>
  <c r="L57" i="12" s="1"/>
  <c r="J108" i="12"/>
  <c r="K108" i="12" s="1"/>
  <c r="L108" i="12" s="1"/>
  <c r="J11" i="12"/>
  <c r="K11" i="12" s="1"/>
  <c r="L11" i="12" s="1"/>
  <c r="J100" i="12"/>
  <c r="K100" i="12" s="1"/>
  <c r="L100" i="12" s="1"/>
  <c r="J22" i="12"/>
  <c r="K22" i="12" s="1"/>
  <c r="L22" i="12" s="1"/>
  <c r="J84" i="12"/>
  <c r="K84" i="12" s="1"/>
  <c r="L84" i="12" s="1"/>
  <c r="J6" i="12"/>
  <c r="K6" i="12" s="1"/>
  <c r="L6" i="12" s="1"/>
  <c r="J79" i="12"/>
  <c r="K79" i="12" s="1"/>
  <c r="L79" i="12" s="1"/>
  <c r="J86" i="12"/>
  <c r="K86" i="12" s="1"/>
  <c r="L86" i="12" s="1"/>
  <c r="J52" i="12"/>
  <c r="K52" i="12" s="1"/>
  <c r="L52" i="12" s="1"/>
  <c r="J70" i="12"/>
  <c r="K70" i="12" s="1"/>
  <c r="L70" i="12" s="1"/>
  <c r="J94" i="12"/>
  <c r="K94" i="12" s="1"/>
  <c r="L94" i="12" s="1"/>
  <c r="J7" i="12"/>
  <c r="K7" i="12" s="1"/>
  <c r="L7" i="12" s="1"/>
  <c r="J42" i="12"/>
  <c r="K42" i="12" s="1"/>
  <c r="L42" i="12" s="1"/>
  <c r="J18" i="12"/>
  <c r="K18" i="12" s="1"/>
  <c r="L18" i="12" s="1"/>
  <c r="J56" i="12"/>
  <c r="K56" i="12" s="1"/>
  <c r="L56" i="12" s="1"/>
  <c r="J48" i="12"/>
  <c r="K48" i="12" s="1"/>
  <c r="L48" i="12" s="1"/>
  <c r="J37" i="12"/>
  <c r="K37" i="12" s="1"/>
  <c r="L37" i="12" s="1"/>
  <c r="J59" i="12"/>
  <c r="K59" i="12" s="1"/>
  <c r="L59" i="12" s="1"/>
  <c r="J12" i="12"/>
  <c r="K12" i="12" s="1"/>
  <c r="L12" i="12" s="1"/>
  <c r="J4" i="12"/>
  <c r="K4" i="12" s="1"/>
  <c r="L4" i="12" s="1"/>
  <c r="J55" i="12"/>
  <c r="K55" i="12" s="1"/>
  <c r="L55" i="12" s="1"/>
  <c r="J85" i="12"/>
  <c r="K85" i="12" s="1"/>
  <c r="L85" i="12" s="1"/>
  <c r="J63" i="12"/>
  <c r="K63" i="12" s="1"/>
  <c r="L63" i="12" s="1"/>
  <c r="J61" i="12"/>
  <c r="K61" i="12" s="1"/>
  <c r="L61" i="12" s="1"/>
  <c r="J87" i="12"/>
  <c r="K87" i="12" s="1"/>
  <c r="L87" i="12" s="1"/>
  <c r="J54" i="12"/>
  <c r="K54" i="12" s="1"/>
  <c r="L54" i="12" s="1"/>
  <c r="J106" i="12"/>
  <c r="K106" i="12" s="1"/>
  <c r="L106" i="12" s="1"/>
  <c r="J103" i="12"/>
  <c r="K103" i="12" s="1"/>
  <c r="L103" i="12" s="1"/>
  <c r="J44" i="12"/>
  <c r="K44" i="12" s="1"/>
  <c r="L44" i="12" s="1"/>
  <c r="J113" i="12"/>
  <c r="K113" i="12" s="1"/>
  <c r="L113" i="12" s="1"/>
  <c r="J110" i="12"/>
  <c r="K110" i="12" s="1"/>
  <c r="L110" i="12" s="1"/>
  <c r="J114" i="12"/>
  <c r="K114" i="12" s="1"/>
  <c r="L114" i="12" s="1"/>
  <c r="J112" i="12"/>
  <c r="K112" i="12" s="1"/>
  <c r="L112" i="12" s="1"/>
  <c r="J92" i="12"/>
  <c r="K92" i="12" s="1"/>
  <c r="L92" i="12" s="1"/>
  <c r="J41" i="12"/>
  <c r="K41" i="12" s="1"/>
  <c r="L41" i="12" s="1"/>
  <c r="J26" i="12"/>
  <c r="K26" i="12" s="1"/>
  <c r="L26" i="12" s="1"/>
  <c r="J40" i="12"/>
  <c r="K40" i="12" s="1"/>
  <c r="L40" i="12" s="1"/>
  <c r="J9" i="12"/>
  <c r="K9" i="12" s="1"/>
  <c r="L9" i="12" s="1"/>
  <c r="J15" i="12"/>
  <c r="K15" i="12" s="1"/>
  <c r="L15" i="12" s="1"/>
  <c r="J47" i="12"/>
  <c r="K47" i="12" s="1"/>
  <c r="L47" i="12" s="1"/>
  <c r="J5" i="12"/>
  <c r="K5" i="12" s="1"/>
  <c r="L5" i="12" s="1"/>
  <c r="J53" i="12"/>
  <c r="K53" i="12" s="1"/>
  <c r="L53" i="12" s="1"/>
  <c r="J39" i="12"/>
  <c r="K39" i="12" s="1"/>
  <c r="L39" i="12" s="1"/>
  <c r="J14" i="12"/>
  <c r="K14" i="12" s="1"/>
  <c r="L14" i="12" s="1"/>
  <c r="G150" i="16"/>
  <c r="G155" i="16"/>
  <c r="G157" i="16"/>
  <c r="G248" i="16"/>
  <c r="G260" i="16"/>
  <c r="G172" i="16"/>
  <c r="G178" i="16"/>
  <c r="G179" i="16"/>
  <c r="G223" i="16"/>
  <c r="G152" i="16"/>
  <c r="G171" i="16"/>
  <c r="G240" i="16"/>
  <c r="G238" i="16"/>
  <c r="G222" i="16"/>
  <c r="G166" i="16"/>
  <c r="G154" i="16"/>
  <c r="G234" i="16"/>
  <c r="G164" i="16"/>
  <c r="G230" i="16"/>
  <c r="G181" i="16"/>
  <c r="G196" i="16"/>
  <c r="G180" i="16"/>
  <c r="G244" i="16"/>
  <c r="G211" i="16"/>
  <c r="G162" i="16"/>
  <c r="G251" i="16"/>
  <c r="G148" i="16"/>
  <c r="G194" i="16"/>
  <c r="G208" i="16"/>
  <c r="G231" i="16"/>
  <c r="G247" i="16"/>
  <c r="G215" i="16"/>
  <c r="G203" i="16"/>
  <c r="G153" i="16"/>
  <c r="G156" i="16"/>
  <c r="G191" i="16"/>
  <c r="G258" i="16"/>
  <c r="G207" i="16"/>
  <c r="G198" i="16"/>
  <c r="G170" i="16"/>
  <c r="G250" i="16"/>
  <c r="G184" i="16"/>
  <c r="G259" i="16"/>
  <c r="G214" i="16"/>
  <c r="G151" i="16"/>
  <c r="G186" i="16"/>
  <c r="G221" i="16"/>
  <c r="G236" i="16"/>
  <c r="G200" i="16"/>
  <c r="G185" i="16"/>
  <c r="G228" i="16"/>
  <c r="G229" i="16"/>
  <c r="G232" i="16"/>
  <c r="G241" i="16"/>
  <c r="G189" i="16"/>
  <c r="G174" i="16"/>
  <c r="G257" i="16"/>
  <c r="G149" i="16"/>
  <c r="G210" i="16"/>
  <c r="G165" i="16"/>
  <c r="G159" i="16"/>
  <c r="G199" i="16"/>
  <c r="G256" i="16"/>
  <c r="G192" i="16"/>
  <c r="G182" i="16"/>
  <c r="G261" i="16"/>
  <c r="G249" i="16"/>
  <c r="G235" i="16"/>
  <c r="G224" i="16"/>
  <c r="G242" i="16"/>
  <c r="G254" i="16"/>
  <c r="G183" i="16"/>
  <c r="G168" i="16"/>
  <c r="G195" i="16"/>
  <c r="G206" i="16"/>
  <c r="G239" i="16"/>
  <c r="G160" i="16"/>
  <c r="G213" i="16"/>
  <c r="G237" i="16"/>
  <c r="G167" i="16"/>
  <c r="G173" i="16"/>
  <c r="G147" i="16"/>
  <c r="G187" i="16"/>
  <c r="G245" i="16"/>
  <c r="G220" i="16"/>
  <c r="G158" i="16"/>
  <c r="G212" i="16"/>
  <c r="G227" i="16"/>
  <c r="G205" i="16"/>
  <c r="G209" i="16"/>
  <c r="G217" i="16"/>
  <c r="G169" i="16"/>
  <c r="G202" i="16"/>
  <c r="G226" i="16"/>
  <c r="G255" i="16"/>
  <c r="G163" i="16"/>
  <c r="G193" i="16"/>
  <c r="G197" i="16"/>
  <c r="G190" i="16"/>
  <c r="G225" i="16"/>
  <c r="G243" i="16"/>
  <c r="G246" i="16"/>
  <c r="G218" i="16"/>
  <c r="G201" i="16"/>
  <c r="G252" i="16"/>
  <c r="G219" i="16"/>
  <c r="G188" i="16"/>
  <c r="G216" i="16"/>
  <c r="G161" i="16"/>
  <c r="G177" i="16"/>
  <c r="G176" i="16"/>
  <c r="G253" i="16"/>
  <c r="J60" i="8"/>
  <c r="K60" i="8" s="1"/>
  <c r="L60" i="8" s="1"/>
  <c r="J31" i="8"/>
  <c r="K31" i="8" s="1"/>
  <c r="L31" i="8" s="1"/>
  <c r="J89" i="8"/>
  <c r="K89" i="8" s="1"/>
  <c r="L89" i="8" s="1"/>
  <c r="J6" i="8"/>
  <c r="K6" i="8" s="1"/>
  <c r="L6" i="8" s="1"/>
  <c r="J11" i="8"/>
  <c r="K11" i="8" s="1"/>
  <c r="L11" i="8" s="1"/>
  <c r="J13" i="8"/>
  <c r="K13" i="8" s="1"/>
  <c r="L13" i="8" s="1"/>
  <c r="J104" i="8"/>
  <c r="K104" i="8" s="1"/>
  <c r="L104" i="8" s="1"/>
  <c r="J116" i="8"/>
  <c r="K116" i="8" s="1"/>
  <c r="L116" i="8" s="1"/>
  <c r="J28" i="8"/>
  <c r="K28" i="8" s="1"/>
  <c r="L28" i="8" s="1"/>
  <c r="J34" i="8"/>
  <c r="K34" i="8" s="1"/>
  <c r="L34" i="8" s="1"/>
  <c r="J35" i="8"/>
  <c r="K35" i="8" s="1"/>
  <c r="L35" i="8" s="1"/>
  <c r="J79" i="8"/>
  <c r="K79" i="8" s="1"/>
  <c r="L79" i="8" s="1"/>
  <c r="J8" i="8"/>
  <c r="K8" i="8" s="1"/>
  <c r="L8" i="8" s="1"/>
  <c r="J27" i="8"/>
  <c r="K27" i="8" s="1"/>
  <c r="L27" i="8" s="1"/>
  <c r="J96" i="8"/>
  <c r="K96" i="8" s="1"/>
  <c r="L96" i="8" s="1"/>
  <c r="J94" i="8"/>
  <c r="K94" i="8" s="1"/>
  <c r="L94" i="8" s="1"/>
  <c r="J78" i="8"/>
  <c r="K78" i="8" s="1"/>
  <c r="L78" i="8" s="1"/>
  <c r="J22" i="8"/>
  <c r="K22" i="8" s="1"/>
  <c r="L22" i="8" s="1"/>
  <c r="J10" i="8"/>
  <c r="K10" i="8" s="1"/>
  <c r="L10" i="8" s="1"/>
  <c r="J90" i="8"/>
  <c r="K90" i="8" s="1"/>
  <c r="L90" i="8" s="1"/>
  <c r="J20" i="8"/>
  <c r="K20" i="8" s="1"/>
  <c r="L20" i="8" s="1"/>
  <c r="J86" i="8"/>
  <c r="K86" i="8" s="1"/>
  <c r="L86" i="8" s="1"/>
  <c r="J37" i="8"/>
  <c r="K37" i="8" s="1"/>
  <c r="L37" i="8" s="1"/>
  <c r="J52" i="8"/>
  <c r="K52" i="8" s="1"/>
  <c r="L52" i="8" s="1"/>
  <c r="J36" i="8"/>
  <c r="K36" i="8" s="1"/>
  <c r="L36" i="8" s="1"/>
  <c r="J100" i="8"/>
  <c r="K100" i="8" s="1"/>
  <c r="L100" i="8" s="1"/>
  <c r="J67" i="8"/>
  <c r="K67" i="8" s="1"/>
  <c r="L67" i="8" s="1"/>
  <c r="J18" i="8"/>
  <c r="K18" i="8" s="1"/>
  <c r="L18" i="8" s="1"/>
  <c r="J107" i="8"/>
  <c r="K107" i="8" s="1"/>
  <c r="L107" i="8" s="1"/>
  <c r="J4" i="8"/>
  <c r="K4" i="8" s="1"/>
  <c r="L4" i="8" s="1"/>
  <c r="J50" i="8"/>
  <c r="K50" i="8" s="1"/>
  <c r="L50" i="8" s="1"/>
  <c r="J64" i="8"/>
  <c r="K64" i="8" s="1"/>
  <c r="L64" i="8" s="1"/>
  <c r="J87" i="8"/>
  <c r="K87" i="8" s="1"/>
  <c r="L87" i="8" s="1"/>
  <c r="J103" i="8"/>
  <c r="K103" i="8" s="1"/>
  <c r="L103" i="8" s="1"/>
  <c r="J71" i="8"/>
  <c r="K71" i="8" s="1"/>
  <c r="L71" i="8" s="1"/>
  <c r="J59" i="8"/>
  <c r="K59" i="8" s="1"/>
  <c r="L59" i="8" s="1"/>
  <c r="J9" i="8"/>
  <c r="K9" i="8" s="1"/>
  <c r="L9" i="8" s="1"/>
  <c r="J12" i="8"/>
  <c r="K12" i="8" s="1"/>
  <c r="L12" i="8" s="1"/>
  <c r="J47" i="8"/>
  <c r="K47" i="8" s="1"/>
  <c r="L47" i="8" s="1"/>
  <c r="J114" i="8"/>
  <c r="K114" i="8" s="1"/>
  <c r="L114" i="8" s="1"/>
  <c r="J63" i="8"/>
  <c r="K63" i="8" s="1"/>
  <c r="L63" i="8" s="1"/>
  <c r="J54" i="8"/>
  <c r="K54" i="8" s="1"/>
  <c r="L54" i="8" s="1"/>
  <c r="J26" i="8"/>
  <c r="K26" i="8" s="1"/>
  <c r="L26" i="8" s="1"/>
  <c r="J106" i="8"/>
  <c r="K106" i="8" s="1"/>
  <c r="L106" i="8" s="1"/>
  <c r="J40" i="8"/>
  <c r="K40" i="8" s="1"/>
  <c r="L40" i="8" s="1"/>
  <c r="J115" i="8"/>
  <c r="K115" i="8" s="1"/>
  <c r="L115" i="8" s="1"/>
  <c r="J70" i="8"/>
  <c r="K70" i="8" s="1"/>
  <c r="L70" i="8" s="1"/>
  <c r="J7" i="8"/>
  <c r="K7" i="8" s="1"/>
  <c r="L7" i="8" s="1"/>
  <c r="J42" i="8"/>
  <c r="K42" i="8" s="1"/>
  <c r="L42" i="8" s="1"/>
  <c r="J77" i="8"/>
  <c r="K77" i="8" s="1"/>
  <c r="L77" i="8" s="1"/>
  <c r="J92" i="8"/>
  <c r="K92" i="8" s="1"/>
  <c r="L92" i="8" s="1"/>
  <c r="J56" i="8"/>
  <c r="K56" i="8" s="1"/>
  <c r="L56" i="8" s="1"/>
  <c r="J41" i="8"/>
  <c r="K41" i="8" s="1"/>
  <c r="L41" i="8" s="1"/>
  <c r="J84" i="8"/>
  <c r="K84" i="8" s="1"/>
  <c r="L84" i="8" s="1"/>
  <c r="J85" i="8"/>
  <c r="K85" i="8" s="1"/>
  <c r="L85" i="8" s="1"/>
  <c r="J88" i="8"/>
  <c r="K88" i="8" s="1"/>
  <c r="L88" i="8" s="1"/>
  <c r="J97" i="8"/>
  <c r="K97" i="8" s="1"/>
  <c r="L97" i="8" s="1"/>
  <c r="J45" i="8"/>
  <c r="K45" i="8" s="1"/>
  <c r="L45" i="8" s="1"/>
  <c r="J30" i="8"/>
  <c r="K30" i="8" s="1"/>
  <c r="L30" i="8" s="1"/>
  <c r="J113" i="8"/>
  <c r="K113" i="8" s="1"/>
  <c r="L113" i="8" s="1"/>
  <c r="J5" i="8"/>
  <c r="K5" i="8" s="1"/>
  <c r="L5" i="8" s="1"/>
  <c r="J66" i="8"/>
  <c r="K66" i="8" s="1"/>
  <c r="L66" i="8" s="1"/>
  <c r="J21" i="8"/>
  <c r="K21" i="8" s="1"/>
  <c r="L21" i="8" s="1"/>
  <c r="J15" i="8"/>
  <c r="K15" i="8" s="1"/>
  <c r="L15" i="8" s="1"/>
  <c r="J55" i="8"/>
  <c r="K55" i="8" s="1"/>
  <c r="L55" i="8" s="1"/>
  <c r="J112" i="8"/>
  <c r="K112" i="8" s="1"/>
  <c r="L112" i="8" s="1"/>
  <c r="J48" i="8"/>
  <c r="K48" i="8" s="1"/>
  <c r="L48" i="8" s="1"/>
  <c r="J38" i="8"/>
  <c r="K38" i="8" s="1"/>
  <c r="L38" i="8" s="1"/>
  <c r="J117" i="8"/>
  <c r="K117" i="8" s="1"/>
  <c r="L117" i="8" s="1"/>
  <c r="J105" i="8"/>
  <c r="K105" i="8" s="1"/>
  <c r="L105" i="8" s="1"/>
  <c r="J91" i="8"/>
  <c r="K91" i="8" s="1"/>
  <c r="L91" i="8" s="1"/>
  <c r="J80" i="8"/>
  <c r="K80" i="8" s="1"/>
  <c r="L80" i="8" s="1"/>
  <c r="J98" i="8"/>
  <c r="K98" i="8" s="1"/>
  <c r="L98" i="8" s="1"/>
  <c r="J110" i="8"/>
  <c r="K110" i="8" s="1"/>
  <c r="L110" i="8" s="1"/>
  <c r="J39" i="8"/>
  <c r="K39" i="8" s="1"/>
  <c r="L39" i="8" s="1"/>
  <c r="J24" i="8"/>
  <c r="K24" i="8" s="1"/>
  <c r="L24" i="8" s="1"/>
  <c r="J51" i="8"/>
  <c r="K51" i="8" s="1"/>
  <c r="L51" i="8" s="1"/>
  <c r="J62" i="8"/>
  <c r="K62" i="8" s="1"/>
  <c r="L62" i="8" s="1"/>
  <c r="J95" i="8"/>
  <c r="K95" i="8" s="1"/>
  <c r="L95" i="8" s="1"/>
  <c r="J16" i="8"/>
  <c r="K16" i="8" s="1"/>
  <c r="L16" i="8" s="1"/>
  <c r="J69" i="8"/>
  <c r="K69" i="8" s="1"/>
  <c r="L69" i="8" s="1"/>
  <c r="J93" i="8"/>
  <c r="K93" i="8" s="1"/>
  <c r="L93" i="8" s="1"/>
  <c r="J23" i="8"/>
  <c r="K23" i="8" s="1"/>
  <c r="L23" i="8" s="1"/>
  <c r="J29" i="8"/>
  <c r="K29" i="8" s="1"/>
  <c r="L29" i="8" s="1"/>
  <c r="J3" i="8"/>
  <c r="K3" i="8" s="1"/>
  <c r="L3" i="8" s="1"/>
  <c r="J43" i="8"/>
  <c r="K43" i="8" s="1"/>
  <c r="L43" i="8" s="1"/>
  <c r="J101" i="8"/>
  <c r="K101" i="8" s="1"/>
  <c r="L101" i="8" s="1"/>
  <c r="J76" i="8"/>
  <c r="K76" i="8" s="1"/>
  <c r="L76" i="8" s="1"/>
  <c r="J14" i="8"/>
  <c r="K14" i="8" s="1"/>
  <c r="L14" i="8" s="1"/>
  <c r="J68" i="8"/>
  <c r="K68" i="8" s="1"/>
  <c r="L68" i="8" s="1"/>
  <c r="J83" i="8"/>
  <c r="K83" i="8" s="1"/>
  <c r="L83" i="8" s="1"/>
  <c r="J61" i="8"/>
  <c r="K61" i="8" s="1"/>
  <c r="L61" i="8" s="1"/>
  <c r="J65" i="8"/>
  <c r="K65" i="8" s="1"/>
  <c r="L65" i="8" s="1"/>
  <c r="J73" i="8"/>
  <c r="K73" i="8" s="1"/>
  <c r="L73" i="8" s="1"/>
  <c r="J25" i="8"/>
  <c r="K25" i="8" s="1"/>
  <c r="L25" i="8" s="1"/>
  <c r="J58" i="8"/>
  <c r="K58" i="8" s="1"/>
  <c r="L58" i="8" s="1"/>
  <c r="J82" i="8"/>
  <c r="K82" i="8" s="1"/>
  <c r="L82" i="8" s="1"/>
  <c r="J111" i="8"/>
  <c r="K111" i="8" s="1"/>
  <c r="L111" i="8" s="1"/>
  <c r="J19" i="8"/>
  <c r="K19" i="8" s="1"/>
  <c r="L19" i="8" s="1"/>
  <c r="J49" i="8"/>
  <c r="K49" i="8" s="1"/>
  <c r="L49" i="8" s="1"/>
  <c r="J53" i="8"/>
  <c r="K53" i="8" s="1"/>
  <c r="L53" i="8" s="1"/>
  <c r="J46" i="8"/>
  <c r="K46" i="8" s="1"/>
  <c r="L46" i="8" s="1"/>
  <c r="J81" i="8"/>
  <c r="K81" i="8" s="1"/>
  <c r="L81" i="8" s="1"/>
  <c r="J99" i="8"/>
  <c r="K99" i="8" s="1"/>
  <c r="L99" i="8" s="1"/>
  <c r="J102" i="8"/>
  <c r="K102" i="8" s="1"/>
  <c r="L102" i="8" s="1"/>
  <c r="J74" i="8"/>
  <c r="K74" i="8" s="1"/>
  <c r="L74" i="8" s="1"/>
  <c r="J57" i="8"/>
  <c r="K57" i="8" s="1"/>
  <c r="L57" i="8" s="1"/>
  <c r="J108" i="8"/>
  <c r="K108" i="8" s="1"/>
  <c r="L108" i="8" s="1"/>
  <c r="J75" i="8"/>
  <c r="K75" i="8" s="1"/>
  <c r="L75" i="8" s="1"/>
  <c r="J44" i="8"/>
  <c r="K44" i="8" s="1"/>
  <c r="L44" i="8" s="1"/>
  <c r="J72" i="8"/>
  <c r="K72" i="8" s="1"/>
  <c r="L72" i="8" s="1"/>
  <c r="J17" i="8"/>
  <c r="K17" i="8" s="1"/>
  <c r="L17" i="8" s="1"/>
  <c r="J33" i="8"/>
  <c r="K33" i="8" s="1"/>
  <c r="L33" i="8" s="1"/>
  <c r="J32" i="8"/>
  <c r="K32" i="8" s="1"/>
  <c r="L32" i="8" s="1"/>
  <c r="J109" i="8"/>
  <c r="K109" i="8" s="1"/>
  <c r="L109" i="8" s="1"/>
  <c r="H2" i="2"/>
  <c r="I2" i="2" s="1"/>
  <c r="O151" i="16"/>
  <c r="O182" i="16"/>
  <c r="O153" i="16"/>
  <c r="O150" i="16"/>
  <c r="O171" i="16"/>
  <c r="O180" i="16"/>
  <c r="O200" i="16"/>
  <c r="O181" i="16"/>
  <c r="O168" i="16"/>
  <c r="O161" i="16"/>
  <c r="O158" i="16"/>
  <c r="O163" i="16"/>
  <c r="O197" i="16"/>
  <c r="O176" i="16"/>
  <c r="O195" i="16"/>
  <c r="O152" i="16"/>
  <c r="O188" i="16"/>
  <c r="O160" i="16"/>
  <c r="O165" i="16"/>
  <c r="O189" i="16"/>
  <c r="O203" i="16"/>
  <c r="O184" i="16"/>
  <c r="O172" i="16"/>
  <c r="O148" i="16"/>
  <c r="O154" i="16"/>
  <c r="O179" i="16"/>
  <c r="O185" i="16"/>
  <c r="O187" i="16"/>
  <c r="O198" i="16"/>
  <c r="O201" i="16"/>
  <c r="O149" i="16"/>
  <c r="O162" i="16"/>
  <c r="O199" i="16"/>
  <c r="J67" i="11"/>
  <c r="K67" i="11" s="1"/>
  <c r="L67" i="11" s="1"/>
  <c r="J73" i="11"/>
  <c r="K73" i="11" s="1"/>
  <c r="L73" i="11" s="1"/>
  <c r="J64" i="11"/>
  <c r="K64" i="11" s="1"/>
  <c r="L64" i="11" s="1"/>
  <c r="J38" i="11"/>
  <c r="K38" i="11" s="1"/>
  <c r="L38" i="11" s="1"/>
  <c r="J9" i="11"/>
  <c r="K9" i="11" s="1"/>
  <c r="L9" i="11" s="1"/>
  <c r="J6" i="11"/>
  <c r="K6" i="11" s="1"/>
  <c r="L6" i="11" s="1"/>
  <c r="J77" i="11"/>
  <c r="K77" i="11" s="1"/>
  <c r="L77" i="11" s="1"/>
  <c r="J27" i="11"/>
  <c r="K27" i="11" s="1"/>
  <c r="L27" i="11" s="1"/>
  <c r="J36" i="11"/>
  <c r="K36" i="11" s="1"/>
  <c r="L36" i="11" s="1"/>
  <c r="J85" i="11"/>
  <c r="K85" i="11" s="1"/>
  <c r="L85" i="11" s="1"/>
  <c r="J56" i="11"/>
  <c r="K56" i="11" s="1"/>
  <c r="L56" i="11" s="1"/>
  <c r="J63" i="11"/>
  <c r="K63" i="11" s="1"/>
  <c r="L63" i="11" s="1"/>
  <c r="J37" i="11"/>
  <c r="K37" i="11" s="1"/>
  <c r="L37" i="11" s="1"/>
  <c r="J24" i="11"/>
  <c r="K24" i="11" s="1"/>
  <c r="L24" i="11" s="1"/>
  <c r="J17" i="11"/>
  <c r="K17" i="11" s="1"/>
  <c r="L17" i="11" s="1"/>
  <c r="J14" i="11"/>
  <c r="K14" i="11" s="1"/>
  <c r="L14" i="11" s="1"/>
  <c r="J19" i="11"/>
  <c r="K19" i="11" s="1"/>
  <c r="L19" i="11" s="1"/>
  <c r="J53" i="11"/>
  <c r="K53" i="11" s="1"/>
  <c r="L53" i="11" s="1"/>
  <c r="J32" i="11"/>
  <c r="K32" i="11" s="1"/>
  <c r="L32" i="11" s="1"/>
  <c r="J51" i="11"/>
  <c r="K51" i="11" s="1"/>
  <c r="L51" i="11" s="1"/>
  <c r="J8" i="11"/>
  <c r="K8" i="11" s="1"/>
  <c r="L8" i="11" s="1"/>
  <c r="J44" i="11"/>
  <c r="K44" i="11" s="1"/>
  <c r="L44" i="11" s="1"/>
  <c r="J68" i="11"/>
  <c r="K68" i="11" s="1"/>
  <c r="L68" i="11" s="1"/>
  <c r="J16" i="11"/>
  <c r="K16" i="11" s="1"/>
  <c r="L16" i="11" s="1"/>
  <c r="J21" i="11"/>
  <c r="K21" i="11" s="1"/>
  <c r="L21" i="11" s="1"/>
  <c r="J45" i="11"/>
  <c r="K45" i="11" s="1"/>
  <c r="L45" i="11" s="1"/>
  <c r="J59" i="11"/>
  <c r="K59" i="11" s="1"/>
  <c r="L59" i="11" s="1"/>
  <c r="J40" i="11"/>
  <c r="K40" i="11" s="1"/>
  <c r="L40" i="11" s="1"/>
  <c r="J80" i="11"/>
  <c r="K80" i="11" s="1"/>
  <c r="L80" i="11" s="1"/>
  <c r="J28" i="11"/>
  <c r="K28" i="11" s="1"/>
  <c r="L28" i="11" s="1"/>
  <c r="J4" i="11"/>
  <c r="K4" i="11" s="1"/>
  <c r="L4" i="11" s="1"/>
  <c r="J10" i="11"/>
  <c r="K10" i="11" s="1"/>
  <c r="L10" i="11" s="1"/>
  <c r="J35" i="11"/>
  <c r="K35" i="11" s="1"/>
  <c r="L35" i="11" s="1"/>
  <c r="J74" i="11"/>
  <c r="K74" i="11" s="1"/>
  <c r="L74" i="11" s="1"/>
  <c r="J41" i="11"/>
  <c r="K41" i="11" s="1"/>
  <c r="L41" i="11" s="1"/>
  <c r="J84" i="11"/>
  <c r="K84" i="11" s="1"/>
  <c r="L84" i="11" s="1"/>
  <c r="J78" i="11"/>
  <c r="K78" i="11" s="1"/>
  <c r="L78" i="11" s="1"/>
  <c r="J43" i="11"/>
  <c r="K43" i="11" s="1"/>
  <c r="L43" i="11" s="1"/>
  <c r="J54" i="11"/>
  <c r="K54" i="11" s="1"/>
  <c r="L54" i="11" s="1"/>
  <c r="J57" i="11"/>
  <c r="K57" i="11" s="1"/>
  <c r="L57" i="11" s="1"/>
  <c r="J5" i="11"/>
  <c r="K5" i="11" s="1"/>
  <c r="L5" i="11" s="1"/>
  <c r="J87" i="11"/>
  <c r="K87" i="11" s="1"/>
  <c r="L87" i="11" s="1"/>
  <c r="J18" i="11"/>
  <c r="K18" i="11" s="1"/>
  <c r="L18" i="11" s="1"/>
  <c r="J55" i="11"/>
  <c r="K55" i="11" s="1"/>
  <c r="L55" i="11" s="1"/>
  <c r="BI8" i="28"/>
  <c r="BI6" i="28"/>
  <c r="J18" i="13"/>
  <c r="K18" i="13" s="1"/>
  <c r="L18" i="13" s="1"/>
  <c r="J82" i="13"/>
  <c r="K82" i="13" s="1"/>
  <c r="L82" i="13" s="1"/>
  <c r="J53" i="13"/>
  <c r="K53" i="13" s="1"/>
  <c r="L53" i="13" s="1"/>
  <c r="J70" i="13"/>
  <c r="K70" i="13" s="1"/>
  <c r="L70" i="13" s="1"/>
  <c r="J37" i="13"/>
  <c r="K37" i="13" s="1"/>
  <c r="L37" i="13" s="1"/>
  <c r="J5" i="13"/>
  <c r="K5" i="13" s="1"/>
  <c r="L5" i="13" s="1"/>
  <c r="J25" i="13"/>
  <c r="K25" i="13" s="1"/>
  <c r="L25" i="13" s="1"/>
  <c r="J61" i="13"/>
  <c r="K61" i="13" s="1"/>
  <c r="L61" i="13" s="1"/>
  <c r="J81" i="13"/>
  <c r="K81" i="13" s="1"/>
  <c r="L81" i="13" s="1"/>
  <c r="J54" i="13"/>
  <c r="K54" i="13" s="1"/>
  <c r="L54" i="13" s="1"/>
  <c r="J34" i="13"/>
  <c r="K34" i="13" s="1"/>
  <c r="L34" i="13" s="1"/>
  <c r="J16" i="13"/>
  <c r="K16" i="13" s="1"/>
  <c r="L16" i="13" s="1"/>
  <c r="J73" i="13"/>
  <c r="K73" i="13" s="1"/>
  <c r="L73" i="13" s="1"/>
  <c r="J57" i="13"/>
  <c r="K57" i="13" s="1"/>
  <c r="L57" i="13" s="1"/>
  <c r="J3" i="13"/>
  <c r="K3" i="13" s="1"/>
  <c r="L3" i="13" s="1"/>
  <c r="J17" i="13"/>
  <c r="K17" i="13" s="1"/>
  <c r="L17" i="13" s="1"/>
  <c r="J56" i="13"/>
  <c r="K56" i="13" s="1"/>
  <c r="L56" i="13" s="1"/>
  <c r="J68" i="13"/>
  <c r="K68" i="13" s="1"/>
  <c r="L68" i="13" s="1"/>
  <c r="J66" i="13"/>
  <c r="K66" i="13" s="1"/>
  <c r="L66" i="13" s="1"/>
  <c r="J35" i="13"/>
  <c r="K35" i="13" s="1"/>
  <c r="L35" i="13" s="1"/>
  <c r="J64" i="13"/>
  <c r="K64" i="13" s="1"/>
  <c r="L64" i="13" s="1"/>
  <c r="J20" i="13"/>
  <c r="K20" i="13" s="1"/>
  <c r="L20" i="13" s="1"/>
  <c r="J6" i="13"/>
  <c r="K6" i="13" s="1"/>
  <c r="L6" i="13" s="1"/>
  <c r="J11" i="13"/>
  <c r="K11" i="13" s="1"/>
  <c r="L11" i="13" s="1"/>
  <c r="J33" i="13"/>
  <c r="K33" i="13" s="1"/>
  <c r="L33" i="13" s="1"/>
  <c r="J48" i="13"/>
  <c r="K48" i="13" s="1"/>
  <c r="L48" i="13" s="1"/>
  <c r="J41" i="13"/>
  <c r="K41" i="13" s="1"/>
  <c r="L41" i="13" s="1"/>
  <c r="J27" i="13"/>
  <c r="K27" i="13" s="1"/>
  <c r="L27" i="13" s="1"/>
  <c r="J78" i="13"/>
  <c r="K78" i="13" s="1"/>
  <c r="L78" i="13" s="1"/>
  <c r="J4" i="13"/>
  <c r="K4" i="13" s="1"/>
  <c r="L4" i="13" s="1"/>
  <c r="J85" i="13"/>
  <c r="K85" i="13" s="1"/>
  <c r="L85" i="13" s="1"/>
  <c r="J30" i="13"/>
  <c r="K30" i="13" s="1"/>
  <c r="L30" i="13" s="1"/>
  <c r="J44" i="13"/>
  <c r="K44" i="13" s="1"/>
  <c r="L44" i="13" s="1"/>
  <c r="BB61" i="29"/>
  <c r="E61" i="29" s="1"/>
  <c r="BB62" i="29"/>
  <c r="E62" i="29" s="1"/>
  <c r="BB66" i="29"/>
  <c r="E66" i="29" s="1"/>
  <c r="BN14" i="29"/>
  <c r="O114" i="16" s="1"/>
  <c r="M91" i="33" s="1" a="1"/>
  <c r="M91" i="33" s="1"/>
  <c r="H91" i="33" s="1"/>
  <c r="I91" i="33" s="1"/>
  <c r="J91" i="33" s="1"/>
  <c r="K91" i="33" s="1"/>
  <c r="L91" i="33" s="1"/>
  <c r="O85" i="16"/>
  <c r="M62" i="33" s="1" a="1"/>
  <c r="M62" i="33" s="1"/>
  <c r="H62" i="33" s="1"/>
  <c r="I62" i="33" s="1"/>
  <c r="J62" i="33" s="1"/>
  <c r="K62" i="33" s="1"/>
  <c r="L62" i="33" s="1"/>
  <c r="BN18" i="29"/>
  <c r="O118" i="16" s="1"/>
  <c r="M95" i="33" s="1" a="1"/>
  <c r="M95" i="33" s="1"/>
  <c r="H95" i="33" s="1"/>
  <c r="I95" i="33" s="1"/>
  <c r="J95" i="33" s="1"/>
  <c r="K95" i="33" s="1"/>
  <c r="L95" i="33" s="1"/>
  <c r="O89" i="16"/>
  <c r="M66" i="33" s="1" a="1"/>
  <c r="M66" i="33" s="1"/>
  <c r="H66" i="33" s="1"/>
  <c r="I66" i="33" s="1"/>
  <c r="J66" i="33" s="1"/>
  <c r="K66" i="33" s="1"/>
  <c r="L66" i="33" s="1"/>
  <c r="BN40" i="29"/>
  <c r="O140" i="16" s="1"/>
  <c r="M117" i="33" s="1" a="1"/>
  <c r="M117" i="33" s="1"/>
  <c r="H117" i="33" s="1"/>
  <c r="I117" i="33" s="1"/>
  <c r="J117" i="33" s="1"/>
  <c r="K117" i="33" s="1"/>
  <c r="L117" i="33" s="1"/>
  <c r="O111" i="16"/>
  <c r="M88" i="33" s="1" a="1"/>
  <c r="M88" i="33" s="1"/>
  <c r="H88" i="33" s="1"/>
  <c r="I88" i="33" s="1"/>
  <c r="J88" i="33" s="1"/>
  <c r="K88" i="33" s="1"/>
  <c r="L88" i="33" s="1"/>
  <c r="BN17" i="29"/>
  <c r="O117" i="16" s="1"/>
  <c r="M94" i="33" s="1" a="1"/>
  <c r="M94" i="33" s="1"/>
  <c r="H94" i="33" s="1"/>
  <c r="I94" i="33" s="1"/>
  <c r="J94" i="33" s="1"/>
  <c r="K94" i="33" s="1"/>
  <c r="L94" i="33" s="1"/>
  <c r="O88" i="16"/>
  <c r="M65" i="33" s="1" a="1"/>
  <c r="M65" i="33" s="1"/>
  <c r="H65" i="33" s="1"/>
  <c r="I65" i="33" s="1"/>
  <c r="J65" i="33" s="1"/>
  <c r="K65" i="33" s="1"/>
  <c r="L65" i="33" s="1"/>
  <c r="BN38" i="29"/>
  <c r="O138" i="16" s="1"/>
  <c r="M115" i="33" s="1" a="1"/>
  <c r="M115" i="33" s="1"/>
  <c r="H115" i="33" s="1"/>
  <c r="I115" i="33" s="1"/>
  <c r="J115" i="33" s="1"/>
  <c r="K115" i="33" s="1"/>
  <c r="L115" i="33" s="1"/>
  <c r="O109" i="16"/>
  <c r="M86" i="33" s="1" a="1"/>
  <c r="M86" i="33" s="1"/>
  <c r="H86" i="33" s="1"/>
  <c r="I86" i="33" s="1"/>
  <c r="J86" i="33" s="1"/>
  <c r="K86" i="33" s="1"/>
  <c r="L86" i="33" s="1"/>
  <c r="BN34" i="29"/>
  <c r="O134" i="16" s="1"/>
  <c r="M111" i="33" s="1" a="1"/>
  <c r="M111" i="33" s="1"/>
  <c r="H111" i="33" s="1"/>
  <c r="I111" i="33" s="1"/>
  <c r="J111" i="33" s="1"/>
  <c r="K111" i="33" s="1"/>
  <c r="L111" i="33" s="1"/>
  <c r="O105" i="16"/>
  <c r="M82" i="33" s="1" a="1"/>
  <c r="M82" i="33" s="1"/>
  <c r="H82" i="33" s="1"/>
  <c r="I82" i="33" s="1"/>
  <c r="J82" i="33" s="1"/>
  <c r="K82" i="33" s="1"/>
  <c r="L82" i="33" s="1"/>
  <c r="BN33" i="29"/>
  <c r="O133" i="16" s="1"/>
  <c r="M110" i="33" s="1" a="1"/>
  <c r="M110" i="33" s="1"/>
  <c r="H110" i="33" s="1"/>
  <c r="I110" i="33" s="1"/>
  <c r="J110" i="33" s="1"/>
  <c r="K110" i="33" s="1"/>
  <c r="L110" i="33" s="1"/>
  <c r="O104" i="16"/>
  <c r="M81" i="33" s="1" a="1"/>
  <c r="M81" i="33" s="1"/>
  <c r="H81" i="33" s="1"/>
  <c r="I81" i="33" s="1"/>
  <c r="J81" i="33" s="1"/>
  <c r="K81" i="33" s="1"/>
  <c r="L81" i="33" s="1"/>
  <c r="BN37" i="29"/>
  <c r="O137" i="16" s="1"/>
  <c r="M114" i="33" s="1" a="1"/>
  <c r="M114" i="33" s="1"/>
  <c r="H114" i="33" s="1"/>
  <c r="I114" i="33" s="1"/>
  <c r="J114" i="33" s="1"/>
  <c r="K114" i="33" s="1"/>
  <c r="L114" i="33" s="1"/>
  <c r="O108" i="16"/>
  <c r="M85" i="33" s="1" a="1"/>
  <c r="M85" i="33" s="1"/>
  <c r="H85" i="33" s="1"/>
  <c r="I85" i="33" s="1"/>
  <c r="BN30" i="29"/>
  <c r="O130" i="16" s="1"/>
  <c r="M107" i="33" s="1" a="1"/>
  <c r="M107" i="33" s="1"/>
  <c r="H107" i="33" s="1"/>
  <c r="I107" i="33" s="1"/>
  <c r="J107" i="33" s="1"/>
  <c r="K107" i="33" s="1"/>
  <c r="L107" i="33" s="1"/>
  <c r="O101" i="16"/>
  <c r="M78" i="33" s="1" a="1"/>
  <c r="M78" i="33" s="1"/>
  <c r="H78" i="33" s="1"/>
  <c r="I78" i="33" s="1"/>
  <c r="BN15" i="29"/>
  <c r="O115" i="16" s="1"/>
  <c r="M92" i="33" s="1" a="1"/>
  <c r="M92" i="33" s="1"/>
  <c r="H92" i="33" s="1"/>
  <c r="I92" i="33" s="1"/>
  <c r="J92" i="33" s="1"/>
  <c r="K92" i="33" s="1"/>
  <c r="L92" i="33" s="1"/>
  <c r="O86" i="16"/>
  <c r="M63" i="33" s="1" a="1"/>
  <c r="M63" i="33" s="1"/>
  <c r="H63" i="33" s="1"/>
  <c r="I63" i="33" s="1"/>
  <c r="BA24" i="26"/>
  <c r="AU23" i="26"/>
  <c r="AR28" i="28"/>
  <c r="AL28" i="28"/>
  <c r="AK27" i="28"/>
  <c r="AW27" i="28"/>
  <c r="BD28" i="28"/>
  <c r="BD27" i="28" s="1"/>
  <c r="BN28" i="29"/>
  <c r="O128" i="16" s="1"/>
  <c r="M105" i="33" s="1" a="1"/>
  <c r="M105" i="33" s="1"/>
  <c r="H105" i="33" s="1"/>
  <c r="I105" i="33" s="1"/>
  <c r="J105" i="33" s="1"/>
  <c r="K105" i="33" s="1"/>
  <c r="L105" i="33" s="1"/>
  <c r="O99" i="16"/>
  <c r="M76" i="33" s="1" a="1"/>
  <c r="M76" i="33" s="1"/>
  <c r="H76" i="33" s="1"/>
  <c r="I76" i="33" s="1"/>
  <c r="J76" i="33" s="1"/>
  <c r="K76" i="33" s="1"/>
  <c r="L76" i="33" s="1"/>
  <c r="BN22" i="29"/>
  <c r="O122" i="16" s="1"/>
  <c r="M99" i="33" s="1" a="1"/>
  <c r="M99" i="33" s="1"/>
  <c r="H99" i="33" s="1"/>
  <c r="I99" i="33" s="1"/>
  <c r="J99" i="33" s="1"/>
  <c r="K99" i="33" s="1"/>
  <c r="L99" i="33" s="1"/>
  <c r="O93" i="16"/>
  <c r="M70" i="33" s="1" a="1"/>
  <c r="M70" i="33" s="1"/>
  <c r="H70" i="33" s="1"/>
  <c r="I70" i="33" s="1"/>
  <c r="J70" i="33" s="1"/>
  <c r="K70" i="33" s="1"/>
  <c r="L70" i="33" s="1"/>
  <c r="BN16" i="29"/>
  <c r="O116" i="16" s="1"/>
  <c r="M93" i="33" s="1" a="1"/>
  <c r="M93" i="33" s="1"/>
  <c r="H93" i="33" s="1"/>
  <c r="I93" i="33" s="1"/>
  <c r="J93" i="33" s="1"/>
  <c r="K93" i="33" s="1"/>
  <c r="L93" i="33" s="1"/>
  <c r="O87" i="16"/>
  <c r="M64" i="33" s="1" a="1"/>
  <c r="M64" i="33" s="1"/>
  <c r="H64" i="33" s="1"/>
  <c r="I64" i="33" s="1"/>
  <c r="AX28" i="28"/>
  <c r="AQ27" i="28"/>
  <c r="BB44" i="29"/>
  <c r="E44" i="29" s="1"/>
  <c r="O83" i="16"/>
  <c r="M60" i="33" s="1" a="1"/>
  <c r="M60" i="33" s="1"/>
  <c r="H60" i="33" s="1"/>
  <c r="I60" i="33" s="1"/>
  <c r="J60" i="33" s="1"/>
  <c r="K60" i="33" s="1"/>
  <c r="L60" i="33" s="1"/>
  <c r="BN29" i="29"/>
  <c r="O129" i="16" s="1"/>
  <c r="M106" i="33" s="1" a="1"/>
  <c r="M106" i="33" s="1"/>
  <c r="H106" i="33" s="1"/>
  <c r="I106" i="33" s="1"/>
  <c r="J106" i="33" s="1"/>
  <c r="K106" i="33" s="1"/>
  <c r="L106" i="33" s="1"/>
  <c r="O100" i="16"/>
  <c r="M77" i="33" s="1" a="1"/>
  <c r="M77" i="33" s="1"/>
  <c r="H77" i="33" s="1"/>
  <c r="I77" i="33" s="1"/>
  <c r="BN25" i="29"/>
  <c r="O125" i="16" s="1"/>
  <c r="M102" i="33" s="1" a="1"/>
  <c r="M102" i="33" s="1"/>
  <c r="H102" i="33" s="1"/>
  <c r="I102" i="33" s="1"/>
  <c r="J102" i="33" s="1"/>
  <c r="K102" i="33" s="1"/>
  <c r="L102" i="33" s="1"/>
  <c r="O96" i="16"/>
  <c r="M73" i="33" s="1" a="1"/>
  <c r="M73" i="33" s="1"/>
  <c r="H73" i="33" s="1"/>
  <c r="I73" i="33" s="1"/>
  <c r="BN39" i="29"/>
  <c r="O139" i="16" s="1"/>
  <c r="M116" i="33" s="1" a="1"/>
  <c r="M116" i="33" s="1"/>
  <c r="H116" i="33" s="1"/>
  <c r="I116" i="33" s="1"/>
  <c r="J116" i="33" s="1"/>
  <c r="K116" i="33" s="1"/>
  <c r="L116" i="33" s="1"/>
  <c r="O110" i="16"/>
  <c r="M87" i="33" s="1" a="1"/>
  <c r="M87" i="33" s="1"/>
  <c r="H87" i="33" s="1"/>
  <c r="I87" i="33" s="1"/>
  <c r="BN26" i="29"/>
  <c r="O126" i="16" s="1"/>
  <c r="M103" i="33" s="1" a="1"/>
  <c r="M103" i="33" s="1"/>
  <c r="H103" i="33" s="1"/>
  <c r="I103" i="33" s="1"/>
  <c r="J103" i="33" s="1"/>
  <c r="K103" i="33" s="1"/>
  <c r="L103" i="33" s="1"/>
  <c r="O97" i="16"/>
  <c r="M74" i="33" s="1" a="1"/>
  <c r="M74" i="33" s="1"/>
  <c r="H74" i="33" s="1"/>
  <c r="I74" i="33" s="1"/>
  <c r="BN35" i="29"/>
  <c r="O135" i="16" s="1"/>
  <c r="M112" i="33" s="1" a="1"/>
  <c r="M112" i="33" s="1"/>
  <c r="H112" i="33" s="1"/>
  <c r="I112" i="33" s="1"/>
  <c r="J112" i="33" s="1"/>
  <c r="K112" i="33" s="1"/>
  <c r="L112" i="33" s="1"/>
  <c r="O106" i="16"/>
  <c r="M83" i="33" s="1" a="1"/>
  <c r="M83" i="33" s="1"/>
  <c r="H83" i="33" s="1"/>
  <c r="I83" i="33" s="1"/>
  <c r="J83" i="33" s="1"/>
  <c r="K83" i="33" s="1"/>
  <c r="L83" i="33" s="1"/>
  <c r="BN24" i="29"/>
  <c r="O124" i="16" s="1"/>
  <c r="M101" i="33" s="1" a="1"/>
  <c r="M101" i="33" s="1"/>
  <c r="H101" i="33" s="1"/>
  <c r="I101" i="33" s="1"/>
  <c r="J101" i="33" s="1"/>
  <c r="K101" i="33" s="1"/>
  <c r="L101" i="33" s="1"/>
  <c r="O95" i="16"/>
  <c r="M72" i="33" s="1" a="1"/>
  <c r="M72" i="33" s="1"/>
  <c r="H72" i="33" s="1"/>
  <c r="I72" i="33" s="1"/>
  <c r="J72" i="33" s="1"/>
  <c r="K72" i="33" s="1"/>
  <c r="L72" i="33" s="1"/>
  <c r="BN23" i="29"/>
  <c r="O123" i="16" s="1"/>
  <c r="M100" i="33" s="1" a="1"/>
  <c r="M100" i="33" s="1"/>
  <c r="H100" i="33" s="1"/>
  <c r="I100" i="33" s="1"/>
  <c r="J100" i="33" s="1"/>
  <c r="K100" i="33" s="1"/>
  <c r="L100" i="33" s="1"/>
  <c r="O94" i="16"/>
  <c r="M71" i="33" s="1" a="1"/>
  <c r="M71" i="33" s="1"/>
  <c r="H71" i="33" s="1"/>
  <c r="I71" i="33" s="1"/>
  <c r="J71" i="33" s="1"/>
  <c r="K71" i="33" s="1"/>
  <c r="L71" i="33" s="1"/>
  <c r="BN19" i="29"/>
  <c r="O119" i="16" s="1"/>
  <c r="M96" i="33" s="1" a="1"/>
  <c r="M96" i="33" s="1"/>
  <c r="H96" i="33" s="1"/>
  <c r="I96" i="33" s="1"/>
  <c r="J96" i="33" s="1"/>
  <c r="K96" i="33" s="1"/>
  <c r="L96" i="33" s="1"/>
  <c r="O90" i="16"/>
  <c r="M67" i="33" s="1" a="1"/>
  <c r="M67" i="33" s="1"/>
  <c r="H67" i="33" s="1"/>
  <c r="I67" i="33" s="1"/>
  <c r="BN27" i="29"/>
  <c r="O127" i="16" s="1"/>
  <c r="M104" i="33" s="1" a="1"/>
  <c r="M104" i="33" s="1"/>
  <c r="H104" i="33" s="1"/>
  <c r="I104" i="33" s="1"/>
  <c r="J104" i="33" s="1"/>
  <c r="K104" i="33" s="1"/>
  <c r="L104" i="33" s="1"/>
  <c r="O98" i="16"/>
  <c r="M75" i="33" s="1" a="1"/>
  <c r="M75" i="33" s="1"/>
  <c r="H75" i="33" s="1"/>
  <c r="I75" i="33" s="1"/>
  <c r="J75" i="33" s="1"/>
  <c r="K75" i="33" s="1"/>
  <c r="L75" i="33" s="1"/>
  <c r="AQ24" i="26"/>
  <c r="AK23" i="26"/>
  <c r="AL24" i="26"/>
  <c r="BN32" i="29"/>
  <c r="O132" i="16" s="1"/>
  <c r="M109" i="33" s="1" a="1"/>
  <c r="M109" i="33" s="1"/>
  <c r="H109" i="33" s="1"/>
  <c r="I109" i="33" s="1"/>
  <c r="J109" i="33" s="1"/>
  <c r="K109" i="33" s="1"/>
  <c r="L109" i="33" s="1"/>
  <c r="O103" i="16"/>
  <c r="M80" i="33" s="1" a="1"/>
  <c r="M80" i="33" s="1"/>
  <c r="H80" i="33" s="1"/>
  <c r="I80" i="33" s="1"/>
  <c r="BN36" i="29"/>
  <c r="O136" i="16" s="1"/>
  <c r="M113" i="33" s="1" a="1"/>
  <c r="M113" i="33" s="1"/>
  <c r="H113" i="33" s="1"/>
  <c r="I113" i="33" s="1"/>
  <c r="J113" i="33" s="1"/>
  <c r="K113" i="33" s="1"/>
  <c r="L113" i="33" s="1"/>
  <c r="O107" i="16"/>
  <c r="M84" i="33" s="1" a="1"/>
  <c r="M84" i="33" s="1"/>
  <c r="H84" i="33" s="1"/>
  <c r="I84" i="33" s="1"/>
  <c r="BN31" i="29"/>
  <c r="O131" i="16" s="1"/>
  <c r="M108" i="33" s="1" a="1"/>
  <c r="M108" i="33" s="1"/>
  <c r="H108" i="33" s="1"/>
  <c r="I108" i="33" s="1"/>
  <c r="J108" i="33" s="1"/>
  <c r="K108" i="33" s="1"/>
  <c r="L108" i="33" s="1"/>
  <c r="O102" i="16"/>
  <c r="M79" i="33" s="1" a="1"/>
  <c r="M79" i="33" s="1"/>
  <c r="H79" i="33" s="1"/>
  <c r="I79" i="33" s="1"/>
  <c r="J79" i="33" s="1"/>
  <c r="K79" i="33" s="1"/>
  <c r="L79" i="33" s="1"/>
  <c r="BN20" i="29"/>
  <c r="O120" i="16" s="1"/>
  <c r="M97" i="33" s="1" a="1"/>
  <c r="M97" i="33" s="1"/>
  <c r="H97" i="33" s="1"/>
  <c r="I97" i="33" s="1"/>
  <c r="J97" i="33" s="1"/>
  <c r="K97" i="33" s="1"/>
  <c r="L97" i="33" s="1"/>
  <c r="O91" i="16"/>
  <c r="M68" i="33" s="1" a="1"/>
  <c r="M68" i="33" s="1"/>
  <c r="H68" i="33" s="1"/>
  <c r="I68" i="33" s="1"/>
  <c r="BN13" i="29"/>
  <c r="O113" i="16" s="1"/>
  <c r="M90" i="33" s="1" a="1"/>
  <c r="M90" i="33" s="1"/>
  <c r="H90" i="33" s="1"/>
  <c r="I90" i="33" s="1"/>
  <c r="J90" i="33" s="1"/>
  <c r="K90" i="33" s="1"/>
  <c r="L90" i="33" s="1"/>
  <c r="O84" i="16"/>
  <c r="M61" i="33" s="1" a="1"/>
  <c r="M61" i="33" s="1"/>
  <c r="H61" i="33" s="1"/>
  <c r="I61" i="33" s="1"/>
  <c r="J61" i="33" s="1"/>
  <c r="K61" i="33" s="1"/>
  <c r="L61" i="33" s="1"/>
  <c r="AV24" i="26"/>
  <c r="AP23" i="26"/>
  <c r="BN21" i="29"/>
  <c r="O121" i="16" s="1"/>
  <c r="M98" i="33" s="1" a="1"/>
  <c r="M98" i="33" s="1"/>
  <c r="H98" i="33" s="1"/>
  <c r="I98" i="33" s="1"/>
  <c r="J98" i="33" s="1"/>
  <c r="K98" i="33" s="1"/>
  <c r="L98" i="33" s="1"/>
  <c r="O92" i="16"/>
  <c r="M69" i="33" s="1" a="1"/>
  <c r="M69" i="33" s="1"/>
  <c r="H69" i="33" s="1"/>
  <c r="I69" i="33" s="1"/>
  <c r="J69" i="33" s="1"/>
  <c r="K69" i="33" s="1"/>
  <c r="L69" i="33" s="1"/>
  <c r="M45" i="13" a="1"/>
  <c r="M45" i="13" s="1"/>
  <c r="H45" i="13" s="1"/>
  <c r="I45" i="13" s="1"/>
  <c r="M23" i="13" a="1"/>
  <c r="M23" i="13" s="1"/>
  <c r="H23" i="13" s="1"/>
  <c r="I23" i="13" s="1"/>
  <c r="M86" i="11" a="1"/>
  <c r="M86" i="11" s="1"/>
  <c r="H86" i="11" s="1"/>
  <c r="I86" i="11" s="1"/>
  <c r="M59" i="13" a="1"/>
  <c r="M59" i="13" s="1"/>
  <c r="H59" i="13" s="1"/>
  <c r="I59" i="13" s="1"/>
  <c r="M19" i="13" a="1"/>
  <c r="M19" i="13" s="1"/>
  <c r="H19" i="13" s="1"/>
  <c r="I19" i="13" s="1"/>
  <c r="M69" i="13" a="1"/>
  <c r="M69" i="13" s="1"/>
  <c r="H69" i="13" s="1"/>
  <c r="I69" i="13" s="1"/>
  <c r="M11" i="11" a="1"/>
  <c r="M11" i="11" s="1"/>
  <c r="H11" i="11" s="1"/>
  <c r="I11" i="11" s="1"/>
  <c r="M13" i="13" a="1"/>
  <c r="M13" i="13" s="1"/>
  <c r="H13" i="13" s="1"/>
  <c r="I13" i="13" s="1"/>
  <c r="M32" i="13" a="1"/>
  <c r="M32" i="13" s="1"/>
  <c r="H32" i="13" s="1"/>
  <c r="I32" i="13" s="1"/>
  <c r="M46" i="11" a="1"/>
  <c r="M46" i="11" s="1"/>
  <c r="H46" i="11" s="1"/>
  <c r="I46" i="11" s="1"/>
  <c r="M10" i="13" a="1"/>
  <c r="M10" i="13" s="1"/>
  <c r="H10" i="13" s="1"/>
  <c r="I10" i="13" s="1"/>
  <c r="M62" i="13" a="1"/>
  <c r="M62" i="13" s="1"/>
  <c r="H62" i="13" s="1"/>
  <c r="I62" i="13" s="1"/>
  <c r="M88" i="11" a="1"/>
  <c r="M88" i="11" s="1"/>
  <c r="H88" i="11" s="1"/>
  <c r="I88" i="11" s="1"/>
  <c r="M29" i="11" a="1"/>
  <c r="M29" i="11" s="1"/>
  <c r="H29" i="11" s="1"/>
  <c r="I29" i="11" s="1"/>
  <c r="M88" i="13" a="1"/>
  <c r="M88" i="13" s="1"/>
  <c r="H88" i="13" s="1"/>
  <c r="I88" i="13" s="1"/>
  <c r="M14" i="13" a="1"/>
  <c r="M14" i="13" s="1"/>
  <c r="H14" i="13" s="1"/>
  <c r="I14" i="13" s="1"/>
  <c r="M40" i="13" a="1"/>
  <c r="M40" i="13" s="1"/>
  <c r="H40" i="13" s="1"/>
  <c r="I40" i="13" s="1"/>
  <c r="M71" i="11" a="1"/>
  <c r="M71" i="11" s="1"/>
  <c r="H71" i="11" s="1"/>
  <c r="I71" i="11" s="1"/>
  <c r="M61" i="11" a="1"/>
  <c r="M61" i="11" s="1"/>
  <c r="H61" i="11" s="1"/>
  <c r="I61" i="11" s="1"/>
  <c r="M83" i="32" a="1"/>
  <c r="M83" i="32" s="1"/>
  <c r="H83" i="32" s="1"/>
  <c r="I83" i="32" s="1"/>
  <c r="M21" i="32" a="1"/>
  <c r="M21" i="32" s="1"/>
  <c r="H21" i="32" s="1"/>
  <c r="I21" i="32" s="1"/>
  <c r="M36" i="32" a="1"/>
  <c r="M36" i="32" s="1"/>
  <c r="H36" i="32" s="1"/>
  <c r="I36" i="32" s="1"/>
  <c r="M9" i="32" a="1"/>
  <c r="M9" i="32" s="1"/>
  <c r="H9" i="32" s="1"/>
  <c r="I9" i="32" s="1"/>
  <c r="M42" i="31" a="1"/>
  <c r="M42" i="31" s="1"/>
  <c r="H42" i="31" s="1"/>
  <c r="I42" i="31" s="1"/>
  <c r="M15" i="32" a="1"/>
  <c r="M15" i="32" s="1"/>
  <c r="H15" i="32" s="1"/>
  <c r="I15" i="32" s="1"/>
  <c r="M33" i="31" a="1"/>
  <c r="M33" i="31" s="1"/>
  <c r="H33" i="31" s="1"/>
  <c r="I33" i="31" s="1"/>
  <c r="M34" i="31" a="1"/>
  <c r="M34" i="31" s="1"/>
  <c r="H34" i="31" s="1"/>
  <c r="I34" i="31" s="1"/>
  <c r="M81" i="31" a="1"/>
  <c r="M81" i="31" s="1"/>
  <c r="H81" i="31" s="1"/>
  <c r="I81" i="31" s="1"/>
  <c r="M48" i="31" a="1"/>
  <c r="M48" i="31" s="1"/>
  <c r="H48" i="31" s="1"/>
  <c r="I48" i="31" s="1"/>
  <c r="M65" i="32" a="1"/>
  <c r="M65" i="32" s="1"/>
  <c r="H65" i="32" s="1"/>
  <c r="I65" i="32" s="1"/>
  <c r="M66" i="31" a="1"/>
  <c r="M66" i="31" s="1"/>
  <c r="H66" i="31" s="1"/>
  <c r="I66" i="31" s="1"/>
  <c r="M20" i="31" a="1"/>
  <c r="M20" i="31" s="1"/>
  <c r="H20" i="31" s="1"/>
  <c r="I20" i="31" s="1"/>
  <c r="M23" i="31" a="1"/>
  <c r="M23" i="31" s="1"/>
  <c r="H23" i="31" s="1"/>
  <c r="I23" i="31" s="1"/>
  <c r="M38" i="32" a="1"/>
  <c r="M38" i="32" s="1"/>
  <c r="H38" i="32" s="1"/>
  <c r="I38" i="32" s="1"/>
  <c r="M24" i="31" a="1"/>
  <c r="M24" i="31" s="1"/>
  <c r="H24" i="31" s="1"/>
  <c r="I24" i="31" s="1"/>
  <c r="M79" i="32" a="1"/>
  <c r="M79" i="32" s="1"/>
  <c r="H79" i="32" s="1"/>
  <c r="I79" i="32" s="1"/>
  <c r="M84" i="31" a="1"/>
  <c r="M84" i="31" s="1"/>
  <c r="H84" i="31" s="1"/>
  <c r="I84" i="31" s="1"/>
  <c r="M25" i="31" a="1"/>
  <c r="M25" i="31" s="1"/>
  <c r="H25" i="31" s="1"/>
  <c r="I25" i="31" s="1"/>
  <c r="M23" i="32" a="1"/>
  <c r="M23" i="32" s="1"/>
  <c r="H23" i="32" s="1"/>
  <c r="I23" i="32" s="1"/>
  <c r="M3" i="31" a="1"/>
  <c r="M3" i="31" s="1"/>
  <c r="H3" i="31" s="1"/>
  <c r="I3" i="31" s="1"/>
  <c r="M42" i="32" a="1"/>
  <c r="M42" i="32" s="1"/>
  <c r="H42" i="32" s="1"/>
  <c r="I42" i="32" s="1"/>
  <c r="M14" i="32" a="1"/>
  <c r="M14" i="32" s="1"/>
  <c r="H14" i="32" s="1"/>
  <c r="I14" i="32" s="1"/>
  <c r="M64" i="31" a="1"/>
  <c r="M64" i="31" s="1"/>
  <c r="H64" i="31" s="1"/>
  <c r="I64" i="31" s="1"/>
  <c r="M41" i="31" a="1"/>
  <c r="M41" i="31" s="1"/>
  <c r="H41" i="31" s="1"/>
  <c r="I41" i="31" s="1"/>
  <c r="M26" i="32" a="1"/>
  <c r="M26" i="32" s="1"/>
  <c r="H26" i="32" s="1"/>
  <c r="I26" i="32" s="1"/>
  <c r="M79" i="31" a="1"/>
  <c r="M79" i="31" s="1"/>
  <c r="H79" i="31" s="1"/>
  <c r="I79" i="31" s="1"/>
  <c r="M75" i="32" a="1"/>
  <c r="M75" i="32" s="1"/>
  <c r="H75" i="32" s="1"/>
  <c r="I75" i="32" s="1"/>
  <c r="M13" i="32" a="1"/>
  <c r="M13" i="32" s="1"/>
  <c r="H13" i="32" s="1"/>
  <c r="I13" i="32" s="1"/>
  <c r="M19" i="32" a="1"/>
  <c r="M19" i="32" s="1"/>
  <c r="H19" i="32" s="1"/>
  <c r="I19" i="32" s="1"/>
  <c r="M39" i="32" a="1"/>
  <c r="M39" i="32" s="1"/>
  <c r="H39" i="32" s="1"/>
  <c r="I39" i="32" s="1"/>
  <c r="M77" i="32" a="1"/>
  <c r="M77" i="32" s="1"/>
  <c r="H77" i="32" s="1"/>
  <c r="I77" i="32" s="1"/>
  <c r="M50" i="32" a="1"/>
  <c r="M50" i="32" s="1"/>
  <c r="H50" i="32" s="1"/>
  <c r="I50" i="32" s="1"/>
  <c r="M55" i="32" a="1"/>
  <c r="M55" i="32" s="1"/>
  <c r="H55" i="32" s="1"/>
  <c r="I55" i="32" s="1"/>
  <c r="M28" i="32" a="1"/>
  <c r="M28" i="32" s="1"/>
  <c r="H28" i="32" s="1"/>
  <c r="I28" i="32" s="1"/>
  <c r="M66" i="32" a="1"/>
  <c r="M66" i="32" s="1"/>
  <c r="H66" i="32" s="1"/>
  <c r="I66" i="32" s="1"/>
  <c r="M35" i="32" a="1"/>
  <c r="M35" i="32" s="1"/>
  <c r="H35" i="32" s="1"/>
  <c r="I35" i="32" s="1"/>
  <c r="M69" i="31" a="1"/>
  <c r="M69" i="31" s="1"/>
  <c r="H69" i="31" s="1"/>
  <c r="I69" i="31" s="1"/>
  <c r="M31" i="32" a="1"/>
  <c r="M31" i="32" s="1"/>
  <c r="H31" i="32" s="1"/>
  <c r="I31" i="32" s="1"/>
  <c r="M30" i="31" a="1"/>
  <c r="M30" i="31" s="1"/>
  <c r="H30" i="31" s="1"/>
  <c r="I30" i="31" s="1"/>
  <c r="M57" i="32" a="1"/>
  <c r="M57" i="32" s="1"/>
  <c r="H57" i="32" s="1"/>
  <c r="I57" i="32" s="1"/>
  <c r="M37" i="31" a="1"/>
  <c r="M37" i="31" s="1"/>
  <c r="H37" i="31" s="1"/>
  <c r="I37" i="31" s="1"/>
  <c r="M7" i="31" a="1"/>
  <c r="M7" i="31" s="1"/>
  <c r="H7" i="31" s="1"/>
  <c r="I7" i="31" s="1"/>
  <c r="M60" i="32" a="1"/>
  <c r="M60" i="32" s="1"/>
  <c r="H60" i="32" s="1"/>
  <c r="I60" i="32" s="1"/>
  <c r="M3" i="32" a="1"/>
  <c r="M3" i="32" s="1"/>
  <c r="H3" i="32" s="1"/>
  <c r="I3" i="32" s="1"/>
  <c r="M82" i="31" a="1"/>
  <c r="M82" i="31" s="1"/>
  <c r="H82" i="31" s="1"/>
  <c r="I82" i="31" s="1"/>
  <c r="M11" i="31" a="1"/>
  <c r="M11" i="31" s="1"/>
  <c r="H11" i="31" s="1"/>
  <c r="I11" i="31" s="1"/>
  <c r="M80" i="31" a="1"/>
  <c r="M80" i="31" s="1"/>
  <c r="H80" i="31" s="1"/>
  <c r="I80" i="31" s="1"/>
  <c r="M12" i="32" a="1"/>
  <c r="M12" i="32" s="1"/>
  <c r="H12" i="32" s="1"/>
  <c r="I12" i="32" s="1"/>
  <c r="M33" i="32" a="1"/>
  <c r="M33" i="32" s="1"/>
  <c r="H33" i="32" s="1"/>
  <c r="I33" i="32" s="1"/>
  <c r="M50" i="31" a="1"/>
  <c r="M50" i="31" s="1"/>
  <c r="H50" i="31" s="1"/>
  <c r="I50" i="31" s="1"/>
  <c r="M63" i="32" a="1"/>
  <c r="M63" i="32" s="1"/>
  <c r="H63" i="32" s="1"/>
  <c r="I63" i="32" s="1"/>
  <c r="M68" i="32" a="1"/>
  <c r="M68" i="32" s="1"/>
  <c r="H68" i="32" s="1"/>
  <c r="I68" i="32" s="1"/>
  <c r="M84" i="32" a="1"/>
  <c r="M84" i="32" s="1"/>
  <c r="H84" i="32" s="1"/>
  <c r="I84" i="32" s="1"/>
  <c r="M87" i="32" a="1"/>
  <c r="M87" i="32" s="1"/>
  <c r="H87" i="32" s="1"/>
  <c r="I87" i="32" s="1"/>
  <c r="M8" i="32" a="1"/>
  <c r="M8" i="32" s="1"/>
  <c r="H8" i="32" s="1"/>
  <c r="I8" i="32" s="1"/>
  <c r="M88" i="32" a="1"/>
  <c r="M88" i="32" s="1"/>
  <c r="H88" i="32" s="1"/>
  <c r="I88" i="32" s="1"/>
  <c r="M69" i="32" a="1"/>
  <c r="M69" i="32" s="1"/>
  <c r="H69" i="32" s="1"/>
  <c r="I69" i="32" s="1"/>
  <c r="M54" i="31" a="1"/>
  <c r="M54" i="31" s="1"/>
  <c r="H54" i="31" s="1"/>
  <c r="I54" i="31" s="1"/>
  <c r="M27" i="32" a="1"/>
  <c r="M27" i="32" s="1"/>
  <c r="H27" i="32" s="1"/>
  <c r="I27" i="32" s="1"/>
  <c r="M74" i="31" a="1"/>
  <c r="M74" i="31" s="1"/>
  <c r="H74" i="31" s="1"/>
  <c r="I74" i="31" s="1"/>
  <c r="M57" i="31" a="1"/>
  <c r="M57" i="31" s="1"/>
  <c r="H57" i="31" s="1"/>
  <c r="I57" i="31" s="1"/>
  <c r="M59" i="32" a="1"/>
  <c r="M59" i="32" s="1"/>
  <c r="H59" i="32" s="1"/>
  <c r="I59" i="32" s="1"/>
  <c r="M52" i="31" a="1"/>
  <c r="M52" i="31" s="1"/>
  <c r="H52" i="31" s="1"/>
  <c r="I52" i="31" s="1"/>
  <c r="M78" i="31" a="1"/>
  <c r="M78" i="31" s="1"/>
  <c r="H78" i="31" s="1"/>
  <c r="I78" i="31" s="1"/>
  <c r="M49" i="32" a="1"/>
  <c r="M49" i="32" s="1"/>
  <c r="H49" i="32" s="1"/>
  <c r="I49" i="32" s="1"/>
  <c r="M51" i="32" a="1"/>
  <c r="M51" i="32" s="1"/>
  <c r="H51" i="32" s="1"/>
  <c r="I51" i="32" s="1"/>
  <c r="M26" i="31" a="1"/>
  <c r="M26" i="31" s="1"/>
  <c r="H26" i="31" s="1"/>
  <c r="I26" i="31" s="1"/>
  <c r="M58" i="32" a="1"/>
  <c r="M58" i="32" s="1"/>
  <c r="H58" i="32" s="1"/>
  <c r="I58" i="32" s="1"/>
  <c r="M76" i="31" a="1"/>
  <c r="M76" i="31" s="1"/>
  <c r="H76" i="31" s="1"/>
  <c r="I76" i="31" s="1"/>
  <c r="M39" i="31" a="1"/>
  <c r="M39" i="31" s="1"/>
  <c r="H39" i="31" s="1"/>
  <c r="I39" i="31" s="1"/>
  <c r="M6" i="31" a="1"/>
  <c r="M6" i="31" s="1"/>
  <c r="H6" i="31" s="1"/>
  <c r="I6" i="31" s="1"/>
  <c r="M58" i="31" a="1"/>
  <c r="M58" i="31" s="1"/>
  <c r="H58" i="31" s="1"/>
  <c r="I58" i="31" s="1"/>
  <c r="M86" i="31" a="1"/>
  <c r="M86" i="31" s="1"/>
  <c r="H86" i="31" s="1"/>
  <c r="I86" i="31" s="1"/>
  <c r="M43" i="32" a="1"/>
  <c r="M43" i="32" s="1"/>
  <c r="H43" i="32" s="1"/>
  <c r="I43" i="32" s="1"/>
  <c r="M72" i="32" a="1"/>
  <c r="M72" i="32" s="1"/>
  <c r="H72" i="32" s="1"/>
  <c r="I72" i="32" s="1"/>
  <c r="M15" i="31" a="1"/>
  <c r="M15" i="31" s="1"/>
  <c r="H15" i="31" s="1"/>
  <c r="I15" i="31" s="1"/>
  <c r="M32" i="32" a="1"/>
  <c r="M32" i="32" s="1"/>
  <c r="H32" i="32" s="1"/>
  <c r="I32" i="32" s="1"/>
  <c r="M35" i="31" a="1"/>
  <c r="M35" i="31" s="1"/>
  <c r="H35" i="31" s="1"/>
  <c r="I35" i="31" s="1"/>
  <c r="M58" i="13" a="1"/>
  <c r="M58" i="13" s="1"/>
  <c r="H58" i="13" s="1"/>
  <c r="I58" i="13" s="1"/>
  <c r="M3" i="11" a="1"/>
  <c r="M3" i="11" s="1"/>
  <c r="H3" i="11" s="1"/>
  <c r="I3" i="11" s="1"/>
  <c r="M47" i="13" a="1"/>
  <c r="M47" i="13" s="1"/>
  <c r="H47" i="13" s="1"/>
  <c r="I47" i="13" s="1"/>
  <c r="M67" i="13" a="1"/>
  <c r="M67" i="13" s="1"/>
  <c r="H67" i="13" s="1"/>
  <c r="I67" i="13" s="1"/>
  <c r="M49" i="11" a="1"/>
  <c r="M49" i="11" s="1"/>
  <c r="H49" i="11" s="1"/>
  <c r="I49" i="11" s="1"/>
  <c r="M22" i="11" a="1"/>
  <c r="M22" i="11" s="1"/>
  <c r="H22" i="11" s="1"/>
  <c r="I22" i="11" s="1"/>
  <c r="M2" i="30" a="1"/>
  <c r="M2" i="30" s="1"/>
  <c r="H2" i="30" s="1"/>
  <c r="I2" i="30" s="1"/>
  <c r="M2" i="31" a="1"/>
  <c r="M2" i="31" s="1"/>
  <c r="H2" i="31" s="1"/>
  <c r="I2" i="31" s="1"/>
  <c r="M83" i="13" a="1"/>
  <c r="M83" i="13" s="1"/>
  <c r="H83" i="13" s="1"/>
  <c r="I83" i="13" s="1"/>
  <c r="M60" i="30" a="1"/>
  <c r="M60" i="30" s="1"/>
  <c r="H60" i="30" s="1"/>
  <c r="I60" i="30" s="1"/>
  <c r="M60" i="31" a="1"/>
  <c r="M60" i="31" s="1"/>
  <c r="H60" i="31" s="1"/>
  <c r="I60" i="31" s="1"/>
  <c r="M72" i="13" a="1"/>
  <c r="M72" i="13" s="1"/>
  <c r="H72" i="13" s="1"/>
  <c r="I72" i="13" s="1"/>
  <c r="M87" i="13" a="1"/>
  <c r="M87" i="13" s="1"/>
  <c r="H87" i="13" s="1"/>
  <c r="I87" i="13" s="1"/>
  <c r="M21" i="13" a="1"/>
  <c r="M21" i="13" s="1"/>
  <c r="H21" i="13" s="1"/>
  <c r="I21" i="13" s="1"/>
  <c r="M26" i="11" a="1"/>
  <c r="M26" i="11" s="1"/>
  <c r="H26" i="11" s="1"/>
  <c r="I26" i="11" s="1"/>
  <c r="M58" i="11" a="1"/>
  <c r="M58" i="11" s="1"/>
  <c r="H58" i="11" s="1"/>
  <c r="I58" i="11" s="1"/>
  <c r="M49" i="13" a="1"/>
  <c r="M49" i="13" s="1"/>
  <c r="H49" i="13" s="1"/>
  <c r="I49" i="13" s="1"/>
  <c r="M77" i="13" a="1"/>
  <c r="M77" i="13" s="1"/>
  <c r="H77" i="13" s="1"/>
  <c r="I77" i="13" s="1"/>
  <c r="M50" i="11" a="1"/>
  <c r="M50" i="11" s="1"/>
  <c r="H50" i="11" s="1"/>
  <c r="I50" i="11" s="1"/>
  <c r="M66" i="11" a="1"/>
  <c r="M66" i="11" s="1"/>
  <c r="H66" i="11" s="1"/>
  <c r="I66" i="11" s="1"/>
  <c r="M51" i="13" a="1"/>
  <c r="M51" i="13" s="1"/>
  <c r="H51" i="13" s="1"/>
  <c r="I51" i="13" s="1"/>
  <c r="M62" i="11" a="1"/>
  <c r="M62" i="11" s="1"/>
  <c r="H62" i="11" s="1"/>
  <c r="I62" i="11" s="1"/>
  <c r="M70" i="11" a="1"/>
  <c r="M70" i="11" s="1"/>
  <c r="H70" i="11" s="1"/>
  <c r="I70" i="11" s="1"/>
  <c r="M9" i="13" a="1"/>
  <c r="M9" i="13" s="1"/>
  <c r="H9" i="13" s="1"/>
  <c r="I9" i="13" s="1"/>
  <c r="M76" i="11" a="1"/>
  <c r="M76" i="11" s="1"/>
  <c r="H76" i="11" s="1"/>
  <c r="I76" i="11" s="1"/>
  <c r="M31" i="30" a="1"/>
  <c r="M31" i="30" s="1"/>
  <c r="H31" i="30" s="1"/>
  <c r="I31" i="30" s="1"/>
  <c r="M31" i="31" a="1"/>
  <c r="M31" i="31" s="1"/>
  <c r="H31" i="31" s="1"/>
  <c r="I31" i="31" s="1"/>
  <c r="M65" i="13" a="1"/>
  <c r="M65" i="13" s="1"/>
  <c r="H65" i="13" s="1"/>
  <c r="I65" i="13" s="1"/>
  <c r="M72" i="11" a="1"/>
  <c r="M72" i="11" s="1"/>
  <c r="H72" i="11" s="1"/>
  <c r="I72" i="11" s="1"/>
  <c r="M33" i="11" a="1"/>
  <c r="M33" i="11" s="1"/>
  <c r="H33" i="11" s="1"/>
  <c r="I33" i="11" s="1"/>
  <c r="M65" i="11" a="1"/>
  <c r="M65" i="11" s="1"/>
  <c r="H65" i="11" s="1"/>
  <c r="I65" i="11" s="1"/>
  <c r="M74" i="13" a="1"/>
  <c r="M74" i="13" s="1"/>
  <c r="H74" i="13" s="1"/>
  <c r="I74" i="13" s="1"/>
  <c r="M86" i="13" a="1"/>
  <c r="M86" i="13" s="1"/>
  <c r="H86" i="13" s="1"/>
  <c r="I86" i="13" s="1"/>
  <c r="M82" i="11" a="1"/>
  <c r="M82" i="11" s="1"/>
  <c r="H82" i="11" s="1"/>
  <c r="I82" i="11" s="1"/>
  <c r="M15" i="11" a="1"/>
  <c r="M15" i="11" s="1"/>
  <c r="H15" i="11" s="1"/>
  <c r="I15" i="11" s="1"/>
  <c r="M12" i="13" a="1"/>
  <c r="M12" i="13" s="1"/>
  <c r="H12" i="13" s="1"/>
  <c r="I12" i="13" s="1"/>
  <c r="M47" i="11" a="1"/>
  <c r="M47" i="11" s="1"/>
  <c r="H47" i="11" s="1"/>
  <c r="I47" i="11" s="1"/>
  <c r="M26" i="13" a="1"/>
  <c r="M26" i="13" s="1"/>
  <c r="H26" i="13" s="1"/>
  <c r="I26" i="13" s="1"/>
  <c r="M25" i="11" a="1"/>
  <c r="M25" i="11" s="1"/>
  <c r="H25" i="11" s="1"/>
  <c r="I25" i="11" s="1"/>
  <c r="M79" i="11" a="1"/>
  <c r="M79" i="11" s="1"/>
  <c r="H79" i="11" s="1"/>
  <c r="I79" i="11" s="1"/>
  <c r="M75" i="13" a="1"/>
  <c r="M75" i="13" s="1"/>
  <c r="H75" i="13" s="1"/>
  <c r="I75" i="13" s="1"/>
  <c r="M52" i="11" a="1"/>
  <c r="M52" i="11" s="1"/>
  <c r="H52" i="11" s="1"/>
  <c r="I52" i="11" s="1"/>
  <c r="M43" i="13" a="1"/>
  <c r="M43" i="13" s="1"/>
  <c r="H43" i="13" s="1"/>
  <c r="I43" i="13" s="1"/>
  <c r="M80" i="13" a="1"/>
  <c r="M80" i="13" s="1"/>
  <c r="H80" i="13" s="1"/>
  <c r="I80" i="13" s="1"/>
  <c r="M22" i="13" a="1"/>
  <c r="M22" i="13" s="1"/>
  <c r="H22" i="13" s="1"/>
  <c r="I22" i="13" s="1"/>
  <c r="M28" i="13" a="1"/>
  <c r="M28" i="13" s="1"/>
  <c r="H28" i="13" s="1"/>
  <c r="I28" i="13" s="1"/>
  <c r="M63" i="13" a="1"/>
  <c r="M63" i="13" s="1"/>
  <c r="H63" i="13" s="1"/>
  <c r="I63" i="13" s="1"/>
  <c r="M23" i="11" a="1"/>
  <c r="M23" i="11" s="1"/>
  <c r="H23" i="11" s="1"/>
  <c r="I23" i="11" s="1"/>
  <c r="M52" i="13" a="1"/>
  <c r="M52" i="13" s="1"/>
  <c r="H52" i="13" s="1"/>
  <c r="I52" i="13" s="1"/>
  <c r="M36" i="13" a="1"/>
  <c r="M36" i="13" s="1"/>
  <c r="H36" i="13" s="1"/>
  <c r="I36" i="13" s="1"/>
  <c r="M7" i="13" a="1"/>
  <c r="M7" i="13" s="1"/>
  <c r="H7" i="13" s="1"/>
  <c r="I7" i="13" s="1"/>
  <c r="M42" i="11" a="1"/>
  <c r="M42" i="11" s="1"/>
  <c r="H42" i="11" s="1"/>
  <c r="I42" i="11" s="1"/>
  <c r="M13" i="11" a="1"/>
  <c r="M13" i="11" s="1"/>
  <c r="H13" i="11" s="1"/>
  <c r="I13" i="11" s="1"/>
  <c r="M76" i="13" a="1"/>
  <c r="M76" i="13" s="1"/>
  <c r="H76" i="13" s="1"/>
  <c r="I76" i="13" s="1"/>
  <c r="M46" i="13" a="1"/>
  <c r="M46" i="13" s="1"/>
  <c r="H46" i="13" s="1"/>
  <c r="I46" i="13" s="1"/>
  <c r="M69" i="11" a="1"/>
  <c r="M69" i="11" s="1"/>
  <c r="H69" i="11" s="1"/>
  <c r="I69" i="11" s="1"/>
  <c r="M8" i="13" a="1"/>
  <c r="M8" i="13" s="1"/>
  <c r="H8" i="13" s="1"/>
  <c r="I8" i="13" s="1"/>
  <c r="M83" i="11" a="1"/>
  <c r="M83" i="11" s="1"/>
  <c r="H83" i="11" s="1"/>
  <c r="I83" i="11" s="1"/>
  <c r="M38" i="13" a="1"/>
  <c r="M38" i="13" s="1"/>
  <c r="H38" i="13" s="1"/>
  <c r="I38" i="13" s="1"/>
  <c r="M75" i="11" a="1"/>
  <c r="M75" i="11" s="1"/>
  <c r="H75" i="11" s="1"/>
  <c r="I75" i="11" s="1"/>
  <c r="M15" i="13" a="1"/>
  <c r="M15" i="13" s="1"/>
  <c r="H15" i="13" s="1"/>
  <c r="I15" i="13" s="1"/>
  <c r="M12" i="11" a="1"/>
  <c r="M12" i="11" s="1"/>
  <c r="H12" i="11" s="1"/>
  <c r="I12" i="11" s="1"/>
  <c r="M39" i="11" a="1"/>
  <c r="M39" i="11" s="1"/>
  <c r="H39" i="11" s="1"/>
  <c r="I39" i="11" s="1"/>
  <c r="M50" i="13" a="1"/>
  <c r="M50" i="13" s="1"/>
  <c r="H50" i="13" s="1"/>
  <c r="I50" i="13" s="1"/>
  <c r="M42" i="13" a="1"/>
  <c r="M42" i="13" s="1"/>
  <c r="H42" i="13" s="1"/>
  <c r="I42" i="13" s="1"/>
  <c r="M20" i="11" a="1"/>
  <c r="M20" i="11" s="1"/>
  <c r="H20" i="11" s="1"/>
  <c r="I20" i="11" s="1"/>
  <c r="M79" i="13" a="1"/>
  <c r="M79" i="13" s="1"/>
  <c r="H79" i="13" s="1"/>
  <c r="I79" i="13" s="1"/>
  <c r="M30" i="11" a="1"/>
  <c r="M30" i="11" s="1"/>
  <c r="H30" i="11" s="1"/>
  <c r="I30" i="11" s="1"/>
  <c r="M71" i="13" a="1"/>
  <c r="M71" i="13" s="1"/>
  <c r="H71" i="13" s="1"/>
  <c r="I71" i="13" s="1"/>
  <c r="M29" i="13" a="1"/>
  <c r="M29" i="13" s="1"/>
  <c r="H29" i="13" s="1"/>
  <c r="I29" i="13" s="1"/>
  <c r="M39" i="13" a="1"/>
  <c r="M39" i="13" s="1"/>
  <c r="H39" i="13" s="1"/>
  <c r="I39" i="13" s="1"/>
  <c r="M24" i="13" a="1"/>
  <c r="M24" i="13" s="1"/>
  <c r="H24" i="13" s="1"/>
  <c r="I24" i="13" s="1"/>
  <c r="M34" i="11" a="1"/>
  <c r="M34" i="11" s="1"/>
  <c r="H34" i="11" s="1"/>
  <c r="I34" i="11" s="1"/>
  <c r="M81" i="11" a="1"/>
  <c r="M81" i="11" s="1"/>
  <c r="H81" i="11" s="1"/>
  <c r="I81" i="11" s="1"/>
  <c r="M48" i="11" a="1"/>
  <c r="M48" i="11" s="1"/>
  <c r="H48" i="11" s="1"/>
  <c r="I48" i="11" s="1"/>
  <c r="M42" i="9" a="1"/>
  <c r="M42" i="9" s="1"/>
  <c r="H42" i="9" s="1"/>
  <c r="I42" i="9" s="1"/>
  <c r="M42" i="30" a="1"/>
  <c r="M42" i="30" s="1"/>
  <c r="H42" i="30" s="1"/>
  <c r="I42" i="30" s="1"/>
  <c r="J42" i="30" s="1"/>
  <c r="K42" i="30" s="1"/>
  <c r="L42" i="30" s="1"/>
  <c r="M33" i="9" a="1"/>
  <c r="M33" i="9" s="1"/>
  <c r="H33" i="9" s="1"/>
  <c r="I33" i="9" s="1"/>
  <c r="M33" i="30" a="1"/>
  <c r="M33" i="30" s="1"/>
  <c r="H33" i="30" s="1"/>
  <c r="I33" i="30" s="1"/>
  <c r="J33" i="30" s="1"/>
  <c r="K33" i="30" s="1"/>
  <c r="L33" i="30" s="1"/>
  <c r="M19" i="9" a="1"/>
  <c r="M19" i="9" s="1"/>
  <c r="H19" i="9" s="1"/>
  <c r="I19" i="9" s="1"/>
  <c r="M19" i="30" a="1"/>
  <c r="M19" i="30" s="1"/>
  <c r="H19" i="30" s="1"/>
  <c r="I19" i="30" s="1"/>
  <c r="J19" i="30" s="1"/>
  <c r="K19" i="30" s="1"/>
  <c r="L19" i="30" s="1"/>
  <c r="M34" i="9" a="1"/>
  <c r="M34" i="9" s="1"/>
  <c r="H34" i="9" s="1"/>
  <c r="I34" i="9" s="1"/>
  <c r="M34" i="30" a="1"/>
  <c r="M34" i="30" s="1"/>
  <c r="H34" i="30" s="1"/>
  <c r="I34" i="30" s="1"/>
  <c r="J34" i="30" s="1"/>
  <c r="K34" i="30" s="1"/>
  <c r="L34" i="30" s="1"/>
  <c r="M81" i="9" a="1"/>
  <c r="M81" i="9" s="1"/>
  <c r="H81" i="9" s="1"/>
  <c r="I81" i="9" s="1"/>
  <c r="M81" i="30" a="1"/>
  <c r="M81" i="30" s="1"/>
  <c r="H81" i="30" s="1"/>
  <c r="I81" i="30" s="1"/>
  <c r="J81" i="30" s="1"/>
  <c r="K81" i="30" s="1"/>
  <c r="L81" i="30" s="1"/>
  <c r="M48" i="9" a="1"/>
  <c r="M48" i="9" s="1"/>
  <c r="H48" i="9" s="1"/>
  <c r="I48" i="9" s="1"/>
  <c r="M48" i="30" a="1"/>
  <c r="M48" i="30" s="1"/>
  <c r="H48" i="30" s="1"/>
  <c r="I48" i="30" s="1"/>
  <c r="J48" i="30" s="1"/>
  <c r="K48" i="30" s="1"/>
  <c r="L48" i="30" s="1"/>
  <c r="M16" i="9" a="1"/>
  <c r="M16" i="9" s="1"/>
  <c r="H16" i="9" s="1"/>
  <c r="I16" i="9" s="1"/>
  <c r="M16" i="30" a="1"/>
  <c r="M16" i="30" s="1"/>
  <c r="H16" i="30" s="1"/>
  <c r="I16" i="30" s="1"/>
  <c r="J16" i="30" s="1"/>
  <c r="K16" i="30" s="1"/>
  <c r="L16" i="30" s="1"/>
  <c r="M87" i="9" a="1"/>
  <c r="M87" i="9" s="1"/>
  <c r="H87" i="9" s="1"/>
  <c r="I87" i="9" s="1"/>
  <c r="M87" i="30" a="1"/>
  <c r="M87" i="30" s="1"/>
  <c r="H87" i="30" s="1"/>
  <c r="I87" i="30" s="1"/>
  <c r="J87" i="30" s="1"/>
  <c r="K87" i="30" s="1"/>
  <c r="L87" i="30" s="1"/>
  <c r="M88" i="9" a="1"/>
  <c r="M88" i="9" s="1"/>
  <c r="H88" i="9" s="1"/>
  <c r="I88" i="9" s="1"/>
  <c r="M88" i="30" a="1"/>
  <c r="M88" i="30" s="1"/>
  <c r="H88" i="30" s="1"/>
  <c r="I88" i="30" s="1"/>
  <c r="J88" i="30" s="1"/>
  <c r="K88" i="30" s="1"/>
  <c r="L88" i="30" s="1"/>
  <c r="M59" i="9" a="1"/>
  <c r="M59" i="9" s="1"/>
  <c r="H59" i="9" s="1"/>
  <c r="I59" i="9" s="1"/>
  <c r="M59" i="30" a="1"/>
  <c r="M59" i="30" s="1"/>
  <c r="H59" i="30" s="1"/>
  <c r="I59" i="30" s="1"/>
  <c r="J59" i="30" s="1"/>
  <c r="K59" i="30" s="1"/>
  <c r="L59" i="30" s="1"/>
  <c r="M44" i="9" a="1"/>
  <c r="M44" i="9" s="1"/>
  <c r="H44" i="9" s="1"/>
  <c r="I44" i="9" s="1"/>
  <c r="M44" i="30" a="1"/>
  <c r="M44" i="30" s="1"/>
  <c r="H44" i="30" s="1"/>
  <c r="I44" i="30" s="1"/>
  <c r="J44" i="30" s="1"/>
  <c r="K44" i="30" s="1"/>
  <c r="L44" i="30" s="1"/>
  <c r="M13" i="9" a="1"/>
  <c r="M13" i="9" s="1"/>
  <c r="H13" i="9" s="1"/>
  <c r="I13" i="9" s="1"/>
  <c r="M13" i="30" a="1"/>
  <c r="M13" i="30" s="1"/>
  <c r="H13" i="30" s="1"/>
  <c r="I13" i="30" s="1"/>
  <c r="J13" i="30" s="1"/>
  <c r="K13" i="30" s="1"/>
  <c r="L13" i="30" s="1"/>
  <c r="M22" i="9" a="1"/>
  <c r="M22" i="9" s="1"/>
  <c r="H22" i="9" s="1"/>
  <c r="I22" i="9" s="1"/>
  <c r="M22" i="30" a="1"/>
  <c r="M22" i="30" s="1"/>
  <c r="H22" i="30" s="1"/>
  <c r="I22" i="30" s="1"/>
  <c r="J22" i="30" s="1"/>
  <c r="K22" i="30" s="1"/>
  <c r="L22" i="30" s="1"/>
  <c r="M4" i="9" a="1"/>
  <c r="M4" i="9" s="1"/>
  <c r="H4" i="9" s="1"/>
  <c r="I4" i="9" s="1"/>
  <c r="M4" i="30" a="1"/>
  <c r="M4" i="30" s="1"/>
  <c r="H4" i="30" s="1"/>
  <c r="I4" i="30" s="1"/>
  <c r="J4" i="30" s="1"/>
  <c r="K4" i="30" s="1"/>
  <c r="L4" i="30" s="1"/>
  <c r="M32" i="9" a="1"/>
  <c r="M32" i="9" s="1"/>
  <c r="H32" i="9" s="1"/>
  <c r="I32" i="9" s="1"/>
  <c r="M32" i="30" a="1"/>
  <c r="M32" i="30" s="1"/>
  <c r="H32" i="30" s="1"/>
  <c r="I32" i="30" s="1"/>
  <c r="J32" i="30" s="1"/>
  <c r="K32" i="30" s="1"/>
  <c r="L32" i="30" s="1"/>
  <c r="M55" i="9" a="1"/>
  <c r="M55" i="9" s="1"/>
  <c r="H55" i="9" s="1"/>
  <c r="I55" i="9" s="1"/>
  <c r="M55" i="30" a="1"/>
  <c r="M55" i="30" s="1"/>
  <c r="H55" i="30" s="1"/>
  <c r="I55" i="30" s="1"/>
  <c r="J55" i="30" s="1"/>
  <c r="K55" i="30" s="1"/>
  <c r="L55" i="30" s="1"/>
  <c r="M66" i="9" a="1"/>
  <c r="M66" i="9" s="1"/>
  <c r="H66" i="9" s="1"/>
  <c r="I66" i="9" s="1"/>
  <c r="M66" i="30" a="1"/>
  <c r="M66" i="30" s="1"/>
  <c r="H66" i="30" s="1"/>
  <c r="I66" i="30" s="1"/>
  <c r="J66" i="30" s="1"/>
  <c r="K66" i="30" s="1"/>
  <c r="L66" i="30" s="1"/>
  <c r="M10" i="9" a="1"/>
  <c r="M10" i="9" s="1"/>
  <c r="H10" i="9" s="1"/>
  <c r="I10" i="9" s="1"/>
  <c r="M10" i="30" a="1"/>
  <c r="M10" i="30" s="1"/>
  <c r="H10" i="30" s="1"/>
  <c r="I10" i="30" s="1"/>
  <c r="J10" i="30" s="1"/>
  <c r="K10" i="30" s="1"/>
  <c r="L10" i="30" s="1"/>
  <c r="M51" i="9" a="1"/>
  <c r="M51" i="9" s="1"/>
  <c r="H51" i="9" s="1"/>
  <c r="I51" i="9" s="1"/>
  <c r="M51" i="30" a="1"/>
  <c r="M51" i="30" s="1"/>
  <c r="H51" i="30" s="1"/>
  <c r="I51" i="30" s="1"/>
  <c r="J51" i="30" s="1"/>
  <c r="K51" i="30" s="1"/>
  <c r="L51" i="30" s="1"/>
  <c r="M62" i="9" a="1"/>
  <c r="M62" i="9" s="1"/>
  <c r="H62" i="9" s="1"/>
  <c r="I62" i="9" s="1"/>
  <c r="M62" i="30" a="1"/>
  <c r="M62" i="30" s="1"/>
  <c r="H62" i="30" s="1"/>
  <c r="I62" i="30" s="1"/>
  <c r="J62" i="30" s="1"/>
  <c r="K62" i="30" s="1"/>
  <c r="L62" i="30" s="1"/>
  <c r="M63" i="9" a="1"/>
  <c r="M63" i="9" s="1"/>
  <c r="H63" i="9" s="1"/>
  <c r="I63" i="9" s="1"/>
  <c r="M63" i="30" a="1"/>
  <c r="M63" i="30" s="1"/>
  <c r="H63" i="30" s="1"/>
  <c r="I63" i="30" s="1"/>
  <c r="J63" i="30" s="1"/>
  <c r="K63" i="30" s="1"/>
  <c r="L63" i="30" s="1"/>
  <c r="M68" i="9" a="1"/>
  <c r="M68" i="9" s="1"/>
  <c r="H68" i="9" s="1"/>
  <c r="I68" i="9" s="1"/>
  <c r="M68" i="30" a="1"/>
  <c r="M68" i="30" s="1"/>
  <c r="H68" i="30" s="1"/>
  <c r="I68" i="30" s="1"/>
  <c r="J68" i="30" s="1"/>
  <c r="K68" i="30" s="1"/>
  <c r="L68" i="30" s="1"/>
  <c r="M23" i="9" a="1"/>
  <c r="M23" i="9" s="1"/>
  <c r="H23" i="9" s="1"/>
  <c r="I23" i="9" s="1"/>
  <c r="M23" i="30" a="1"/>
  <c r="M23" i="30" s="1"/>
  <c r="H23" i="30" s="1"/>
  <c r="I23" i="30" s="1"/>
  <c r="J23" i="30" s="1"/>
  <c r="K23" i="30" s="1"/>
  <c r="L23" i="30" s="1"/>
  <c r="M75" i="9" a="1"/>
  <c r="M75" i="9" s="1"/>
  <c r="H75" i="9" s="1"/>
  <c r="I75" i="9" s="1"/>
  <c r="M75" i="30" a="1"/>
  <c r="M75" i="30" s="1"/>
  <c r="H75" i="30" s="1"/>
  <c r="I75" i="30" s="1"/>
  <c r="J75" i="30" s="1"/>
  <c r="K75" i="30" s="1"/>
  <c r="L75" i="30" s="1"/>
  <c r="M43" i="9" a="1"/>
  <c r="M43" i="9" s="1"/>
  <c r="H43" i="9" s="1"/>
  <c r="I43" i="9" s="1"/>
  <c r="M43" i="30" a="1"/>
  <c r="M43" i="30" s="1"/>
  <c r="H43" i="30" s="1"/>
  <c r="I43" i="30" s="1"/>
  <c r="J43" i="30" s="1"/>
  <c r="K43" i="30" s="1"/>
  <c r="L43" i="30" s="1"/>
  <c r="M36" i="9" a="1"/>
  <c r="M36" i="9" s="1"/>
  <c r="H36" i="9" s="1"/>
  <c r="I36" i="9" s="1"/>
  <c r="M36" i="30" a="1"/>
  <c r="M36" i="30" s="1"/>
  <c r="H36" i="30" s="1"/>
  <c r="I36" i="30" s="1"/>
  <c r="J36" i="30" s="1"/>
  <c r="K36" i="30" s="1"/>
  <c r="L36" i="30" s="1"/>
  <c r="M28" i="9" a="1"/>
  <c r="M28" i="9" s="1"/>
  <c r="H28" i="9" s="1"/>
  <c r="I28" i="9" s="1"/>
  <c r="M28" i="30" a="1"/>
  <c r="M28" i="30" s="1"/>
  <c r="H28" i="30" s="1"/>
  <c r="I28" i="30" s="1"/>
  <c r="J28" i="30" s="1"/>
  <c r="K28" i="30" s="1"/>
  <c r="L28" i="30" s="1"/>
  <c r="M24" i="9" a="1"/>
  <c r="M24" i="9" s="1"/>
  <c r="H24" i="9" s="1"/>
  <c r="I24" i="9" s="1"/>
  <c r="M24" i="30" a="1"/>
  <c r="M24" i="30" s="1"/>
  <c r="H24" i="30" s="1"/>
  <c r="I24" i="30" s="1"/>
  <c r="J24" i="30" s="1"/>
  <c r="K24" i="30" s="1"/>
  <c r="L24" i="30" s="1"/>
  <c r="M73" i="9" a="1"/>
  <c r="M73" i="9" s="1"/>
  <c r="H73" i="9" s="1"/>
  <c r="I73" i="9" s="1"/>
  <c r="M73" i="30" a="1"/>
  <c r="M73" i="30" s="1"/>
  <c r="H73" i="30" s="1"/>
  <c r="I73" i="30" s="1"/>
  <c r="J73" i="30" s="1"/>
  <c r="K73" i="30" s="1"/>
  <c r="L73" i="30" s="1"/>
  <c r="M61" i="9" a="1"/>
  <c r="M61" i="9" s="1"/>
  <c r="H61" i="9" s="1"/>
  <c r="I61" i="9" s="1"/>
  <c r="M61" i="30" a="1"/>
  <c r="M61" i="30" s="1"/>
  <c r="H61" i="30" s="1"/>
  <c r="I61" i="30" s="1"/>
  <c r="J61" i="30" s="1"/>
  <c r="K61" i="30" s="1"/>
  <c r="L61" i="30" s="1"/>
  <c r="M84" i="9" a="1"/>
  <c r="M84" i="9" s="1"/>
  <c r="H84" i="9" s="1"/>
  <c r="I84" i="9" s="1"/>
  <c r="M84" i="30" a="1"/>
  <c r="M84" i="30" s="1"/>
  <c r="H84" i="30" s="1"/>
  <c r="I84" i="30" s="1"/>
  <c r="J84" i="30" s="1"/>
  <c r="K84" i="30" s="1"/>
  <c r="L84" i="30" s="1"/>
  <c r="M71" i="9" a="1"/>
  <c r="M71" i="9" s="1"/>
  <c r="H71" i="9" s="1"/>
  <c r="I71" i="9" s="1"/>
  <c r="M71" i="30" a="1"/>
  <c r="M71" i="30" s="1"/>
  <c r="H71" i="30" s="1"/>
  <c r="I71" i="30" s="1"/>
  <c r="J71" i="30" s="1"/>
  <c r="K71" i="30" s="1"/>
  <c r="L71" i="30" s="1"/>
  <c r="M29" i="9" a="1"/>
  <c r="M29" i="9" s="1"/>
  <c r="H29" i="9" s="1"/>
  <c r="I29" i="9" s="1"/>
  <c r="M29" i="30" a="1"/>
  <c r="M29" i="30" s="1"/>
  <c r="H29" i="30" s="1"/>
  <c r="I29" i="30" s="1"/>
  <c r="J29" i="30" s="1"/>
  <c r="K29" i="30" s="1"/>
  <c r="L29" i="30" s="1"/>
  <c r="M70" i="9" a="1"/>
  <c r="M70" i="9" s="1"/>
  <c r="H70" i="9" s="1"/>
  <c r="I70" i="9" s="1"/>
  <c r="M70" i="30" a="1"/>
  <c r="M70" i="30" s="1"/>
  <c r="H70" i="30" s="1"/>
  <c r="I70" i="30" s="1"/>
  <c r="J70" i="30" s="1"/>
  <c r="K70" i="30" s="1"/>
  <c r="L70" i="30" s="1"/>
  <c r="M72" i="9" a="1"/>
  <c r="M72" i="9" s="1"/>
  <c r="H72" i="9" s="1"/>
  <c r="I72" i="9" s="1"/>
  <c r="M72" i="30" a="1"/>
  <c r="M72" i="30" s="1"/>
  <c r="H72" i="30" s="1"/>
  <c r="I72" i="30" s="1"/>
  <c r="J72" i="30" s="1"/>
  <c r="K72" i="30" s="1"/>
  <c r="L72" i="30" s="1"/>
  <c r="M12" i="9" a="1"/>
  <c r="M12" i="9" s="1"/>
  <c r="H12" i="9" s="1"/>
  <c r="I12" i="9" s="1"/>
  <c r="M12" i="30" a="1"/>
  <c r="M12" i="30" s="1"/>
  <c r="H12" i="30" s="1"/>
  <c r="I12" i="30" s="1"/>
  <c r="J12" i="30" s="1"/>
  <c r="K12" i="30" s="1"/>
  <c r="L12" i="30" s="1"/>
  <c r="M85" i="9" a="1"/>
  <c r="M85" i="9" s="1"/>
  <c r="H85" i="9" s="1"/>
  <c r="I85" i="9" s="1"/>
  <c r="M85" i="30" a="1"/>
  <c r="M85" i="30" s="1"/>
  <c r="H85" i="30" s="1"/>
  <c r="I85" i="30" s="1"/>
  <c r="J85" i="30" s="1"/>
  <c r="K85" i="30" s="1"/>
  <c r="L85" i="30" s="1"/>
  <c r="M27" i="9" a="1"/>
  <c r="M27" i="9" s="1"/>
  <c r="H27" i="9" s="1"/>
  <c r="I27" i="9" s="1"/>
  <c r="M27" i="30" a="1"/>
  <c r="M27" i="30" s="1"/>
  <c r="H27" i="30" s="1"/>
  <c r="I27" i="30" s="1"/>
  <c r="J27" i="30" s="1"/>
  <c r="K27" i="30" s="1"/>
  <c r="L27" i="30" s="1"/>
  <c r="M25" i="9" a="1"/>
  <c r="M25" i="9" s="1"/>
  <c r="H25" i="9" s="1"/>
  <c r="I25" i="9" s="1"/>
  <c r="M25" i="30" a="1"/>
  <c r="M25" i="30" s="1"/>
  <c r="H25" i="30" s="1"/>
  <c r="I25" i="30" s="1"/>
  <c r="J25" i="30" s="1"/>
  <c r="K25" i="30" s="1"/>
  <c r="L25" i="30" s="1"/>
  <c r="M3" i="9" a="1"/>
  <c r="M3" i="9" s="1"/>
  <c r="H3" i="9" s="1"/>
  <c r="I3" i="9" s="1"/>
  <c r="M3" i="30" a="1"/>
  <c r="M3" i="30" s="1"/>
  <c r="H3" i="30" s="1"/>
  <c r="I3" i="30" s="1"/>
  <c r="J3" i="30" s="1"/>
  <c r="K3" i="30" s="1"/>
  <c r="L3" i="30" s="1"/>
  <c r="M9" i="9" a="1"/>
  <c r="M9" i="9" s="1"/>
  <c r="H9" i="9" s="1"/>
  <c r="I9" i="9" s="1"/>
  <c r="M9" i="30" a="1"/>
  <c r="M9" i="30" s="1"/>
  <c r="H9" i="30" s="1"/>
  <c r="I9" i="30" s="1"/>
  <c r="J9" i="30" s="1"/>
  <c r="K9" i="30" s="1"/>
  <c r="L9" i="30" s="1"/>
  <c r="M47" i="9" a="1"/>
  <c r="M47" i="9" s="1"/>
  <c r="H47" i="9" s="1"/>
  <c r="I47" i="9" s="1"/>
  <c r="M47" i="30" a="1"/>
  <c r="M47" i="30" s="1"/>
  <c r="H47" i="30" s="1"/>
  <c r="I47" i="30" s="1"/>
  <c r="J47" i="30" s="1"/>
  <c r="K47" i="30" s="1"/>
  <c r="L47" i="30" s="1"/>
  <c r="M53" i="9" a="1"/>
  <c r="M53" i="9" s="1"/>
  <c r="H53" i="9" s="1"/>
  <c r="I53" i="9" s="1"/>
  <c r="M53" i="30" a="1"/>
  <c r="M53" i="30" s="1"/>
  <c r="H53" i="30" s="1"/>
  <c r="I53" i="30" s="1"/>
  <c r="J53" i="30" s="1"/>
  <c r="K53" i="30" s="1"/>
  <c r="L53" i="30" s="1"/>
  <c r="M64" i="9" a="1"/>
  <c r="M64" i="9" s="1"/>
  <c r="H64" i="9" s="1"/>
  <c r="I64" i="9" s="1"/>
  <c r="M64" i="30" a="1"/>
  <c r="M64" i="30" s="1"/>
  <c r="H64" i="30" s="1"/>
  <c r="I64" i="30" s="1"/>
  <c r="J64" i="30" s="1"/>
  <c r="K64" i="30" s="1"/>
  <c r="L64" i="30" s="1"/>
  <c r="M41" i="9" a="1"/>
  <c r="M41" i="9" s="1"/>
  <c r="H41" i="9" s="1"/>
  <c r="I41" i="9" s="1"/>
  <c r="M41" i="30" a="1"/>
  <c r="M41" i="30" s="1"/>
  <c r="H41" i="30" s="1"/>
  <c r="I41" i="30" s="1"/>
  <c r="J41" i="30" s="1"/>
  <c r="K41" i="30" s="1"/>
  <c r="L41" i="30" s="1"/>
  <c r="M20" i="9" a="1"/>
  <c r="M20" i="9" s="1"/>
  <c r="H20" i="9" s="1"/>
  <c r="I20" i="9" s="1"/>
  <c r="M20" i="30" a="1"/>
  <c r="M20" i="30" s="1"/>
  <c r="H20" i="30" s="1"/>
  <c r="I20" i="30" s="1"/>
  <c r="J20" i="30" s="1"/>
  <c r="K20" i="30" s="1"/>
  <c r="L20" i="30" s="1"/>
  <c r="M69" i="9" a="1"/>
  <c r="M69" i="9" s="1"/>
  <c r="H69" i="9" s="1"/>
  <c r="I69" i="9" s="1"/>
  <c r="M69" i="30" a="1"/>
  <c r="M69" i="30" s="1"/>
  <c r="H69" i="30" s="1"/>
  <c r="I69" i="30" s="1"/>
  <c r="J69" i="30" s="1"/>
  <c r="K69" i="30" s="1"/>
  <c r="L69" i="30" s="1"/>
  <c r="M79" i="9" a="1"/>
  <c r="M79" i="9" s="1"/>
  <c r="H79" i="9" s="1"/>
  <c r="I79" i="9" s="1"/>
  <c r="M79" i="30" a="1"/>
  <c r="M79" i="30" s="1"/>
  <c r="H79" i="30" s="1"/>
  <c r="I79" i="30" s="1"/>
  <c r="J79" i="30" s="1"/>
  <c r="K79" i="30" s="1"/>
  <c r="L79" i="30" s="1"/>
  <c r="M8" i="9" a="1"/>
  <c r="M8" i="9" s="1"/>
  <c r="H8" i="9" s="1"/>
  <c r="I8" i="9" s="1"/>
  <c r="M8" i="30" a="1"/>
  <c r="M8" i="30" s="1"/>
  <c r="H8" i="30" s="1"/>
  <c r="I8" i="30" s="1"/>
  <c r="J8" i="30" s="1"/>
  <c r="K8" i="30" s="1"/>
  <c r="L8" i="30" s="1"/>
  <c r="M30" i="9" a="1"/>
  <c r="M30" i="9" s="1"/>
  <c r="H30" i="9" s="1"/>
  <c r="I30" i="9" s="1"/>
  <c r="M30" i="30" a="1"/>
  <c r="M30" i="30" s="1"/>
  <c r="H30" i="30" s="1"/>
  <c r="I30" i="30" s="1"/>
  <c r="J30" i="30" s="1"/>
  <c r="K30" i="30" s="1"/>
  <c r="L30" i="30" s="1"/>
  <c r="M37" i="9" a="1"/>
  <c r="M37" i="9" s="1"/>
  <c r="H37" i="9" s="1"/>
  <c r="I37" i="9" s="1"/>
  <c r="M37" i="30" a="1"/>
  <c r="M37" i="30" s="1"/>
  <c r="H37" i="30" s="1"/>
  <c r="I37" i="30" s="1"/>
  <c r="J37" i="30" s="1"/>
  <c r="K37" i="30" s="1"/>
  <c r="L37" i="30" s="1"/>
  <c r="M7" i="9" a="1"/>
  <c r="M7" i="9" s="1"/>
  <c r="H7" i="9" s="1"/>
  <c r="I7" i="9" s="1"/>
  <c r="M7" i="30" a="1"/>
  <c r="M7" i="30" s="1"/>
  <c r="H7" i="30" s="1"/>
  <c r="I7" i="30" s="1"/>
  <c r="J7" i="30" s="1"/>
  <c r="K7" i="30" s="1"/>
  <c r="L7" i="30" s="1"/>
  <c r="M67" i="9" a="1"/>
  <c r="M67" i="9" s="1"/>
  <c r="H67" i="9" s="1"/>
  <c r="I67" i="9" s="1"/>
  <c r="M67" i="30" a="1"/>
  <c r="M67" i="30" s="1"/>
  <c r="H67" i="30" s="1"/>
  <c r="I67" i="30" s="1"/>
  <c r="J67" i="30" s="1"/>
  <c r="K67" i="30" s="1"/>
  <c r="L67" i="30" s="1"/>
  <c r="M38" i="9" a="1"/>
  <c r="M38" i="9" s="1"/>
  <c r="H38" i="9" s="1"/>
  <c r="I38" i="9" s="1"/>
  <c r="M38" i="30" a="1"/>
  <c r="M38" i="30" s="1"/>
  <c r="H38" i="30" s="1"/>
  <c r="I38" i="30" s="1"/>
  <c r="J38" i="30" s="1"/>
  <c r="K38" i="30" s="1"/>
  <c r="L38" i="30" s="1"/>
  <c r="M82" i="9" a="1"/>
  <c r="M82" i="9" s="1"/>
  <c r="H82" i="9" s="1"/>
  <c r="I82" i="9" s="1"/>
  <c r="M82" i="30" a="1"/>
  <c r="M82" i="30" s="1"/>
  <c r="H82" i="30" s="1"/>
  <c r="I82" i="30" s="1"/>
  <c r="J82" i="30" s="1"/>
  <c r="K82" i="30" s="1"/>
  <c r="L82" i="30" s="1"/>
  <c r="M11" i="9" a="1"/>
  <c r="M11" i="9" s="1"/>
  <c r="H11" i="9" s="1"/>
  <c r="I11" i="9" s="1"/>
  <c r="M11" i="30" a="1"/>
  <c r="M11" i="30" s="1"/>
  <c r="H11" i="30" s="1"/>
  <c r="I11" i="30" s="1"/>
  <c r="J11" i="30" s="1"/>
  <c r="K11" i="30" s="1"/>
  <c r="L11" i="30" s="1"/>
  <c r="M80" i="9" a="1"/>
  <c r="M80" i="9" s="1"/>
  <c r="H80" i="9" s="1"/>
  <c r="I80" i="9" s="1"/>
  <c r="M80" i="30" a="1"/>
  <c r="M80" i="30" s="1"/>
  <c r="H80" i="30" s="1"/>
  <c r="I80" i="30" s="1"/>
  <c r="J80" i="30" s="1"/>
  <c r="K80" i="30" s="1"/>
  <c r="L80" i="30" s="1"/>
  <c r="M18" i="9" a="1"/>
  <c r="M18" i="9" s="1"/>
  <c r="H18" i="9" s="1"/>
  <c r="I18" i="9" s="1"/>
  <c r="M18" i="30" a="1"/>
  <c r="M18" i="30" s="1"/>
  <c r="H18" i="30" s="1"/>
  <c r="I18" i="30" s="1"/>
  <c r="J18" i="30" s="1"/>
  <c r="K18" i="30" s="1"/>
  <c r="L18" i="30" s="1"/>
  <c r="M50" i="9" a="1"/>
  <c r="M50" i="9" s="1"/>
  <c r="H50" i="9" s="1"/>
  <c r="I50" i="9" s="1"/>
  <c r="M50" i="30" a="1"/>
  <c r="M50" i="30" s="1"/>
  <c r="H50" i="30" s="1"/>
  <c r="I50" i="30" s="1"/>
  <c r="J50" i="30" s="1"/>
  <c r="K50" i="30" s="1"/>
  <c r="L50" i="30" s="1"/>
  <c r="M56" i="9" a="1"/>
  <c r="M56" i="9" s="1"/>
  <c r="H56" i="9" s="1"/>
  <c r="I56" i="9" s="1"/>
  <c r="M56" i="30" a="1"/>
  <c r="M56" i="30" s="1"/>
  <c r="H56" i="30" s="1"/>
  <c r="I56" i="30" s="1"/>
  <c r="J56" i="30" s="1"/>
  <c r="K56" i="30" s="1"/>
  <c r="L56" i="30" s="1"/>
  <c r="M65" i="9" a="1"/>
  <c r="M65" i="9" s="1"/>
  <c r="H65" i="9" s="1"/>
  <c r="I65" i="9" s="1"/>
  <c r="M65" i="30" a="1"/>
  <c r="M65" i="30" s="1"/>
  <c r="H65" i="30" s="1"/>
  <c r="I65" i="30" s="1"/>
  <c r="J65" i="30" s="1"/>
  <c r="K65" i="30" s="1"/>
  <c r="L65" i="30" s="1"/>
  <c r="M54" i="9" a="1"/>
  <c r="M54" i="9" s="1"/>
  <c r="H54" i="9" s="1"/>
  <c r="I54" i="9" s="1"/>
  <c r="M54" i="30" a="1"/>
  <c r="M54" i="30" s="1"/>
  <c r="H54" i="30" s="1"/>
  <c r="I54" i="30" s="1"/>
  <c r="J54" i="30" s="1"/>
  <c r="K54" i="30" s="1"/>
  <c r="L54" i="30" s="1"/>
  <c r="M74" i="9" a="1"/>
  <c r="M74" i="9" s="1"/>
  <c r="H74" i="9" s="1"/>
  <c r="I74" i="9" s="1"/>
  <c r="M74" i="30" a="1"/>
  <c r="M74" i="30" s="1"/>
  <c r="H74" i="30" s="1"/>
  <c r="I74" i="30" s="1"/>
  <c r="J74" i="30" s="1"/>
  <c r="K74" i="30" s="1"/>
  <c r="L74" i="30" s="1"/>
  <c r="M57" i="9" a="1"/>
  <c r="M57" i="9" s="1"/>
  <c r="H57" i="9" s="1"/>
  <c r="I57" i="9" s="1"/>
  <c r="M57" i="30" a="1"/>
  <c r="M57" i="30" s="1"/>
  <c r="H57" i="30" s="1"/>
  <c r="I57" i="30" s="1"/>
  <c r="J57" i="30" s="1"/>
  <c r="K57" i="30" s="1"/>
  <c r="L57" i="30" s="1"/>
  <c r="M52" i="9" a="1"/>
  <c r="M52" i="9" s="1"/>
  <c r="H52" i="9" s="1"/>
  <c r="I52" i="9" s="1"/>
  <c r="M52" i="30" a="1"/>
  <c r="M52" i="30" s="1"/>
  <c r="H52" i="30" s="1"/>
  <c r="I52" i="30" s="1"/>
  <c r="J52" i="30" s="1"/>
  <c r="K52" i="30" s="1"/>
  <c r="L52" i="30" s="1"/>
  <c r="M78" i="9" a="1"/>
  <c r="M78" i="9" s="1"/>
  <c r="H78" i="9" s="1"/>
  <c r="I78" i="9" s="1"/>
  <c r="M78" i="30" a="1"/>
  <c r="M78" i="30" s="1"/>
  <c r="H78" i="30" s="1"/>
  <c r="I78" i="30" s="1"/>
  <c r="J78" i="30" s="1"/>
  <c r="K78" i="30" s="1"/>
  <c r="L78" i="30" s="1"/>
  <c r="M77" i="9" a="1"/>
  <c r="M77" i="9" s="1"/>
  <c r="H77" i="9" s="1"/>
  <c r="I77" i="9" s="1"/>
  <c r="M77" i="30" a="1"/>
  <c r="M77" i="30" s="1"/>
  <c r="H77" i="30" s="1"/>
  <c r="I77" i="30" s="1"/>
  <c r="J77" i="30" s="1"/>
  <c r="K77" i="30" s="1"/>
  <c r="L77" i="30" s="1"/>
  <c r="M26" i="9" a="1"/>
  <c r="M26" i="9" s="1"/>
  <c r="H26" i="9" s="1"/>
  <c r="I26" i="9" s="1"/>
  <c r="M26" i="30" a="1"/>
  <c r="M26" i="30" s="1"/>
  <c r="H26" i="30" s="1"/>
  <c r="I26" i="30" s="1"/>
  <c r="J26" i="30" s="1"/>
  <c r="K26" i="30" s="1"/>
  <c r="L26" i="30" s="1"/>
  <c r="M40" i="9" a="1"/>
  <c r="M40" i="9" s="1"/>
  <c r="H40" i="9" s="1"/>
  <c r="I40" i="9" s="1"/>
  <c r="M40" i="30" a="1"/>
  <c r="M40" i="30" s="1"/>
  <c r="H40" i="30" s="1"/>
  <c r="I40" i="30" s="1"/>
  <c r="J40" i="30" s="1"/>
  <c r="K40" i="30" s="1"/>
  <c r="L40" i="30" s="1"/>
  <c r="M17" i="9" a="1"/>
  <c r="M17" i="9" s="1"/>
  <c r="H17" i="9" s="1"/>
  <c r="I17" i="9" s="1"/>
  <c r="M17" i="30" a="1"/>
  <c r="M17" i="30" s="1"/>
  <c r="H17" i="30" s="1"/>
  <c r="I17" i="30" s="1"/>
  <c r="J17" i="30" s="1"/>
  <c r="K17" i="30" s="1"/>
  <c r="L17" i="30" s="1"/>
  <c r="M5" i="9" a="1"/>
  <c r="M5" i="9" s="1"/>
  <c r="H5" i="9" s="1"/>
  <c r="I5" i="9" s="1"/>
  <c r="M5" i="30" a="1"/>
  <c r="M5" i="30" s="1"/>
  <c r="H5" i="30" s="1"/>
  <c r="I5" i="30" s="1"/>
  <c r="J5" i="30" s="1"/>
  <c r="K5" i="30" s="1"/>
  <c r="L5" i="30" s="1"/>
  <c r="M49" i="9" a="1"/>
  <c r="M49" i="9" s="1"/>
  <c r="H49" i="9" s="1"/>
  <c r="I49" i="9" s="1"/>
  <c r="M49" i="30" a="1"/>
  <c r="M49" i="30" s="1"/>
  <c r="H49" i="30" s="1"/>
  <c r="I49" i="30" s="1"/>
  <c r="J49" i="30" s="1"/>
  <c r="K49" i="30" s="1"/>
  <c r="L49" i="30" s="1"/>
  <c r="M76" i="9" a="1"/>
  <c r="M76" i="9" s="1"/>
  <c r="H76" i="9" s="1"/>
  <c r="I76" i="9" s="1"/>
  <c r="M76" i="30" a="1"/>
  <c r="M76" i="30" s="1"/>
  <c r="H76" i="30" s="1"/>
  <c r="I76" i="30" s="1"/>
  <c r="J76" i="30" s="1"/>
  <c r="K76" i="30" s="1"/>
  <c r="L76" i="30" s="1"/>
  <c r="M39" i="9" a="1"/>
  <c r="M39" i="9" s="1"/>
  <c r="H39" i="9" s="1"/>
  <c r="I39" i="9" s="1"/>
  <c r="M39" i="30" a="1"/>
  <c r="M39" i="30" s="1"/>
  <c r="H39" i="30" s="1"/>
  <c r="I39" i="30" s="1"/>
  <c r="J39" i="30" s="1"/>
  <c r="K39" i="30" s="1"/>
  <c r="L39" i="30" s="1"/>
  <c r="M14" i="9" a="1"/>
  <c r="M14" i="9" s="1"/>
  <c r="H14" i="9" s="1"/>
  <c r="I14" i="9" s="1"/>
  <c r="M14" i="30" a="1"/>
  <c r="M14" i="30" s="1"/>
  <c r="H14" i="30" s="1"/>
  <c r="I14" i="30" s="1"/>
  <c r="J14" i="30" s="1"/>
  <c r="K14" i="30" s="1"/>
  <c r="L14" i="30" s="1"/>
  <c r="M21" i="9" a="1"/>
  <c r="M21" i="9" s="1"/>
  <c r="H21" i="9" s="1"/>
  <c r="I21" i="9" s="1"/>
  <c r="M21" i="30" a="1"/>
  <c r="M21" i="30" s="1"/>
  <c r="H21" i="30" s="1"/>
  <c r="I21" i="30" s="1"/>
  <c r="J21" i="30" s="1"/>
  <c r="K21" i="30" s="1"/>
  <c r="L21" i="30" s="1"/>
  <c r="M83" i="9" a="1"/>
  <c r="M83" i="9" s="1"/>
  <c r="H83" i="9" s="1"/>
  <c r="I83" i="9" s="1"/>
  <c r="M83" i="30" a="1"/>
  <c r="M83" i="30" s="1"/>
  <c r="H83" i="30" s="1"/>
  <c r="I83" i="30" s="1"/>
  <c r="J83" i="30" s="1"/>
  <c r="K83" i="30" s="1"/>
  <c r="L83" i="30" s="1"/>
  <c r="M6" i="9" a="1"/>
  <c r="M6" i="9" s="1"/>
  <c r="H6" i="9" s="1"/>
  <c r="I6" i="9" s="1"/>
  <c r="M6" i="30" a="1"/>
  <c r="M6" i="30" s="1"/>
  <c r="H6" i="30" s="1"/>
  <c r="I6" i="30" s="1"/>
  <c r="J6" i="30" s="1"/>
  <c r="K6" i="30" s="1"/>
  <c r="L6" i="30" s="1"/>
  <c r="M45" i="9" a="1"/>
  <c r="M45" i="9" s="1"/>
  <c r="H45" i="9" s="1"/>
  <c r="I45" i="9" s="1"/>
  <c r="M45" i="30" a="1"/>
  <c r="M45" i="30" s="1"/>
  <c r="H45" i="30" s="1"/>
  <c r="I45" i="30" s="1"/>
  <c r="J45" i="30" s="1"/>
  <c r="K45" i="30" s="1"/>
  <c r="L45" i="30" s="1"/>
  <c r="M58" i="9" a="1"/>
  <c r="M58" i="9" s="1"/>
  <c r="H58" i="9" s="1"/>
  <c r="I58" i="9" s="1"/>
  <c r="M58" i="30" a="1"/>
  <c r="M58" i="30" s="1"/>
  <c r="H58" i="30" s="1"/>
  <c r="I58" i="30" s="1"/>
  <c r="J58" i="30" s="1"/>
  <c r="K58" i="30" s="1"/>
  <c r="L58" i="30" s="1"/>
  <c r="M86" i="9" a="1"/>
  <c r="M86" i="9" s="1"/>
  <c r="H86" i="9" s="1"/>
  <c r="I86" i="9" s="1"/>
  <c r="M86" i="30" a="1"/>
  <c r="M86" i="30" s="1"/>
  <c r="H86" i="30" s="1"/>
  <c r="I86" i="30" s="1"/>
  <c r="J86" i="30" s="1"/>
  <c r="K86" i="30" s="1"/>
  <c r="L86" i="30" s="1"/>
  <c r="M15" i="9" a="1"/>
  <c r="M15" i="9" s="1"/>
  <c r="H15" i="9" s="1"/>
  <c r="I15" i="9" s="1"/>
  <c r="M15" i="30" a="1"/>
  <c r="M15" i="30" s="1"/>
  <c r="H15" i="30" s="1"/>
  <c r="I15" i="30" s="1"/>
  <c r="J15" i="30" s="1"/>
  <c r="K15" i="30" s="1"/>
  <c r="L15" i="30" s="1"/>
  <c r="M46" i="9" a="1"/>
  <c r="M46" i="9" s="1"/>
  <c r="H46" i="9" s="1"/>
  <c r="I46" i="9" s="1"/>
  <c r="M46" i="30" a="1"/>
  <c r="M46" i="30" s="1"/>
  <c r="H46" i="30" s="1"/>
  <c r="I46" i="30" s="1"/>
  <c r="J46" i="30" s="1"/>
  <c r="K46" i="30" s="1"/>
  <c r="L46" i="30" s="1"/>
  <c r="M35" i="9" a="1"/>
  <c r="M35" i="9" s="1"/>
  <c r="H35" i="9" s="1"/>
  <c r="I35" i="9" s="1"/>
  <c r="M35" i="30" a="1"/>
  <c r="M35" i="30" s="1"/>
  <c r="H35" i="30" s="1"/>
  <c r="I35" i="30" s="1"/>
  <c r="J35" i="30" s="1"/>
  <c r="K35" i="30" s="1"/>
  <c r="L35" i="30" s="1"/>
  <c r="AM163" i="28"/>
  <c r="AM159" i="28"/>
  <c r="AM176" i="28"/>
  <c r="AM161" i="28"/>
  <c r="AM157" i="28"/>
  <c r="AM156" i="28"/>
  <c r="AM175" i="28"/>
  <c r="AM170" i="28"/>
  <c r="AM158" i="28"/>
  <c r="AM165" i="28"/>
  <c r="AM172" i="28"/>
  <c r="AM171" i="28"/>
  <c r="AM177" i="28"/>
  <c r="AM181" i="28"/>
  <c r="AM178" i="28"/>
  <c r="AM173" i="28"/>
  <c r="AM166" i="28"/>
  <c r="AM154" i="28"/>
  <c r="AM162" i="28"/>
  <c r="AM167" i="28"/>
  <c r="AM174" i="28"/>
  <c r="AM164" i="28"/>
  <c r="AM179" i="28"/>
  <c r="AM182" i="28"/>
  <c r="AM183" i="28"/>
  <c r="AM160" i="28"/>
  <c r="AM180" i="28"/>
  <c r="AM184" i="28"/>
  <c r="AM168" i="28"/>
  <c r="AM155" i="28"/>
  <c r="AM169" i="28"/>
  <c r="AQ8" i="28"/>
  <c r="AR5" i="28"/>
  <c r="AR7" i="28" s="1"/>
  <c r="AQ6" i="28"/>
  <c r="AS3" i="28"/>
  <c r="AX6" i="28"/>
  <c r="AX7" i="28"/>
  <c r="AT165" i="28"/>
  <c r="AT168" i="28"/>
  <c r="AT184" i="28"/>
  <c r="AT154" i="28"/>
  <c r="AT169" i="28"/>
  <c r="AT162" i="28"/>
  <c r="AT179" i="28"/>
  <c r="AT181" i="28"/>
  <c r="AT178" i="28"/>
  <c r="AT174" i="28"/>
  <c r="AT156" i="28"/>
  <c r="AT166" i="28"/>
  <c r="AT177" i="28"/>
  <c r="AT182" i="28"/>
  <c r="AT159" i="28"/>
  <c r="AT161" i="28"/>
  <c r="AT164" i="28"/>
  <c r="AT176" i="28"/>
  <c r="AT183" i="28"/>
  <c r="AT180" i="28"/>
  <c r="AT170" i="28"/>
  <c r="AT175" i="28"/>
  <c r="AT167" i="28"/>
  <c r="AT171" i="28"/>
  <c r="AT157" i="28"/>
  <c r="AT158" i="28"/>
  <c r="AT155" i="28"/>
  <c r="AT173" i="28"/>
  <c r="AT172" i="28"/>
  <c r="AT163" i="28"/>
  <c r="AT160" i="28"/>
  <c r="I26" i="22"/>
  <c r="H26" i="2"/>
  <c r="I27" i="22"/>
  <c r="H27" i="2"/>
  <c r="I96" i="22"/>
  <c r="H96" i="2"/>
  <c r="M89" i="6" a="1"/>
  <c r="M89" i="6" s="1"/>
  <c r="O8" i="16"/>
  <c r="M83" i="6" a="1"/>
  <c r="M83" i="6" s="1"/>
  <c r="I54" i="22"/>
  <c r="H54" i="2"/>
  <c r="M45" i="6" a="1"/>
  <c r="M45" i="6" s="1"/>
  <c r="I45" i="23" s="1"/>
  <c r="M38" i="6" a="1"/>
  <c r="M38" i="6" s="1"/>
  <c r="I38" i="23" s="1"/>
  <c r="M75" i="6" a="1"/>
  <c r="M75" i="6" s="1"/>
  <c r="M43" i="6" a="1"/>
  <c r="M43" i="6" s="1"/>
  <c r="I43" i="23" s="1"/>
  <c r="I113" i="22"/>
  <c r="H113" i="2"/>
  <c r="M91" i="6" a="1"/>
  <c r="M91" i="6" s="1"/>
  <c r="M80" i="6" a="1"/>
  <c r="M80" i="6" s="1"/>
  <c r="AW9" i="28"/>
  <c r="I107" i="22"/>
  <c r="H107" i="2"/>
  <c r="I116" i="22"/>
  <c r="H116" i="2"/>
  <c r="M32" i="6" a="1"/>
  <c r="M32" i="6" s="1"/>
  <c r="I32" i="23" s="1"/>
  <c r="M66" i="6" a="1"/>
  <c r="M66" i="6" s="1"/>
  <c r="M46" i="6" a="1"/>
  <c r="M46" i="6" s="1"/>
  <c r="I46" i="23" s="1"/>
  <c r="M24" i="6" a="1"/>
  <c r="M24" i="6" s="1"/>
  <c r="M62" i="6" a="1"/>
  <c r="M62" i="6" s="1"/>
  <c r="I8" i="22"/>
  <c r="H8" i="2"/>
  <c r="I69" i="22"/>
  <c r="H69" i="2"/>
  <c r="I21" i="22"/>
  <c r="H21" i="2"/>
  <c r="I88" i="22"/>
  <c r="H88" i="2"/>
  <c r="I65" i="22"/>
  <c r="H65" i="2"/>
  <c r="AT66" i="28"/>
  <c r="AT90" i="28"/>
  <c r="AT72" i="28"/>
  <c r="AT65" i="28"/>
  <c r="AT67" i="28"/>
  <c r="AT88" i="28"/>
  <c r="AT68" i="28"/>
  <c r="AT71" i="28"/>
  <c r="AT64" i="28"/>
  <c r="AT76" i="28"/>
  <c r="AT75" i="28"/>
  <c r="AT70" i="28"/>
  <c r="AT86" i="28"/>
  <c r="AT79" i="28"/>
  <c r="AT78" i="28"/>
  <c r="AT89" i="28"/>
  <c r="AT87" i="28"/>
  <c r="AT62" i="28"/>
  <c r="AT80" i="28"/>
  <c r="AT61" i="28"/>
  <c r="AT81" i="28"/>
  <c r="AT69" i="28"/>
  <c r="AT63" i="28"/>
  <c r="AT83" i="28"/>
  <c r="AT91" i="28"/>
  <c r="AT77" i="28"/>
  <c r="AT82" i="28"/>
  <c r="AT85" i="28"/>
  <c r="AT73" i="28"/>
  <c r="AT74" i="28"/>
  <c r="AT84" i="28"/>
  <c r="AM371" i="28"/>
  <c r="AM388" i="28"/>
  <c r="AM381" i="28"/>
  <c r="AM379" i="28"/>
  <c r="AM396" i="28"/>
  <c r="AM397" i="28"/>
  <c r="AM391" i="28"/>
  <c r="AM385" i="28"/>
  <c r="AM390" i="28"/>
  <c r="AM399" i="28"/>
  <c r="AM401" i="28"/>
  <c r="AM395" i="28"/>
  <c r="AM373" i="28"/>
  <c r="AM372" i="28"/>
  <c r="AM389" i="28"/>
  <c r="AM376" i="28"/>
  <c r="AM374" i="28"/>
  <c r="AM380" i="28"/>
  <c r="AM382" i="28"/>
  <c r="AM384" i="28"/>
  <c r="AM398" i="28"/>
  <c r="AM392" i="28"/>
  <c r="AM400" i="28"/>
  <c r="AM377" i="28"/>
  <c r="AM393" i="28"/>
  <c r="AM375" i="28"/>
  <c r="AM378" i="28"/>
  <c r="AM383" i="28"/>
  <c r="AM386" i="28"/>
  <c r="AM387" i="28"/>
  <c r="AM394" i="28"/>
  <c r="M58" i="6" a="1"/>
  <c r="M58" i="6" s="1"/>
  <c r="I58" i="23" s="1"/>
  <c r="O6" i="16"/>
  <c r="M31" i="6" a="1"/>
  <c r="M31" i="6" s="1"/>
  <c r="I31" i="23" s="1"/>
  <c r="M102" i="6" a="1"/>
  <c r="M102" i="6" s="1"/>
  <c r="M37" i="6" a="1"/>
  <c r="M37" i="6" s="1"/>
  <c r="I37" i="23" s="1"/>
  <c r="M36" i="6" a="1"/>
  <c r="M36" i="6" s="1"/>
  <c r="I36" i="23" s="1"/>
  <c r="I11" i="22"/>
  <c r="H11" i="2"/>
  <c r="AT395" i="28"/>
  <c r="AT385" i="28"/>
  <c r="AT382" i="28"/>
  <c r="AT399" i="28"/>
  <c r="AT394" i="28"/>
  <c r="AT386" i="28"/>
  <c r="AT396" i="28"/>
  <c r="AT392" i="28"/>
  <c r="AT372" i="28"/>
  <c r="AT371" i="28"/>
  <c r="AT397" i="28"/>
  <c r="AT380" i="28"/>
  <c r="AT375" i="28"/>
  <c r="AT377" i="28"/>
  <c r="AT383" i="28"/>
  <c r="AT390" i="28"/>
  <c r="AT393" i="28"/>
  <c r="AT391" i="28"/>
  <c r="AT374" i="28"/>
  <c r="AT373" i="28"/>
  <c r="AT379" i="28"/>
  <c r="AT387" i="28"/>
  <c r="AT376" i="28"/>
  <c r="AT381" i="28"/>
  <c r="AT384" i="28"/>
  <c r="AT398" i="28"/>
  <c r="AT378" i="28"/>
  <c r="AT388" i="28"/>
  <c r="AT389" i="28"/>
  <c r="AT400" i="28"/>
  <c r="AT401" i="28"/>
  <c r="I33" i="22"/>
  <c r="H33" i="2"/>
  <c r="I67" i="22"/>
  <c r="H67" i="2"/>
  <c r="M49" i="6" a="1"/>
  <c r="M49" i="6" s="1"/>
  <c r="I49" i="23" s="1"/>
  <c r="M53" i="6" a="1"/>
  <c r="M53" i="6" s="1"/>
  <c r="I53" i="23" s="1"/>
  <c r="I114" i="22"/>
  <c r="H114" i="2"/>
  <c r="AM103" i="28"/>
  <c r="AM121" i="28"/>
  <c r="AM118" i="28"/>
  <c r="AM111" i="28"/>
  <c r="AM104" i="28"/>
  <c r="AM108" i="28"/>
  <c r="AM93" i="28"/>
  <c r="AM98" i="28"/>
  <c r="AM101" i="28"/>
  <c r="AM114" i="28"/>
  <c r="AM117" i="28"/>
  <c r="AM96" i="28"/>
  <c r="AM112" i="28"/>
  <c r="AM95" i="28"/>
  <c r="AM120" i="28"/>
  <c r="AM99" i="28"/>
  <c r="AM106" i="28"/>
  <c r="AM107" i="28"/>
  <c r="AM122" i="28"/>
  <c r="AM115" i="28"/>
  <c r="AM100" i="28"/>
  <c r="AM119" i="28"/>
  <c r="AM116" i="28"/>
  <c r="AM97" i="28"/>
  <c r="AM102" i="28"/>
  <c r="AM105" i="28"/>
  <c r="AM92" i="28"/>
  <c r="AM109" i="28"/>
  <c r="AM94" i="28"/>
  <c r="AM113" i="28"/>
  <c r="AM110" i="28"/>
  <c r="I77" i="22"/>
  <c r="H77" i="2"/>
  <c r="BH205" i="28"/>
  <c r="BH201" i="28"/>
  <c r="BH210" i="28"/>
  <c r="BH193" i="28"/>
  <c r="BH211" i="28"/>
  <c r="BH186" i="28"/>
  <c r="BH188" i="28"/>
  <c r="BH206" i="28"/>
  <c r="BH196" i="28"/>
  <c r="BH209" i="28"/>
  <c r="BH214" i="28"/>
  <c r="BH192" i="28"/>
  <c r="BH194" i="28"/>
  <c r="BH200" i="28"/>
  <c r="BH199" i="28"/>
  <c r="BH190" i="28"/>
  <c r="BH189" i="28"/>
  <c r="BH208" i="28"/>
  <c r="BH185" i="28"/>
  <c r="BH187" i="28"/>
  <c r="BH195" i="28"/>
  <c r="BH203" i="28"/>
  <c r="BH197" i="28"/>
  <c r="BH198" i="28"/>
  <c r="BH202" i="28"/>
  <c r="BH215" i="28"/>
  <c r="BH204" i="28"/>
  <c r="BH191" i="28"/>
  <c r="BH213" i="28"/>
  <c r="BH207" i="28"/>
  <c r="BH212" i="28"/>
  <c r="BG12" i="29" a="1"/>
  <c r="M35" i="6" a="1"/>
  <c r="M35" i="6" s="1"/>
  <c r="I35" i="23" s="1"/>
  <c r="U5" i="16"/>
  <c r="M68" i="6" a="1"/>
  <c r="M68" i="6" s="1"/>
  <c r="I68" i="23" s="1"/>
  <c r="M84" i="6" a="1"/>
  <c r="M84" i="6" s="1"/>
  <c r="I79" i="22"/>
  <c r="H79" i="2"/>
  <c r="I103" i="22"/>
  <c r="H103" i="2"/>
  <c r="T6" i="16"/>
  <c r="M31" i="11" a="1"/>
  <c r="M31" i="11" s="1"/>
  <c r="H31" i="11" s="1"/>
  <c r="I31" i="11" s="1"/>
  <c r="M23" i="6" a="1"/>
  <c r="M23" i="6" s="1"/>
  <c r="I23" i="23" s="1"/>
  <c r="M29" i="6" a="1"/>
  <c r="M29" i="6" s="1"/>
  <c r="I29" i="23" s="1"/>
  <c r="M108" i="6" a="1"/>
  <c r="M108" i="6" s="1"/>
  <c r="M52" i="6" a="1"/>
  <c r="M52" i="6" s="1"/>
  <c r="I52" i="23" s="1"/>
  <c r="M70" i="6" a="1"/>
  <c r="M70" i="6" s="1"/>
  <c r="I42" i="22"/>
  <c r="H42" i="2"/>
  <c r="M15" i="6" a="1"/>
  <c r="M15" i="6" s="1"/>
  <c r="I15" i="23" s="1"/>
  <c r="I80" i="22"/>
  <c r="H80" i="2"/>
  <c r="AK5" i="28"/>
  <c r="AM73" i="28"/>
  <c r="AM90" i="28"/>
  <c r="AM79" i="28"/>
  <c r="AM64" i="28"/>
  <c r="AM76" i="28"/>
  <c r="AM87" i="28"/>
  <c r="AM80" i="28"/>
  <c r="AM78" i="28"/>
  <c r="AM81" i="28"/>
  <c r="AM62" i="28"/>
  <c r="AM85" i="28"/>
  <c r="AM63" i="28"/>
  <c r="AM89" i="28"/>
  <c r="AM67" i="28"/>
  <c r="AM72" i="28"/>
  <c r="AM71" i="28"/>
  <c r="AM88" i="28"/>
  <c r="AM75" i="28"/>
  <c r="AM66" i="28"/>
  <c r="AM83" i="28"/>
  <c r="AM74" i="28"/>
  <c r="AM91" i="28"/>
  <c r="AM82" i="28"/>
  <c r="AM61" i="28"/>
  <c r="AM68" i="28"/>
  <c r="AM65" i="28"/>
  <c r="AM84" i="28"/>
  <c r="AM69" i="28"/>
  <c r="AM70" i="28"/>
  <c r="AM77" i="28"/>
  <c r="AM86" i="28"/>
  <c r="AT296" i="28"/>
  <c r="AT302" i="28"/>
  <c r="AT279" i="28"/>
  <c r="AT301" i="28"/>
  <c r="AT286" i="28"/>
  <c r="AT291" i="28"/>
  <c r="AT292" i="28"/>
  <c r="AT278" i="28"/>
  <c r="AT295" i="28"/>
  <c r="AT298" i="28"/>
  <c r="AT288" i="28"/>
  <c r="AT299" i="28"/>
  <c r="AT305" i="28"/>
  <c r="AT297" i="28"/>
  <c r="AT303" i="28"/>
  <c r="AT281" i="28"/>
  <c r="AT308" i="28"/>
  <c r="AT280" i="28"/>
  <c r="AT300" i="28"/>
  <c r="AT290" i="28"/>
  <c r="AT293" i="28"/>
  <c r="AT289" i="28"/>
  <c r="AT282" i="28"/>
  <c r="AT294" i="28"/>
  <c r="AT304" i="28"/>
  <c r="AT283" i="28"/>
  <c r="AT287" i="28"/>
  <c r="AT307" i="28"/>
  <c r="AT285" i="28"/>
  <c r="AT306" i="28"/>
  <c r="AT284" i="28"/>
  <c r="M90" i="6" a="1"/>
  <c r="M90" i="6" s="1"/>
  <c r="M110" i="6" a="1"/>
  <c r="M110" i="6" s="1"/>
  <c r="M18" i="6" a="1"/>
  <c r="M18" i="6" s="1"/>
  <c r="I18" i="23" s="1"/>
  <c r="AT253" i="28"/>
  <c r="AT272" i="28"/>
  <c r="AT258" i="28"/>
  <c r="AT254" i="28"/>
  <c r="AT251" i="28"/>
  <c r="AT274" i="28"/>
  <c r="AT257" i="28"/>
  <c r="AT255" i="28"/>
  <c r="AT249" i="28"/>
  <c r="AT266" i="28"/>
  <c r="AT259" i="28"/>
  <c r="AT256" i="28"/>
  <c r="AT276" i="28"/>
  <c r="AT271" i="28"/>
  <c r="AT277" i="28"/>
  <c r="AT268" i="28"/>
  <c r="AT248" i="28"/>
  <c r="AT261" i="28"/>
  <c r="AT250" i="28"/>
  <c r="AT247" i="28"/>
  <c r="AT260" i="28"/>
  <c r="AT263" i="28"/>
  <c r="AT267" i="28"/>
  <c r="AT275" i="28"/>
  <c r="AT264" i="28"/>
  <c r="AT269" i="28"/>
  <c r="AT262" i="28"/>
  <c r="AT270" i="28"/>
  <c r="AT252" i="28"/>
  <c r="AT265" i="28"/>
  <c r="AT273" i="28"/>
  <c r="I39" i="22"/>
  <c r="H39" i="2"/>
  <c r="BA391" i="28"/>
  <c r="BA394" i="28"/>
  <c r="BA385" i="28"/>
  <c r="BA382" i="28"/>
  <c r="BA379" i="28"/>
  <c r="BA393" i="28"/>
  <c r="BA392" i="28"/>
  <c r="BA384" i="28"/>
  <c r="BA375" i="28"/>
  <c r="BA378" i="28"/>
  <c r="BA386" i="28"/>
  <c r="BA388" i="28"/>
  <c r="BA401" i="28"/>
  <c r="BA400" i="28"/>
  <c r="BA380" i="28"/>
  <c r="BA390" i="28"/>
  <c r="BA396" i="28"/>
  <c r="BA371" i="28"/>
  <c r="BA376" i="28"/>
  <c r="BA387" i="28"/>
  <c r="BA398" i="28"/>
  <c r="BA373" i="28"/>
  <c r="BA372" i="28"/>
  <c r="BA377" i="28"/>
  <c r="BA383" i="28"/>
  <c r="BA381" i="28"/>
  <c r="BA399" i="28"/>
  <c r="BA389" i="28"/>
  <c r="BA374" i="28"/>
  <c r="BA397" i="28"/>
  <c r="BA395" i="28"/>
  <c r="I55" i="22"/>
  <c r="H55" i="2"/>
  <c r="I24" i="22"/>
  <c r="H24" i="2"/>
  <c r="I34" i="22"/>
  <c r="H34" i="2"/>
  <c r="H60" i="2"/>
  <c r="I85" i="22"/>
  <c r="H85" i="2"/>
  <c r="M99" i="6" a="1"/>
  <c r="M99" i="6" s="1"/>
  <c r="BA79" i="28"/>
  <c r="BA81" i="28"/>
  <c r="BA65" i="28"/>
  <c r="BA83" i="28"/>
  <c r="BA89" i="28"/>
  <c r="BA73" i="28"/>
  <c r="BA61" i="28"/>
  <c r="BA76" i="28"/>
  <c r="BA66" i="28"/>
  <c r="BA84" i="28"/>
  <c r="BA72" i="28"/>
  <c r="BA90" i="28"/>
  <c r="BA67" i="28"/>
  <c r="BA88" i="28"/>
  <c r="BA78" i="28"/>
  <c r="BA75" i="28"/>
  <c r="BA74" i="28"/>
  <c r="BA86" i="28"/>
  <c r="BA62" i="28"/>
  <c r="BA69" i="28"/>
  <c r="BA64" i="28"/>
  <c r="BA70" i="28"/>
  <c r="BA85" i="28"/>
  <c r="BA63" i="28"/>
  <c r="BA80" i="28"/>
  <c r="BA71" i="28"/>
  <c r="BA87" i="28"/>
  <c r="BA91" i="28"/>
  <c r="BA77" i="28"/>
  <c r="BA82" i="28"/>
  <c r="BA68" i="28"/>
  <c r="M64" i="6" a="1"/>
  <c r="M64" i="6" s="1"/>
  <c r="M89" i="12" a="1"/>
  <c r="M89" i="12" s="1"/>
  <c r="H89" i="12" s="1"/>
  <c r="I89" i="12" s="1"/>
  <c r="P8" i="16"/>
  <c r="M88" i="6" a="1"/>
  <c r="M88" i="6" s="1"/>
  <c r="I88" i="23" s="1"/>
  <c r="M65" i="6" a="1"/>
  <c r="M65" i="6" s="1"/>
  <c r="I93" i="22"/>
  <c r="H93" i="2"/>
  <c r="M103" i="6" a="1"/>
  <c r="M103" i="6" s="1"/>
  <c r="M40" i="6" a="1"/>
  <c r="M40" i="6" s="1"/>
  <c r="I40" i="23" s="1"/>
  <c r="I115" i="22"/>
  <c r="H115" i="2"/>
  <c r="M57" i="6" a="1"/>
  <c r="M57" i="6" s="1"/>
  <c r="I57" i="23" s="1"/>
  <c r="M3" i="6" a="1"/>
  <c r="M3" i="6" s="1"/>
  <c r="I3" i="23" s="1"/>
  <c r="I43" i="22"/>
  <c r="H43" i="2"/>
  <c r="I36" i="22"/>
  <c r="H36" i="2"/>
  <c r="M9" i="6" a="1"/>
  <c r="M9" i="6" s="1"/>
  <c r="I9" i="23" s="1"/>
  <c r="M113" i="6" a="1"/>
  <c r="M113" i="6" s="1"/>
  <c r="I82" i="22"/>
  <c r="H82" i="2"/>
  <c r="I7" i="22"/>
  <c r="H7" i="2"/>
  <c r="I91" i="22"/>
  <c r="H91" i="2"/>
  <c r="I15" i="22"/>
  <c r="H15" i="2"/>
  <c r="I100" i="22"/>
  <c r="H100" i="2"/>
  <c r="I111" i="22"/>
  <c r="H111" i="2"/>
  <c r="M13" i="6" a="1"/>
  <c r="M13" i="6" s="1"/>
  <c r="I13" i="23" s="1"/>
  <c r="I49" i="22"/>
  <c r="H49" i="2"/>
  <c r="M107" i="6" a="1"/>
  <c r="M107" i="6" s="1"/>
  <c r="M76" i="6" a="1"/>
  <c r="M76" i="6" s="1"/>
  <c r="I76" i="23" s="1"/>
  <c r="BA412" i="28"/>
  <c r="BA415" i="28"/>
  <c r="BA418" i="28"/>
  <c r="BA420" i="28"/>
  <c r="BA409" i="28"/>
  <c r="BA403" i="28"/>
  <c r="BA416" i="28"/>
  <c r="BA413" i="28"/>
  <c r="BA408" i="28"/>
  <c r="BA422" i="28"/>
  <c r="BA417" i="28"/>
  <c r="BA414" i="28"/>
  <c r="BA411" i="28"/>
  <c r="BA429" i="28"/>
  <c r="BA430" i="28"/>
  <c r="BA432" i="28"/>
  <c r="BA407" i="28"/>
  <c r="BA410" i="28"/>
  <c r="BA419" i="28"/>
  <c r="BA424" i="28"/>
  <c r="BA404" i="28"/>
  <c r="BA426" i="28"/>
  <c r="BA431" i="28"/>
  <c r="BA427" i="28"/>
  <c r="BA405" i="28"/>
  <c r="BA406" i="28"/>
  <c r="BA421" i="28"/>
  <c r="BA425" i="28"/>
  <c r="BA402" i="28"/>
  <c r="BA423" i="28"/>
  <c r="BA428" i="28"/>
  <c r="AZ3" i="28"/>
  <c r="H89" i="2"/>
  <c r="I4" i="22"/>
  <c r="H4" i="2"/>
  <c r="I32" i="22"/>
  <c r="H32" i="2"/>
  <c r="I50" i="22"/>
  <c r="H50" i="2"/>
  <c r="I28" i="22"/>
  <c r="H28" i="2"/>
  <c r="I46" i="22"/>
  <c r="H46" i="2"/>
  <c r="I10" i="22"/>
  <c r="H10" i="2"/>
  <c r="I112" i="22"/>
  <c r="H112" i="2"/>
  <c r="BA50" i="28"/>
  <c r="BA42" i="28"/>
  <c r="BA31" i="28"/>
  <c r="BA56" i="28"/>
  <c r="BA49" i="28"/>
  <c r="BA43" i="28"/>
  <c r="BA46" i="28"/>
  <c r="BA58" i="28"/>
  <c r="BA47" i="28"/>
  <c r="BA53" i="28"/>
  <c r="BA37" i="28"/>
  <c r="BA51" i="28"/>
  <c r="BA60" i="28"/>
  <c r="BA52" i="28"/>
  <c r="BA34" i="28"/>
  <c r="BA48" i="28"/>
  <c r="BA45" i="28"/>
  <c r="BA36" i="28"/>
  <c r="BA41" i="28"/>
  <c r="BA54" i="28"/>
  <c r="BA57" i="28"/>
  <c r="BA30" i="28"/>
  <c r="BA35" i="28"/>
  <c r="BA44" i="28"/>
  <c r="BA39" i="28"/>
  <c r="BA55" i="28"/>
  <c r="BA59" i="28"/>
  <c r="BA40" i="28"/>
  <c r="BA32" i="28"/>
  <c r="BA38" i="28"/>
  <c r="BA33" i="28"/>
  <c r="M2" i="13" a="1"/>
  <c r="M2" i="13" s="1"/>
  <c r="H2" i="13" s="1"/>
  <c r="I2" i="13" s="1"/>
  <c r="S5" i="16"/>
  <c r="M109" i="6" a="1"/>
  <c r="M109" i="6" s="1"/>
  <c r="M21" i="6" a="1"/>
  <c r="M21" i="6" s="1"/>
  <c r="I21" i="23" s="1"/>
  <c r="I25" i="22"/>
  <c r="H25" i="2"/>
  <c r="BH332" i="28"/>
  <c r="BH333" i="28"/>
  <c r="BH318" i="28"/>
  <c r="BH321" i="28"/>
  <c r="BH330" i="28"/>
  <c r="BH331" i="28"/>
  <c r="BH313" i="28"/>
  <c r="BH320" i="28"/>
  <c r="BH317" i="28"/>
  <c r="BH314" i="28"/>
  <c r="BH328" i="28"/>
  <c r="BH327" i="28"/>
  <c r="BH329" i="28"/>
  <c r="BH326" i="28"/>
  <c r="BH337" i="28"/>
  <c r="BH311" i="28"/>
  <c r="BH322" i="28"/>
  <c r="BH338" i="28"/>
  <c r="BH309" i="28"/>
  <c r="BH312" i="28"/>
  <c r="BH319" i="28"/>
  <c r="BH316" i="28"/>
  <c r="BH325" i="28"/>
  <c r="BH324" i="28"/>
  <c r="BH323" i="28"/>
  <c r="BH336" i="28"/>
  <c r="BH334" i="28"/>
  <c r="BH310" i="28"/>
  <c r="BH335" i="28"/>
  <c r="BH315" i="28"/>
  <c r="BH339" i="28"/>
  <c r="M97" i="6" a="1"/>
  <c r="M97" i="6" s="1"/>
  <c r="BH97" i="28"/>
  <c r="BH99" i="28"/>
  <c r="BH92" i="28"/>
  <c r="BH118" i="28"/>
  <c r="BH121" i="28"/>
  <c r="BH100" i="28"/>
  <c r="BH98" i="28"/>
  <c r="BH111" i="28"/>
  <c r="BH112" i="28"/>
  <c r="BH114" i="28"/>
  <c r="BH122" i="28"/>
  <c r="BH120" i="28"/>
  <c r="BH94" i="28"/>
  <c r="BH119" i="28"/>
  <c r="BH105" i="28"/>
  <c r="BH96" i="28"/>
  <c r="BH110" i="28"/>
  <c r="BH104" i="28"/>
  <c r="BH115" i="28"/>
  <c r="BH108" i="28"/>
  <c r="BH106" i="28"/>
  <c r="BH116" i="28"/>
  <c r="BH95" i="28"/>
  <c r="BH102" i="28"/>
  <c r="BH117" i="28"/>
  <c r="BH107" i="28"/>
  <c r="BH101" i="28"/>
  <c r="BH113" i="28"/>
  <c r="BH93" i="28"/>
  <c r="BH103" i="28"/>
  <c r="BH109" i="28"/>
  <c r="P6" i="16"/>
  <c r="M31" i="12" a="1"/>
  <c r="M31" i="12" s="1"/>
  <c r="H31" i="12" s="1"/>
  <c r="I31" i="12" s="1"/>
  <c r="M86" i="6" a="1"/>
  <c r="M86" i="6" s="1"/>
  <c r="M59" i="6" a="1"/>
  <c r="M59" i="6" s="1"/>
  <c r="I59" i="23" s="1"/>
  <c r="I70" i="22"/>
  <c r="H70" i="2"/>
  <c r="I3" i="22"/>
  <c r="H3" i="2"/>
  <c r="I44" i="22"/>
  <c r="H44" i="2"/>
  <c r="I9" i="22"/>
  <c r="H9" i="2"/>
  <c r="I72" i="22"/>
  <c r="H72" i="2"/>
  <c r="I94" i="22"/>
  <c r="H94" i="2"/>
  <c r="M7" i="6" a="1"/>
  <c r="M7" i="6" s="1"/>
  <c r="I7" i="23" s="1"/>
  <c r="BH388" i="28"/>
  <c r="BH386" i="28"/>
  <c r="BH371" i="28"/>
  <c r="BH374" i="28"/>
  <c r="BH383" i="28"/>
  <c r="BH385" i="28"/>
  <c r="BH378" i="28"/>
  <c r="BH376" i="28"/>
  <c r="BH401" i="28"/>
  <c r="BH387" i="28"/>
  <c r="BH384" i="28"/>
  <c r="BH381" i="28"/>
  <c r="BH389" i="28"/>
  <c r="BH397" i="28"/>
  <c r="BH373" i="28"/>
  <c r="BH372" i="28"/>
  <c r="BH394" i="28"/>
  <c r="BH380" i="28"/>
  <c r="BH399" i="28"/>
  <c r="BH392" i="28"/>
  <c r="BH377" i="28"/>
  <c r="BH396" i="28"/>
  <c r="BH398" i="28"/>
  <c r="BH400" i="28"/>
  <c r="BH382" i="28"/>
  <c r="BH379" i="28"/>
  <c r="BH393" i="28"/>
  <c r="BH390" i="28"/>
  <c r="BH395" i="28"/>
  <c r="BH375" i="28"/>
  <c r="BH391" i="28"/>
  <c r="M98" i="6" a="1"/>
  <c r="M98" i="6" s="1"/>
  <c r="I101" i="22"/>
  <c r="H101" i="2"/>
  <c r="I104" i="22"/>
  <c r="H104" i="2"/>
  <c r="I19" i="22"/>
  <c r="H19" i="2"/>
  <c r="I18" i="22"/>
  <c r="H18" i="2"/>
  <c r="I22" i="22"/>
  <c r="H22" i="2"/>
  <c r="I53" i="22"/>
  <c r="H53" i="2"/>
  <c r="I76" i="22"/>
  <c r="H76" i="2"/>
  <c r="AT411" i="28"/>
  <c r="AT405" i="28"/>
  <c r="AT417" i="28"/>
  <c r="AT415" i="28"/>
  <c r="AT412" i="28"/>
  <c r="AT428" i="28"/>
  <c r="AT427" i="28"/>
  <c r="AT404" i="28"/>
  <c r="AT421" i="28"/>
  <c r="AT431" i="28"/>
  <c r="AT414" i="28"/>
  <c r="AT402" i="28"/>
  <c r="AT422" i="28"/>
  <c r="AT408" i="28"/>
  <c r="AT432" i="28"/>
  <c r="AT418" i="28"/>
  <c r="AT416" i="28"/>
  <c r="AT407" i="28"/>
  <c r="AT429" i="28"/>
  <c r="AT409" i="28"/>
  <c r="AT403" i="28"/>
  <c r="AT419" i="28"/>
  <c r="AT423" i="28"/>
  <c r="AT413" i="28"/>
  <c r="AT424" i="28"/>
  <c r="AT420" i="28"/>
  <c r="AT426" i="28"/>
  <c r="AT406" i="28"/>
  <c r="AT425" i="28"/>
  <c r="AT430" i="28"/>
  <c r="AT410" i="28"/>
  <c r="M34" i="6" a="1"/>
  <c r="M34" i="6" s="1"/>
  <c r="I34" i="23" s="1"/>
  <c r="AT319" i="28"/>
  <c r="AT313" i="28"/>
  <c r="AT324" i="28"/>
  <c r="AT323" i="28"/>
  <c r="AT320" i="28"/>
  <c r="AT332" i="28"/>
  <c r="AT335" i="28"/>
  <c r="AT309" i="28"/>
  <c r="AT336" i="28"/>
  <c r="AT339" i="28"/>
  <c r="AT318" i="28"/>
  <c r="AT312" i="28"/>
  <c r="AT329" i="28"/>
  <c r="AT328" i="28"/>
  <c r="AT321" i="28"/>
  <c r="AT315" i="28"/>
  <c r="AT338" i="28"/>
  <c r="AT314" i="28"/>
  <c r="AT330" i="28"/>
  <c r="AT316" i="28"/>
  <c r="AT311" i="28"/>
  <c r="AT325" i="28"/>
  <c r="AT327" i="28"/>
  <c r="AT331" i="28"/>
  <c r="AT317" i="28"/>
  <c r="AT322" i="28"/>
  <c r="AT333" i="28"/>
  <c r="AT326" i="28"/>
  <c r="AT334" i="28"/>
  <c r="AT337" i="28"/>
  <c r="AT310" i="28"/>
  <c r="M92" i="6" a="1"/>
  <c r="M92" i="6" s="1"/>
  <c r="M56" i="6" a="1"/>
  <c r="M56" i="6" s="1"/>
  <c r="I56" i="23" s="1"/>
  <c r="M41" i="6" a="1"/>
  <c r="M41" i="6" s="1"/>
  <c r="I41" i="23" s="1"/>
  <c r="T7" i="16"/>
  <c r="M60" i="11" a="1"/>
  <c r="M60" i="11" s="1"/>
  <c r="H60" i="11" s="1"/>
  <c r="I60" i="11" s="1"/>
  <c r="AT235" i="28"/>
  <c r="AT241" i="28"/>
  <c r="AT240" i="28"/>
  <c r="AT239" i="28"/>
  <c r="AT224" i="28"/>
  <c r="AT222" i="28"/>
  <c r="AT221" i="28"/>
  <c r="AT217" i="28"/>
  <c r="AT226" i="28"/>
  <c r="AT225" i="28"/>
  <c r="AT232" i="28"/>
  <c r="AT236" i="28"/>
  <c r="AT223" i="28"/>
  <c r="AT220" i="28"/>
  <c r="AT229" i="28"/>
  <c r="AT231" i="28"/>
  <c r="AT234" i="28"/>
  <c r="AT246" i="28"/>
  <c r="AT219" i="28"/>
  <c r="AT230" i="28"/>
  <c r="AT227" i="28"/>
  <c r="AT243" i="28"/>
  <c r="AT216" i="28"/>
  <c r="AT237" i="28"/>
  <c r="AT242" i="28"/>
  <c r="AT228" i="28"/>
  <c r="AT233" i="28"/>
  <c r="AT244" i="28"/>
  <c r="AT245" i="28"/>
  <c r="AT218" i="28"/>
  <c r="AT238" i="28"/>
  <c r="BG3" i="28"/>
  <c r="M93" i="6" a="1"/>
  <c r="M93" i="6" s="1"/>
  <c r="M61" i="6" a="1"/>
  <c r="M61" i="6" s="1"/>
  <c r="M96" i="6" a="1"/>
  <c r="M96" i="6" s="1"/>
  <c r="BG2" i="28"/>
  <c r="S6" i="16"/>
  <c r="M31" i="13" a="1"/>
  <c r="M31" i="13" s="1"/>
  <c r="H31" i="13" s="1"/>
  <c r="I31" i="13" s="1"/>
  <c r="I74" i="22"/>
  <c r="H74" i="2"/>
  <c r="I86" i="22"/>
  <c r="H86" i="2"/>
  <c r="I75" i="22"/>
  <c r="H75" i="2"/>
  <c r="M72" i="6" a="1"/>
  <c r="M72" i="6" s="1"/>
  <c r="M12" i="6" a="1"/>
  <c r="M12" i="6" s="1"/>
  <c r="I12" i="23" s="1"/>
  <c r="I17" i="22"/>
  <c r="H17" i="2"/>
  <c r="AZ4" i="28"/>
  <c r="BH248" i="28"/>
  <c r="BH273" i="28"/>
  <c r="BH259" i="28"/>
  <c r="BH252" i="28"/>
  <c r="BH247" i="28"/>
  <c r="BH270" i="28"/>
  <c r="BH264" i="28"/>
  <c r="BH263" i="28"/>
  <c r="BH254" i="28"/>
  <c r="BH268" i="28"/>
  <c r="BH269" i="28"/>
  <c r="BH265" i="28"/>
  <c r="BH272" i="28"/>
  <c r="BH274" i="28"/>
  <c r="BH275" i="28"/>
  <c r="BH257" i="28"/>
  <c r="BH277" i="28"/>
  <c r="BH267" i="28"/>
  <c r="BH249" i="28"/>
  <c r="BH276" i="28"/>
  <c r="BH251" i="28"/>
  <c r="BH262" i="28"/>
  <c r="BH253" i="28"/>
  <c r="BH258" i="28"/>
  <c r="BH255" i="28"/>
  <c r="BH266" i="28"/>
  <c r="BH250" i="28"/>
  <c r="BH261" i="28"/>
  <c r="BH271" i="28"/>
  <c r="BH256" i="28"/>
  <c r="BH260" i="28"/>
  <c r="BH70" i="28"/>
  <c r="BH67" i="28"/>
  <c r="BH75" i="28"/>
  <c r="BH73" i="28"/>
  <c r="BH64" i="28"/>
  <c r="BH91" i="28"/>
  <c r="BH89" i="28"/>
  <c r="BH68" i="28"/>
  <c r="BH61" i="28"/>
  <c r="BH63" i="28"/>
  <c r="BH72" i="28"/>
  <c r="BH66" i="28"/>
  <c r="BH85" i="28"/>
  <c r="BH84" i="28"/>
  <c r="BH82" i="28"/>
  <c r="BH74" i="28"/>
  <c r="BH65" i="28"/>
  <c r="BH62" i="28"/>
  <c r="BH71" i="28"/>
  <c r="BH77" i="28"/>
  <c r="BH87" i="28"/>
  <c r="BH78" i="28"/>
  <c r="BH83" i="28"/>
  <c r="BH69" i="28"/>
  <c r="BH90" i="28"/>
  <c r="BH76" i="28"/>
  <c r="BH79" i="28"/>
  <c r="BH80" i="28"/>
  <c r="BH88" i="28"/>
  <c r="BH81" i="28"/>
  <c r="BH86" i="28"/>
  <c r="M16" i="6" a="1"/>
  <c r="M16" i="6" s="1"/>
  <c r="I16" i="23" s="1"/>
  <c r="AL3" i="28"/>
  <c r="I106" i="22"/>
  <c r="H106" i="2"/>
  <c r="BA185" i="28"/>
  <c r="BA197" i="28"/>
  <c r="BA203" i="28"/>
  <c r="BA189" i="28"/>
  <c r="BA202" i="28"/>
  <c r="BA212" i="28"/>
  <c r="BA194" i="28"/>
  <c r="BA198" i="28"/>
  <c r="BA211" i="28"/>
  <c r="BA210" i="28"/>
  <c r="BA200" i="28"/>
  <c r="BA188" i="28"/>
  <c r="BA213" i="28"/>
  <c r="BA199" i="28"/>
  <c r="BA190" i="28"/>
  <c r="BA186" i="28"/>
  <c r="BA208" i="28"/>
  <c r="BA201" i="28"/>
  <c r="BA187" i="28"/>
  <c r="BA215" i="28"/>
  <c r="BA214" i="28"/>
  <c r="BA193" i="28"/>
  <c r="BA205" i="28"/>
  <c r="BA209" i="28"/>
  <c r="BA207" i="28"/>
  <c r="BA191" i="28"/>
  <c r="BA195" i="28"/>
  <c r="BA196" i="28"/>
  <c r="BA192" i="28"/>
  <c r="BA206" i="28"/>
  <c r="BA204" i="28"/>
  <c r="I45" i="22"/>
  <c r="H45" i="2"/>
  <c r="I58" i="22"/>
  <c r="H58" i="2"/>
  <c r="I30" i="22"/>
  <c r="H30" i="2"/>
  <c r="I23" i="22"/>
  <c r="H23" i="2"/>
  <c r="I102" i="22"/>
  <c r="H102" i="2"/>
  <c r="I40" i="22"/>
  <c r="H40" i="2"/>
  <c r="I37" i="22"/>
  <c r="H37" i="2"/>
  <c r="BH432" i="28"/>
  <c r="BH405" i="28"/>
  <c r="BH422" i="28"/>
  <c r="BH409" i="28"/>
  <c r="BH408" i="28"/>
  <c r="BH402" i="28"/>
  <c r="BH430" i="28"/>
  <c r="BH420" i="28"/>
  <c r="BH418" i="28"/>
  <c r="BH414" i="28"/>
  <c r="BH428" i="28"/>
  <c r="BH429" i="28"/>
  <c r="BH425" i="28"/>
  <c r="BH406" i="28"/>
  <c r="BH431" i="28"/>
  <c r="BH411" i="28"/>
  <c r="BH403" i="28"/>
  <c r="BH417" i="28"/>
  <c r="BH427" i="28"/>
  <c r="BH407" i="28"/>
  <c r="BH413" i="28"/>
  <c r="BH423" i="28"/>
  <c r="BH415" i="28"/>
  <c r="BH404" i="28"/>
  <c r="BH426" i="28"/>
  <c r="BH412" i="28"/>
  <c r="BH421" i="28"/>
  <c r="BH416" i="28"/>
  <c r="BH419" i="28"/>
  <c r="BH424" i="28"/>
  <c r="BH410" i="28"/>
  <c r="AT211" i="28"/>
  <c r="AT201" i="28"/>
  <c r="AT204" i="28"/>
  <c r="AT191" i="28"/>
  <c r="AT197" i="28"/>
  <c r="AT208" i="28"/>
  <c r="AT210" i="28"/>
  <c r="AT213" i="28"/>
  <c r="AT195" i="28"/>
  <c r="AT192" i="28"/>
  <c r="AT190" i="28"/>
  <c r="AT205" i="28"/>
  <c r="AT209" i="28"/>
  <c r="AT188" i="28"/>
  <c r="AT200" i="28"/>
  <c r="AT199" i="28"/>
  <c r="AT189" i="28"/>
  <c r="AT215" i="28"/>
  <c r="AT206" i="28"/>
  <c r="AT207" i="28"/>
  <c r="AT212" i="28"/>
  <c r="AT193" i="28"/>
  <c r="AT214" i="28"/>
  <c r="AT186" i="28"/>
  <c r="AT194" i="28"/>
  <c r="AT203" i="28"/>
  <c r="AT202" i="28"/>
  <c r="AT196" i="28"/>
  <c r="AT187" i="28"/>
  <c r="AT185" i="28"/>
  <c r="AT198" i="28"/>
  <c r="AI9" i="28"/>
  <c r="BH308" i="28"/>
  <c r="BH306" i="28"/>
  <c r="BH294" i="28"/>
  <c r="BH281" i="28"/>
  <c r="BH280" i="28"/>
  <c r="BH299" i="28"/>
  <c r="BH291" i="28"/>
  <c r="BH284" i="28"/>
  <c r="BH305" i="28"/>
  <c r="BH302" i="28"/>
  <c r="BH296" i="28"/>
  <c r="BH290" i="28"/>
  <c r="BH286" i="28"/>
  <c r="BH304" i="28"/>
  <c r="BH301" i="28"/>
  <c r="BH307" i="28"/>
  <c r="BH278" i="28"/>
  <c r="BH283" i="28"/>
  <c r="BH289" i="28"/>
  <c r="BH279" i="28"/>
  <c r="BH285" i="28"/>
  <c r="BH295" i="28"/>
  <c r="BH287" i="28"/>
  <c r="BH298" i="28"/>
  <c r="BH303" i="28"/>
  <c r="BH288" i="28"/>
  <c r="BH282" i="28"/>
  <c r="BH292" i="28"/>
  <c r="BH293" i="28"/>
  <c r="BH300" i="28"/>
  <c r="BH297" i="28"/>
  <c r="M101" i="6" a="1"/>
  <c r="M101" i="6" s="1"/>
  <c r="AS4" i="28"/>
  <c r="BA119" i="28"/>
  <c r="BA105" i="28"/>
  <c r="BA101" i="28"/>
  <c r="BA93" i="28"/>
  <c r="BA112" i="28"/>
  <c r="BA109" i="28"/>
  <c r="BA100" i="28"/>
  <c r="BA114" i="28"/>
  <c r="BA106" i="28"/>
  <c r="BA95" i="28"/>
  <c r="BA120" i="28"/>
  <c r="BA113" i="28"/>
  <c r="BA107" i="28"/>
  <c r="BA110" i="28"/>
  <c r="BA94" i="28"/>
  <c r="BA115" i="28"/>
  <c r="BA97" i="28"/>
  <c r="BA108" i="28"/>
  <c r="BA92" i="28"/>
  <c r="BA121" i="28"/>
  <c r="BA116" i="28"/>
  <c r="BA99" i="28"/>
  <c r="BA122" i="28"/>
  <c r="BA103" i="28"/>
  <c r="BA111" i="28"/>
  <c r="BA98" i="28"/>
  <c r="BA104" i="28"/>
  <c r="BA96" i="28"/>
  <c r="BA102" i="28"/>
  <c r="BA117" i="28"/>
  <c r="BA118" i="28"/>
  <c r="M114" i="6" a="1"/>
  <c r="M114" i="6" s="1"/>
  <c r="BA11" i="29"/>
  <c r="BN12" i="29"/>
  <c r="O112" i="16" s="1"/>
  <c r="M89" i="33" s="1" a="1"/>
  <c r="M89" i="33" s="1"/>
  <c r="H89" i="33" s="1"/>
  <c r="I89" i="33" s="1"/>
  <c r="J89" i="33" s="1"/>
  <c r="K89" i="33" s="1"/>
  <c r="L89" i="33" s="1"/>
  <c r="M4" i="6" a="1"/>
  <c r="M4" i="6" s="1"/>
  <c r="I4" i="23" s="1"/>
  <c r="BD9" i="28"/>
  <c r="I62" i="22"/>
  <c r="H62" i="2"/>
  <c r="H31" i="2"/>
  <c r="Q5" i="16"/>
  <c r="M14" i="6" a="1"/>
  <c r="M14" i="6" s="1"/>
  <c r="I14" i="23" s="1"/>
  <c r="I95" i="22"/>
  <c r="H95" i="2"/>
  <c r="S7" i="16"/>
  <c r="M60" i="13" a="1"/>
  <c r="M60" i="13" s="1"/>
  <c r="H60" i="13" s="1"/>
  <c r="I60" i="13" s="1"/>
  <c r="M87" i="6" a="1"/>
  <c r="M87" i="6" s="1"/>
  <c r="I87" i="23" s="1"/>
  <c r="R7" i="16"/>
  <c r="M60" i="9" a="1"/>
  <c r="M60" i="9" s="1"/>
  <c r="H60" i="9" s="1"/>
  <c r="I60" i="9" s="1"/>
  <c r="Q6" i="16"/>
  <c r="I57" i="22"/>
  <c r="H57" i="2"/>
  <c r="I71" i="22"/>
  <c r="H71" i="2"/>
  <c r="I38" i="22"/>
  <c r="H38" i="2"/>
  <c r="I29" i="22"/>
  <c r="H29" i="2"/>
  <c r="I108" i="22"/>
  <c r="H108" i="2"/>
  <c r="I59" i="22"/>
  <c r="H59" i="2"/>
  <c r="I117" i="22"/>
  <c r="H117" i="2"/>
  <c r="I52" i="22"/>
  <c r="H52" i="2"/>
  <c r="M44" i="6" a="1"/>
  <c r="M44" i="6" s="1"/>
  <c r="I44" i="23" s="1"/>
  <c r="M78" i="6" a="1"/>
  <c r="M78" i="6" s="1"/>
  <c r="I78" i="23" s="1"/>
  <c r="M111" i="6" a="1"/>
  <c r="M111" i="6" s="1"/>
  <c r="I98" i="22"/>
  <c r="H98" i="2"/>
  <c r="I13" i="22"/>
  <c r="H13" i="2"/>
  <c r="I12" i="22"/>
  <c r="H12" i="2"/>
  <c r="I90" i="22"/>
  <c r="H90" i="2"/>
  <c r="I47" i="22"/>
  <c r="H47" i="2"/>
  <c r="M104" i="6" a="1"/>
  <c r="M104" i="6" s="1"/>
  <c r="I5" i="22"/>
  <c r="H5" i="2"/>
  <c r="AZ2" i="28"/>
  <c r="M22" i="6" a="1"/>
  <c r="M22" i="6" s="1"/>
  <c r="I22" i="23" s="1"/>
  <c r="I81" i="22"/>
  <c r="H81" i="2"/>
  <c r="I48" i="22"/>
  <c r="H48" i="2"/>
  <c r="M2" i="9" a="1"/>
  <c r="M2" i="9" s="1"/>
  <c r="H2" i="9" s="1"/>
  <c r="I2" i="9" s="1"/>
  <c r="R5" i="16"/>
  <c r="I87" i="22"/>
  <c r="H87" i="2"/>
  <c r="AY5" i="28"/>
  <c r="BH154" i="28"/>
  <c r="BH183" i="28"/>
  <c r="BH182" i="28"/>
  <c r="BH168" i="28"/>
  <c r="BH158" i="28"/>
  <c r="BH155" i="28"/>
  <c r="BH161" i="28"/>
  <c r="BH175" i="28"/>
  <c r="BH166" i="28"/>
  <c r="BH177" i="28"/>
  <c r="BH159" i="28"/>
  <c r="BH173" i="28"/>
  <c r="BH180" i="28"/>
  <c r="BH178" i="28"/>
  <c r="BH171" i="28"/>
  <c r="BH167" i="28"/>
  <c r="BH156" i="28"/>
  <c r="BH184" i="28"/>
  <c r="BH163" i="28"/>
  <c r="BH162" i="28"/>
  <c r="BH160" i="28"/>
  <c r="BH176" i="28"/>
  <c r="BH174" i="28"/>
  <c r="BH170" i="28"/>
  <c r="BH164" i="28"/>
  <c r="BH157" i="28"/>
  <c r="BH179" i="28"/>
  <c r="BH181" i="28"/>
  <c r="BH165" i="28"/>
  <c r="BH169" i="28"/>
  <c r="BH172" i="28"/>
  <c r="AM339" i="28"/>
  <c r="AM314" i="28"/>
  <c r="AM316" i="28"/>
  <c r="AM330" i="28"/>
  <c r="AM324" i="28"/>
  <c r="AM325" i="28"/>
  <c r="AM328" i="28"/>
  <c r="AM333" i="28"/>
  <c r="AM332" i="28"/>
  <c r="AM310" i="28"/>
  <c r="AM311" i="28"/>
  <c r="AM336" i="28"/>
  <c r="AM318" i="28"/>
  <c r="AM315" i="28"/>
  <c r="AM313" i="28"/>
  <c r="AM326" i="28"/>
  <c r="AM319" i="28"/>
  <c r="AM321" i="28"/>
  <c r="AM334" i="28"/>
  <c r="AM323" i="28"/>
  <c r="AM329" i="28"/>
  <c r="AM327" i="28"/>
  <c r="AM337" i="28"/>
  <c r="AM331" i="28"/>
  <c r="AM322" i="28"/>
  <c r="AM335" i="28"/>
  <c r="AM338" i="28"/>
  <c r="AM312" i="28"/>
  <c r="AM309" i="28"/>
  <c r="AM320" i="28"/>
  <c r="AM317" i="28"/>
  <c r="M54" i="6" a="1"/>
  <c r="M54" i="6" s="1"/>
  <c r="I54" i="23" s="1"/>
  <c r="BA253" i="28"/>
  <c r="BA274" i="28"/>
  <c r="BA276" i="28"/>
  <c r="BA269" i="28"/>
  <c r="BA264" i="28"/>
  <c r="BA256" i="28"/>
  <c r="BA277" i="28"/>
  <c r="BA275" i="28"/>
  <c r="BA258" i="28"/>
  <c r="BA260" i="28"/>
  <c r="BA249" i="28"/>
  <c r="BA268" i="28"/>
  <c r="BA271" i="28"/>
  <c r="BA247" i="28"/>
  <c r="BA272" i="28"/>
  <c r="BA252" i="28"/>
  <c r="BA262" i="28"/>
  <c r="BA263" i="28"/>
  <c r="BA248" i="28"/>
  <c r="BA254" i="28"/>
  <c r="BA259" i="28"/>
  <c r="BA270" i="28"/>
  <c r="BA250" i="28"/>
  <c r="BA257" i="28"/>
  <c r="BA255" i="28"/>
  <c r="BA261" i="28"/>
  <c r="BA266" i="28"/>
  <c r="BA265" i="28"/>
  <c r="BA267" i="28"/>
  <c r="BA273" i="28"/>
  <c r="BA251" i="28"/>
  <c r="M115" i="6" a="1"/>
  <c r="M115" i="6" s="1"/>
  <c r="AT47" i="28"/>
  <c r="AT57" i="28"/>
  <c r="AT60" i="28"/>
  <c r="AT51" i="28"/>
  <c r="AT33" i="28"/>
  <c r="AT32" i="28"/>
  <c r="AT34" i="28"/>
  <c r="AT37" i="28"/>
  <c r="AT40" i="28"/>
  <c r="AT46" i="28"/>
  <c r="AT45" i="28"/>
  <c r="AT54" i="28"/>
  <c r="AT50" i="28"/>
  <c r="AT30" i="28"/>
  <c r="AT35" i="28"/>
  <c r="AT36" i="28"/>
  <c r="AT48" i="28"/>
  <c r="AT43" i="28"/>
  <c r="AT49" i="28"/>
  <c r="AT52" i="28"/>
  <c r="AT38" i="28"/>
  <c r="AT58" i="28"/>
  <c r="AT41" i="28"/>
  <c r="AT31" i="28"/>
  <c r="AT39" i="28"/>
  <c r="AT55" i="28"/>
  <c r="AT59" i="28"/>
  <c r="AT56" i="28"/>
  <c r="AT42" i="28"/>
  <c r="AT44" i="28"/>
  <c r="AT53" i="28"/>
  <c r="I105" i="22"/>
  <c r="H105" i="2"/>
  <c r="M11" i="6" a="1"/>
  <c r="M11" i="6" s="1"/>
  <c r="I11" i="23" s="1"/>
  <c r="M42" i="6" a="1"/>
  <c r="M42" i="6" s="1"/>
  <c r="I42" i="23" s="1"/>
  <c r="I78" i="22"/>
  <c r="H78" i="2"/>
  <c r="AM412" i="28"/>
  <c r="AM403" i="28"/>
  <c r="AM420" i="28"/>
  <c r="AM413" i="28"/>
  <c r="AM424" i="28"/>
  <c r="AM429" i="28"/>
  <c r="AM428" i="28"/>
  <c r="AM406" i="28"/>
  <c r="AM407" i="28"/>
  <c r="AM432" i="28"/>
  <c r="AM414" i="28"/>
  <c r="AM411" i="28"/>
  <c r="AM409" i="28"/>
  <c r="AM422" i="28"/>
  <c r="AM415" i="28"/>
  <c r="AM417" i="28"/>
  <c r="AM430" i="28"/>
  <c r="AM419" i="28"/>
  <c r="AM425" i="28"/>
  <c r="AM423" i="28"/>
  <c r="AM402" i="28"/>
  <c r="AM427" i="28"/>
  <c r="AM410" i="28"/>
  <c r="AM431" i="28"/>
  <c r="AM418" i="28"/>
  <c r="AM404" i="28"/>
  <c r="AM426" i="28"/>
  <c r="AM408" i="28"/>
  <c r="AM405" i="28"/>
  <c r="AM416" i="28"/>
  <c r="AM421" i="28"/>
  <c r="M47" i="6" a="1"/>
  <c r="M47" i="6" s="1"/>
  <c r="I47" i="23" s="1"/>
  <c r="M77" i="6" a="1"/>
  <c r="M77" i="6" s="1"/>
  <c r="I77" i="23" s="1"/>
  <c r="BA317" i="28"/>
  <c r="BA312" i="28"/>
  <c r="BA331" i="28"/>
  <c r="BA321" i="28"/>
  <c r="BA318" i="28"/>
  <c r="BA333" i="28"/>
  <c r="BA334" i="28"/>
  <c r="BA320" i="28"/>
  <c r="BA337" i="28"/>
  <c r="BA339" i="28"/>
  <c r="BA311" i="28"/>
  <c r="BA314" i="28"/>
  <c r="BA327" i="28"/>
  <c r="BA330" i="28"/>
  <c r="BA313" i="28"/>
  <c r="BA338" i="28"/>
  <c r="BA310" i="28"/>
  <c r="BA332" i="28"/>
  <c r="BA323" i="28"/>
  <c r="BA328" i="28"/>
  <c r="BA319" i="28"/>
  <c r="BA324" i="28"/>
  <c r="BA335" i="28"/>
  <c r="BA315" i="28"/>
  <c r="BA309" i="28"/>
  <c r="BA336" i="28"/>
  <c r="BA325" i="28"/>
  <c r="BA326" i="28"/>
  <c r="BA329" i="28"/>
  <c r="BA316" i="28"/>
  <c r="BA322" i="28"/>
  <c r="AM235" i="28"/>
  <c r="AM225" i="28"/>
  <c r="AM224" i="28"/>
  <c r="AM234" i="28"/>
  <c r="AM232" i="28"/>
  <c r="AM221" i="28"/>
  <c r="AM244" i="28"/>
  <c r="AM238" i="28"/>
  <c r="AM219" i="28"/>
  <c r="AM217" i="28"/>
  <c r="AM246" i="28"/>
  <c r="AM223" i="28"/>
  <c r="AM233" i="28"/>
  <c r="AM227" i="28"/>
  <c r="AM241" i="28"/>
  <c r="AM231" i="28"/>
  <c r="AM218" i="28"/>
  <c r="AM239" i="28"/>
  <c r="AM226" i="28"/>
  <c r="AM243" i="28"/>
  <c r="AM242" i="28"/>
  <c r="AM216" i="28"/>
  <c r="AM229" i="28"/>
  <c r="AM220" i="28"/>
  <c r="AM237" i="28"/>
  <c r="AM228" i="28"/>
  <c r="AM245" i="28"/>
  <c r="AM236" i="28"/>
  <c r="AM222" i="28"/>
  <c r="AM240" i="28"/>
  <c r="AM230" i="28"/>
  <c r="I92" i="22"/>
  <c r="H92" i="2"/>
  <c r="I51" i="22"/>
  <c r="H51" i="2"/>
  <c r="I56" i="22"/>
  <c r="H56" i="2"/>
  <c r="I35" i="22"/>
  <c r="H35" i="2"/>
  <c r="M2" i="6" a="1"/>
  <c r="M2" i="6" s="1"/>
  <c r="I2" i="23" s="1"/>
  <c r="O5" i="16"/>
  <c r="Q25" i="16"/>
  <c r="BA290" i="28"/>
  <c r="BA292" i="28"/>
  <c r="BA285" i="28"/>
  <c r="BA280" i="28"/>
  <c r="BA288" i="28"/>
  <c r="BA293" i="28"/>
  <c r="BA291" i="28"/>
  <c r="BA283" i="28"/>
  <c r="BA305" i="28"/>
  <c r="BA307" i="28"/>
  <c r="BA278" i="28"/>
  <c r="BA284" i="28"/>
  <c r="BA287" i="28"/>
  <c r="BA279" i="28"/>
  <c r="BA299" i="28"/>
  <c r="BA295" i="28"/>
  <c r="BA304" i="28"/>
  <c r="BA300" i="28"/>
  <c r="BA306" i="28"/>
  <c r="BA286" i="28"/>
  <c r="BA296" i="28"/>
  <c r="BA302" i="28"/>
  <c r="BA282" i="28"/>
  <c r="BA281" i="28"/>
  <c r="BA298" i="28"/>
  <c r="BA289" i="28"/>
  <c r="BA303" i="28"/>
  <c r="BA297" i="28"/>
  <c r="BA308" i="28"/>
  <c r="BA301" i="28"/>
  <c r="BA294" i="28"/>
  <c r="P7" i="16"/>
  <c r="M60" i="12" a="1"/>
  <c r="M60" i="12" s="1"/>
  <c r="H60" i="12" s="1"/>
  <c r="I60" i="12" s="1"/>
  <c r="BA182" i="28"/>
  <c r="BA176" i="28"/>
  <c r="BA175" i="28"/>
  <c r="BA166" i="28"/>
  <c r="BA154" i="28"/>
  <c r="BA183" i="28"/>
  <c r="BA159" i="28"/>
  <c r="BA157" i="28"/>
  <c r="BA168" i="28"/>
  <c r="BA162" i="28"/>
  <c r="BA161" i="28"/>
  <c r="BA184" i="28"/>
  <c r="BA178" i="28"/>
  <c r="BA164" i="28"/>
  <c r="BA170" i="28"/>
  <c r="BA160" i="28"/>
  <c r="BA177" i="28"/>
  <c r="BA180" i="28"/>
  <c r="BA181" i="28"/>
  <c r="BA156" i="28"/>
  <c r="BA167" i="28"/>
  <c r="BA172" i="28"/>
  <c r="BA173" i="28"/>
  <c r="BA169" i="28"/>
  <c r="BA155" i="28"/>
  <c r="BA163" i="28"/>
  <c r="BA165" i="28"/>
  <c r="BA174" i="28"/>
  <c r="BA179" i="28"/>
  <c r="BA171" i="28"/>
  <c r="BA158" i="28"/>
  <c r="U7" i="16"/>
  <c r="M26" i="6" a="1"/>
  <c r="M26" i="6" s="1"/>
  <c r="I26" i="23" s="1"/>
  <c r="I97" i="22"/>
  <c r="H97" i="2"/>
  <c r="M106" i="6" a="1"/>
  <c r="M106" i="6" s="1"/>
  <c r="M8" i="6" a="1"/>
  <c r="M8" i="6" s="1"/>
  <c r="I8" i="23" s="1"/>
  <c r="M69" i="6" a="1"/>
  <c r="M69" i="6" s="1"/>
  <c r="Q7" i="16"/>
  <c r="BH56" i="28"/>
  <c r="BH55" i="28"/>
  <c r="BH37" i="28"/>
  <c r="BH43" i="28"/>
  <c r="BH46" i="28"/>
  <c r="BH32" i="28"/>
  <c r="BH54" i="28"/>
  <c r="BH57" i="28"/>
  <c r="BH44" i="28"/>
  <c r="BH39" i="28"/>
  <c r="BH31" i="28"/>
  <c r="BH52" i="28"/>
  <c r="BH50" i="28"/>
  <c r="BH58" i="28"/>
  <c r="BH30" i="28"/>
  <c r="BH35" i="28"/>
  <c r="BH36" i="28"/>
  <c r="BH41" i="28"/>
  <c r="BH40" i="28"/>
  <c r="BH51" i="28"/>
  <c r="BH48" i="28"/>
  <c r="BH42" i="28"/>
  <c r="BH60" i="28"/>
  <c r="BH47" i="28"/>
  <c r="BH33" i="28"/>
  <c r="BH53" i="28"/>
  <c r="BH38" i="28"/>
  <c r="BH49" i="28"/>
  <c r="BH59" i="28"/>
  <c r="BH34" i="28"/>
  <c r="BH45" i="28"/>
  <c r="AJ8" i="28"/>
  <c r="AJ6" i="28"/>
  <c r="AJ7" i="28"/>
  <c r="M20" i="6" a="1"/>
  <c r="M20" i="6" s="1"/>
  <c r="I20" i="23" s="1"/>
  <c r="M27" i="6" a="1"/>
  <c r="M27" i="6" s="1"/>
  <c r="I27" i="23" s="1"/>
  <c r="AL4" i="28"/>
  <c r="R6" i="16"/>
  <c r="M31" i="9" a="1"/>
  <c r="M31" i="9" s="1"/>
  <c r="H31" i="9" s="1"/>
  <c r="I31" i="9" s="1"/>
  <c r="M30" i="6" a="1"/>
  <c r="M30" i="6" s="1"/>
  <c r="I30" i="23" s="1"/>
  <c r="M71" i="6" a="1"/>
  <c r="M71" i="6" s="1"/>
  <c r="I71" i="23" s="1"/>
  <c r="BG4" i="28"/>
  <c r="BF5" i="28"/>
  <c r="M67" i="6" a="1"/>
  <c r="M67" i="6" s="1"/>
  <c r="M39" i="6" a="1"/>
  <c r="M39" i="6" s="1"/>
  <c r="I39" i="23" s="1"/>
  <c r="M55" i="6" a="1"/>
  <c r="M55" i="6" s="1"/>
  <c r="I55" i="23" s="1"/>
  <c r="M112" i="6" a="1"/>
  <c r="M112" i="6" s="1"/>
  <c r="AM307" i="28"/>
  <c r="AM305" i="28"/>
  <c r="AM284" i="28"/>
  <c r="AM290" i="28"/>
  <c r="AM279" i="28"/>
  <c r="AM296" i="28"/>
  <c r="AM285" i="28"/>
  <c r="AM287" i="28"/>
  <c r="AM304" i="28"/>
  <c r="AM301" i="28"/>
  <c r="AM283" i="28"/>
  <c r="AM297" i="28"/>
  <c r="AM291" i="28"/>
  <c r="AM282" i="28"/>
  <c r="AM295" i="28"/>
  <c r="AM298" i="28"/>
  <c r="AM299" i="28"/>
  <c r="AM306" i="28"/>
  <c r="AM303" i="28"/>
  <c r="AM293" i="28"/>
  <c r="AM280" i="28"/>
  <c r="AM278" i="28"/>
  <c r="AM288" i="28"/>
  <c r="AM286" i="28"/>
  <c r="AM292" i="28"/>
  <c r="AM294" i="28"/>
  <c r="AM300" i="28"/>
  <c r="AM302" i="28"/>
  <c r="AM308" i="28"/>
  <c r="AM281" i="28"/>
  <c r="AM289" i="28"/>
  <c r="M2" i="12" a="1"/>
  <c r="M2" i="12" s="1"/>
  <c r="H2" i="12" s="1"/>
  <c r="I2" i="12" s="1"/>
  <c r="P5" i="16"/>
  <c r="I68" i="22"/>
  <c r="H68" i="2"/>
  <c r="BA225" i="28"/>
  <c r="BA222" i="28"/>
  <c r="BA246" i="28"/>
  <c r="BA241" i="28"/>
  <c r="BA243" i="28"/>
  <c r="BA219" i="28"/>
  <c r="BA220" i="28"/>
  <c r="BA223" i="28"/>
  <c r="BA236" i="28"/>
  <c r="BA239" i="28"/>
  <c r="BA221" i="28"/>
  <c r="BA216" i="28"/>
  <c r="BA224" i="28"/>
  <c r="BA238" i="28"/>
  <c r="BA218" i="28"/>
  <c r="BA217" i="28"/>
  <c r="BA228" i="28"/>
  <c r="BA229" i="28"/>
  <c r="BA234" i="28"/>
  <c r="BA233" i="28"/>
  <c r="BA244" i="28"/>
  <c r="BA237" i="28"/>
  <c r="BA230" i="28"/>
  <c r="BA245" i="28"/>
  <c r="BA240" i="28"/>
  <c r="BA226" i="28"/>
  <c r="BA235" i="28"/>
  <c r="BA231" i="28"/>
  <c r="BA242" i="28"/>
  <c r="BA227" i="28"/>
  <c r="BA232" i="28"/>
  <c r="I83" i="22"/>
  <c r="H83" i="2"/>
  <c r="O7" i="16"/>
  <c r="M60" i="6" a="1"/>
  <c r="M60" i="6" s="1"/>
  <c r="I60" i="23" s="1"/>
  <c r="M6" i="6" a="1"/>
  <c r="M6" i="6" s="1"/>
  <c r="I6" i="23" s="1"/>
  <c r="M73" i="6" a="1"/>
  <c r="M73" i="6" s="1"/>
  <c r="I73" i="23" s="1"/>
  <c r="U6" i="16"/>
  <c r="M74" i="6" a="1"/>
  <c r="M74" i="6" s="1"/>
  <c r="I74" i="23" s="1"/>
  <c r="M117" i="6" a="1"/>
  <c r="M117" i="6" s="1"/>
  <c r="M105" i="6" a="1"/>
  <c r="M105" i="6" s="1"/>
  <c r="M100" i="6" a="1"/>
  <c r="M100" i="6" s="1"/>
  <c r="AM267" i="28"/>
  <c r="AM257" i="28"/>
  <c r="AM262" i="28"/>
  <c r="AM271" i="28"/>
  <c r="AM265" i="28"/>
  <c r="AM270" i="28"/>
  <c r="AM275" i="28"/>
  <c r="AM273" i="28"/>
  <c r="AM248" i="28"/>
  <c r="AM250" i="28"/>
  <c r="AM252" i="28"/>
  <c r="AM258" i="28"/>
  <c r="AM256" i="28"/>
  <c r="AM266" i="28"/>
  <c r="AM260" i="28"/>
  <c r="AM274" i="28"/>
  <c r="AM247" i="28"/>
  <c r="AM264" i="28"/>
  <c r="AM253" i="28"/>
  <c r="AM255" i="28"/>
  <c r="AM272" i="28"/>
  <c r="AM269" i="28"/>
  <c r="AM263" i="28"/>
  <c r="AM249" i="28"/>
  <c r="AM254" i="28"/>
  <c r="AM251" i="28"/>
  <c r="AM259" i="28"/>
  <c r="AM268" i="28"/>
  <c r="AM276" i="28"/>
  <c r="AM261" i="28"/>
  <c r="AM277" i="28"/>
  <c r="M17" i="6" a="1"/>
  <c r="M17" i="6" s="1"/>
  <c r="I17" i="23" s="1"/>
  <c r="M5" i="6" a="1"/>
  <c r="M5" i="6" s="1"/>
  <c r="I5" i="23" s="1"/>
  <c r="M33" i="6" a="1"/>
  <c r="M33" i="6" s="1"/>
  <c r="M19" i="6" a="1"/>
  <c r="M19" i="6" s="1"/>
  <c r="I19" i="23" s="1"/>
  <c r="AL2" i="28"/>
  <c r="M50" i="6" a="1"/>
  <c r="M50" i="6" s="1"/>
  <c r="I50" i="23" s="1"/>
  <c r="I66" i="22"/>
  <c r="H66" i="2"/>
  <c r="M10" i="6" a="1"/>
  <c r="M10" i="6" s="1"/>
  <c r="I10" i="23" s="1"/>
  <c r="M51" i="6" a="1"/>
  <c r="M51" i="6" s="1"/>
  <c r="I51" i="23" s="1"/>
  <c r="M85" i="6" a="1"/>
  <c r="M85" i="6" s="1"/>
  <c r="I85" i="23" s="1"/>
  <c r="M81" i="6" a="1"/>
  <c r="M81" i="6" s="1"/>
  <c r="M2" i="11" a="1"/>
  <c r="M2" i="11" s="1"/>
  <c r="H2" i="11" s="1"/>
  <c r="I2" i="11" s="1"/>
  <c r="T5" i="16"/>
  <c r="M63" i="6" a="1"/>
  <c r="M63" i="6" s="1"/>
  <c r="I63" i="23" s="1"/>
  <c r="M95" i="6" a="1"/>
  <c r="M95" i="6" s="1"/>
  <c r="I20" i="22"/>
  <c r="H20" i="2"/>
  <c r="I6" i="22"/>
  <c r="H6" i="2"/>
  <c r="I73" i="22"/>
  <c r="H73" i="2"/>
  <c r="I61" i="22"/>
  <c r="H61" i="2"/>
  <c r="M79" i="6" a="1"/>
  <c r="M79" i="6" s="1"/>
  <c r="I79" i="23" s="1"/>
  <c r="M94" i="6" a="1"/>
  <c r="M94" i="6" s="1"/>
  <c r="M82" i="6" a="1"/>
  <c r="M82" i="6" s="1"/>
  <c r="I110" i="22"/>
  <c r="H110" i="2"/>
  <c r="M116" i="6" a="1"/>
  <c r="M116" i="6" s="1"/>
  <c r="BH216" i="28"/>
  <c r="BH241" i="28"/>
  <c r="BH238" i="28"/>
  <c r="BH232" i="28"/>
  <c r="BH231" i="28"/>
  <c r="BH243" i="28"/>
  <c r="BH240" i="28"/>
  <c r="BH242" i="28"/>
  <c r="BH222" i="28"/>
  <c r="BH225" i="28"/>
  <c r="BH245" i="28"/>
  <c r="BH235" i="28"/>
  <c r="BH227" i="28"/>
  <c r="BH220" i="28"/>
  <c r="BH234" i="28"/>
  <c r="BH224" i="28"/>
  <c r="BH217" i="28"/>
  <c r="BH228" i="28"/>
  <c r="BH218" i="28"/>
  <c r="BH236" i="28"/>
  <c r="BH229" i="28"/>
  <c r="BH244" i="28"/>
  <c r="BH239" i="28"/>
  <c r="BH219" i="28"/>
  <c r="BH233" i="28"/>
  <c r="BH230" i="28"/>
  <c r="BH246" i="28"/>
  <c r="BH221" i="28"/>
  <c r="BH226" i="28"/>
  <c r="BH237" i="28"/>
  <c r="BH223" i="28"/>
  <c r="M28" i="6" a="1"/>
  <c r="M28" i="6" s="1"/>
  <c r="I28" i="23" s="1"/>
  <c r="M48" i="6" a="1"/>
  <c r="M48" i="6" s="1"/>
  <c r="I48" i="23" s="1"/>
  <c r="I99" i="22"/>
  <c r="H99" i="2"/>
  <c r="I14" i="22"/>
  <c r="H14" i="2"/>
  <c r="I64" i="22"/>
  <c r="H64" i="2"/>
  <c r="I63" i="22"/>
  <c r="H63" i="2"/>
  <c r="I41" i="22"/>
  <c r="H41" i="2"/>
  <c r="I109" i="22"/>
  <c r="H109" i="2"/>
  <c r="I84" i="22"/>
  <c r="H84" i="2"/>
  <c r="I16" i="22"/>
  <c r="H16" i="2"/>
  <c r="L161" i="16" a="1"/>
  <c r="L146" i="16" a="1"/>
  <c r="H224" i="16" a="1"/>
  <c r="I208" i="16" a="1"/>
  <c r="O216" i="16" a="1"/>
  <c r="L190" i="16" a="1"/>
  <c r="L186" i="16" a="1"/>
  <c r="O159" i="16" a="1"/>
  <c r="I213" i="16" a="1"/>
  <c r="M167" i="16" a="1"/>
  <c r="J147" i="16" a="1"/>
  <c r="L212" i="16" a="1"/>
  <c r="L199" i="16" a="1"/>
  <c r="N231" i="16" a="1"/>
  <c r="O232" i="16" a="1"/>
  <c r="H223" i="16" a="1"/>
  <c r="O214" i="16" a="1"/>
  <c r="L156" i="16" a="1"/>
  <c r="M190" i="16" a="1"/>
  <c r="N163" i="16" a="1"/>
  <c r="N224" i="16" a="1"/>
  <c r="H212" i="16" a="1"/>
  <c r="N159" i="16" a="1"/>
  <c r="N183" i="16" a="1"/>
  <c r="O156" i="16" a="1"/>
  <c r="I194" i="16" a="1"/>
  <c r="O215" i="16" a="1"/>
  <c r="L147" i="16" a="1"/>
  <c r="M209" i="16" a="1"/>
  <c r="N220" i="16" a="1"/>
  <c r="L218" i="16" a="1"/>
  <c r="M232" i="16" a="1"/>
  <c r="J187" i="16" a="1"/>
  <c r="H164" i="16" a="1"/>
  <c r="M223" i="16" a="1"/>
  <c r="N190" i="16" a="1"/>
  <c r="N194" i="16" a="1"/>
  <c r="H211" i="16" a="1"/>
  <c r="M230" i="16" a="1"/>
  <c r="N211" i="16" a="1"/>
  <c r="N216" i="16" a="1"/>
  <c r="L151" i="16" a="1"/>
  <c r="J171" i="16" a="1"/>
  <c r="L176" i="16" a="1"/>
  <c r="M174" i="16" a="1"/>
  <c r="M214" i="16" a="1"/>
  <c r="M186" i="16" a="1"/>
  <c r="L206" i="16" a="1"/>
  <c r="O228" i="16" a="1"/>
  <c r="L187" i="16" a="1"/>
  <c r="O227" i="16" a="1"/>
  <c r="O191" i="16" a="1"/>
  <c r="O174" i="16" a="1"/>
  <c r="J201" i="16" a="1"/>
  <c r="L177" i="16" a="1"/>
  <c r="N229" i="16" a="1"/>
  <c r="L154" i="16" a="1"/>
  <c r="M206" i="16" a="1"/>
  <c r="L226" i="16" a="1"/>
  <c r="N225" i="16" a="1"/>
  <c r="N176" i="16" a="1"/>
  <c r="H230" i="16" a="1"/>
  <c r="D11" i="16"/>
  <c r="L216" i="16" a="1"/>
  <c r="N170" i="16" a="1"/>
  <c r="M170" i="16" a="1"/>
  <c r="M193" i="16" a="1"/>
  <c r="I192" i="16" a="1"/>
  <c r="N232" i="16" a="1"/>
  <c r="L179" i="16" a="1"/>
  <c r="J159" i="16" a="1"/>
  <c r="N160" i="16" a="1"/>
  <c r="H225" i="16" a="1"/>
  <c r="M220" i="16" a="1"/>
  <c r="J170" i="16" a="1"/>
  <c r="M215" i="16" a="1"/>
  <c r="N168" i="16" a="1"/>
  <c r="N178" i="16" a="1"/>
  <c r="M147" i="16" a="1"/>
  <c r="I159" i="16" a="1"/>
  <c r="N180" i="16" a="1"/>
  <c r="N146" i="16" a="1"/>
  <c r="O207" i="16" a="1"/>
  <c r="J227" i="16" a="1"/>
  <c r="O205" i="16" a="1"/>
  <c r="L184" i="16" a="1"/>
  <c r="L189" i="16" a="1"/>
  <c r="H214" i="16" a="1"/>
  <c r="N181" i="16" a="1"/>
  <c r="I230" i="16" a="1"/>
  <c r="J177" i="16" a="1"/>
  <c r="M166" i="16" a="1"/>
  <c r="O208" i="16" a="1"/>
  <c r="M191" i="16" a="1"/>
  <c r="J172" i="16" a="1"/>
  <c r="I222" i="16" a="1"/>
  <c r="I175" i="16" a="1"/>
  <c r="N161" i="16" a="1"/>
  <c r="M210" i="16" a="1"/>
  <c r="L208" i="16" a="1"/>
  <c r="O223" i="16" a="1"/>
  <c r="M219" i="16" a="1"/>
  <c r="L167" i="16" a="1"/>
  <c r="L188" i="16" a="1"/>
  <c r="N179" i="16" a="1"/>
  <c r="O220" i="16" a="1"/>
  <c r="N147" i="16" a="1"/>
  <c r="H208" i="16" a="1"/>
  <c r="N209" i="16" a="1"/>
  <c r="L202" i="16" a="1"/>
  <c r="I150" i="16" a="1"/>
  <c r="D12" i="16"/>
  <c r="L223" i="16" a="1"/>
  <c r="L207" i="16" a="1"/>
  <c r="N173" i="16" a="1"/>
  <c r="N218" i="16" a="1"/>
  <c r="N192" i="16" a="1"/>
  <c r="L157" i="16" a="1"/>
  <c r="O219" i="16" a="1"/>
  <c r="J203" i="16" a="1"/>
  <c r="M169" i="16" a="1"/>
  <c r="H193" i="16" a="1"/>
  <c r="L209" i="16" a="1"/>
  <c r="J210" i="16" a="1"/>
  <c r="O217" i="16" a="1"/>
  <c r="O178" i="16" a="1"/>
  <c r="J194" i="16" a="1"/>
  <c r="O175" i="16" a="1"/>
  <c r="N165" i="16" a="1"/>
  <c r="N187" i="16" a="1"/>
  <c r="O204" i="16" a="1"/>
  <c r="L205" i="16" a="1"/>
  <c r="H175" i="16" a="1"/>
  <c r="E14" i="16"/>
  <c r="N171" i="16" a="1"/>
  <c r="L203" i="16" a="1"/>
  <c r="N227" i="16" a="1"/>
  <c r="H146" i="16" a="1"/>
  <c r="L162" i="16" a="1"/>
  <c r="N217" i="16" a="1"/>
  <c r="L214" i="16" a="1"/>
  <c r="L170" i="16" a="1"/>
  <c r="N154" i="16" a="1"/>
  <c r="H220" i="16" a="1"/>
  <c r="L152" i="16" a="1"/>
  <c r="N189" i="16" a="1"/>
  <c r="N228" i="16" a="1"/>
  <c r="I196" i="16" a="1"/>
  <c r="N166" i="16" a="1"/>
  <c r="L201" i="16" a="1"/>
  <c r="L230" i="16" a="1"/>
  <c r="J165" i="16" a="1"/>
  <c r="O225" i="16" a="1"/>
  <c r="L185" i="16" a="1"/>
  <c r="F7" i="16"/>
  <c r="I185" i="16" a="1"/>
  <c r="O211" i="16" a="1"/>
  <c r="M213" i="16" a="1"/>
  <c r="I224" i="16" a="1"/>
  <c r="J193" i="16" a="1"/>
  <c r="I178" i="16" a="1"/>
  <c r="O169" i="16" a="1"/>
  <c r="O166" i="16" a="1"/>
  <c r="I228" i="16" a="1"/>
  <c r="N221" i="16" a="1"/>
  <c r="H231" i="16" a="1"/>
  <c r="H168" i="16" a="1"/>
  <c r="L232" i="16" a="1"/>
  <c r="N188" i="16" a="1"/>
  <c r="L182" i="16" a="1"/>
  <c r="L173" i="16" a="1"/>
  <c r="I201" i="16" a="1"/>
  <c r="L229" i="16" a="1"/>
  <c r="N156" i="16" a="1"/>
  <c r="I181" i="16" a="1"/>
  <c r="I223" i="16" a="1"/>
  <c r="L222" i="16" a="1"/>
  <c r="O155" i="16" a="1"/>
  <c r="H210" i="16" a="1"/>
  <c r="H217" i="16" a="1"/>
  <c r="H232" i="16" a="1"/>
  <c r="H207" i="16" a="1"/>
  <c r="L174" i="16" a="1"/>
  <c r="I151" i="16" a="1"/>
  <c r="L192" i="16" a="1"/>
  <c r="I198" i="16" a="1"/>
  <c r="L180" i="16" a="1"/>
  <c r="I186" i="16" a="1"/>
  <c r="I169" i="16" a="1"/>
  <c r="O183" i="16" a="1"/>
  <c r="L221" i="16" a="1"/>
  <c r="N155" i="16" a="1"/>
  <c r="J204" i="16" a="1"/>
  <c r="O164" i="16" a="1"/>
  <c r="L168" i="16" a="1"/>
  <c r="L196" i="16" a="1"/>
  <c r="M183" i="16" a="1"/>
  <c r="L215" i="16" a="1"/>
  <c r="I146" i="16" a="1"/>
  <c r="O218" i="16" a="1"/>
  <c r="L193" i="16" a="1"/>
  <c r="L183" i="16" a="1"/>
  <c r="J213" i="16" a="1"/>
  <c r="D10" i="16"/>
  <c r="L213" i="16" a="1"/>
  <c r="M177" i="16" a="1"/>
  <c r="J223" i="16" a="1"/>
  <c r="M146" i="16" a="1"/>
  <c r="L163" i="16" a="1"/>
  <c r="O157" i="16" a="1"/>
  <c r="L169" i="16" a="1"/>
  <c r="J216" i="16" a="1"/>
  <c r="O192" i="16" a="1"/>
  <c r="M157" i="16" a="1"/>
  <c r="E11" i="16"/>
  <c r="M155" i="16" a="1"/>
  <c r="L191" i="16" a="1"/>
  <c r="N184" i="16" a="1"/>
  <c r="N201" i="16" a="1"/>
  <c r="I155" i="16" a="1"/>
  <c r="G233" i="16" a="1"/>
  <c r="N162" i="16" a="1"/>
  <c r="L158" i="16" a="1"/>
  <c r="H226" i="16" a="1"/>
  <c r="J199" i="16" a="1"/>
  <c r="J186" i="16" a="1"/>
  <c r="L228" i="16" a="1"/>
  <c r="M175" i="16" a="1"/>
  <c r="I164" i="16" a="1"/>
  <c r="J221" i="16" a="1"/>
  <c r="M196" i="16" a="1"/>
  <c r="O193" i="16" a="1"/>
  <c r="O209" i="16" a="1"/>
  <c r="I170" i="16" a="1"/>
  <c r="O226" i="16" a="1"/>
  <c r="N230" i="16" a="1"/>
  <c r="M202" i="16" a="1"/>
  <c r="L175" i="16" a="1"/>
  <c r="J228" i="16" a="1"/>
  <c r="N169" i="16" a="1"/>
  <c r="H205" i="16" a="1"/>
  <c r="O167" i="16" a="1"/>
  <c r="N174" i="16" a="1"/>
  <c r="N226" i="16" a="1"/>
  <c r="I226" i="16" a="1"/>
  <c r="H222" i="16" a="1"/>
  <c r="M216" i="16" a="1"/>
  <c r="J207" i="16" a="1"/>
  <c r="J182" i="16" a="1"/>
  <c r="L220" i="16" a="1"/>
  <c r="N151" i="16" a="1"/>
  <c r="L166" i="16" a="1"/>
  <c r="M151" i="16" a="1"/>
  <c r="I168" i="16" a="1"/>
  <c r="N197" i="16" a="1"/>
  <c r="O173" i="16" a="1"/>
  <c r="O210" i="16" a="1"/>
  <c r="G175" i="16" a="1"/>
  <c r="N213" i="16" a="1"/>
  <c r="O146" i="16" a="1"/>
  <c r="H219" i="16" a="1"/>
  <c r="M164" i="16" a="1"/>
  <c r="N157" i="16" a="1"/>
  <c r="L159" i="16" a="1"/>
  <c r="L225" i="16" a="1"/>
  <c r="J167" i="16" a="1"/>
  <c r="N149" i="16" a="1"/>
  <c r="H177" i="16" a="1"/>
  <c r="N191" i="16" a="1"/>
  <c r="L227" i="16" a="1"/>
  <c r="I204" i="16" a="1"/>
  <c r="L160" i="16" a="1"/>
  <c r="H215" i="16" a="1"/>
  <c r="L231" i="16" a="1"/>
  <c r="J175" i="16" a="1"/>
  <c r="J212" i="16" a="1"/>
  <c r="O196" i="16" a="1"/>
  <c r="J156" i="16" a="1"/>
  <c r="N223" i="16" a="1"/>
  <c r="I210" i="16" a="1"/>
  <c r="N153" i="16" a="1"/>
  <c r="N182" i="16" a="1"/>
  <c r="L219" i="16" a="1"/>
  <c r="N215" i="16" a="1"/>
  <c r="H166" i="16" a="1"/>
  <c r="J152" i="16" a="1"/>
  <c r="L171" i="16" a="1"/>
  <c r="N150" i="16" a="1"/>
  <c r="N158" i="16" a="1"/>
  <c r="J183" i="16" a="1"/>
  <c r="O229" i="16" a="1"/>
  <c r="N172" i="16" a="1"/>
  <c r="L195" i="16" a="1"/>
  <c r="L178" i="16" a="1"/>
  <c r="N185" i="16" a="1"/>
  <c r="E12" i="16"/>
  <c r="N196" i="16" a="1"/>
  <c r="H221" i="16" a="1"/>
  <c r="O147" i="16" a="1"/>
  <c r="N164" i="16" a="1"/>
  <c r="H229" i="16" a="1"/>
  <c r="O202" i="16" a="1"/>
  <c r="N203" i="16" a="1"/>
  <c r="I179" i="16" a="1"/>
  <c r="I225" i="16" a="1"/>
  <c r="H209" i="16" a="1"/>
  <c r="L200" i="16" a="1"/>
  <c r="I177" i="16" a="1"/>
  <c r="N206" i="16" a="1"/>
  <c r="M156" i="16" a="1"/>
  <c r="N195" i="16" a="1"/>
  <c r="N177" i="16" a="1"/>
  <c r="L148" i="16" a="1"/>
  <c r="L172" i="16" a="1"/>
  <c r="E15" i="16"/>
  <c r="O222" i="16" a="1"/>
  <c r="M205" i="16" a="1"/>
  <c r="M192" i="16" a="1"/>
  <c r="N210" i="16" a="1"/>
  <c r="J163" i="16" a="1"/>
  <c r="H216" i="16" a="1"/>
  <c r="N222" i="16" a="1"/>
  <c r="O194" i="16" a="1"/>
  <c r="O186" i="16" a="1"/>
  <c r="D15" i="16"/>
  <c r="L149" i="16" a="1"/>
  <c r="E10" i="16"/>
  <c r="N219" i="16" a="1"/>
  <c r="J195" i="16" a="1"/>
  <c r="M194" i="16" a="1"/>
  <c r="I167" i="16" a="1"/>
  <c r="J202" i="16" a="1"/>
  <c r="L181" i="16" a="1"/>
  <c r="D14" i="16"/>
  <c r="N199" i="16" a="1"/>
  <c r="N214" i="16" a="1"/>
  <c r="N202" i="16" a="1"/>
  <c r="N186" i="16" a="1"/>
  <c r="O224" i="16" a="1"/>
  <c r="N167" i="16" a="1"/>
  <c r="H213" i="16" a="1"/>
  <c r="O230" i="16" a="1"/>
  <c r="J157" i="16" a="1"/>
  <c r="J153" i="16" a="1"/>
  <c r="O231" i="16" a="1"/>
  <c r="I220" i="16" a="1"/>
  <c r="H218" i="16" a="1"/>
  <c r="L198" i="16" a="1"/>
  <c r="N198" i="16" a="1"/>
  <c r="O212" i="16" a="1"/>
  <c r="M204" i="16" a="1"/>
  <c r="L155" i="16" a="1"/>
  <c r="M173" i="16" a="1"/>
  <c r="J176" i="16" a="1"/>
  <c r="L210" i="16" a="1"/>
  <c r="J179" i="16" a="1"/>
  <c r="N175" i="16" a="1"/>
  <c r="I174" i="16" a="1"/>
  <c r="N200" i="16" a="1"/>
  <c r="D7" i="16"/>
  <c r="H227" i="16" a="1"/>
  <c r="L165" i="16" a="1"/>
  <c r="I158" i="16" a="1"/>
  <c r="E7" i="16"/>
  <c r="L204" i="16" a="1"/>
  <c r="N148" i="16" a="1"/>
  <c r="M227" i="16" a="1"/>
  <c r="L197" i="16" a="1"/>
  <c r="L164" i="16" a="1"/>
  <c r="N204" i="16" a="1"/>
  <c r="L150" i="16" a="1"/>
  <c r="J231" i="16" a="1"/>
  <c r="L211" i="16" a="1"/>
  <c r="L194" i="16" a="1"/>
  <c r="N208" i="16" a="1"/>
  <c r="L217" i="16" a="1"/>
  <c r="J158" i="16" a="1"/>
  <c r="H204" i="16" a="1"/>
  <c r="N193" i="16" a="1"/>
  <c r="H228" i="16" a="1"/>
  <c r="G146" i="16" a="1"/>
  <c r="J209" i="16" a="1"/>
  <c r="O190" i="16" a="1"/>
  <c r="M159" i="16" a="1"/>
  <c r="G204" i="16" a="1"/>
  <c r="I218" i="16" a="1"/>
  <c r="G7" i="16"/>
  <c r="O206" i="16" a="1"/>
  <c r="N152" i="16" a="1"/>
  <c r="J232" i="16" a="1"/>
  <c r="M225" i="16" a="1"/>
  <c r="M226" i="16" a="1"/>
  <c r="N207" i="16" a="1"/>
  <c r="J180" i="16" a="1"/>
  <c r="N212" i="16" a="1"/>
  <c r="J219" i="16" a="1"/>
  <c r="O221" i="16" a="1"/>
  <c r="L224" i="16" a="1"/>
  <c r="I202" i="16" a="1"/>
  <c r="I183" i="16" a="1"/>
  <c r="O213" i="16" a="1"/>
  <c r="O170" i="16" a="1"/>
  <c r="M178" i="16" a="1"/>
  <c r="L153" i="16" a="1"/>
  <c r="I147" i="16" a="1"/>
  <c r="H206" i="16" a="1"/>
  <c r="O177" i="16" a="1"/>
  <c r="N205" i="16" a="1"/>
  <c r="E146" i="16" a="1"/>
  <c r="I33" i="23" l="1"/>
  <c r="S3" i="23" s="1"/>
  <c r="AT2" i="28"/>
  <c r="I86" i="23"/>
  <c r="I70" i="23"/>
  <c r="I64" i="23"/>
  <c r="I67" i="23"/>
  <c r="I65" i="23"/>
  <c r="I69" i="23"/>
  <c r="I72" i="23"/>
  <c r="I62" i="23"/>
  <c r="I82" i="23"/>
  <c r="I61" i="23"/>
  <c r="I81" i="23"/>
  <c r="I84" i="23"/>
  <c r="I24" i="23"/>
  <c r="I83" i="23"/>
  <c r="I80" i="23"/>
  <c r="I66" i="23"/>
  <c r="I75" i="23"/>
  <c r="Q45" i="16"/>
  <c r="H166" i="16"/>
  <c r="M25" i="6" a="1"/>
  <c r="M25" i="6" s="1"/>
  <c r="I25" i="23" s="1"/>
  <c r="J22" i="34"/>
  <c r="K22" i="34" s="1"/>
  <c r="L22" i="34" s="1"/>
  <c r="H193" i="16"/>
  <c r="J49" i="34"/>
  <c r="K49" i="34" s="1"/>
  <c r="L49" i="34" s="1"/>
  <c r="H164" i="16"/>
  <c r="J20" i="34"/>
  <c r="K20" i="34" s="1"/>
  <c r="L20" i="34" s="1"/>
  <c r="AR6" i="28"/>
  <c r="D2" i="22"/>
  <c r="AR8" i="28"/>
  <c r="H212" i="16"/>
  <c r="H229" i="16"/>
  <c r="H207" i="16"/>
  <c r="H221" i="16"/>
  <c r="H222" i="16"/>
  <c r="H220" i="16"/>
  <c r="H218" i="16"/>
  <c r="H215" i="16"/>
  <c r="H216" i="16"/>
  <c r="H213" i="16"/>
  <c r="H225" i="16"/>
  <c r="H226" i="16"/>
  <c r="H205" i="16"/>
  <c r="H206" i="16"/>
  <c r="H209" i="16"/>
  <c r="H211" i="16"/>
  <c r="H208" i="16"/>
  <c r="H214" i="16"/>
  <c r="H230" i="16"/>
  <c r="H223" i="16"/>
  <c r="H231" i="16"/>
  <c r="H217" i="16"/>
  <c r="H232" i="16"/>
  <c r="H168" i="16"/>
  <c r="H228" i="16"/>
  <c r="H177" i="16"/>
  <c r="H219" i="16"/>
  <c r="H224" i="16"/>
  <c r="H210" i="16"/>
  <c r="H227" i="16"/>
  <c r="J68" i="34"/>
  <c r="K68" i="34" s="1"/>
  <c r="L68" i="34" s="1"/>
  <c r="J85" i="34"/>
  <c r="K85" i="34" s="1"/>
  <c r="L85" i="34" s="1"/>
  <c r="J63" i="34"/>
  <c r="K63" i="34" s="1"/>
  <c r="L63" i="34" s="1"/>
  <c r="J77" i="34"/>
  <c r="K77" i="34" s="1"/>
  <c r="L77" i="34" s="1"/>
  <c r="J78" i="34"/>
  <c r="K78" i="34" s="1"/>
  <c r="L78" i="34" s="1"/>
  <c r="J76" i="34"/>
  <c r="K76" i="34" s="1"/>
  <c r="L76" i="34" s="1"/>
  <c r="J74" i="34"/>
  <c r="K74" i="34" s="1"/>
  <c r="L74" i="34" s="1"/>
  <c r="J71" i="34"/>
  <c r="K71" i="34" s="1"/>
  <c r="L71" i="34" s="1"/>
  <c r="J72" i="34"/>
  <c r="K72" i="34" s="1"/>
  <c r="L72" i="34" s="1"/>
  <c r="J69" i="34"/>
  <c r="K69" i="34" s="1"/>
  <c r="L69" i="34" s="1"/>
  <c r="J81" i="34"/>
  <c r="K81" i="34" s="1"/>
  <c r="L81" i="34" s="1"/>
  <c r="J82" i="34"/>
  <c r="K82" i="34" s="1"/>
  <c r="L82" i="34" s="1"/>
  <c r="J61" i="34"/>
  <c r="K61" i="34" s="1"/>
  <c r="L61" i="34" s="1"/>
  <c r="J62" i="34"/>
  <c r="K62" i="34" s="1"/>
  <c r="L62" i="34" s="1"/>
  <c r="J65" i="34"/>
  <c r="K65" i="34" s="1"/>
  <c r="L65" i="34" s="1"/>
  <c r="J67" i="34"/>
  <c r="K67" i="34" s="1"/>
  <c r="L67" i="34" s="1"/>
  <c r="J64" i="34"/>
  <c r="K64" i="34" s="1"/>
  <c r="L64" i="34" s="1"/>
  <c r="J70" i="34"/>
  <c r="K70" i="34" s="1"/>
  <c r="L70" i="34" s="1"/>
  <c r="J86" i="34"/>
  <c r="K86" i="34" s="1"/>
  <c r="L86" i="34" s="1"/>
  <c r="J79" i="34"/>
  <c r="K79" i="34" s="1"/>
  <c r="L79" i="34" s="1"/>
  <c r="J87" i="34"/>
  <c r="K87" i="34" s="1"/>
  <c r="L87" i="34" s="1"/>
  <c r="J73" i="34"/>
  <c r="K73" i="34" s="1"/>
  <c r="L73" i="34" s="1"/>
  <c r="J88" i="34"/>
  <c r="K88" i="34" s="1"/>
  <c r="L88" i="34" s="1"/>
  <c r="J84" i="34"/>
  <c r="K84" i="34" s="1"/>
  <c r="L84" i="34" s="1"/>
  <c r="J75" i="34"/>
  <c r="K75" i="34" s="1"/>
  <c r="L75" i="34" s="1"/>
  <c r="J80" i="34"/>
  <c r="K80" i="34" s="1"/>
  <c r="L80" i="34" s="1"/>
  <c r="J66" i="34"/>
  <c r="K66" i="34" s="1"/>
  <c r="L66" i="34" s="1"/>
  <c r="J83" i="34"/>
  <c r="K83" i="34" s="1"/>
  <c r="L83" i="34" s="1"/>
  <c r="J2" i="13"/>
  <c r="K2" i="13" s="1"/>
  <c r="L2" i="13" s="1"/>
  <c r="BE9" i="28"/>
  <c r="M151" i="16"/>
  <c r="I158" i="16"/>
  <c r="J60" i="30"/>
  <c r="K60" i="30" s="1"/>
  <c r="L60" i="30" s="1"/>
  <c r="J2" i="30"/>
  <c r="K2" i="30" s="1"/>
  <c r="L2" i="30" s="1"/>
  <c r="J31" i="30"/>
  <c r="K31" i="30" s="1"/>
  <c r="L31" i="30" s="1"/>
  <c r="Q92" i="16"/>
  <c r="Q98" i="16"/>
  <c r="Q102" i="16"/>
  <c r="Q99" i="16"/>
  <c r="J33" i="34"/>
  <c r="K33" i="34" s="1"/>
  <c r="L33" i="34" s="1"/>
  <c r="Q90" i="16"/>
  <c r="J24" i="34"/>
  <c r="K24" i="34" s="1"/>
  <c r="L24" i="34" s="1"/>
  <c r="Q95" i="16"/>
  <c r="Q105" i="16"/>
  <c r="Q106" i="16"/>
  <c r="Q89" i="16"/>
  <c r="Q109" i="16"/>
  <c r="Q88" i="16"/>
  <c r="Q103" i="16"/>
  <c r="Q104" i="16"/>
  <c r="Q91" i="16"/>
  <c r="Q111" i="16"/>
  <c r="Q93" i="16"/>
  <c r="Q101" i="16"/>
  <c r="Q83" i="16"/>
  <c r="Q85" i="16"/>
  <c r="Q86" i="16"/>
  <c r="Q96" i="16"/>
  <c r="Q94" i="16"/>
  <c r="Q108" i="16"/>
  <c r="Q87" i="16"/>
  <c r="Q97" i="16"/>
  <c r="Q107" i="16"/>
  <c r="Q100" i="16"/>
  <c r="Q110" i="16"/>
  <c r="Q84" i="16"/>
  <c r="J60" i="34"/>
  <c r="K60" i="34" s="1"/>
  <c r="L60" i="34" s="1"/>
  <c r="L179" i="16"/>
  <c r="L150" i="16"/>
  <c r="L193" i="16"/>
  <c r="L222" i="16"/>
  <c r="L200" i="16"/>
  <c r="L182" i="16"/>
  <c r="L223" i="16"/>
  <c r="L191" i="16"/>
  <c r="L156" i="16"/>
  <c r="L205" i="16"/>
  <c r="L219" i="16"/>
  <c r="L154" i="16"/>
  <c r="L157" i="16"/>
  <c r="L192" i="16"/>
  <c r="M225" i="16"/>
  <c r="M156" i="16"/>
  <c r="M147" i="16"/>
  <c r="J202" i="16"/>
  <c r="J232" i="16"/>
  <c r="J147" i="16"/>
  <c r="J194" i="16"/>
  <c r="I147" i="16"/>
  <c r="I225" i="16"/>
  <c r="O229" i="16"/>
  <c r="M204" i="16"/>
  <c r="M178" i="16"/>
  <c r="M191" i="16"/>
  <c r="M220" i="16"/>
  <c r="I170" i="16"/>
  <c r="J152" i="16"/>
  <c r="J204" i="16"/>
  <c r="J221" i="16"/>
  <c r="J167" i="16"/>
  <c r="I178" i="16"/>
  <c r="M230" i="16"/>
  <c r="O221" i="16"/>
  <c r="L190" i="16"/>
  <c r="L227" i="16"/>
  <c r="L149" i="16"/>
  <c r="L196" i="16"/>
  <c r="L194" i="16"/>
  <c r="L211" i="16"/>
  <c r="L213" i="16"/>
  <c r="L153" i="16"/>
  <c r="L216" i="16"/>
  <c r="L217" i="16"/>
  <c r="L167" i="16"/>
  <c r="L210" i="16"/>
  <c r="L188" i="16"/>
  <c r="L225" i="16"/>
  <c r="M219" i="16"/>
  <c r="M167" i="16"/>
  <c r="I179" i="16"/>
  <c r="J195" i="16"/>
  <c r="J231" i="16"/>
  <c r="I151" i="16"/>
  <c r="J183" i="16"/>
  <c r="I169" i="16"/>
  <c r="I177" i="16"/>
  <c r="M173" i="16"/>
  <c r="O228" i="16"/>
  <c r="G233" i="16"/>
  <c r="M159" i="16"/>
  <c r="M214" i="16"/>
  <c r="I204" i="16"/>
  <c r="J176" i="16"/>
  <c r="J193" i="16"/>
  <c r="J228" i="16"/>
  <c r="I181" i="16"/>
  <c r="J163" i="16"/>
  <c r="I228" i="16"/>
  <c r="J159" i="16"/>
  <c r="M232" i="16"/>
  <c r="L189" i="16"/>
  <c r="L159" i="16"/>
  <c r="L165" i="16"/>
  <c r="L161" i="16"/>
  <c r="L201" i="16"/>
  <c r="L162" i="16"/>
  <c r="L151" i="16"/>
  <c r="L164" i="16"/>
  <c r="L147" i="16"/>
  <c r="L214" i="16"/>
  <c r="L168" i="16"/>
  <c r="L212" i="16"/>
  <c r="L199" i="16"/>
  <c r="L203" i="16"/>
  <c r="L178" i="16"/>
  <c r="M227" i="16"/>
  <c r="M226" i="16"/>
  <c r="M206" i="16"/>
  <c r="I159" i="16"/>
  <c r="I222" i="16"/>
  <c r="J212" i="16"/>
  <c r="J201" i="16"/>
  <c r="J157" i="16"/>
  <c r="J223" i="16"/>
  <c r="I186" i="16"/>
  <c r="O224" i="16"/>
  <c r="L175" i="16"/>
  <c r="L146" i="16"/>
  <c r="J216" i="16"/>
  <c r="I196" i="16"/>
  <c r="J207" i="16"/>
  <c r="I174" i="16"/>
  <c r="J219" i="16"/>
  <c r="I168" i="16"/>
  <c r="J153" i="16"/>
  <c r="M146" i="16"/>
  <c r="M175" i="16"/>
  <c r="L230" i="16"/>
  <c r="L158" i="16"/>
  <c r="L184" i="16"/>
  <c r="L218" i="16"/>
  <c r="L224" i="16"/>
  <c r="L181" i="16"/>
  <c r="L185" i="16"/>
  <c r="L169" i="16"/>
  <c r="L173" i="16"/>
  <c r="L172" i="16"/>
  <c r="L207" i="16"/>
  <c r="L176" i="16"/>
  <c r="L232" i="16"/>
  <c r="L163" i="16"/>
  <c r="M174" i="16"/>
  <c r="M213" i="16"/>
  <c r="M210" i="16"/>
  <c r="I146" i="16"/>
  <c r="J187" i="16"/>
  <c r="J203" i="16"/>
  <c r="I194" i="16"/>
  <c r="J175" i="16"/>
  <c r="I223" i="16"/>
  <c r="J182" i="16"/>
  <c r="J180" i="16"/>
  <c r="M190" i="16"/>
  <c r="G204" i="16"/>
  <c r="G146" i="16"/>
  <c r="M209" i="16"/>
  <c r="M194" i="16"/>
  <c r="I230" i="16"/>
  <c r="I201" i="16"/>
  <c r="J177" i="16"/>
  <c r="I213" i="16"/>
  <c r="J170" i="16"/>
  <c r="I167" i="16"/>
  <c r="J165" i="16"/>
  <c r="O218" i="16"/>
  <c r="O208" i="16"/>
  <c r="E146" i="16"/>
  <c r="L202" i="16"/>
  <c r="L183" i="16"/>
  <c r="L170" i="16"/>
  <c r="L198" i="16"/>
  <c r="L155" i="16"/>
  <c r="L174" i="16"/>
  <c r="L208" i="16"/>
  <c r="L171" i="16"/>
  <c r="L215" i="16"/>
  <c r="L180" i="16"/>
  <c r="L206" i="16"/>
  <c r="L148" i="16"/>
  <c r="L231" i="16"/>
  <c r="L177" i="16"/>
  <c r="M164" i="16"/>
  <c r="M196" i="16"/>
  <c r="M177" i="16"/>
  <c r="M166" i="16"/>
  <c r="I202" i="16"/>
  <c r="I218" i="16"/>
  <c r="J156" i="16"/>
  <c r="J179" i="16"/>
  <c r="I185" i="16"/>
  <c r="I164" i="16"/>
  <c r="J227" i="16"/>
  <c r="O207" i="16"/>
  <c r="L204" i="16"/>
  <c r="M157" i="16"/>
  <c r="M216" i="16"/>
  <c r="M193" i="16"/>
  <c r="I150" i="16"/>
  <c r="J171" i="16"/>
  <c r="I224" i="16"/>
  <c r="J210" i="16"/>
  <c r="I208" i="16"/>
  <c r="I210" i="16"/>
  <c r="M205" i="16"/>
  <c r="M155" i="16"/>
  <c r="O231" i="16"/>
  <c r="L220" i="16"/>
  <c r="L221" i="16"/>
  <c r="L209" i="16"/>
  <c r="L226" i="16"/>
  <c r="L152" i="16"/>
  <c r="L197" i="16"/>
  <c r="L229" i="16"/>
  <c r="L228" i="16"/>
  <c r="L187" i="16"/>
  <c r="L195" i="16"/>
  <c r="L166" i="16"/>
  <c r="L160" i="16"/>
  <c r="L186" i="16"/>
  <c r="M186" i="16"/>
  <c r="M223" i="16"/>
  <c r="M202" i="16"/>
  <c r="I183" i="16"/>
  <c r="I198" i="16"/>
  <c r="I155" i="16"/>
  <c r="J172" i="16"/>
  <c r="J158" i="16"/>
  <c r="J209" i="16"/>
  <c r="M215" i="16"/>
  <c r="O212" i="16"/>
  <c r="O222" i="16"/>
  <c r="G175" i="16"/>
  <c r="M192" i="16"/>
  <c r="M183" i="16"/>
  <c r="M169" i="16"/>
  <c r="I175" i="16"/>
  <c r="M170" i="16"/>
  <c r="I220" i="16"/>
  <c r="J213" i="16"/>
  <c r="I226" i="16"/>
  <c r="J199" i="16"/>
  <c r="J186" i="16"/>
  <c r="I192" i="16"/>
  <c r="O211" i="16"/>
  <c r="O217" i="16"/>
  <c r="J35" i="9"/>
  <c r="K35" i="9" s="1"/>
  <c r="L35" i="9" s="1"/>
  <c r="J6" i="9"/>
  <c r="K6" i="9" s="1"/>
  <c r="L6" i="9" s="1"/>
  <c r="J49" i="9"/>
  <c r="K49" i="9" s="1"/>
  <c r="L49" i="9" s="1"/>
  <c r="J78" i="9"/>
  <c r="K78" i="9" s="1"/>
  <c r="L78" i="9" s="1"/>
  <c r="J56" i="9"/>
  <c r="K56" i="9" s="1"/>
  <c r="L56" i="9" s="1"/>
  <c r="J38" i="9"/>
  <c r="K38" i="9" s="1"/>
  <c r="L38" i="9" s="1"/>
  <c r="J79" i="9"/>
  <c r="K79" i="9" s="1"/>
  <c r="L79" i="9" s="1"/>
  <c r="J47" i="9"/>
  <c r="K47" i="9" s="1"/>
  <c r="L47" i="9" s="1"/>
  <c r="J12" i="9"/>
  <c r="K12" i="9" s="1"/>
  <c r="L12" i="9" s="1"/>
  <c r="J61" i="9"/>
  <c r="K61" i="9" s="1"/>
  <c r="L61" i="9" s="1"/>
  <c r="J75" i="9"/>
  <c r="K75" i="9" s="1"/>
  <c r="L75" i="9" s="1"/>
  <c r="J10" i="9"/>
  <c r="K10" i="9" s="1"/>
  <c r="L10" i="9" s="1"/>
  <c r="J13" i="9"/>
  <c r="K13" i="9" s="1"/>
  <c r="L13" i="9" s="1"/>
  <c r="J48" i="9"/>
  <c r="K48" i="9" s="1"/>
  <c r="L48" i="9" s="1"/>
  <c r="J58" i="32"/>
  <c r="K58" i="32" s="1"/>
  <c r="L58" i="32" s="1"/>
  <c r="J88" i="32"/>
  <c r="K88" i="32" s="1"/>
  <c r="L88" i="32" s="1"/>
  <c r="J3" i="32"/>
  <c r="K3" i="32" s="1"/>
  <c r="L3" i="32" s="1"/>
  <c r="J50" i="32"/>
  <c r="K50" i="32" s="1"/>
  <c r="L50" i="32" s="1"/>
  <c r="J3" i="31"/>
  <c r="K3" i="31" s="1"/>
  <c r="L3" i="31" s="1"/>
  <c r="J81" i="31"/>
  <c r="K81" i="31" s="1"/>
  <c r="L81" i="31" s="1"/>
  <c r="J85" i="33"/>
  <c r="K85" i="33" s="1"/>
  <c r="L85" i="33" s="1"/>
  <c r="J26" i="31"/>
  <c r="K26" i="31" s="1"/>
  <c r="L26" i="31" s="1"/>
  <c r="J8" i="32"/>
  <c r="K8" i="32" s="1"/>
  <c r="L8" i="32" s="1"/>
  <c r="J60" i="32"/>
  <c r="K60" i="32" s="1"/>
  <c r="L60" i="32" s="1"/>
  <c r="J77" i="32"/>
  <c r="K77" i="32" s="1"/>
  <c r="L77" i="32" s="1"/>
  <c r="J23" i="32"/>
  <c r="K23" i="32" s="1"/>
  <c r="L23" i="32" s="1"/>
  <c r="J34" i="31"/>
  <c r="K34" i="31" s="1"/>
  <c r="L34" i="31" s="1"/>
  <c r="J77" i="33"/>
  <c r="K77" i="33" s="1"/>
  <c r="L77" i="33" s="1"/>
  <c r="J46" i="9"/>
  <c r="K46" i="9" s="1"/>
  <c r="L46" i="9" s="1"/>
  <c r="J83" i="9"/>
  <c r="K83" i="9" s="1"/>
  <c r="L83" i="9" s="1"/>
  <c r="J5" i="9"/>
  <c r="K5" i="9" s="1"/>
  <c r="L5" i="9" s="1"/>
  <c r="J52" i="9"/>
  <c r="K52" i="9" s="1"/>
  <c r="L52" i="9" s="1"/>
  <c r="J50" i="9"/>
  <c r="K50" i="9" s="1"/>
  <c r="L50" i="9" s="1"/>
  <c r="J67" i="9"/>
  <c r="K67" i="9" s="1"/>
  <c r="L67" i="9" s="1"/>
  <c r="J69" i="9"/>
  <c r="K69" i="9" s="1"/>
  <c r="L69" i="9" s="1"/>
  <c r="J9" i="9"/>
  <c r="K9" i="9" s="1"/>
  <c r="L9" i="9" s="1"/>
  <c r="J72" i="9"/>
  <c r="K72" i="9" s="1"/>
  <c r="L72" i="9" s="1"/>
  <c r="J73" i="9"/>
  <c r="K73" i="9" s="1"/>
  <c r="L73" i="9" s="1"/>
  <c r="J23" i="9"/>
  <c r="K23" i="9" s="1"/>
  <c r="L23" i="9" s="1"/>
  <c r="J66" i="9"/>
  <c r="K66" i="9" s="1"/>
  <c r="L66" i="9" s="1"/>
  <c r="J44" i="9"/>
  <c r="K44" i="9" s="1"/>
  <c r="L44" i="9" s="1"/>
  <c r="J81" i="9"/>
  <c r="K81" i="9" s="1"/>
  <c r="L81" i="9" s="1"/>
  <c r="J35" i="31"/>
  <c r="K35" i="31" s="1"/>
  <c r="L35" i="31" s="1"/>
  <c r="J51" i="32"/>
  <c r="K51" i="32" s="1"/>
  <c r="L51" i="32" s="1"/>
  <c r="J87" i="32"/>
  <c r="K87" i="32" s="1"/>
  <c r="L87" i="32" s="1"/>
  <c r="J7" i="31"/>
  <c r="K7" i="31" s="1"/>
  <c r="L7" i="31" s="1"/>
  <c r="J39" i="32"/>
  <c r="K39" i="32" s="1"/>
  <c r="L39" i="32" s="1"/>
  <c r="J25" i="31"/>
  <c r="K25" i="31" s="1"/>
  <c r="L25" i="31" s="1"/>
  <c r="J33" i="31"/>
  <c r="K33" i="31" s="1"/>
  <c r="L33" i="31" s="1"/>
  <c r="J84" i="33"/>
  <c r="K84" i="33" s="1"/>
  <c r="L84" i="33" s="1"/>
  <c r="J60" i="31"/>
  <c r="K60" i="31" s="1"/>
  <c r="L60" i="31" s="1"/>
  <c r="J32" i="32"/>
  <c r="K32" i="32" s="1"/>
  <c r="L32" i="32" s="1"/>
  <c r="J49" i="32"/>
  <c r="K49" i="32" s="1"/>
  <c r="L49" i="32" s="1"/>
  <c r="J84" i="32"/>
  <c r="K84" i="32" s="1"/>
  <c r="L84" i="32" s="1"/>
  <c r="J37" i="31"/>
  <c r="K37" i="31" s="1"/>
  <c r="L37" i="31" s="1"/>
  <c r="J19" i="32"/>
  <c r="K19" i="32" s="1"/>
  <c r="L19" i="32" s="1"/>
  <c r="J84" i="31"/>
  <c r="K84" i="31" s="1"/>
  <c r="L84" i="31" s="1"/>
  <c r="J15" i="32"/>
  <c r="K15" i="32" s="1"/>
  <c r="L15" i="32" s="1"/>
  <c r="J45" i="9"/>
  <c r="K45" i="9" s="1"/>
  <c r="L45" i="9" s="1"/>
  <c r="J15" i="9"/>
  <c r="K15" i="9" s="1"/>
  <c r="L15" i="9" s="1"/>
  <c r="J21" i="9"/>
  <c r="K21" i="9" s="1"/>
  <c r="L21" i="9" s="1"/>
  <c r="J17" i="9"/>
  <c r="K17" i="9" s="1"/>
  <c r="L17" i="9" s="1"/>
  <c r="J57" i="9"/>
  <c r="K57" i="9" s="1"/>
  <c r="L57" i="9" s="1"/>
  <c r="J18" i="9"/>
  <c r="K18" i="9" s="1"/>
  <c r="L18" i="9" s="1"/>
  <c r="J7" i="9"/>
  <c r="K7" i="9" s="1"/>
  <c r="L7" i="9" s="1"/>
  <c r="J20" i="9"/>
  <c r="K20" i="9" s="1"/>
  <c r="L20" i="9" s="1"/>
  <c r="J3" i="9"/>
  <c r="K3" i="9" s="1"/>
  <c r="L3" i="9" s="1"/>
  <c r="J70" i="9"/>
  <c r="K70" i="9" s="1"/>
  <c r="L70" i="9" s="1"/>
  <c r="J24" i="9"/>
  <c r="K24" i="9" s="1"/>
  <c r="L24" i="9" s="1"/>
  <c r="J68" i="9"/>
  <c r="K68" i="9" s="1"/>
  <c r="L68" i="9" s="1"/>
  <c r="J55" i="9"/>
  <c r="K55" i="9" s="1"/>
  <c r="L55" i="9" s="1"/>
  <c r="J59" i="9"/>
  <c r="K59" i="9" s="1"/>
  <c r="L59" i="9" s="1"/>
  <c r="J34" i="9"/>
  <c r="K34" i="9" s="1"/>
  <c r="L34" i="9" s="1"/>
  <c r="J15" i="31"/>
  <c r="K15" i="31" s="1"/>
  <c r="L15" i="31" s="1"/>
  <c r="J78" i="31"/>
  <c r="K78" i="31" s="1"/>
  <c r="L78" i="31" s="1"/>
  <c r="J68" i="32"/>
  <c r="K68" i="32" s="1"/>
  <c r="L68" i="32" s="1"/>
  <c r="J57" i="32"/>
  <c r="K57" i="32" s="1"/>
  <c r="L57" i="32" s="1"/>
  <c r="J13" i="32"/>
  <c r="K13" i="32" s="1"/>
  <c r="L13" i="32" s="1"/>
  <c r="J79" i="32"/>
  <c r="K79" i="32" s="1"/>
  <c r="L79" i="32" s="1"/>
  <c r="J42" i="31"/>
  <c r="K42" i="31" s="1"/>
  <c r="L42" i="31" s="1"/>
  <c r="J80" i="33"/>
  <c r="K80" i="33" s="1"/>
  <c r="L80" i="33" s="1"/>
  <c r="J31" i="9"/>
  <c r="K31" i="9" s="1"/>
  <c r="L31" i="9" s="1"/>
  <c r="J2" i="9"/>
  <c r="K2" i="9" s="1"/>
  <c r="L2" i="9" s="1"/>
  <c r="J72" i="32"/>
  <c r="K72" i="32" s="1"/>
  <c r="L72" i="32" s="1"/>
  <c r="J52" i="31"/>
  <c r="K52" i="31" s="1"/>
  <c r="L52" i="31" s="1"/>
  <c r="J63" i="32"/>
  <c r="K63" i="32" s="1"/>
  <c r="L63" i="32" s="1"/>
  <c r="J30" i="31"/>
  <c r="K30" i="31" s="1"/>
  <c r="L30" i="31" s="1"/>
  <c r="J75" i="32"/>
  <c r="K75" i="32" s="1"/>
  <c r="L75" i="32" s="1"/>
  <c r="J24" i="31"/>
  <c r="K24" i="31" s="1"/>
  <c r="L24" i="31" s="1"/>
  <c r="J9" i="32"/>
  <c r="K9" i="32" s="1"/>
  <c r="L9" i="32" s="1"/>
  <c r="J86" i="9"/>
  <c r="K86" i="9" s="1"/>
  <c r="L86" i="9" s="1"/>
  <c r="J14" i="9"/>
  <c r="K14" i="9" s="1"/>
  <c r="L14" i="9" s="1"/>
  <c r="J40" i="9"/>
  <c r="K40" i="9" s="1"/>
  <c r="L40" i="9" s="1"/>
  <c r="J74" i="9"/>
  <c r="K74" i="9" s="1"/>
  <c r="L74" i="9" s="1"/>
  <c r="J80" i="9"/>
  <c r="K80" i="9" s="1"/>
  <c r="L80" i="9" s="1"/>
  <c r="J37" i="9"/>
  <c r="K37" i="9" s="1"/>
  <c r="L37" i="9" s="1"/>
  <c r="J41" i="9"/>
  <c r="K41" i="9" s="1"/>
  <c r="L41" i="9" s="1"/>
  <c r="J25" i="9"/>
  <c r="K25" i="9" s="1"/>
  <c r="L25" i="9" s="1"/>
  <c r="J29" i="9"/>
  <c r="K29" i="9" s="1"/>
  <c r="L29" i="9" s="1"/>
  <c r="J28" i="9"/>
  <c r="K28" i="9" s="1"/>
  <c r="L28" i="9" s="1"/>
  <c r="J63" i="9"/>
  <c r="K63" i="9" s="1"/>
  <c r="L63" i="9" s="1"/>
  <c r="J32" i="9"/>
  <c r="K32" i="9" s="1"/>
  <c r="L32" i="9" s="1"/>
  <c r="J88" i="9"/>
  <c r="K88" i="9" s="1"/>
  <c r="L88" i="9" s="1"/>
  <c r="J19" i="9"/>
  <c r="K19" i="9" s="1"/>
  <c r="L19" i="9" s="1"/>
  <c r="J2" i="31"/>
  <c r="K2" i="31" s="1"/>
  <c r="L2" i="31" s="1"/>
  <c r="J43" i="32"/>
  <c r="K43" i="32" s="1"/>
  <c r="L43" i="32" s="1"/>
  <c r="J59" i="32"/>
  <c r="K59" i="32" s="1"/>
  <c r="L59" i="32" s="1"/>
  <c r="J50" i="31"/>
  <c r="K50" i="31" s="1"/>
  <c r="L50" i="31" s="1"/>
  <c r="J31" i="32"/>
  <c r="K31" i="32" s="1"/>
  <c r="L31" i="32" s="1"/>
  <c r="J79" i="31"/>
  <c r="K79" i="31" s="1"/>
  <c r="L79" i="31" s="1"/>
  <c r="J38" i="32"/>
  <c r="K38" i="32" s="1"/>
  <c r="L38" i="32" s="1"/>
  <c r="J36" i="32"/>
  <c r="K36" i="32" s="1"/>
  <c r="L36" i="32" s="1"/>
  <c r="J86" i="31"/>
  <c r="K86" i="31" s="1"/>
  <c r="L86" i="31" s="1"/>
  <c r="J57" i="31"/>
  <c r="K57" i="31" s="1"/>
  <c r="L57" i="31" s="1"/>
  <c r="J33" i="32"/>
  <c r="K33" i="32" s="1"/>
  <c r="L33" i="32" s="1"/>
  <c r="J69" i="31"/>
  <c r="K69" i="31" s="1"/>
  <c r="L69" i="31" s="1"/>
  <c r="J26" i="32"/>
  <c r="K26" i="32" s="1"/>
  <c r="L26" i="32" s="1"/>
  <c r="J23" i="31"/>
  <c r="K23" i="31" s="1"/>
  <c r="L23" i="31" s="1"/>
  <c r="J21" i="32"/>
  <c r="K21" i="32" s="1"/>
  <c r="L21" i="32" s="1"/>
  <c r="J74" i="33"/>
  <c r="K74" i="33" s="1"/>
  <c r="L74" i="33" s="1"/>
  <c r="J64" i="33"/>
  <c r="K64" i="33" s="1"/>
  <c r="L64" i="33" s="1"/>
  <c r="J58" i="9"/>
  <c r="K58" i="9" s="1"/>
  <c r="L58" i="9" s="1"/>
  <c r="J39" i="9"/>
  <c r="K39" i="9" s="1"/>
  <c r="L39" i="9" s="1"/>
  <c r="J26" i="9"/>
  <c r="K26" i="9" s="1"/>
  <c r="L26" i="9" s="1"/>
  <c r="J54" i="9"/>
  <c r="K54" i="9" s="1"/>
  <c r="L54" i="9" s="1"/>
  <c r="J11" i="9"/>
  <c r="K11" i="9" s="1"/>
  <c r="L11" i="9" s="1"/>
  <c r="J30" i="9"/>
  <c r="K30" i="9" s="1"/>
  <c r="L30" i="9" s="1"/>
  <c r="J64" i="9"/>
  <c r="K64" i="9" s="1"/>
  <c r="L64" i="9" s="1"/>
  <c r="J27" i="9"/>
  <c r="K27" i="9" s="1"/>
  <c r="L27" i="9" s="1"/>
  <c r="J71" i="9"/>
  <c r="K71" i="9" s="1"/>
  <c r="L71" i="9" s="1"/>
  <c r="J36" i="9"/>
  <c r="K36" i="9" s="1"/>
  <c r="L36" i="9" s="1"/>
  <c r="J62" i="9"/>
  <c r="K62" i="9" s="1"/>
  <c r="L62" i="9" s="1"/>
  <c r="J4" i="9"/>
  <c r="K4" i="9" s="1"/>
  <c r="L4" i="9" s="1"/>
  <c r="J87" i="9"/>
  <c r="K87" i="9" s="1"/>
  <c r="L87" i="9" s="1"/>
  <c r="J33" i="9"/>
  <c r="K33" i="9" s="1"/>
  <c r="L33" i="9" s="1"/>
  <c r="J58" i="31"/>
  <c r="K58" i="31" s="1"/>
  <c r="L58" i="31" s="1"/>
  <c r="J74" i="31"/>
  <c r="K74" i="31" s="1"/>
  <c r="L74" i="31" s="1"/>
  <c r="J12" i="32"/>
  <c r="K12" i="32" s="1"/>
  <c r="L12" i="32" s="1"/>
  <c r="J35" i="32"/>
  <c r="K35" i="32" s="1"/>
  <c r="L35" i="32" s="1"/>
  <c r="J41" i="31"/>
  <c r="K41" i="31" s="1"/>
  <c r="L41" i="31" s="1"/>
  <c r="J20" i="31"/>
  <c r="K20" i="31" s="1"/>
  <c r="L20" i="31" s="1"/>
  <c r="J83" i="32"/>
  <c r="K83" i="32" s="1"/>
  <c r="L83" i="32" s="1"/>
  <c r="J63" i="33"/>
  <c r="K63" i="33" s="1"/>
  <c r="L63" i="33" s="1"/>
  <c r="J60" i="9"/>
  <c r="K60" i="9" s="1"/>
  <c r="L60" i="9" s="1"/>
  <c r="J6" i="31"/>
  <c r="K6" i="31" s="1"/>
  <c r="L6" i="31" s="1"/>
  <c r="J27" i="32"/>
  <c r="K27" i="32" s="1"/>
  <c r="L27" i="32" s="1"/>
  <c r="J80" i="31"/>
  <c r="K80" i="31" s="1"/>
  <c r="L80" i="31" s="1"/>
  <c r="J66" i="32"/>
  <c r="K66" i="32" s="1"/>
  <c r="L66" i="32" s="1"/>
  <c r="J64" i="31"/>
  <c r="K64" i="31" s="1"/>
  <c r="L64" i="31" s="1"/>
  <c r="J66" i="31"/>
  <c r="K66" i="31" s="1"/>
  <c r="L66" i="31" s="1"/>
  <c r="J87" i="33"/>
  <c r="K87" i="33" s="1"/>
  <c r="L87" i="33" s="1"/>
  <c r="J76" i="9"/>
  <c r="K76" i="9" s="1"/>
  <c r="L76" i="9" s="1"/>
  <c r="J77" i="9"/>
  <c r="K77" i="9" s="1"/>
  <c r="L77" i="9" s="1"/>
  <c r="J65" i="9"/>
  <c r="K65" i="9" s="1"/>
  <c r="L65" i="9" s="1"/>
  <c r="J82" i="9"/>
  <c r="K82" i="9" s="1"/>
  <c r="L82" i="9" s="1"/>
  <c r="J8" i="9"/>
  <c r="K8" i="9" s="1"/>
  <c r="L8" i="9" s="1"/>
  <c r="J53" i="9"/>
  <c r="K53" i="9" s="1"/>
  <c r="L53" i="9" s="1"/>
  <c r="J85" i="9"/>
  <c r="K85" i="9" s="1"/>
  <c r="L85" i="9" s="1"/>
  <c r="J84" i="9"/>
  <c r="K84" i="9" s="1"/>
  <c r="L84" i="9" s="1"/>
  <c r="J43" i="9"/>
  <c r="K43" i="9" s="1"/>
  <c r="L43" i="9" s="1"/>
  <c r="J51" i="9"/>
  <c r="K51" i="9" s="1"/>
  <c r="L51" i="9" s="1"/>
  <c r="J22" i="9"/>
  <c r="K22" i="9" s="1"/>
  <c r="L22" i="9" s="1"/>
  <c r="J16" i="9"/>
  <c r="K16" i="9" s="1"/>
  <c r="L16" i="9" s="1"/>
  <c r="J42" i="9"/>
  <c r="K42" i="9" s="1"/>
  <c r="L42" i="9" s="1"/>
  <c r="J39" i="31"/>
  <c r="K39" i="31" s="1"/>
  <c r="L39" i="31" s="1"/>
  <c r="J54" i="31"/>
  <c r="K54" i="31" s="1"/>
  <c r="L54" i="31" s="1"/>
  <c r="J11" i="31"/>
  <c r="K11" i="31" s="1"/>
  <c r="L11" i="31" s="1"/>
  <c r="J28" i="32"/>
  <c r="K28" i="32" s="1"/>
  <c r="L28" i="32" s="1"/>
  <c r="J14" i="32"/>
  <c r="K14" i="32" s="1"/>
  <c r="L14" i="32" s="1"/>
  <c r="J65" i="32"/>
  <c r="K65" i="32" s="1"/>
  <c r="L65" i="32" s="1"/>
  <c r="J68" i="33"/>
  <c r="K68" i="33" s="1"/>
  <c r="L68" i="33" s="1"/>
  <c r="J78" i="33"/>
  <c r="K78" i="33" s="1"/>
  <c r="L78" i="33" s="1"/>
  <c r="J31" i="31"/>
  <c r="K31" i="31" s="1"/>
  <c r="L31" i="31" s="1"/>
  <c r="J76" i="31"/>
  <c r="K76" i="31" s="1"/>
  <c r="L76" i="31" s="1"/>
  <c r="J69" i="32"/>
  <c r="K69" i="32" s="1"/>
  <c r="L69" i="32" s="1"/>
  <c r="J82" i="31"/>
  <c r="K82" i="31" s="1"/>
  <c r="L82" i="31" s="1"/>
  <c r="J55" i="32"/>
  <c r="K55" i="32" s="1"/>
  <c r="L55" i="32" s="1"/>
  <c r="J42" i="32"/>
  <c r="K42" i="32" s="1"/>
  <c r="L42" i="32" s="1"/>
  <c r="J48" i="31"/>
  <c r="K48" i="31" s="1"/>
  <c r="L48" i="31" s="1"/>
  <c r="J67" i="33"/>
  <c r="K67" i="33" s="1"/>
  <c r="L67" i="33" s="1"/>
  <c r="J73" i="33"/>
  <c r="K73" i="33" s="1"/>
  <c r="L73" i="33" s="1"/>
  <c r="H28" i="6"/>
  <c r="D28" i="23" s="1"/>
  <c r="H16" i="6"/>
  <c r="D16" i="23" s="1"/>
  <c r="H74" i="6"/>
  <c r="D74" i="23" s="1"/>
  <c r="H54" i="6"/>
  <c r="D54" i="23" s="1"/>
  <c r="H109" i="6"/>
  <c r="H76" i="6"/>
  <c r="D76" i="23" s="1"/>
  <c r="H103" i="6"/>
  <c r="H49" i="6"/>
  <c r="D49" i="23" s="1"/>
  <c r="H24" i="6"/>
  <c r="D24" i="23" s="1"/>
  <c r="H75" i="6"/>
  <c r="D75" i="23" s="1"/>
  <c r="H111" i="6"/>
  <c r="H82" i="6"/>
  <c r="D82" i="23" s="1"/>
  <c r="H51" i="6"/>
  <c r="D51" i="23" s="1"/>
  <c r="H2" i="6"/>
  <c r="D2" i="23" s="1"/>
  <c r="H44" i="6"/>
  <c r="D44" i="23" s="1"/>
  <c r="H93" i="6"/>
  <c r="H107" i="6"/>
  <c r="H35" i="6"/>
  <c r="D35" i="23" s="1"/>
  <c r="H38" i="6"/>
  <c r="D38" i="23" s="1"/>
  <c r="H89" i="6"/>
  <c r="H117" i="6"/>
  <c r="H85" i="6"/>
  <c r="D85" i="23" s="1"/>
  <c r="H60" i="6"/>
  <c r="D60" i="23" s="1"/>
  <c r="H41" i="6"/>
  <c r="D41" i="23" s="1"/>
  <c r="H7" i="6"/>
  <c r="D7" i="23" s="1"/>
  <c r="H18" i="6"/>
  <c r="D18" i="23" s="1"/>
  <c r="H70" i="6"/>
  <c r="D70" i="23" s="1"/>
  <c r="H58" i="6"/>
  <c r="D58" i="23" s="1"/>
  <c r="H46" i="6"/>
  <c r="D46" i="23" s="1"/>
  <c r="H94" i="6"/>
  <c r="H95" i="6"/>
  <c r="H27" i="6"/>
  <c r="D27" i="23" s="1"/>
  <c r="H26" i="6"/>
  <c r="D26" i="23" s="1"/>
  <c r="H110" i="6"/>
  <c r="H45" i="6"/>
  <c r="D45" i="23" s="1"/>
  <c r="H19" i="6"/>
  <c r="D19" i="23" s="1"/>
  <c r="H63" i="6"/>
  <c r="D63" i="23" s="1"/>
  <c r="H112" i="6"/>
  <c r="H71" i="6"/>
  <c r="D71" i="23" s="1"/>
  <c r="H77" i="6"/>
  <c r="D77" i="23" s="1"/>
  <c r="H98" i="6"/>
  <c r="H3" i="6"/>
  <c r="D3" i="23" s="1"/>
  <c r="H90" i="6"/>
  <c r="H52" i="6"/>
  <c r="D52" i="23" s="1"/>
  <c r="H66" i="6"/>
  <c r="D66" i="23" s="1"/>
  <c r="H80" i="6"/>
  <c r="D80" i="23" s="1"/>
  <c r="H17" i="6"/>
  <c r="D17" i="23" s="1"/>
  <c r="H116" i="6"/>
  <c r="H79" i="6"/>
  <c r="D79" i="23" s="1"/>
  <c r="H33" i="6"/>
  <c r="D33" i="23" s="1"/>
  <c r="H55" i="6"/>
  <c r="D55" i="23" s="1"/>
  <c r="H20" i="6"/>
  <c r="D20" i="23" s="1"/>
  <c r="H56" i="6"/>
  <c r="D56" i="23" s="1"/>
  <c r="H34" i="6"/>
  <c r="D34" i="23" s="1"/>
  <c r="H13" i="6"/>
  <c r="D13" i="23" s="1"/>
  <c r="H57" i="6"/>
  <c r="D57" i="23" s="1"/>
  <c r="H65" i="6"/>
  <c r="D65" i="23" s="1"/>
  <c r="H36" i="6"/>
  <c r="D36" i="23" s="1"/>
  <c r="H67" i="6"/>
  <c r="D67" i="23" s="1"/>
  <c r="H48" i="6"/>
  <c r="D48" i="23" s="1"/>
  <c r="H10" i="6"/>
  <c r="D10" i="23" s="1"/>
  <c r="H100" i="6"/>
  <c r="H69" i="6"/>
  <c r="D69" i="23" s="1"/>
  <c r="H4" i="6"/>
  <c r="D4" i="23" s="1"/>
  <c r="H101" i="6"/>
  <c r="H59" i="6"/>
  <c r="D59" i="23" s="1"/>
  <c r="H108" i="6"/>
  <c r="H32" i="6"/>
  <c r="D32" i="23" s="1"/>
  <c r="H91" i="6"/>
  <c r="H73" i="6"/>
  <c r="D73" i="23" s="1"/>
  <c r="H39" i="6"/>
  <c r="D39" i="23" s="1"/>
  <c r="H22" i="6"/>
  <c r="D22" i="23" s="1"/>
  <c r="H12" i="6"/>
  <c r="D12" i="23" s="1"/>
  <c r="H92" i="6"/>
  <c r="H88" i="6"/>
  <c r="D88" i="23" s="1"/>
  <c r="H99" i="6"/>
  <c r="H84" i="6"/>
  <c r="D84" i="23" s="1"/>
  <c r="H37" i="6"/>
  <c r="D37" i="23" s="1"/>
  <c r="H5" i="6"/>
  <c r="D5" i="23" s="1"/>
  <c r="H105" i="6"/>
  <c r="H30" i="6"/>
  <c r="D30" i="23" s="1"/>
  <c r="H42" i="6"/>
  <c r="D42" i="23" s="1"/>
  <c r="H14" i="6"/>
  <c r="D14" i="23" s="1"/>
  <c r="H86" i="6"/>
  <c r="D86" i="23" s="1"/>
  <c r="H113" i="6"/>
  <c r="H29" i="6"/>
  <c r="D29" i="23" s="1"/>
  <c r="H62" i="6"/>
  <c r="D62" i="23" s="1"/>
  <c r="H6" i="6"/>
  <c r="D6" i="23" s="1"/>
  <c r="H8" i="6"/>
  <c r="D8" i="23" s="1"/>
  <c r="H47" i="6"/>
  <c r="D47" i="23" s="1"/>
  <c r="H114" i="6"/>
  <c r="H72" i="6"/>
  <c r="D72" i="23" s="1"/>
  <c r="H97" i="6"/>
  <c r="H68" i="6"/>
  <c r="D68" i="23" s="1"/>
  <c r="H50" i="6"/>
  <c r="D50" i="23" s="1"/>
  <c r="H21" i="6"/>
  <c r="D21" i="23" s="1"/>
  <c r="H9" i="6"/>
  <c r="D9" i="23" s="1"/>
  <c r="H40" i="6"/>
  <c r="D40" i="23" s="1"/>
  <c r="H23" i="6"/>
  <c r="D23" i="23" s="1"/>
  <c r="H53" i="6"/>
  <c r="D53" i="23" s="1"/>
  <c r="H102" i="6"/>
  <c r="H43" i="6"/>
  <c r="D43" i="23" s="1"/>
  <c r="H83" i="6"/>
  <c r="D83" i="23" s="1"/>
  <c r="H81" i="6"/>
  <c r="D81" i="23" s="1"/>
  <c r="H96" i="6"/>
  <c r="H106" i="6"/>
  <c r="H11" i="6"/>
  <c r="D11" i="23" s="1"/>
  <c r="H115" i="6"/>
  <c r="H104" i="6"/>
  <c r="H78" i="6"/>
  <c r="D78" i="23" s="1"/>
  <c r="H87" i="6"/>
  <c r="D87" i="23" s="1"/>
  <c r="H61" i="6"/>
  <c r="D61" i="23" s="1"/>
  <c r="H64" i="6"/>
  <c r="D64" i="23" s="1"/>
  <c r="H15" i="6"/>
  <c r="D15" i="23" s="1"/>
  <c r="H31" i="6"/>
  <c r="D31" i="23" s="1"/>
  <c r="H204" i="16"/>
  <c r="H175" i="16"/>
  <c r="H146" i="16"/>
  <c r="J60" i="12"/>
  <c r="K60" i="12" s="1"/>
  <c r="L60" i="12" s="1"/>
  <c r="J31" i="12"/>
  <c r="K31" i="12" s="1"/>
  <c r="L31" i="12" s="1"/>
  <c r="J89" i="12"/>
  <c r="K89" i="12" s="1"/>
  <c r="L89" i="12" s="1"/>
  <c r="J2" i="12"/>
  <c r="K2" i="12" s="1"/>
  <c r="L2" i="12" s="1"/>
  <c r="BI9" i="28"/>
  <c r="N190" i="16"/>
  <c r="N227" i="16"/>
  <c r="N149" i="16"/>
  <c r="N196" i="16"/>
  <c r="N194" i="16"/>
  <c r="N211" i="16"/>
  <c r="N213" i="16"/>
  <c r="N153" i="16"/>
  <c r="N216" i="16"/>
  <c r="N217" i="16"/>
  <c r="N167" i="16"/>
  <c r="N210" i="16"/>
  <c r="N188" i="16"/>
  <c r="N225" i="16"/>
  <c r="N159" i="16"/>
  <c r="N165" i="16"/>
  <c r="N161" i="16"/>
  <c r="N201" i="16"/>
  <c r="N162" i="16"/>
  <c r="N151" i="16"/>
  <c r="N164" i="16"/>
  <c r="N147" i="16"/>
  <c r="N214" i="16"/>
  <c r="N168" i="16"/>
  <c r="N212" i="16"/>
  <c r="N199" i="16"/>
  <c r="N203" i="16"/>
  <c r="N178" i="16"/>
  <c r="N230" i="16"/>
  <c r="N158" i="16"/>
  <c r="N184" i="16"/>
  <c r="N218" i="16"/>
  <c r="N224" i="16"/>
  <c r="N181" i="16"/>
  <c r="N185" i="16"/>
  <c r="N169" i="16"/>
  <c r="N173" i="16"/>
  <c r="N172" i="16"/>
  <c r="N207" i="16"/>
  <c r="N176" i="16"/>
  <c r="N232" i="16"/>
  <c r="N163" i="16"/>
  <c r="N146" i="16"/>
  <c r="N175" i="16"/>
  <c r="N204" i="16"/>
  <c r="N202" i="16"/>
  <c r="N183" i="16"/>
  <c r="N170" i="16"/>
  <c r="N198" i="16"/>
  <c r="N155" i="16"/>
  <c r="N174" i="16"/>
  <c r="N208" i="16"/>
  <c r="N171" i="16"/>
  <c r="N215" i="16"/>
  <c r="N180" i="16"/>
  <c r="N206" i="16"/>
  <c r="N148" i="16"/>
  <c r="N231" i="16"/>
  <c r="N177" i="16"/>
  <c r="N189" i="16"/>
  <c r="N220" i="16"/>
  <c r="N221" i="16"/>
  <c r="N209" i="16"/>
  <c r="N226" i="16"/>
  <c r="N152" i="16"/>
  <c r="N197" i="16"/>
  <c r="N229" i="16"/>
  <c r="N228" i="16"/>
  <c r="N187" i="16"/>
  <c r="N195" i="16"/>
  <c r="N166" i="16"/>
  <c r="N160" i="16"/>
  <c r="N186" i="16"/>
  <c r="N179" i="16"/>
  <c r="N150" i="16"/>
  <c r="N193" i="16"/>
  <c r="N222" i="16"/>
  <c r="N200" i="16"/>
  <c r="N182" i="16"/>
  <c r="N223" i="16"/>
  <c r="N191" i="16"/>
  <c r="N156" i="16"/>
  <c r="N205" i="16"/>
  <c r="N219" i="16"/>
  <c r="N154" i="16"/>
  <c r="N157" i="16"/>
  <c r="N192" i="16"/>
  <c r="O175" i="16"/>
  <c r="O219" i="16"/>
  <c r="O167" i="16"/>
  <c r="O173" i="16"/>
  <c r="O159" i="16"/>
  <c r="O214" i="16"/>
  <c r="O232" i="16"/>
  <c r="O204" i="16"/>
  <c r="O227" i="16"/>
  <c r="O226" i="16"/>
  <c r="O206" i="16"/>
  <c r="O174" i="16"/>
  <c r="O213" i="16"/>
  <c r="O210" i="16"/>
  <c r="O190" i="16"/>
  <c r="O209" i="16"/>
  <c r="O194" i="16"/>
  <c r="O164" i="16"/>
  <c r="O196" i="16"/>
  <c r="O177" i="16"/>
  <c r="O166" i="16"/>
  <c r="O146" i="16"/>
  <c r="O157" i="16"/>
  <c r="O216" i="16"/>
  <c r="O193" i="16"/>
  <c r="O205" i="16"/>
  <c r="O155" i="16"/>
  <c r="O186" i="16"/>
  <c r="O223" i="16"/>
  <c r="O202" i="16"/>
  <c r="O215" i="16"/>
  <c r="O192" i="16"/>
  <c r="O183" i="16"/>
  <c r="O169" i="16"/>
  <c r="O170" i="16"/>
  <c r="O225" i="16"/>
  <c r="O156" i="16"/>
  <c r="O147" i="16"/>
  <c r="O178" i="16"/>
  <c r="O191" i="16"/>
  <c r="O220" i="16"/>
  <c r="O230" i="16"/>
  <c r="J31" i="11"/>
  <c r="K31" i="11" s="1"/>
  <c r="L31" i="11" s="1"/>
  <c r="J75" i="11"/>
  <c r="K75" i="11" s="1"/>
  <c r="L75" i="11" s="1"/>
  <c r="J23" i="11"/>
  <c r="K23" i="11" s="1"/>
  <c r="L23" i="11" s="1"/>
  <c r="J29" i="11"/>
  <c r="K29" i="11" s="1"/>
  <c r="L29" i="11" s="1"/>
  <c r="J15" i="11"/>
  <c r="K15" i="11" s="1"/>
  <c r="L15" i="11" s="1"/>
  <c r="J70" i="11"/>
  <c r="K70" i="11" s="1"/>
  <c r="L70" i="11" s="1"/>
  <c r="J88" i="11"/>
  <c r="K88" i="11" s="1"/>
  <c r="L88" i="11" s="1"/>
  <c r="J60" i="11"/>
  <c r="K60" i="11" s="1"/>
  <c r="L60" i="11" s="1"/>
  <c r="J83" i="11"/>
  <c r="K83" i="11" s="1"/>
  <c r="L83" i="11" s="1"/>
  <c r="J82" i="11"/>
  <c r="K82" i="11" s="1"/>
  <c r="L82" i="11" s="1"/>
  <c r="J62" i="11"/>
  <c r="K62" i="11" s="1"/>
  <c r="L62" i="11" s="1"/>
  <c r="J30" i="11"/>
  <c r="K30" i="11" s="1"/>
  <c r="L30" i="11" s="1"/>
  <c r="J69" i="11"/>
  <c r="K69" i="11" s="1"/>
  <c r="L69" i="11" s="1"/>
  <c r="J66" i="11"/>
  <c r="K66" i="11" s="1"/>
  <c r="L66" i="11" s="1"/>
  <c r="J46" i="11"/>
  <c r="K46" i="11" s="1"/>
  <c r="L46" i="11" s="1"/>
  <c r="J65" i="11"/>
  <c r="K65" i="11" s="1"/>
  <c r="L65" i="11" s="1"/>
  <c r="J50" i="11"/>
  <c r="K50" i="11" s="1"/>
  <c r="L50" i="11" s="1"/>
  <c r="J20" i="11"/>
  <c r="K20" i="11" s="1"/>
  <c r="L20" i="11" s="1"/>
  <c r="J52" i="11"/>
  <c r="K52" i="11" s="1"/>
  <c r="L52" i="11" s="1"/>
  <c r="J33" i="11"/>
  <c r="K33" i="11" s="1"/>
  <c r="L33" i="11" s="1"/>
  <c r="J22" i="11"/>
  <c r="K22" i="11" s="1"/>
  <c r="L22" i="11" s="1"/>
  <c r="J2" i="11"/>
  <c r="K2" i="11" s="1"/>
  <c r="L2" i="11" s="1"/>
  <c r="J13" i="11"/>
  <c r="K13" i="11" s="1"/>
  <c r="L13" i="11" s="1"/>
  <c r="J72" i="11"/>
  <c r="K72" i="11" s="1"/>
  <c r="L72" i="11" s="1"/>
  <c r="J49" i="11"/>
  <c r="K49" i="11" s="1"/>
  <c r="L49" i="11" s="1"/>
  <c r="J61" i="11"/>
  <c r="K61" i="11" s="1"/>
  <c r="L61" i="11" s="1"/>
  <c r="J11" i="11"/>
  <c r="K11" i="11" s="1"/>
  <c r="L11" i="11" s="1"/>
  <c r="J42" i="11"/>
  <c r="K42" i="11" s="1"/>
  <c r="L42" i="11" s="1"/>
  <c r="J79" i="11"/>
  <c r="K79" i="11" s="1"/>
  <c r="L79" i="11" s="1"/>
  <c r="J58" i="11"/>
  <c r="K58" i="11" s="1"/>
  <c r="L58" i="11" s="1"/>
  <c r="J71" i="11"/>
  <c r="K71" i="11" s="1"/>
  <c r="L71" i="11" s="1"/>
  <c r="J48" i="11"/>
  <c r="K48" i="11" s="1"/>
  <c r="L48" i="11" s="1"/>
  <c r="J39" i="11"/>
  <c r="K39" i="11" s="1"/>
  <c r="L39" i="11" s="1"/>
  <c r="J25" i="11"/>
  <c r="K25" i="11" s="1"/>
  <c r="L25" i="11" s="1"/>
  <c r="J26" i="11"/>
  <c r="K26" i="11" s="1"/>
  <c r="L26" i="11" s="1"/>
  <c r="J81" i="11"/>
  <c r="K81" i="11" s="1"/>
  <c r="L81" i="11" s="1"/>
  <c r="J12" i="11"/>
  <c r="K12" i="11" s="1"/>
  <c r="L12" i="11" s="1"/>
  <c r="J3" i="11"/>
  <c r="K3" i="11" s="1"/>
  <c r="L3" i="11" s="1"/>
  <c r="J34" i="11"/>
  <c r="K34" i="11" s="1"/>
  <c r="L34" i="11" s="1"/>
  <c r="J47" i="11"/>
  <c r="K47" i="11" s="1"/>
  <c r="L47" i="11" s="1"/>
  <c r="J76" i="11"/>
  <c r="K76" i="11" s="1"/>
  <c r="L76" i="11" s="1"/>
  <c r="J86" i="11"/>
  <c r="K86" i="11" s="1"/>
  <c r="L86" i="11" s="1"/>
  <c r="J80" i="13"/>
  <c r="K80" i="13" s="1"/>
  <c r="L80" i="13" s="1"/>
  <c r="J74" i="13"/>
  <c r="K74" i="13" s="1"/>
  <c r="L74" i="13" s="1"/>
  <c r="J31" i="13"/>
  <c r="K31" i="13" s="1"/>
  <c r="L31" i="13" s="1"/>
  <c r="J79" i="13"/>
  <c r="K79" i="13" s="1"/>
  <c r="L79" i="13" s="1"/>
  <c r="J46" i="13"/>
  <c r="K46" i="13" s="1"/>
  <c r="L46" i="13" s="1"/>
  <c r="J43" i="13"/>
  <c r="K43" i="13" s="1"/>
  <c r="L43" i="13" s="1"/>
  <c r="J32" i="13"/>
  <c r="K32" i="13" s="1"/>
  <c r="L32" i="13" s="1"/>
  <c r="J76" i="13"/>
  <c r="K76" i="13" s="1"/>
  <c r="L76" i="13" s="1"/>
  <c r="J77" i="13"/>
  <c r="K77" i="13" s="1"/>
  <c r="L77" i="13" s="1"/>
  <c r="J13" i="13"/>
  <c r="K13" i="13" s="1"/>
  <c r="L13" i="13" s="1"/>
  <c r="J42" i="13"/>
  <c r="K42" i="13" s="1"/>
  <c r="L42" i="13" s="1"/>
  <c r="J75" i="13"/>
  <c r="K75" i="13" s="1"/>
  <c r="L75" i="13" s="1"/>
  <c r="J49" i="13"/>
  <c r="K49" i="13" s="1"/>
  <c r="L49" i="13" s="1"/>
  <c r="J50" i="13"/>
  <c r="K50" i="13" s="1"/>
  <c r="L50" i="13" s="1"/>
  <c r="J65" i="13"/>
  <c r="K65" i="13" s="1"/>
  <c r="L65" i="13" s="1"/>
  <c r="J67" i="13"/>
  <c r="K67" i="13" s="1"/>
  <c r="L67" i="13" s="1"/>
  <c r="J69" i="13"/>
  <c r="K69" i="13" s="1"/>
  <c r="L69" i="13" s="1"/>
  <c r="J7" i="13"/>
  <c r="K7" i="13" s="1"/>
  <c r="L7" i="13" s="1"/>
  <c r="J47" i="13"/>
  <c r="K47" i="13" s="1"/>
  <c r="L47" i="13" s="1"/>
  <c r="J40" i="13"/>
  <c r="K40" i="13" s="1"/>
  <c r="L40" i="13" s="1"/>
  <c r="J19" i="13"/>
  <c r="K19" i="13" s="1"/>
  <c r="L19" i="13" s="1"/>
  <c r="J36" i="13"/>
  <c r="K36" i="13" s="1"/>
  <c r="L36" i="13" s="1"/>
  <c r="J26" i="13"/>
  <c r="K26" i="13" s="1"/>
  <c r="L26" i="13" s="1"/>
  <c r="J21" i="13"/>
  <c r="K21" i="13" s="1"/>
  <c r="L21" i="13" s="1"/>
  <c r="J14" i="13"/>
  <c r="K14" i="13" s="1"/>
  <c r="L14" i="13" s="1"/>
  <c r="J59" i="13"/>
  <c r="K59" i="13" s="1"/>
  <c r="L59" i="13" s="1"/>
  <c r="J60" i="13"/>
  <c r="K60" i="13" s="1"/>
  <c r="L60" i="13" s="1"/>
  <c r="J15" i="13"/>
  <c r="K15" i="13" s="1"/>
  <c r="L15" i="13" s="1"/>
  <c r="J52" i="13"/>
  <c r="K52" i="13" s="1"/>
  <c r="L52" i="13" s="1"/>
  <c r="J87" i="13"/>
  <c r="K87" i="13" s="1"/>
  <c r="L87" i="13" s="1"/>
  <c r="J58" i="13"/>
  <c r="K58" i="13" s="1"/>
  <c r="L58" i="13" s="1"/>
  <c r="J88" i="13"/>
  <c r="K88" i="13" s="1"/>
  <c r="L88" i="13" s="1"/>
  <c r="J24" i="13"/>
  <c r="K24" i="13" s="1"/>
  <c r="L24" i="13" s="1"/>
  <c r="J12" i="13"/>
  <c r="K12" i="13" s="1"/>
  <c r="L12" i="13" s="1"/>
  <c r="J9" i="13"/>
  <c r="K9" i="13" s="1"/>
  <c r="L9" i="13" s="1"/>
  <c r="J72" i="13"/>
  <c r="K72" i="13" s="1"/>
  <c r="L72" i="13" s="1"/>
  <c r="J23" i="13"/>
  <c r="K23" i="13" s="1"/>
  <c r="L23" i="13" s="1"/>
  <c r="J39" i="13"/>
  <c r="K39" i="13" s="1"/>
  <c r="L39" i="13" s="1"/>
  <c r="J38" i="13"/>
  <c r="K38" i="13" s="1"/>
  <c r="L38" i="13" s="1"/>
  <c r="J63" i="13"/>
  <c r="K63" i="13" s="1"/>
  <c r="L63" i="13" s="1"/>
  <c r="J45" i="13"/>
  <c r="K45" i="13" s="1"/>
  <c r="L45" i="13" s="1"/>
  <c r="J29" i="13"/>
  <c r="K29" i="13" s="1"/>
  <c r="L29" i="13" s="1"/>
  <c r="J28" i="13"/>
  <c r="K28" i="13" s="1"/>
  <c r="L28" i="13" s="1"/>
  <c r="J62" i="13"/>
  <c r="K62" i="13" s="1"/>
  <c r="L62" i="13" s="1"/>
  <c r="J71" i="13"/>
  <c r="K71" i="13" s="1"/>
  <c r="L71" i="13" s="1"/>
  <c r="J8" i="13"/>
  <c r="K8" i="13" s="1"/>
  <c r="L8" i="13" s="1"/>
  <c r="J22" i="13"/>
  <c r="K22" i="13" s="1"/>
  <c r="L22" i="13" s="1"/>
  <c r="J86" i="13"/>
  <c r="K86" i="13" s="1"/>
  <c r="L86" i="13" s="1"/>
  <c r="J51" i="13"/>
  <c r="K51" i="13" s="1"/>
  <c r="L51" i="13" s="1"/>
  <c r="J83" i="13"/>
  <c r="K83" i="13" s="1"/>
  <c r="L83" i="13" s="1"/>
  <c r="J10" i="13"/>
  <c r="K10" i="13" s="1"/>
  <c r="L10" i="13" s="1"/>
  <c r="AM28" i="28"/>
  <c r="AL27" i="28"/>
  <c r="AS28" i="28"/>
  <c r="AY28" i="28"/>
  <c r="AR27" i="28"/>
  <c r="AR24" i="26"/>
  <c r="AL23" i="26"/>
  <c r="AM24" i="26"/>
  <c r="AX27" i="28"/>
  <c r="BE28" i="28"/>
  <c r="BE27" i="28" s="1"/>
  <c r="BB24" i="26"/>
  <c r="AV23" i="26"/>
  <c r="BG24" i="26"/>
  <c r="BG23" i="26" s="1"/>
  <c r="BA23" i="26"/>
  <c r="AW24" i="26"/>
  <c r="AQ23" i="26"/>
  <c r="AZ5" i="28"/>
  <c r="AZ6" i="28" s="1"/>
  <c r="AX9" i="28"/>
  <c r="AS5" i="28"/>
  <c r="AS8" i="28" s="1"/>
  <c r="AQ9" i="28"/>
  <c r="AL5" i="28"/>
  <c r="AL7" i="28" s="1"/>
  <c r="AM3" i="28"/>
  <c r="S2" i="22"/>
  <c r="S3" i="22"/>
  <c r="S5" i="22"/>
  <c r="S4" i="22"/>
  <c r="I99" i="2"/>
  <c r="D99" i="22"/>
  <c r="I17" i="2"/>
  <c r="D17" i="22"/>
  <c r="I86" i="2"/>
  <c r="D86" i="22"/>
  <c r="AT3" i="28"/>
  <c r="I94" i="2"/>
  <c r="D94" i="22"/>
  <c r="D49" i="22"/>
  <c r="I49" i="2"/>
  <c r="I91" i="2"/>
  <c r="D91" i="22"/>
  <c r="D36" i="22"/>
  <c r="I36" i="2"/>
  <c r="BH22" i="29"/>
  <c r="BH35" i="29"/>
  <c r="BJ20" i="29"/>
  <c r="N120" i="16" s="1"/>
  <c r="BJ33" i="29"/>
  <c r="N133" i="16" s="1"/>
  <c r="BK22" i="29"/>
  <c r="M122" i="16" s="1"/>
  <c r="BK29" i="29"/>
  <c r="BK35" i="29"/>
  <c r="M135" i="16" s="1"/>
  <c r="BH16" i="29"/>
  <c r="L116" i="16" s="1"/>
  <c r="BH29" i="29"/>
  <c r="BH36" i="29"/>
  <c r="L136" i="16" s="1"/>
  <c r="BJ14" i="29"/>
  <c r="N114" i="16" s="1"/>
  <c r="BJ27" i="29"/>
  <c r="N127" i="16" s="1"/>
  <c r="BJ40" i="29"/>
  <c r="N140" i="16" s="1"/>
  <c r="BK16" i="29"/>
  <c r="M116" i="16" s="1"/>
  <c r="BK23" i="29"/>
  <c r="M123" i="16" s="1"/>
  <c r="BH19" i="29"/>
  <c r="L119" i="16" s="1"/>
  <c r="BH32" i="29"/>
  <c r="L132" i="16" s="1"/>
  <c r="BJ23" i="29"/>
  <c r="N123" i="16" s="1"/>
  <c r="BJ30" i="29"/>
  <c r="N130" i="16" s="1"/>
  <c r="BK19" i="29"/>
  <c r="M119" i="16" s="1"/>
  <c r="BK32" i="29"/>
  <c r="M132" i="16" s="1"/>
  <c r="BK38" i="29"/>
  <c r="M138" i="16" s="1"/>
  <c r="BM18" i="29"/>
  <c r="J118" i="16" s="1"/>
  <c r="BI30" i="29"/>
  <c r="K130" i="16" s="1"/>
  <c r="BM35" i="29"/>
  <c r="J135" i="16" s="1"/>
  <c r="BM36" i="29"/>
  <c r="J136" i="16" s="1"/>
  <c r="BI28" i="29"/>
  <c r="K128" i="16" s="1"/>
  <c r="BL23" i="29"/>
  <c r="I123" i="16" s="1"/>
  <c r="BI12" i="29"/>
  <c r="K112" i="16" s="1"/>
  <c r="BL22" i="29"/>
  <c r="I122" i="16" s="1"/>
  <c r="BG15" i="29"/>
  <c r="BI33" i="29"/>
  <c r="K133" i="16" s="1"/>
  <c r="BG17" i="29"/>
  <c r="BL37" i="29"/>
  <c r="I137" i="16" s="1"/>
  <c r="BL29" i="29"/>
  <c r="I129" i="16" s="1"/>
  <c r="BI39" i="29"/>
  <c r="BL27" i="29"/>
  <c r="I127" i="16" s="1"/>
  <c r="BG31" i="29"/>
  <c r="BI24" i="29"/>
  <c r="K124" i="16" s="1"/>
  <c r="BH13" i="29"/>
  <c r="L113" i="16" s="1"/>
  <c r="BH26" i="29"/>
  <c r="L126" i="16" s="1"/>
  <c r="BH39" i="29"/>
  <c r="L139" i="16" s="1"/>
  <c r="BK12" i="29"/>
  <c r="M112" i="16" s="1"/>
  <c r="BJ17" i="29"/>
  <c r="N117" i="16" s="1"/>
  <c r="BJ24" i="29"/>
  <c r="N124" i="16" s="1"/>
  <c r="BJ37" i="29"/>
  <c r="N137" i="16" s="1"/>
  <c r="BK13" i="29"/>
  <c r="M113" i="16" s="1"/>
  <c r="BK26" i="29"/>
  <c r="M126" i="16" s="1"/>
  <c r="BH15" i="29"/>
  <c r="BH28" i="29"/>
  <c r="BJ13" i="29"/>
  <c r="N113" i="16" s="1"/>
  <c r="BJ26" i="29"/>
  <c r="N126" i="16" s="1"/>
  <c r="BJ39" i="29"/>
  <c r="BK15" i="29"/>
  <c r="M115" i="16" s="1"/>
  <c r="BK28" i="29"/>
  <c r="M128" i="16" s="1"/>
  <c r="BH12" i="29"/>
  <c r="L112" i="16" s="1"/>
  <c r="BH24" i="29"/>
  <c r="L124" i="16" s="1"/>
  <c r="BH34" i="29"/>
  <c r="L134" i="16" s="1"/>
  <c r="BJ38" i="29"/>
  <c r="N138" i="16" s="1"/>
  <c r="BK17" i="29"/>
  <c r="M117" i="16" s="1"/>
  <c r="BK27" i="29"/>
  <c r="BJ29" i="29"/>
  <c r="BK40" i="29"/>
  <c r="M140" i="16" s="1"/>
  <c r="BJ22" i="29"/>
  <c r="N122" i="16" s="1"/>
  <c r="BJ34" i="29"/>
  <c r="N134" i="16" s="1"/>
  <c r="BH21" i="29"/>
  <c r="L121" i="16" s="1"/>
  <c r="BH33" i="29"/>
  <c r="L133" i="16" s="1"/>
  <c r="BJ25" i="29"/>
  <c r="N125" i="16" s="1"/>
  <c r="BJ36" i="29"/>
  <c r="N136" i="16" s="1"/>
  <c r="BK14" i="29"/>
  <c r="M114" i="16" s="1"/>
  <c r="BK25" i="29"/>
  <c r="M125" i="16" s="1"/>
  <c r="BI20" i="29"/>
  <c r="BG21" i="29"/>
  <c r="BI36" i="29"/>
  <c r="BH23" i="29"/>
  <c r="BJ15" i="29"/>
  <c r="N115" i="16" s="1"/>
  <c r="BH30" i="29"/>
  <c r="BM20" i="29"/>
  <c r="J120" i="16" s="1"/>
  <c r="BL30" i="29"/>
  <c r="I130" i="16" s="1"/>
  <c r="BG12" i="29"/>
  <c r="H112" i="16" s="1"/>
  <c r="BI37" i="29"/>
  <c r="BG25" i="29"/>
  <c r="BM39" i="29"/>
  <c r="J139" i="16" s="1"/>
  <c r="BI40" i="29"/>
  <c r="BG34" i="29"/>
  <c r="BH31" i="29"/>
  <c r="BJ28" i="29"/>
  <c r="BI35" i="29"/>
  <c r="BL36" i="29"/>
  <c r="I136" i="16" s="1"/>
  <c r="BI38" i="29"/>
  <c r="BL15" i="29"/>
  <c r="I115" i="16" s="1"/>
  <c r="BG29" i="29"/>
  <c r="BL40" i="29"/>
  <c r="I140" i="16" s="1"/>
  <c r="BL14" i="29"/>
  <c r="I114" i="16" s="1"/>
  <c r="BH14" i="29"/>
  <c r="L114" i="16" s="1"/>
  <c r="BK30" i="29"/>
  <c r="BM30" i="29"/>
  <c r="J130" i="16" s="1"/>
  <c r="BL38" i="29"/>
  <c r="I138" i="16" s="1"/>
  <c r="BG28" i="29"/>
  <c r="BG23" i="29"/>
  <c r="BL12" i="29"/>
  <c r="I112" i="16" s="1"/>
  <c r="BM15" i="29"/>
  <c r="J115" i="16" s="1"/>
  <c r="BM37" i="29"/>
  <c r="J137" i="16" s="1"/>
  <c r="BI25" i="29"/>
  <c r="K125" i="16" s="1"/>
  <c r="BG13" i="29"/>
  <c r="BI34" i="29"/>
  <c r="K134" i="16" s="1"/>
  <c r="BJ31" i="29"/>
  <c r="N131" i="16" s="1"/>
  <c r="BK31" i="29"/>
  <c r="BL35" i="29"/>
  <c r="I135" i="16" s="1"/>
  <c r="BL25" i="29"/>
  <c r="I125" i="16" s="1"/>
  <c r="BI29" i="29"/>
  <c r="BM40" i="29"/>
  <c r="J140" i="16" s="1"/>
  <c r="BG24" i="29"/>
  <c r="BL34" i="29"/>
  <c r="I134" i="16" s="1"/>
  <c r="BM14" i="29"/>
  <c r="J114" i="16" s="1"/>
  <c r="BH17" i="29"/>
  <c r="L117" i="16" s="1"/>
  <c r="BH37" i="29"/>
  <c r="BJ12" i="29"/>
  <c r="N112" i="16" s="1"/>
  <c r="BM38" i="29"/>
  <c r="J138" i="16" s="1"/>
  <c r="BL28" i="29"/>
  <c r="I128" i="16" s="1"/>
  <c r="BI23" i="29"/>
  <c r="BM12" i="29"/>
  <c r="J112" i="16" s="1"/>
  <c r="BG22" i="29"/>
  <c r="BI13" i="29"/>
  <c r="K113" i="16" s="1"/>
  <c r="BG16" i="29"/>
  <c r="BI31" i="29"/>
  <c r="K131" i="16" s="1"/>
  <c r="BH18" i="29"/>
  <c r="L118" i="16" s="1"/>
  <c r="BH38" i="29"/>
  <c r="L138" i="16" s="1"/>
  <c r="BJ32" i="29"/>
  <c r="BK33" i="29"/>
  <c r="M133" i="16" s="1"/>
  <c r="BM23" i="29"/>
  <c r="J123" i="16" s="1"/>
  <c r="BM25" i="29"/>
  <c r="J125" i="16" s="1"/>
  <c r="BL13" i="29"/>
  <c r="I113" i="16" s="1"/>
  <c r="BG27" i="29"/>
  <c r="BM34" i="29"/>
  <c r="J134" i="16" s="1"/>
  <c r="BH20" i="29"/>
  <c r="L120" i="16" s="1"/>
  <c r="BJ16" i="29"/>
  <c r="N116" i="16" s="1"/>
  <c r="BK18" i="29"/>
  <c r="M118" i="16" s="1"/>
  <c r="BK34" i="29"/>
  <c r="M134" i="16" s="1"/>
  <c r="BG18" i="29"/>
  <c r="BG19" i="29"/>
  <c r="BM28" i="29"/>
  <c r="J128" i="16" s="1"/>
  <c r="BI22" i="29"/>
  <c r="K122" i="16" s="1"/>
  <c r="BG33" i="29"/>
  <c r="BM29" i="29"/>
  <c r="J129" i="16" s="1"/>
  <c r="BG32" i="29"/>
  <c r="BI16" i="29"/>
  <c r="K116" i="16" s="1"/>
  <c r="BG26" i="29"/>
  <c r="BL31" i="29"/>
  <c r="I131" i="16" s="1"/>
  <c r="BL24" i="29"/>
  <c r="I124" i="16" s="1"/>
  <c r="BH40" i="29"/>
  <c r="BJ18" i="29"/>
  <c r="BJ35" i="29"/>
  <c r="BK20" i="29"/>
  <c r="M120" i="16" s="1"/>
  <c r="BK36" i="29"/>
  <c r="M136" i="16" s="1"/>
  <c r="BI21" i="29"/>
  <c r="BI32" i="29"/>
  <c r="BM13" i="29"/>
  <c r="J113" i="16" s="1"/>
  <c r="BG39" i="29"/>
  <c r="BL16" i="29"/>
  <c r="I116" i="16" s="1"/>
  <c r="BI27" i="29"/>
  <c r="BM31" i="29"/>
  <c r="J131" i="16" s="1"/>
  <c r="BH25" i="29"/>
  <c r="L125" i="16" s="1"/>
  <c r="BJ21" i="29"/>
  <c r="N121" i="16" s="1"/>
  <c r="BK21" i="29"/>
  <c r="BK39" i="29"/>
  <c r="M139" i="16" s="1"/>
  <c r="BL21" i="29"/>
  <c r="I121" i="16" s="1"/>
  <c r="BL19" i="29"/>
  <c r="I119" i="16" s="1"/>
  <c r="BL32" i="29"/>
  <c r="I132" i="16" s="1"/>
  <c r="BM16" i="29"/>
  <c r="J116" i="16" s="1"/>
  <c r="BL26" i="29"/>
  <c r="I126" i="16" s="1"/>
  <c r="BG14" i="29"/>
  <c r="BH27" i="29"/>
  <c r="BK24" i="29"/>
  <c r="BL18" i="29"/>
  <c r="I118" i="16" s="1"/>
  <c r="BL20" i="29"/>
  <c r="I120" i="16" s="1"/>
  <c r="BG30" i="29"/>
  <c r="BG36" i="29"/>
  <c r="BM33" i="29"/>
  <c r="J133" i="16" s="1"/>
  <c r="BL17" i="29"/>
  <c r="I117" i="16" s="1"/>
  <c r="BG37" i="29"/>
  <c r="BL39" i="29"/>
  <c r="I139" i="16" s="1"/>
  <c r="BM27" i="29"/>
  <c r="J127" i="16" s="1"/>
  <c r="BG40" i="29"/>
  <c r="BG35" i="29"/>
  <c r="BM21" i="29"/>
  <c r="J121" i="16" s="1"/>
  <c r="BM19" i="29"/>
  <c r="J119" i="16" s="1"/>
  <c r="BG38" i="29"/>
  <c r="BI15" i="29"/>
  <c r="BM17" i="29"/>
  <c r="J117" i="16" s="1"/>
  <c r="BM32" i="29"/>
  <c r="J132" i="16" s="1"/>
  <c r="BM26" i="29"/>
  <c r="J126" i="16" s="1"/>
  <c r="BI14" i="29"/>
  <c r="BK37" i="29"/>
  <c r="BI17" i="29"/>
  <c r="BJ19" i="29"/>
  <c r="BI18" i="29"/>
  <c r="BG20" i="29"/>
  <c r="BI26" i="29"/>
  <c r="K126" i="16" s="1"/>
  <c r="BM22" i="29"/>
  <c r="J122" i="16" s="1"/>
  <c r="BM24" i="29"/>
  <c r="J124" i="16" s="1"/>
  <c r="BL33" i="29"/>
  <c r="I133" i="16" s="1"/>
  <c r="BI19" i="29"/>
  <c r="K119" i="16" s="1"/>
  <c r="I107" i="2"/>
  <c r="D107" i="22"/>
  <c r="I73" i="2"/>
  <c r="D73" i="22"/>
  <c r="D108" i="22"/>
  <c r="I108" i="2"/>
  <c r="I40" i="2"/>
  <c r="D40" i="22"/>
  <c r="I64" i="2"/>
  <c r="D64" i="22"/>
  <c r="I35" i="2"/>
  <c r="D35" i="22"/>
  <c r="I48" i="2"/>
  <c r="D48" i="22"/>
  <c r="I95" i="2"/>
  <c r="D95" i="22"/>
  <c r="I62" i="2"/>
  <c r="D62" i="22"/>
  <c r="I22" i="2"/>
  <c r="D22" i="22"/>
  <c r="I28" i="2"/>
  <c r="D28" i="22"/>
  <c r="I39" i="2"/>
  <c r="D39" i="22"/>
  <c r="I42" i="2"/>
  <c r="D42" i="22"/>
  <c r="I33" i="2"/>
  <c r="D33" i="22"/>
  <c r="I88" i="2"/>
  <c r="D88" i="22"/>
  <c r="D109" i="22"/>
  <c r="I109" i="2"/>
  <c r="I68" i="2"/>
  <c r="D68" i="22"/>
  <c r="AY7" i="28"/>
  <c r="AY8" i="28"/>
  <c r="AY6" i="28"/>
  <c r="I47" i="2"/>
  <c r="D47" i="22"/>
  <c r="I29" i="2"/>
  <c r="D29" i="22"/>
  <c r="I102" i="2"/>
  <c r="D102" i="22"/>
  <c r="I74" i="2"/>
  <c r="D74" i="22"/>
  <c r="I72" i="2"/>
  <c r="D72" i="22"/>
  <c r="BH3" i="28"/>
  <c r="I7" i="2"/>
  <c r="D7" i="22"/>
  <c r="I43" i="2"/>
  <c r="D43" i="22"/>
  <c r="AM2" i="28"/>
  <c r="AT4" i="28"/>
  <c r="I11" i="2"/>
  <c r="D11" i="22"/>
  <c r="I41" i="2"/>
  <c r="D41" i="22"/>
  <c r="I63" i="2"/>
  <c r="D63" i="22"/>
  <c r="I16" i="2"/>
  <c r="D16" i="22"/>
  <c r="I14" i="2"/>
  <c r="D14" i="22"/>
  <c r="I81" i="2"/>
  <c r="D81" i="22"/>
  <c r="I18" i="2"/>
  <c r="D18" i="22"/>
  <c r="I50" i="2"/>
  <c r="D50" i="22"/>
  <c r="D85" i="22"/>
  <c r="I85" i="2"/>
  <c r="I21" i="2"/>
  <c r="D21" i="22"/>
  <c r="I54" i="2"/>
  <c r="D54" i="22"/>
  <c r="I20" i="2"/>
  <c r="D20" i="22"/>
  <c r="I105" i="2"/>
  <c r="D105" i="22"/>
  <c r="I90" i="2"/>
  <c r="D90" i="22"/>
  <c r="I38" i="2"/>
  <c r="D38" i="22"/>
  <c r="I23" i="2"/>
  <c r="D23" i="22"/>
  <c r="I9" i="2"/>
  <c r="D9" i="22"/>
  <c r="I82" i="2"/>
  <c r="D82" i="22"/>
  <c r="D55" i="22"/>
  <c r="I55" i="2"/>
  <c r="I96" i="2"/>
  <c r="D96" i="22"/>
  <c r="I66" i="2"/>
  <c r="D66" i="22"/>
  <c r="I56" i="2"/>
  <c r="D56" i="22"/>
  <c r="D84" i="22"/>
  <c r="I84" i="2"/>
  <c r="D19" i="22"/>
  <c r="I19" i="2"/>
  <c r="BH2" i="28"/>
  <c r="I32" i="2"/>
  <c r="D32" i="22"/>
  <c r="I60" i="2"/>
  <c r="D60" i="22"/>
  <c r="I114" i="2"/>
  <c r="D114" i="22"/>
  <c r="I110" i="2"/>
  <c r="D110" i="22"/>
  <c r="I6" i="2"/>
  <c r="D6" i="22"/>
  <c r="I97" i="2"/>
  <c r="D97" i="22"/>
  <c r="I51" i="2"/>
  <c r="D51" i="22"/>
  <c r="I87" i="2"/>
  <c r="D87" i="22"/>
  <c r="I12" i="2"/>
  <c r="D12" i="22"/>
  <c r="I52" i="2"/>
  <c r="D52" i="22"/>
  <c r="I71" i="2"/>
  <c r="D71" i="22"/>
  <c r="I31" i="2"/>
  <c r="D31" i="22"/>
  <c r="BN11" i="29"/>
  <c r="I30" i="2"/>
  <c r="D30" i="22"/>
  <c r="I44" i="2"/>
  <c r="D44" i="22"/>
  <c r="I111" i="2"/>
  <c r="D111" i="22"/>
  <c r="I93" i="2"/>
  <c r="D93" i="22"/>
  <c r="I69" i="2"/>
  <c r="D69" i="22"/>
  <c r="I116" i="2"/>
  <c r="D116" i="22"/>
  <c r="I27" i="2"/>
  <c r="D27" i="22"/>
  <c r="BF6" i="28"/>
  <c r="BF7" i="28"/>
  <c r="BF8" i="28"/>
  <c r="I92" i="2"/>
  <c r="D92" i="22"/>
  <c r="I104" i="2"/>
  <c r="D104" i="22"/>
  <c r="BH4" i="28"/>
  <c r="I112" i="2"/>
  <c r="D112" i="22"/>
  <c r="I4" i="2"/>
  <c r="D4" i="22"/>
  <c r="BA4" i="28"/>
  <c r="D78" i="22"/>
  <c r="I78" i="2"/>
  <c r="D13" i="22"/>
  <c r="I13" i="2"/>
  <c r="D117" i="22"/>
  <c r="I117" i="2"/>
  <c r="I57" i="2"/>
  <c r="D57" i="22"/>
  <c r="I75" i="2"/>
  <c r="D75" i="22"/>
  <c r="BG5" i="28"/>
  <c r="I3" i="2"/>
  <c r="D3" i="22"/>
  <c r="I100" i="2"/>
  <c r="D100" i="22"/>
  <c r="I34" i="2"/>
  <c r="D34" i="22"/>
  <c r="AK8" i="28"/>
  <c r="AK6" i="28"/>
  <c r="AK7" i="28"/>
  <c r="I77" i="2"/>
  <c r="D77" i="22"/>
  <c r="I26" i="2"/>
  <c r="D26" i="22"/>
  <c r="AJ9" i="28"/>
  <c r="AZ8" i="28"/>
  <c r="I58" i="2"/>
  <c r="D58" i="22"/>
  <c r="I76" i="2"/>
  <c r="D76" i="22"/>
  <c r="D101" i="22"/>
  <c r="I101" i="2"/>
  <c r="I10" i="2"/>
  <c r="D10" i="22"/>
  <c r="I89" i="2"/>
  <c r="D89" i="22"/>
  <c r="I80" i="2"/>
  <c r="D80" i="22"/>
  <c r="D103" i="22"/>
  <c r="I103" i="2"/>
  <c r="I8" i="2"/>
  <c r="D8" i="22"/>
  <c r="I61" i="2"/>
  <c r="D61" i="22"/>
  <c r="BA3" i="28"/>
  <c r="I5" i="2"/>
  <c r="D5" i="22"/>
  <c r="I98" i="2"/>
  <c r="D98" i="22"/>
  <c r="I59" i="2"/>
  <c r="D59" i="22"/>
  <c r="BA2" i="28"/>
  <c r="D37" i="22"/>
  <c r="I37" i="2"/>
  <c r="D106" i="22"/>
  <c r="I106" i="2"/>
  <c r="D70" i="22"/>
  <c r="I70" i="2"/>
  <c r="I15" i="2"/>
  <c r="D15" i="22"/>
  <c r="I115" i="2"/>
  <c r="D115" i="22"/>
  <c r="I24" i="2"/>
  <c r="D24" i="22"/>
  <c r="D83" i="22"/>
  <c r="I83" i="2"/>
  <c r="I45" i="2"/>
  <c r="D45" i="22"/>
  <c r="I53" i="2"/>
  <c r="D53" i="22"/>
  <c r="D25" i="22"/>
  <c r="I25" i="2"/>
  <c r="I46" i="2"/>
  <c r="D46" i="22"/>
  <c r="I79" i="2"/>
  <c r="D79" i="22"/>
  <c r="I67" i="2"/>
  <c r="D67" i="22"/>
  <c r="AM4" i="28"/>
  <c r="I65" i="2"/>
  <c r="D65" i="22"/>
  <c r="D113" i="22"/>
  <c r="I113" i="2"/>
  <c r="E2" i="22"/>
  <c r="J2" i="2"/>
  <c r="E187" i="16" a="1"/>
  <c r="E233" i="16" a="1"/>
  <c r="E242" i="16" a="1"/>
  <c r="E166" i="16" a="1"/>
  <c r="E154" i="16" a="1"/>
  <c r="E231" i="16" a="1"/>
  <c r="E192" i="16" a="1"/>
  <c r="E209" i="16" a="1"/>
  <c r="E196" i="16" a="1"/>
  <c r="E189" i="16" a="1"/>
  <c r="E168" i="16" a="1"/>
  <c r="E169" i="16" a="1"/>
  <c r="E201" i="16" a="1"/>
  <c r="E207" i="16" a="1"/>
  <c r="E171" i="16" a="1"/>
  <c r="E153" i="16" a="1"/>
  <c r="E170" i="16" a="1"/>
  <c r="E177" i="16" a="1"/>
  <c r="E163" i="16" a="1"/>
  <c r="E215" i="16" a="1"/>
  <c r="E184" i="16" a="1"/>
  <c r="E160" i="16" a="1"/>
  <c r="E259" i="16" a="1"/>
  <c r="E174" i="16" a="1"/>
  <c r="E221" i="16" a="1"/>
  <c r="E217" i="16" a="1"/>
  <c r="E204" i="16" a="1"/>
  <c r="E195" i="16" a="1"/>
  <c r="E229" i="16" a="1"/>
  <c r="E216" i="16" a="1"/>
  <c r="E253" i="16" a="1"/>
  <c r="E205" i="16" a="1"/>
  <c r="E252" i="16" a="1"/>
  <c r="E176" i="16" a="1"/>
  <c r="E246" i="16" a="1"/>
  <c r="E181" i="16" a="1"/>
  <c r="E172" i="16" a="1"/>
  <c r="E261" i="16" a="1"/>
  <c r="E241" i="16" a="1"/>
  <c r="E218" i="16" a="1"/>
  <c r="E255" i="16" a="1"/>
  <c r="E256" i="16" a="1"/>
  <c r="E224" i="16" a="1"/>
  <c r="E260" i="16" a="1"/>
  <c r="E235" i="16" a="1"/>
  <c r="E202" i="16" a="1"/>
  <c r="E173" i="16" a="1"/>
  <c r="E180" i="16" a="1"/>
  <c r="E150" i="16" a="1"/>
  <c r="E213" i="16" a="1"/>
  <c r="E149" i="16" a="1"/>
  <c r="E191" i="16" a="1"/>
  <c r="E148" i="16" a="1"/>
  <c r="E164" i="16" a="1"/>
  <c r="E212" i="16" a="1"/>
  <c r="E186" i="16" a="1"/>
  <c r="E225" i="16" a="1"/>
  <c r="E222" i="16" a="1"/>
  <c r="E208" i="16" a="1"/>
  <c r="E219" i="16" a="1"/>
  <c r="E182" i="16" a="1"/>
  <c r="E185" i="16" a="1"/>
  <c r="E245" i="16" a="1"/>
  <c r="E237" i="16" a="1"/>
  <c r="E234" i="16" a="1"/>
  <c r="E193" i="16" a="1"/>
  <c r="E197" i="16" a="1"/>
  <c r="E211" i="16" a="1"/>
  <c r="E199" i="16" a="1"/>
  <c r="E250" i="16" a="1"/>
  <c r="E248" i="16" a="1"/>
  <c r="E157" i="16" a="1"/>
  <c r="E161" i="16" a="1"/>
  <c r="E226" i="16" a="1"/>
  <c r="E198" i="16" a="1"/>
  <c r="E244" i="16" a="1"/>
  <c r="E220" i="16" a="1"/>
  <c r="E227" i="16" a="1"/>
  <c r="E240" i="16" a="1"/>
  <c r="E151" i="16" a="1"/>
  <c r="E155" i="16" a="1"/>
  <c r="E232" i="16" a="1"/>
  <c r="E179" i="16" a="1"/>
  <c r="E247" i="16" a="1"/>
  <c r="E236" i="16" a="1"/>
  <c r="E152" i="16" a="1"/>
  <c r="E200" i="16" a="1"/>
  <c r="E178" i="16" a="1"/>
  <c r="E194" i="16" a="1"/>
  <c r="E175" i="16" a="1"/>
  <c r="E214" i="16" a="1"/>
  <c r="E156" i="16" a="1"/>
  <c r="E251" i="16" a="1"/>
  <c r="E249" i="16" a="1"/>
  <c r="E258" i="16" a="1"/>
  <c r="E206" i="16" a="1"/>
  <c r="E230" i="16" a="1"/>
  <c r="E238" i="16" a="1"/>
  <c r="E223" i="16" a="1"/>
  <c r="E159" i="16" a="1"/>
  <c r="E243" i="16" a="1"/>
  <c r="E158" i="16" a="1"/>
  <c r="E210" i="16" a="1"/>
  <c r="E239" i="16" a="1"/>
  <c r="E188" i="16" a="1"/>
  <c r="E257" i="16" a="1"/>
  <c r="E167" i="16" a="1"/>
  <c r="E183" i="16" a="1"/>
  <c r="E162" i="16" a="1"/>
  <c r="E147" i="16" a="1"/>
  <c r="E228" i="16" a="1"/>
  <c r="E165" i="16" a="1"/>
  <c r="E190" i="16" a="1"/>
  <c r="E203" i="16" a="1"/>
  <c r="E254" i="16" a="1"/>
  <c r="S2" i="23" l="1"/>
  <c r="AR9" i="28"/>
  <c r="S4" i="23"/>
  <c r="H114" i="16"/>
  <c r="BO14" i="29"/>
  <c r="H139" i="16"/>
  <c r="BO39" i="29"/>
  <c r="H137" i="16"/>
  <c r="M114" i="34" s="1" a="1"/>
  <c r="M114" i="34" s="1"/>
  <c r="BO37" i="29"/>
  <c r="H134" i="16"/>
  <c r="BO34" i="29"/>
  <c r="H121" i="16"/>
  <c r="BO21" i="29"/>
  <c r="H25" i="6"/>
  <c r="D25" i="23" s="1"/>
  <c r="N2" i="23" s="1"/>
  <c r="H133" i="16"/>
  <c r="BO33" i="29"/>
  <c r="H136" i="16"/>
  <c r="BO36" i="29"/>
  <c r="H125" i="16"/>
  <c r="BO25" i="29"/>
  <c r="H130" i="16"/>
  <c r="BO30" i="29"/>
  <c r="H119" i="16"/>
  <c r="BO19" i="29"/>
  <c r="H113" i="16"/>
  <c r="Q113" i="16" s="1"/>
  <c r="BO13" i="29"/>
  <c r="H117" i="16"/>
  <c r="BO17" i="29"/>
  <c r="H138" i="16"/>
  <c r="BO38" i="29"/>
  <c r="H118" i="16"/>
  <c r="BO18" i="29"/>
  <c r="H129" i="16"/>
  <c r="BO29" i="29"/>
  <c r="H115" i="16"/>
  <c r="BO15" i="29"/>
  <c r="H120" i="16"/>
  <c r="BO20" i="29"/>
  <c r="H135" i="16"/>
  <c r="BO35" i="29"/>
  <c r="H116" i="16"/>
  <c r="Q116" i="16" s="1"/>
  <c r="BO16" i="29"/>
  <c r="H124" i="16"/>
  <c r="M101" i="34" s="1" a="1"/>
  <c r="M101" i="34" s="1"/>
  <c r="BO24" i="29"/>
  <c r="H126" i="16"/>
  <c r="Q126" i="16" s="1"/>
  <c r="BO26" i="29"/>
  <c r="H122" i="16"/>
  <c r="M99" i="34" s="1" a="1"/>
  <c r="M99" i="34" s="1"/>
  <c r="BO22" i="29"/>
  <c r="H128" i="16"/>
  <c r="M105" i="34" s="1" a="1"/>
  <c r="M105" i="34" s="1"/>
  <c r="BO28" i="29"/>
  <c r="H140" i="16"/>
  <c r="BO40" i="29"/>
  <c r="H123" i="16"/>
  <c r="BO23" i="29"/>
  <c r="H132" i="16"/>
  <c r="M109" i="34" s="1" a="1"/>
  <c r="M109" i="34" s="1"/>
  <c r="BO32" i="29"/>
  <c r="H127" i="16"/>
  <c r="BO27" i="29"/>
  <c r="H131" i="16"/>
  <c r="M108" i="34" s="1" a="1"/>
  <c r="M108" i="34" s="1"/>
  <c r="BO31" i="29"/>
  <c r="M97" i="34" a="1"/>
  <c r="M97" i="34" s="1"/>
  <c r="M116" i="34" a="1"/>
  <c r="M116" i="34" s="1"/>
  <c r="M91" i="34" a="1"/>
  <c r="M91" i="34" s="1"/>
  <c r="M100" i="34" a="1"/>
  <c r="M100" i="34" s="1"/>
  <c r="M104" i="34" a="1"/>
  <c r="M104" i="34" s="1"/>
  <c r="M117" i="34" a="1"/>
  <c r="M117" i="34" s="1"/>
  <c r="M103" i="34" a="1"/>
  <c r="M103" i="34" s="1"/>
  <c r="Q134" i="16"/>
  <c r="M111" i="34" a="1"/>
  <c r="M111" i="34" s="1"/>
  <c r="M98" i="34" a="1"/>
  <c r="M98" i="34" s="1"/>
  <c r="Q133" i="16"/>
  <c r="M110" i="34" a="1"/>
  <c r="M110" i="34" s="1"/>
  <c r="M113" i="34" a="1"/>
  <c r="M113" i="34" s="1"/>
  <c r="Q125" i="16"/>
  <c r="M102" i="34" a="1"/>
  <c r="M102" i="34" s="1"/>
  <c r="M112" i="34" a="1"/>
  <c r="M112" i="34" s="1"/>
  <c r="M107" i="34" a="1"/>
  <c r="M107" i="34" s="1"/>
  <c r="M96" i="34" a="1"/>
  <c r="M96" i="34" s="1"/>
  <c r="M90" i="34" a="1"/>
  <c r="M90" i="34" s="1"/>
  <c r="M94" i="34" a="1"/>
  <c r="M94" i="34" s="1"/>
  <c r="M115" i="34" a="1"/>
  <c r="M115" i="34" s="1"/>
  <c r="M95" i="34" a="1"/>
  <c r="M95" i="34" s="1"/>
  <c r="M106" i="34" a="1"/>
  <c r="M106" i="34" s="1"/>
  <c r="Q112" i="16"/>
  <c r="M89" i="34" a="1"/>
  <c r="M89" i="34" s="1"/>
  <c r="M92" i="34" a="1"/>
  <c r="M92" i="34" s="1"/>
  <c r="E249" i="16"/>
  <c r="E162" i="16"/>
  <c r="E155" i="16"/>
  <c r="E166" i="16"/>
  <c r="E184" i="16"/>
  <c r="E246" i="16"/>
  <c r="E252" i="16"/>
  <c r="E238" i="16"/>
  <c r="E232" i="16"/>
  <c r="E206" i="16"/>
  <c r="E152" i="16"/>
  <c r="E215" i="16"/>
  <c r="E228" i="16"/>
  <c r="E173" i="16"/>
  <c r="E223" i="16"/>
  <c r="E168" i="16"/>
  <c r="E247" i="16"/>
  <c r="E178" i="16"/>
  <c r="E157" i="16"/>
  <c r="E237" i="16"/>
  <c r="E153" i="16"/>
  <c r="E198" i="16"/>
  <c r="E158" i="16"/>
  <c r="E187" i="16"/>
  <c r="E177" i="16"/>
  <c r="E239" i="16"/>
  <c r="E217" i="16"/>
  <c r="E230" i="16"/>
  <c r="E220" i="16"/>
  <c r="E248" i="16"/>
  <c r="E150" i="16"/>
  <c r="E203" i="16"/>
  <c r="E202" i="16"/>
  <c r="E236" i="16"/>
  <c r="E196" i="16"/>
  <c r="E254" i="16"/>
  <c r="E191" i="16"/>
  <c r="E163" i="16"/>
  <c r="E211" i="16"/>
  <c r="E261" i="16"/>
  <c r="E213" i="16"/>
  <c r="E226" i="16"/>
  <c r="E164" i="16"/>
  <c r="E225" i="16"/>
  <c r="E190" i="16"/>
  <c r="E259" i="16"/>
  <c r="E244" i="16"/>
  <c r="E222" i="16"/>
  <c r="E255" i="16"/>
  <c r="E200" i="16"/>
  <c r="E167" i="16"/>
  <c r="E165" i="16"/>
  <c r="E160" i="16"/>
  <c r="E151" i="16"/>
  <c r="E186" i="16"/>
  <c r="E192" i="16"/>
  <c r="E251" i="16"/>
  <c r="E180" i="16"/>
  <c r="E161" i="16"/>
  <c r="E188" i="16"/>
  <c r="E182" i="16"/>
  <c r="E179" i="16"/>
  <c r="E243" i="16"/>
  <c r="E260" i="16"/>
  <c r="E181" i="16"/>
  <c r="E175" i="16"/>
  <c r="E224" i="16"/>
  <c r="E258" i="16"/>
  <c r="E159" i="16"/>
  <c r="E147" i="16"/>
  <c r="E214" i="16"/>
  <c r="E204" i="16"/>
  <c r="E189" i="16"/>
  <c r="E205" i="16"/>
  <c r="E245" i="16"/>
  <c r="E256" i="16"/>
  <c r="E227" i="16"/>
  <c r="E201" i="16"/>
  <c r="E241" i="16"/>
  <c r="E169" i="16"/>
  <c r="E242" i="16"/>
  <c r="E156" i="16"/>
  <c r="E229" i="16"/>
  <c r="E257" i="16"/>
  <c r="E210" i="16"/>
  <c r="E207" i="16"/>
  <c r="E183" i="16"/>
  <c r="E149" i="16"/>
  <c r="E233" i="16"/>
  <c r="E170" i="16"/>
  <c r="E231" i="16"/>
  <c r="E216" i="16"/>
  <c r="E235" i="16"/>
  <c r="E197" i="16"/>
  <c r="E148" i="16"/>
  <c r="E171" i="16"/>
  <c r="E174" i="16"/>
  <c r="E240" i="16"/>
  <c r="E234" i="16"/>
  <c r="E194" i="16"/>
  <c r="E185" i="16"/>
  <c r="E212" i="16"/>
  <c r="E172" i="16"/>
  <c r="E208" i="16"/>
  <c r="E193" i="16"/>
  <c r="E209" i="16"/>
  <c r="E250" i="16"/>
  <c r="E154" i="16"/>
  <c r="E221" i="16"/>
  <c r="E219" i="16"/>
  <c r="E195" i="16"/>
  <c r="E176" i="16"/>
  <c r="E199" i="16"/>
  <c r="E218" i="16"/>
  <c r="E253" i="16"/>
  <c r="AZ7" i="28"/>
  <c r="I64" i="6"/>
  <c r="E64" i="23" s="1"/>
  <c r="I11" i="6"/>
  <c r="E11" i="23" s="1"/>
  <c r="I102" i="6"/>
  <c r="I50" i="6"/>
  <c r="E50" i="23" s="1"/>
  <c r="I8" i="6"/>
  <c r="E8" i="23" s="1"/>
  <c r="I14" i="6"/>
  <c r="E14" i="23" s="1"/>
  <c r="I84" i="6"/>
  <c r="E84" i="23" s="1"/>
  <c r="I39" i="6"/>
  <c r="E39" i="23" s="1"/>
  <c r="I101" i="6"/>
  <c r="I67" i="6"/>
  <c r="E67" i="23" s="1"/>
  <c r="I56" i="6"/>
  <c r="E56" i="23" s="1"/>
  <c r="I17" i="6"/>
  <c r="E17" i="23" s="1"/>
  <c r="I98" i="6"/>
  <c r="I45" i="6"/>
  <c r="E45" i="23" s="1"/>
  <c r="I46" i="6"/>
  <c r="E46" i="23" s="1"/>
  <c r="I35" i="6"/>
  <c r="E35" i="23" s="1"/>
  <c r="I82" i="6"/>
  <c r="E82" i="23" s="1"/>
  <c r="I76" i="6"/>
  <c r="E76" i="23" s="1"/>
  <c r="I61" i="6"/>
  <c r="E61" i="23" s="1"/>
  <c r="I106" i="6"/>
  <c r="I53" i="6"/>
  <c r="E53" i="23" s="1"/>
  <c r="I68" i="6"/>
  <c r="E68" i="23" s="1"/>
  <c r="I6" i="6"/>
  <c r="E6" i="23" s="1"/>
  <c r="I42" i="6"/>
  <c r="E42" i="23" s="1"/>
  <c r="I99" i="6"/>
  <c r="I73" i="6"/>
  <c r="E73" i="23" s="1"/>
  <c r="I4" i="6"/>
  <c r="E4" i="23" s="1"/>
  <c r="I36" i="6"/>
  <c r="E36" i="23" s="1"/>
  <c r="I20" i="6"/>
  <c r="E20" i="23" s="1"/>
  <c r="I80" i="6"/>
  <c r="E80" i="23" s="1"/>
  <c r="I77" i="6"/>
  <c r="E77" i="23" s="1"/>
  <c r="I110" i="6"/>
  <c r="I58" i="6"/>
  <c r="E58" i="23" s="1"/>
  <c r="I60" i="6"/>
  <c r="E60" i="23" s="1"/>
  <c r="N4" i="23"/>
  <c r="I107" i="6"/>
  <c r="I111" i="6"/>
  <c r="I109" i="6"/>
  <c r="I87" i="6"/>
  <c r="E87" i="23" s="1"/>
  <c r="I96" i="6"/>
  <c r="I23" i="6"/>
  <c r="E23" i="23" s="1"/>
  <c r="I97" i="6"/>
  <c r="I62" i="6"/>
  <c r="E62" i="23" s="1"/>
  <c r="I30" i="6"/>
  <c r="E30" i="23" s="1"/>
  <c r="I88" i="6"/>
  <c r="E88" i="23" s="1"/>
  <c r="I91" i="6"/>
  <c r="I69" i="6"/>
  <c r="E69" i="23" s="1"/>
  <c r="I65" i="6"/>
  <c r="E65" i="23" s="1"/>
  <c r="I55" i="6"/>
  <c r="E55" i="23" s="1"/>
  <c r="I66" i="6"/>
  <c r="E66" i="23" s="1"/>
  <c r="I71" i="6"/>
  <c r="E71" i="23" s="1"/>
  <c r="I26" i="6"/>
  <c r="E26" i="23" s="1"/>
  <c r="I70" i="6"/>
  <c r="E70" i="23" s="1"/>
  <c r="I85" i="6"/>
  <c r="E85" i="23" s="1"/>
  <c r="I93" i="6"/>
  <c r="I75" i="6"/>
  <c r="E75" i="23" s="1"/>
  <c r="I54" i="6"/>
  <c r="E54" i="23" s="1"/>
  <c r="I78" i="6"/>
  <c r="E78" i="23" s="1"/>
  <c r="I81" i="6"/>
  <c r="E81" i="23" s="1"/>
  <c r="I40" i="6"/>
  <c r="E40" i="23" s="1"/>
  <c r="I72" i="6"/>
  <c r="E72" i="23" s="1"/>
  <c r="I29" i="6"/>
  <c r="E29" i="23" s="1"/>
  <c r="I105" i="6"/>
  <c r="I92" i="6"/>
  <c r="I32" i="6"/>
  <c r="E32" i="23" s="1"/>
  <c r="I100" i="6"/>
  <c r="I57" i="6"/>
  <c r="E57" i="23" s="1"/>
  <c r="I33" i="6"/>
  <c r="E33" i="23" s="1"/>
  <c r="I52" i="6"/>
  <c r="E52" i="23" s="1"/>
  <c r="I112" i="6"/>
  <c r="I27" i="6"/>
  <c r="E27" i="23" s="1"/>
  <c r="I18" i="6"/>
  <c r="E18" i="23" s="1"/>
  <c r="I117" i="6"/>
  <c r="I44" i="6"/>
  <c r="E44" i="23" s="1"/>
  <c r="I24" i="6"/>
  <c r="E24" i="23" s="1"/>
  <c r="I74" i="6"/>
  <c r="E74" i="23" s="1"/>
  <c r="I31" i="6"/>
  <c r="E31" i="23" s="1"/>
  <c r="N3" i="23"/>
  <c r="I104" i="6"/>
  <c r="I83" i="6"/>
  <c r="E83" i="23" s="1"/>
  <c r="I9" i="6"/>
  <c r="E9" i="23" s="1"/>
  <c r="I114" i="6"/>
  <c r="I113" i="6"/>
  <c r="I5" i="6"/>
  <c r="E5" i="23" s="1"/>
  <c r="I12" i="6"/>
  <c r="E12" i="23" s="1"/>
  <c r="I108" i="6"/>
  <c r="I10" i="6"/>
  <c r="E10" i="23" s="1"/>
  <c r="I13" i="6"/>
  <c r="E13" i="23" s="1"/>
  <c r="I79" i="6"/>
  <c r="E79" i="23" s="1"/>
  <c r="I90" i="6"/>
  <c r="I63" i="6"/>
  <c r="E63" i="23" s="1"/>
  <c r="I95" i="6"/>
  <c r="I7" i="6"/>
  <c r="E7" i="23" s="1"/>
  <c r="I89" i="6"/>
  <c r="I2" i="6"/>
  <c r="E2" i="23" s="1"/>
  <c r="I49" i="6"/>
  <c r="E49" i="23" s="1"/>
  <c r="I16" i="6"/>
  <c r="E16" i="23" s="1"/>
  <c r="I15" i="6"/>
  <c r="E15" i="23" s="1"/>
  <c r="I115" i="6"/>
  <c r="I43" i="6"/>
  <c r="E43" i="23" s="1"/>
  <c r="I21" i="6"/>
  <c r="E21" i="23" s="1"/>
  <c r="I47" i="6"/>
  <c r="E47" i="23" s="1"/>
  <c r="I86" i="6"/>
  <c r="E86" i="23" s="1"/>
  <c r="I37" i="6"/>
  <c r="E37" i="23" s="1"/>
  <c r="I22" i="6"/>
  <c r="E22" i="23" s="1"/>
  <c r="I59" i="6"/>
  <c r="E59" i="23" s="1"/>
  <c r="I48" i="6"/>
  <c r="E48" i="23" s="1"/>
  <c r="I34" i="6"/>
  <c r="E34" i="23" s="1"/>
  <c r="I116" i="6"/>
  <c r="I3" i="6"/>
  <c r="E3" i="23" s="1"/>
  <c r="I19" i="6"/>
  <c r="E19" i="23" s="1"/>
  <c r="I94" i="6"/>
  <c r="I41" i="6"/>
  <c r="E41" i="23" s="1"/>
  <c r="I38" i="6"/>
  <c r="E38" i="23" s="1"/>
  <c r="I51" i="6"/>
  <c r="E51" i="23" s="1"/>
  <c r="I103" i="6"/>
  <c r="I28" i="6"/>
  <c r="E28" i="23" s="1"/>
  <c r="AL8" i="28"/>
  <c r="AL6" i="28"/>
  <c r="AS7" i="28"/>
  <c r="N119" i="16"/>
  <c r="Q119" i="16" s="1"/>
  <c r="M112" i="32" a="1"/>
  <c r="M112" i="32" s="1"/>
  <c r="H112" i="32" s="1"/>
  <c r="I112" i="32" s="1"/>
  <c r="K135" i="16"/>
  <c r="M94" i="32" a="1"/>
  <c r="M94" i="32" s="1"/>
  <c r="H94" i="32" s="1"/>
  <c r="I94" i="32" s="1"/>
  <c r="K117" i="16"/>
  <c r="Q117" i="16" s="1"/>
  <c r="M106" i="32" a="1"/>
  <c r="M106" i="32" s="1"/>
  <c r="H106" i="32" s="1"/>
  <c r="I106" i="32" s="1"/>
  <c r="K129" i="16"/>
  <c r="M106" i="30" s="1" a="1"/>
  <c r="M106" i="30" s="1"/>
  <c r="H106" i="30" s="1"/>
  <c r="I106" i="30" s="1"/>
  <c r="J106" i="30" s="1"/>
  <c r="K106" i="30" s="1"/>
  <c r="L106" i="30" s="1"/>
  <c r="N128" i="16"/>
  <c r="M105" i="13" s="1" a="1"/>
  <c r="M105" i="13" s="1"/>
  <c r="H105" i="13" s="1"/>
  <c r="I105" i="13" s="1"/>
  <c r="M100" i="31" a="1"/>
  <c r="M100" i="31" s="1"/>
  <c r="H100" i="31" s="1"/>
  <c r="I100" i="31" s="1"/>
  <c r="L123" i="16"/>
  <c r="BH24" i="26"/>
  <c r="BH23" i="26" s="1"/>
  <c r="BB23" i="26"/>
  <c r="M91" i="32" a="1"/>
  <c r="M91" i="32" s="1"/>
  <c r="H91" i="32" s="1"/>
  <c r="I91" i="32" s="1"/>
  <c r="K114" i="16"/>
  <c r="Q114" i="16" s="1"/>
  <c r="M109" i="32" a="1"/>
  <c r="M109" i="32" s="1"/>
  <c r="H109" i="32" s="1"/>
  <c r="I109" i="32" s="1"/>
  <c r="K132" i="16"/>
  <c r="M100" i="32" a="1"/>
  <c r="M100" i="32" s="1"/>
  <c r="H100" i="32" s="1"/>
  <c r="I100" i="32" s="1"/>
  <c r="K123" i="16"/>
  <c r="M127" i="16"/>
  <c r="M104" i="11" s="1" a="1"/>
  <c r="M104" i="11" s="1"/>
  <c r="H104" i="11" s="1"/>
  <c r="I104" i="11" s="1"/>
  <c r="M92" i="31" a="1"/>
  <c r="M92" i="31" s="1"/>
  <c r="H92" i="31" s="1"/>
  <c r="I92" i="31" s="1"/>
  <c r="L115" i="16"/>
  <c r="M99" i="31" a="1"/>
  <c r="M99" i="31" s="1"/>
  <c r="H99" i="31" s="1"/>
  <c r="I99" i="31" s="1"/>
  <c r="L122" i="16"/>
  <c r="Q122" i="16" s="1"/>
  <c r="M137" i="16"/>
  <c r="M114" i="11" s="1" a="1"/>
  <c r="M114" i="11" s="1"/>
  <c r="H114" i="11" s="1"/>
  <c r="I114" i="11" s="1"/>
  <c r="M108" i="31" a="1"/>
  <c r="M108" i="31" s="1"/>
  <c r="H108" i="31" s="1"/>
  <c r="I108" i="31" s="1"/>
  <c r="L131" i="16"/>
  <c r="M113" i="32" a="1"/>
  <c r="M113" i="32" s="1"/>
  <c r="H113" i="32" s="1"/>
  <c r="I113" i="32" s="1"/>
  <c r="K136" i="16"/>
  <c r="M113" i="30" s="1" a="1"/>
  <c r="M113" i="30" s="1"/>
  <c r="H113" i="30" s="1"/>
  <c r="I113" i="30" s="1"/>
  <c r="J113" i="30" s="1"/>
  <c r="K113" i="30" s="1"/>
  <c r="L113" i="30" s="1"/>
  <c r="N129" i="16"/>
  <c r="M106" i="13" s="1" a="1"/>
  <c r="M106" i="13" s="1"/>
  <c r="H106" i="13" s="1"/>
  <c r="I106" i="13" s="1"/>
  <c r="M105" i="31" a="1"/>
  <c r="M105" i="31" s="1"/>
  <c r="H105" i="31" s="1"/>
  <c r="I105" i="31" s="1"/>
  <c r="L128" i="16"/>
  <c r="M112" i="31" a="1"/>
  <c r="M112" i="31" s="1"/>
  <c r="H112" i="31" s="1"/>
  <c r="I112" i="31" s="1"/>
  <c r="L135" i="16"/>
  <c r="M98" i="32" a="1"/>
  <c r="M98" i="32" s="1"/>
  <c r="H98" i="32" s="1"/>
  <c r="I98" i="32" s="1"/>
  <c r="K121" i="16"/>
  <c r="M131" i="16"/>
  <c r="M108" i="11" s="1" a="1"/>
  <c r="M108" i="11" s="1"/>
  <c r="H108" i="11" s="1"/>
  <c r="I108" i="11" s="1"/>
  <c r="M130" i="16"/>
  <c r="M107" i="11" s="1" a="1"/>
  <c r="M107" i="11" s="1"/>
  <c r="H107" i="11" s="1"/>
  <c r="I107" i="11" s="1"/>
  <c r="M117" i="32" a="1"/>
  <c r="M117" i="32" s="1"/>
  <c r="H117" i="32" s="1"/>
  <c r="I117" i="32" s="1"/>
  <c r="K140" i="16"/>
  <c r="M97" i="32" a="1"/>
  <c r="M97" i="32" s="1"/>
  <c r="H97" i="32" s="1"/>
  <c r="I97" i="32" s="1"/>
  <c r="K120" i="16"/>
  <c r="Q120" i="16" s="1"/>
  <c r="M116" i="32" a="1"/>
  <c r="M116" i="32" s="1"/>
  <c r="H116" i="32" s="1"/>
  <c r="I116" i="32" s="1"/>
  <c r="K139" i="16"/>
  <c r="M116" i="30" s="1" a="1"/>
  <c r="M116" i="30" s="1"/>
  <c r="H116" i="30" s="1"/>
  <c r="I116" i="30" s="1"/>
  <c r="J116" i="30" s="1"/>
  <c r="K116" i="30" s="1"/>
  <c r="L116" i="30" s="1"/>
  <c r="AS24" i="26"/>
  <c r="AM23" i="26"/>
  <c r="AN24" i="26"/>
  <c r="AR23" i="26"/>
  <c r="AX24" i="26"/>
  <c r="M92" i="32" a="1"/>
  <c r="M92" i="32" s="1"/>
  <c r="H92" i="32" s="1"/>
  <c r="I92" i="32" s="1"/>
  <c r="K115" i="16"/>
  <c r="Q115" i="16" s="1"/>
  <c r="M121" i="16"/>
  <c r="M98" i="11" s="1" a="1"/>
  <c r="M98" i="11" s="1"/>
  <c r="H98" i="11" s="1"/>
  <c r="I98" i="11" s="1"/>
  <c r="N135" i="16"/>
  <c r="M112" i="13" s="1" a="1"/>
  <c r="M112" i="13" s="1"/>
  <c r="H112" i="13" s="1"/>
  <c r="I112" i="13" s="1"/>
  <c r="N132" i="16"/>
  <c r="M109" i="13" s="1" a="1"/>
  <c r="M109" i="13" s="1"/>
  <c r="H109" i="13" s="1"/>
  <c r="I109" i="13" s="1"/>
  <c r="M114" i="31" a="1"/>
  <c r="M114" i="31" s="1"/>
  <c r="H114" i="31" s="1"/>
  <c r="I114" i="31" s="1"/>
  <c r="L137" i="16"/>
  <c r="M114" i="9" s="1" a="1"/>
  <c r="M114" i="9" s="1"/>
  <c r="H114" i="9" s="1"/>
  <c r="I114" i="9" s="1"/>
  <c r="M114" i="32" a="1"/>
  <c r="M114" i="32" s="1"/>
  <c r="H114" i="32" s="1"/>
  <c r="I114" i="32" s="1"/>
  <c r="K137" i="16"/>
  <c r="M114" i="30" s="1" a="1"/>
  <c r="M114" i="30" s="1"/>
  <c r="H114" i="30" s="1"/>
  <c r="I114" i="30" s="1"/>
  <c r="J114" i="30" s="1"/>
  <c r="K114" i="30" s="1"/>
  <c r="L114" i="30" s="1"/>
  <c r="M106" i="31" a="1"/>
  <c r="M106" i="31" s="1"/>
  <c r="H106" i="31" s="1"/>
  <c r="I106" i="31" s="1"/>
  <c r="L129" i="16"/>
  <c r="M106" i="9" s="1" a="1"/>
  <c r="M106" i="9" s="1"/>
  <c r="H106" i="9" s="1"/>
  <c r="I106" i="9" s="1"/>
  <c r="N118" i="16"/>
  <c r="M95" i="13" s="1" a="1"/>
  <c r="M95" i="13" s="1"/>
  <c r="H95" i="13" s="1"/>
  <c r="I95" i="13" s="1"/>
  <c r="BF28" i="28"/>
  <c r="BF27" i="28" s="1"/>
  <c r="AY27" i="28"/>
  <c r="M117" i="31" a="1"/>
  <c r="M117" i="31" s="1"/>
  <c r="H117" i="31" s="1"/>
  <c r="I117" i="31" s="1"/>
  <c r="L140" i="16"/>
  <c r="BC24" i="26"/>
  <c r="AW23" i="26"/>
  <c r="AZ28" i="28"/>
  <c r="AS27" i="28"/>
  <c r="M124" i="16"/>
  <c r="M101" i="11" s="1" a="1"/>
  <c r="M101" i="11" s="1"/>
  <c r="H101" i="11" s="1"/>
  <c r="I101" i="11" s="1"/>
  <c r="M115" i="32" a="1"/>
  <c r="M115" i="32" s="1"/>
  <c r="H115" i="32" s="1"/>
  <c r="I115" i="32" s="1"/>
  <c r="K138" i="16"/>
  <c r="Q138" i="16" s="1"/>
  <c r="M129" i="16"/>
  <c r="M106" i="11" s="1" a="1"/>
  <c r="M106" i="11" s="1"/>
  <c r="H106" i="11" s="1"/>
  <c r="I106" i="11" s="1"/>
  <c r="M95" i="32" a="1"/>
  <c r="M95" i="32" s="1"/>
  <c r="H95" i="32" s="1"/>
  <c r="I95" i="32" s="1"/>
  <c r="K118" i="16"/>
  <c r="M104" i="31" a="1"/>
  <c r="M104" i="31" s="1"/>
  <c r="H104" i="31" s="1"/>
  <c r="I104" i="31" s="1"/>
  <c r="L127" i="16"/>
  <c r="M104" i="9" s="1" a="1"/>
  <c r="M104" i="9" s="1"/>
  <c r="H104" i="9" s="1"/>
  <c r="I104" i="9" s="1"/>
  <c r="M104" i="32" a="1"/>
  <c r="M104" i="32" s="1"/>
  <c r="H104" i="32" s="1"/>
  <c r="I104" i="32" s="1"/>
  <c r="K127" i="16"/>
  <c r="M107" i="31" a="1"/>
  <c r="M107" i="31" s="1"/>
  <c r="H107" i="31" s="1"/>
  <c r="I107" i="31" s="1"/>
  <c r="L130" i="16"/>
  <c r="M107" i="9" s="1" a="1"/>
  <c r="M107" i="9" s="1"/>
  <c r="H107" i="9" s="1"/>
  <c r="I107" i="9" s="1"/>
  <c r="N139" i="16"/>
  <c r="M116" i="13" s="1" a="1"/>
  <c r="M116" i="13" s="1"/>
  <c r="H116" i="13" s="1"/>
  <c r="I116" i="13" s="1"/>
  <c r="AT28" i="28"/>
  <c r="AM27" i="28"/>
  <c r="AN28" i="28"/>
  <c r="M98" i="13" a="1"/>
  <c r="M98" i="13" s="1"/>
  <c r="H98" i="13" s="1"/>
  <c r="I98" i="13" s="1"/>
  <c r="M111" i="11" a="1"/>
  <c r="M111" i="11" s="1"/>
  <c r="H111" i="11" s="1"/>
  <c r="I111" i="11" s="1"/>
  <c r="M92" i="13" a="1"/>
  <c r="M92" i="13" s="1"/>
  <c r="H92" i="13" s="1"/>
  <c r="I92" i="13" s="1"/>
  <c r="M113" i="11" a="1"/>
  <c r="M113" i="11" s="1"/>
  <c r="H113" i="11" s="1"/>
  <c r="I113" i="11" s="1"/>
  <c r="AT5" i="28"/>
  <c r="AT7" i="28" s="1"/>
  <c r="M111" i="32" a="1"/>
  <c r="M111" i="32" s="1"/>
  <c r="H111" i="32" s="1"/>
  <c r="I111" i="32" s="1"/>
  <c r="M111" i="31" a="1"/>
  <c r="M111" i="31" s="1"/>
  <c r="H111" i="31" s="1"/>
  <c r="I111" i="31" s="1"/>
  <c r="M113" i="31" a="1"/>
  <c r="M113" i="31" s="1"/>
  <c r="H113" i="31" s="1"/>
  <c r="I113" i="31" s="1"/>
  <c r="M101" i="31" a="1"/>
  <c r="M101" i="31" s="1"/>
  <c r="H101" i="31" s="1"/>
  <c r="I101" i="31" s="1"/>
  <c r="M115" i="31" a="1"/>
  <c r="M115" i="31" s="1"/>
  <c r="H115" i="31" s="1"/>
  <c r="I115" i="31" s="1"/>
  <c r="M94" i="31" a="1"/>
  <c r="M94" i="31" s="1"/>
  <c r="H94" i="31" s="1"/>
  <c r="I94" i="31" s="1"/>
  <c r="M102" i="32" a="1"/>
  <c r="M102" i="32" s="1"/>
  <c r="H102" i="32" s="1"/>
  <c r="I102" i="32" s="1"/>
  <c r="M110" i="32" a="1"/>
  <c r="M110" i="32" s="1"/>
  <c r="H110" i="32" s="1"/>
  <c r="I110" i="32" s="1"/>
  <c r="M93" i="31" a="1"/>
  <c r="M93" i="31" s="1"/>
  <c r="H93" i="31" s="1"/>
  <c r="I93" i="31" s="1"/>
  <c r="M103" i="32" a="1"/>
  <c r="M103" i="32" s="1"/>
  <c r="H103" i="32" s="1"/>
  <c r="I103" i="32" s="1"/>
  <c r="M102" i="31" a="1"/>
  <c r="M102" i="31" s="1"/>
  <c r="H102" i="31" s="1"/>
  <c r="I102" i="31" s="1"/>
  <c r="M95" i="31" a="1"/>
  <c r="M95" i="31" s="1"/>
  <c r="H95" i="31" s="1"/>
  <c r="I95" i="31" s="1"/>
  <c r="M110" i="31" a="1"/>
  <c r="M110" i="31" s="1"/>
  <c r="H110" i="31" s="1"/>
  <c r="I110" i="31" s="1"/>
  <c r="M108" i="32" a="1"/>
  <c r="M108" i="32" s="1"/>
  <c r="H108" i="32" s="1"/>
  <c r="I108" i="32" s="1"/>
  <c r="M98" i="31" a="1"/>
  <c r="M98" i="31" s="1"/>
  <c r="H98" i="31" s="1"/>
  <c r="I98" i="31" s="1"/>
  <c r="M116" i="31" a="1"/>
  <c r="M116" i="31" s="1"/>
  <c r="H116" i="31" s="1"/>
  <c r="I116" i="31" s="1"/>
  <c r="M103" i="31" a="1"/>
  <c r="M103" i="31" s="1"/>
  <c r="H103" i="31" s="1"/>
  <c r="I103" i="31" s="1"/>
  <c r="M109" i="31" a="1"/>
  <c r="M109" i="31" s="1"/>
  <c r="H109" i="31" s="1"/>
  <c r="I109" i="31" s="1"/>
  <c r="M97" i="31" a="1"/>
  <c r="M97" i="31" s="1"/>
  <c r="H97" i="31" s="1"/>
  <c r="I97" i="31" s="1"/>
  <c r="M90" i="32" a="1"/>
  <c r="M90" i="32" s="1"/>
  <c r="H90" i="32" s="1"/>
  <c r="I90" i="32" s="1"/>
  <c r="M90" i="31" a="1"/>
  <c r="M90" i="31" s="1"/>
  <c r="H90" i="31" s="1"/>
  <c r="I90" i="31" s="1"/>
  <c r="M96" i="31" a="1"/>
  <c r="M96" i="31" s="1"/>
  <c r="H96" i="31" s="1"/>
  <c r="I96" i="31" s="1"/>
  <c r="M93" i="32" a="1"/>
  <c r="M93" i="32" s="1"/>
  <c r="H93" i="32" s="1"/>
  <c r="I93" i="32" s="1"/>
  <c r="M101" i="32" a="1"/>
  <c r="M101" i="32" s="1"/>
  <c r="H101" i="32" s="1"/>
  <c r="I101" i="32" s="1"/>
  <c r="M105" i="32" a="1"/>
  <c r="M105" i="32" s="1"/>
  <c r="H105" i="32" s="1"/>
  <c r="I105" i="32" s="1"/>
  <c r="M107" i="32" a="1"/>
  <c r="M107" i="32" s="1"/>
  <c r="H107" i="32" s="1"/>
  <c r="I107" i="32" s="1"/>
  <c r="M96" i="32" a="1"/>
  <c r="M96" i="32" s="1"/>
  <c r="H96" i="32" s="1"/>
  <c r="I96" i="32" s="1"/>
  <c r="M99" i="32" a="1"/>
  <c r="M99" i="32" s="1"/>
  <c r="H99" i="32" s="1"/>
  <c r="I99" i="32" s="1"/>
  <c r="M91" i="31" a="1"/>
  <c r="M91" i="31" s="1"/>
  <c r="H91" i="31" s="1"/>
  <c r="I91" i="31" s="1"/>
  <c r="M116" i="11" a="1"/>
  <c r="M116" i="11" s="1"/>
  <c r="H116" i="11" s="1"/>
  <c r="I116" i="11" s="1"/>
  <c r="M97" i="11" a="1"/>
  <c r="M97" i="11" s="1"/>
  <c r="H97" i="11" s="1"/>
  <c r="I97" i="11" s="1"/>
  <c r="M110" i="11" a="1"/>
  <c r="M110" i="11" s="1"/>
  <c r="H110" i="11" s="1"/>
  <c r="I110" i="11" s="1"/>
  <c r="M91" i="11" a="1"/>
  <c r="M91" i="11" s="1"/>
  <c r="H91" i="11" s="1"/>
  <c r="I91" i="11" s="1"/>
  <c r="M114" i="13" a="1"/>
  <c r="M114" i="13" s="1"/>
  <c r="H114" i="13" s="1"/>
  <c r="I114" i="13" s="1"/>
  <c r="M115" i="11" a="1"/>
  <c r="M115" i="11" s="1"/>
  <c r="H115" i="11" s="1"/>
  <c r="I115" i="11" s="1"/>
  <c r="M113" i="13" a="1"/>
  <c r="M113" i="13" s="1"/>
  <c r="H113" i="13" s="1"/>
  <c r="I113" i="13" s="1"/>
  <c r="M101" i="13" a="1"/>
  <c r="M101" i="13" s="1"/>
  <c r="H101" i="13" s="1"/>
  <c r="I101" i="13" s="1"/>
  <c r="M109" i="11" a="1"/>
  <c r="M109" i="11" s="1"/>
  <c r="H109" i="11" s="1"/>
  <c r="I109" i="11" s="1"/>
  <c r="M102" i="13" a="1"/>
  <c r="M102" i="13" s="1"/>
  <c r="H102" i="13" s="1"/>
  <c r="I102" i="13" s="1"/>
  <c r="M94" i="13" a="1"/>
  <c r="M94" i="13" s="1"/>
  <c r="H94" i="13" s="1"/>
  <c r="I94" i="13" s="1"/>
  <c r="M96" i="11" a="1"/>
  <c r="M96" i="11" s="1"/>
  <c r="H96" i="11" s="1"/>
  <c r="I96" i="11" s="1"/>
  <c r="M105" i="11" a="1"/>
  <c r="M105" i="11" s="1"/>
  <c r="H105" i="11" s="1"/>
  <c r="I105" i="11" s="1"/>
  <c r="M107" i="13" a="1"/>
  <c r="M107" i="13" s="1"/>
  <c r="H107" i="13" s="1"/>
  <c r="I107" i="13" s="1"/>
  <c r="M112" i="11" a="1"/>
  <c r="M112" i="11" s="1"/>
  <c r="H112" i="11" s="1"/>
  <c r="I112" i="11" s="1"/>
  <c r="M95" i="11" a="1"/>
  <c r="M95" i="11" s="1"/>
  <c r="H95" i="11" s="1"/>
  <c r="I95" i="11" s="1"/>
  <c r="M92" i="11" a="1"/>
  <c r="M92" i="11" s="1"/>
  <c r="H92" i="11" s="1"/>
  <c r="I92" i="11" s="1"/>
  <c r="M100" i="13" a="1"/>
  <c r="M100" i="13" s="1"/>
  <c r="H100" i="13" s="1"/>
  <c r="I100" i="13" s="1"/>
  <c r="M93" i="13" a="1"/>
  <c r="M93" i="13" s="1"/>
  <c r="H93" i="13" s="1"/>
  <c r="I93" i="13" s="1"/>
  <c r="M111" i="13" a="1"/>
  <c r="M111" i="13" s="1"/>
  <c r="H111" i="13" s="1"/>
  <c r="I111" i="13" s="1"/>
  <c r="M99" i="11" a="1"/>
  <c r="M99" i="11" s="1"/>
  <c r="H99" i="11" s="1"/>
  <c r="I99" i="11" s="1"/>
  <c r="M99" i="13" a="1"/>
  <c r="M99" i="13" s="1"/>
  <c r="H99" i="13" s="1"/>
  <c r="I99" i="13" s="1"/>
  <c r="M103" i="13" a="1"/>
  <c r="M103" i="13" s="1"/>
  <c r="H103" i="13" s="1"/>
  <c r="I103" i="13" s="1"/>
  <c r="M110" i="13" a="1"/>
  <c r="M110" i="13" s="1"/>
  <c r="H110" i="13" s="1"/>
  <c r="I110" i="13" s="1"/>
  <c r="M117" i="11" a="1"/>
  <c r="M117" i="11" s="1"/>
  <c r="H117" i="11" s="1"/>
  <c r="I117" i="11" s="1"/>
  <c r="M90" i="13" a="1"/>
  <c r="M90" i="13" s="1"/>
  <c r="H90" i="13" s="1"/>
  <c r="I90" i="13" s="1"/>
  <c r="M100" i="11" a="1"/>
  <c r="M100" i="11" s="1"/>
  <c r="H100" i="11" s="1"/>
  <c r="I100" i="11" s="1"/>
  <c r="M97" i="13" a="1"/>
  <c r="M97" i="13" s="1"/>
  <c r="H97" i="13" s="1"/>
  <c r="I97" i="13" s="1"/>
  <c r="M93" i="11" a="1"/>
  <c r="M93" i="11" s="1"/>
  <c r="H93" i="11" s="1"/>
  <c r="I93" i="11" s="1"/>
  <c r="M117" i="13" a="1"/>
  <c r="M117" i="13" s="1"/>
  <c r="H117" i="13" s="1"/>
  <c r="I117" i="13" s="1"/>
  <c r="M94" i="11" a="1"/>
  <c r="M94" i="11" s="1"/>
  <c r="H94" i="11" s="1"/>
  <c r="I94" i="11" s="1"/>
  <c r="M103" i="11" a="1"/>
  <c r="M103" i="11" s="1"/>
  <c r="H103" i="11" s="1"/>
  <c r="I103" i="11" s="1"/>
  <c r="M104" i="13" a="1"/>
  <c r="M104" i="13" s="1"/>
  <c r="H104" i="13" s="1"/>
  <c r="I104" i="13" s="1"/>
  <c r="M108" i="13" a="1"/>
  <c r="M108" i="13" s="1"/>
  <c r="H108" i="13" s="1"/>
  <c r="I108" i="13" s="1"/>
  <c r="M102" i="11" a="1"/>
  <c r="M102" i="11" s="1"/>
  <c r="H102" i="11" s="1"/>
  <c r="I102" i="11" s="1"/>
  <c r="M115" i="13" a="1"/>
  <c r="M115" i="13" s="1"/>
  <c r="H115" i="13" s="1"/>
  <c r="I115" i="13" s="1"/>
  <c r="M90" i="11" a="1"/>
  <c r="M90" i="11" s="1"/>
  <c r="H90" i="11" s="1"/>
  <c r="I90" i="11" s="1"/>
  <c r="M91" i="13" a="1"/>
  <c r="M91" i="13" s="1"/>
  <c r="H91" i="13" s="1"/>
  <c r="I91" i="13" s="1"/>
  <c r="AS6" i="28"/>
  <c r="M111" i="9" a="1"/>
  <c r="M111" i="9" s="1"/>
  <c r="H111" i="9" s="1"/>
  <c r="I111" i="9" s="1"/>
  <c r="M111" i="30" a="1"/>
  <c r="M111" i="30" s="1"/>
  <c r="H111" i="30" s="1"/>
  <c r="I111" i="30" s="1"/>
  <c r="J111" i="30" s="1"/>
  <c r="K111" i="30" s="1"/>
  <c r="L111" i="30" s="1"/>
  <c r="M113" i="9" a="1"/>
  <c r="M113" i="9" s="1"/>
  <c r="H113" i="9" s="1"/>
  <c r="I113" i="9" s="1"/>
  <c r="M101" i="9" a="1"/>
  <c r="M101" i="9" s="1"/>
  <c r="H101" i="9" s="1"/>
  <c r="I101" i="9" s="1"/>
  <c r="M101" i="30" a="1"/>
  <c r="M101" i="30" s="1"/>
  <c r="H101" i="30" s="1"/>
  <c r="I101" i="30" s="1"/>
  <c r="J101" i="30" s="1"/>
  <c r="K101" i="30" s="1"/>
  <c r="L101" i="30" s="1"/>
  <c r="M115" i="9" a="1"/>
  <c r="M115" i="9" s="1"/>
  <c r="H115" i="9" s="1"/>
  <c r="I115" i="9" s="1"/>
  <c r="M94" i="9" a="1"/>
  <c r="M94" i="9" s="1"/>
  <c r="H94" i="9" s="1"/>
  <c r="I94" i="9" s="1"/>
  <c r="M94" i="30" a="1"/>
  <c r="M94" i="30" s="1"/>
  <c r="H94" i="30" s="1"/>
  <c r="I94" i="30" s="1"/>
  <c r="J94" i="30" s="1"/>
  <c r="K94" i="30" s="1"/>
  <c r="L94" i="30" s="1"/>
  <c r="M93" i="9" a="1"/>
  <c r="M93" i="9" s="1"/>
  <c r="H93" i="9" s="1"/>
  <c r="I93" i="9" s="1"/>
  <c r="M93" i="30" a="1"/>
  <c r="M93" i="30" s="1"/>
  <c r="H93" i="30" s="1"/>
  <c r="I93" i="30" s="1"/>
  <c r="J93" i="30" s="1"/>
  <c r="K93" i="30" s="1"/>
  <c r="L93" i="30" s="1"/>
  <c r="M102" i="9" a="1"/>
  <c r="M102" i="9" s="1"/>
  <c r="H102" i="9" s="1"/>
  <c r="I102" i="9" s="1"/>
  <c r="M102" i="30" a="1"/>
  <c r="M102" i="30" s="1"/>
  <c r="H102" i="30" s="1"/>
  <c r="I102" i="30" s="1"/>
  <c r="J102" i="30" s="1"/>
  <c r="K102" i="30" s="1"/>
  <c r="L102" i="30" s="1"/>
  <c r="M117" i="9" a="1"/>
  <c r="M117" i="9" s="1"/>
  <c r="H117" i="9" s="1"/>
  <c r="I117" i="9" s="1"/>
  <c r="M117" i="30" a="1"/>
  <c r="M117" i="30" s="1"/>
  <c r="H117" i="30" s="1"/>
  <c r="I117" i="30" s="1"/>
  <c r="J117" i="30" s="1"/>
  <c r="K117" i="30" s="1"/>
  <c r="L117" i="30" s="1"/>
  <c r="M95" i="9" a="1"/>
  <c r="M95" i="9" s="1"/>
  <c r="H95" i="9" s="1"/>
  <c r="I95" i="9" s="1"/>
  <c r="M95" i="30" a="1"/>
  <c r="M95" i="30" s="1"/>
  <c r="H95" i="30" s="1"/>
  <c r="I95" i="30" s="1"/>
  <c r="J95" i="30" s="1"/>
  <c r="K95" i="30" s="1"/>
  <c r="L95" i="30" s="1"/>
  <c r="M110" i="9" a="1"/>
  <c r="M110" i="9" s="1"/>
  <c r="H110" i="9" s="1"/>
  <c r="I110" i="9" s="1"/>
  <c r="M110" i="30" a="1"/>
  <c r="M110" i="30" s="1"/>
  <c r="H110" i="30" s="1"/>
  <c r="I110" i="30" s="1"/>
  <c r="J110" i="30" s="1"/>
  <c r="K110" i="30" s="1"/>
  <c r="L110" i="30" s="1"/>
  <c r="M98" i="9" a="1"/>
  <c r="M98" i="9" s="1"/>
  <c r="H98" i="9" s="1"/>
  <c r="I98" i="9" s="1"/>
  <c r="M98" i="30" a="1"/>
  <c r="M98" i="30" s="1"/>
  <c r="H98" i="30" s="1"/>
  <c r="I98" i="30" s="1"/>
  <c r="J98" i="30" s="1"/>
  <c r="K98" i="30" s="1"/>
  <c r="L98" i="30" s="1"/>
  <c r="M116" i="9" a="1"/>
  <c r="M116" i="9" s="1"/>
  <c r="H116" i="9" s="1"/>
  <c r="I116" i="9" s="1"/>
  <c r="M104" i="30" a="1"/>
  <c r="M104" i="30" s="1"/>
  <c r="H104" i="30" s="1"/>
  <c r="I104" i="30" s="1"/>
  <c r="J104" i="30" s="1"/>
  <c r="K104" i="30" s="1"/>
  <c r="L104" i="30" s="1"/>
  <c r="M107" i="30" a="1"/>
  <c r="M107" i="30" s="1"/>
  <c r="H107" i="30" s="1"/>
  <c r="I107" i="30" s="1"/>
  <c r="J107" i="30" s="1"/>
  <c r="K107" i="30" s="1"/>
  <c r="L107" i="30" s="1"/>
  <c r="M103" i="9" a="1"/>
  <c r="M103" i="9" s="1"/>
  <c r="H103" i="9" s="1"/>
  <c r="I103" i="9" s="1"/>
  <c r="M103" i="30" a="1"/>
  <c r="M103" i="30" s="1"/>
  <c r="H103" i="30" s="1"/>
  <c r="I103" i="30" s="1"/>
  <c r="J103" i="30" s="1"/>
  <c r="K103" i="30" s="1"/>
  <c r="L103" i="30" s="1"/>
  <c r="M109" i="9" a="1"/>
  <c r="M109" i="9" s="1"/>
  <c r="H109" i="9" s="1"/>
  <c r="I109" i="9" s="1"/>
  <c r="M109" i="30" a="1"/>
  <c r="M109" i="30" s="1"/>
  <c r="H109" i="30" s="1"/>
  <c r="I109" i="30" s="1"/>
  <c r="J109" i="30" s="1"/>
  <c r="K109" i="30" s="1"/>
  <c r="L109" i="30" s="1"/>
  <c r="M97" i="9" a="1"/>
  <c r="M97" i="9" s="1"/>
  <c r="H97" i="9" s="1"/>
  <c r="I97" i="9" s="1"/>
  <c r="M97" i="30" a="1"/>
  <c r="M97" i="30" s="1"/>
  <c r="H97" i="30" s="1"/>
  <c r="I97" i="30" s="1"/>
  <c r="J97" i="30" s="1"/>
  <c r="K97" i="30" s="1"/>
  <c r="L97" i="30" s="1"/>
  <c r="M90" i="9" a="1"/>
  <c r="M90" i="9" s="1"/>
  <c r="H90" i="9" s="1"/>
  <c r="I90" i="9" s="1"/>
  <c r="M90" i="30" a="1"/>
  <c r="M90" i="30" s="1"/>
  <c r="H90" i="30" s="1"/>
  <c r="I90" i="30" s="1"/>
  <c r="J90" i="30" s="1"/>
  <c r="K90" i="30" s="1"/>
  <c r="L90" i="30" s="1"/>
  <c r="M96" i="9" a="1"/>
  <c r="M96" i="9" s="1"/>
  <c r="H96" i="9" s="1"/>
  <c r="I96" i="9" s="1"/>
  <c r="M96" i="30" a="1"/>
  <c r="M96" i="30" s="1"/>
  <c r="H96" i="30" s="1"/>
  <c r="I96" i="30" s="1"/>
  <c r="J96" i="30" s="1"/>
  <c r="K96" i="30" s="1"/>
  <c r="L96" i="30" s="1"/>
  <c r="M100" i="9" a="1"/>
  <c r="M100" i="9" s="1"/>
  <c r="H100" i="9" s="1"/>
  <c r="I100" i="9" s="1"/>
  <c r="M100" i="30" a="1"/>
  <c r="M100" i="30" s="1"/>
  <c r="H100" i="30" s="1"/>
  <c r="I100" i="30" s="1"/>
  <c r="J100" i="30" s="1"/>
  <c r="K100" i="30" s="1"/>
  <c r="L100" i="30" s="1"/>
  <c r="M108" i="9" a="1"/>
  <c r="M108" i="9" s="1"/>
  <c r="H108" i="9" s="1"/>
  <c r="I108" i="9" s="1"/>
  <c r="M108" i="30" a="1"/>
  <c r="M108" i="30" s="1"/>
  <c r="H108" i="30" s="1"/>
  <c r="I108" i="30" s="1"/>
  <c r="J108" i="30" s="1"/>
  <c r="K108" i="30" s="1"/>
  <c r="L108" i="30" s="1"/>
  <c r="M105" i="30" a="1"/>
  <c r="M105" i="30" s="1"/>
  <c r="H105" i="30" s="1"/>
  <c r="I105" i="30" s="1"/>
  <c r="J105" i="30" s="1"/>
  <c r="K105" i="30" s="1"/>
  <c r="L105" i="30" s="1"/>
  <c r="M112" i="9" a="1"/>
  <c r="M112" i="9" s="1"/>
  <c r="H112" i="9" s="1"/>
  <c r="I112" i="9" s="1"/>
  <c r="M112" i="30" a="1"/>
  <c r="M112" i="30" s="1"/>
  <c r="H112" i="30" s="1"/>
  <c r="I112" i="30" s="1"/>
  <c r="J112" i="30" s="1"/>
  <c r="K112" i="30" s="1"/>
  <c r="L112" i="30" s="1"/>
  <c r="M92" i="9" a="1"/>
  <c r="M92" i="9" s="1"/>
  <c r="H92" i="9" s="1"/>
  <c r="I92" i="9" s="1"/>
  <c r="M92" i="30" a="1"/>
  <c r="M92" i="30" s="1"/>
  <c r="H92" i="30" s="1"/>
  <c r="I92" i="30" s="1"/>
  <c r="J92" i="30" s="1"/>
  <c r="K92" i="30" s="1"/>
  <c r="L92" i="30" s="1"/>
  <c r="M99" i="30" a="1"/>
  <c r="M99" i="30" s="1"/>
  <c r="H99" i="30" s="1"/>
  <c r="I99" i="30" s="1"/>
  <c r="J99" i="30" s="1"/>
  <c r="K99" i="30" s="1"/>
  <c r="L99" i="30" s="1"/>
  <c r="M91" i="9" a="1"/>
  <c r="M91" i="9" s="1"/>
  <c r="H91" i="9" s="1"/>
  <c r="I91" i="9" s="1"/>
  <c r="M91" i="30" a="1"/>
  <c r="M91" i="30" s="1"/>
  <c r="H91" i="30" s="1"/>
  <c r="I91" i="30" s="1"/>
  <c r="J91" i="30" s="1"/>
  <c r="K91" i="30" s="1"/>
  <c r="L91" i="30" s="1"/>
  <c r="AZ9" i="28"/>
  <c r="AM5" i="28"/>
  <c r="AM7" i="28" s="1"/>
  <c r="N2" i="22"/>
  <c r="AK9" i="28"/>
  <c r="BH5" i="28"/>
  <c r="BH7" i="28" s="1"/>
  <c r="J68" i="2"/>
  <c r="E68" i="22"/>
  <c r="J28" i="2"/>
  <c r="E28" i="22"/>
  <c r="J95" i="2"/>
  <c r="E95" i="22"/>
  <c r="E73" i="22"/>
  <c r="J73" i="2"/>
  <c r="BO52" i="29"/>
  <c r="F52" i="29" s="1"/>
  <c r="J10" i="2"/>
  <c r="E10" i="22"/>
  <c r="K2" i="2"/>
  <c r="F2" i="22"/>
  <c r="J3" i="2"/>
  <c r="E3" i="22"/>
  <c r="J79" i="2"/>
  <c r="E79" i="22"/>
  <c r="J70" i="2"/>
  <c r="E70" i="22"/>
  <c r="J101" i="2"/>
  <c r="E101" i="22"/>
  <c r="J97" i="2"/>
  <c r="E97" i="22"/>
  <c r="J63" i="2"/>
  <c r="E63" i="22"/>
  <c r="J25" i="2"/>
  <c r="E25" i="22"/>
  <c r="BO48" i="29"/>
  <c r="F48" i="29" s="1"/>
  <c r="BO56" i="29"/>
  <c r="F56" i="29" s="1"/>
  <c r="J13" i="2"/>
  <c r="E13" i="22"/>
  <c r="J59" i="2"/>
  <c r="E59" i="22"/>
  <c r="J27" i="2"/>
  <c r="E27" i="22"/>
  <c r="J20" i="2"/>
  <c r="E20" i="22"/>
  <c r="J47" i="2"/>
  <c r="E47" i="22"/>
  <c r="J24" i="2"/>
  <c r="E24" i="22"/>
  <c r="J76" i="2"/>
  <c r="E76" i="22"/>
  <c r="J75" i="2"/>
  <c r="E75" i="22"/>
  <c r="J92" i="2"/>
  <c r="E92" i="22"/>
  <c r="J5" i="2"/>
  <c r="E5" i="22"/>
  <c r="J69" i="2"/>
  <c r="E69" i="22"/>
  <c r="E30" i="22"/>
  <c r="J30" i="2"/>
  <c r="J12" i="2"/>
  <c r="E12" i="22"/>
  <c r="J56" i="2"/>
  <c r="E56" i="22"/>
  <c r="J38" i="2"/>
  <c r="E38" i="22"/>
  <c r="J14" i="2"/>
  <c r="E14" i="22"/>
  <c r="BO67" i="29"/>
  <c r="F67" i="29" s="1"/>
  <c r="E83" i="22"/>
  <c r="J83" i="2"/>
  <c r="J115" i="2"/>
  <c r="E115" i="22"/>
  <c r="J8" i="2"/>
  <c r="E8" i="22"/>
  <c r="J85" i="2"/>
  <c r="E85" i="22"/>
  <c r="J48" i="2"/>
  <c r="E48" i="22"/>
  <c r="E64" i="22"/>
  <c r="J64" i="2"/>
  <c r="BO72" i="29"/>
  <c r="F72" i="29" s="1"/>
  <c r="BO46" i="29"/>
  <c r="F46" i="29" s="1"/>
  <c r="BO58" i="29"/>
  <c r="F58" i="29" s="1"/>
  <c r="BO55" i="29"/>
  <c r="F55" i="29" s="1"/>
  <c r="E99" i="22"/>
  <c r="J99" i="2"/>
  <c r="BA5" i="28"/>
  <c r="N5" i="22"/>
  <c r="J34" i="2"/>
  <c r="E34" i="22"/>
  <c r="J4" i="2"/>
  <c r="E4" i="22"/>
  <c r="BF9" i="28"/>
  <c r="J87" i="2"/>
  <c r="E87" i="22"/>
  <c r="J82" i="2"/>
  <c r="E82" i="22"/>
  <c r="J90" i="2"/>
  <c r="E90" i="22"/>
  <c r="J54" i="2"/>
  <c r="E54" i="22"/>
  <c r="J16" i="2"/>
  <c r="E16" i="22"/>
  <c r="J72" i="2"/>
  <c r="E72" i="22"/>
  <c r="E102" i="22"/>
  <c r="J102" i="2"/>
  <c r="BO71" i="29"/>
  <c r="F71" i="29" s="1"/>
  <c r="BO54" i="29"/>
  <c r="F54" i="29" s="1"/>
  <c r="BO60" i="29"/>
  <c r="F60" i="29" s="1"/>
  <c r="J94" i="2"/>
  <c r="E94" i="22"/>
  <c r="BO59" i="29"/>
  <c r="F59" i="29" s="1"/>
  <c r="BM11" i="29"/>
  <c r="BO63" i="29"/>
  <c r="F63" i="29" s="1"/>
  <c r="J113" i="2"/>
  <c r="E113" i="22"/>
  <c r="E71" i="22"/>
  <c r="J71" i="2"/>
  <c r="E74" i="22"/>
  <c r="J74" i="2"/>
  <c r="J55" i="2"/>
  <c r="E55" i="22"/>
  <c r="J37" i="2"/>
  <c r="E37" i="22"/>
  <c r="J53" i="2"/>
  <c r="E53" i="22"/>
  <c r="J65" i="2"/>
  <c r="E65" i="22"/>
  <c r="J15" i="2"/>
  <c r="E15" i="22"/>
  <c r="J61" i="2"/>
  <c r="E61" i="22"/>
  <c r="J89" i="2"/>
  <c r="E89" i="22"/>
  <c r="J58" i="2"/>
  <c r="E58" i="22"/>
  <c r="J57" i="2"/>
  <c r="E57" i="22"/>
  <c r="N3" i="22"/>
  <c r="J33" i="2"/>
  <c r="E33" i="22"/>
  <c r="J40" i="2"/>
  <c r="E40" i="22"/>
  <c r="J107" i="2"/>
  <c r="E107" i="22"/>
  <c r="BO64" i="29"/>
  <c r="F64" i="29" s="1"/>
  <c r="E100" i="22"/>
  <c r="J100" i="2"/>
  <c r="J117" i="2"/>
  <c r="E117" i="22"/>
  <c r="J112" i="2"/>
  <c r="E112" i="22"/>
  <c r="J31" i="2"/>
  <c r="E31" i="22"/>
  <c r="J51" i="2"/>
  <c r="E51" i="22"/>
  <c r="J6" i="2"/>
  <c r="E6" i="22"/>
  <c r="J32" i="2"/>
  <c r="E32" i="22"/>
  <c r="J66" i="2"/>
  <c r="E66" i="22"/>
  <c r="E50" i="22"/>
  <c r="J50" i="2"/>
  <c r="J11" i="2"/>
  <c r="E11" i="22"/>
  <c r="J109" i="2"/>
  <c r="E109" i="22"/>
  <c r="BO69" i="29"/>
  <c r="F69" i="29" s="1"/>
  <c r="BO66" i="29"/>
  <c r="F66" i="29" s="1"/>
  <c r="BO53" i="29"/>
  <c r="F53" i="29" s="1"/>
  <c r="J42" i="2"/>
  <c r="E42" i="22"/>
  <c r="J22" i="2"/>
  <c r="E22" i="22"/>
  <c r="J35" i="2"/>
  <c r="E35" i="22"/>
  <c r="BO65" i="29"/>
  <c r="F65" i="29" s="1"/>
  <c r="J36" i="2"/>
  <c r="E36" i="22"/>
  <c r="J86" i="2"/>
  <c r="E86" i="22"/>
  <c r="J29" i="2"/>
  <c r="E29" i="22"/>
  <c r="E108" i="22"/>
  <c r="J108" i="2"/>
  <c r="J93" i="2"/>
  <c r="E93" i="22"/>
  <c r="J110" i="2"/>
  <c r="E110" i="22"/>
  <c r="J19" i="2"/>
  <c r="E19" i="22"/>
  <c r="J96" i="2"/>
  <c r="E96" i="22"/>
  <c r="J105" i="2"/>
  <c r="E105" i="22"/>
  <c r="J18" i="2"/>
  <c r="E18" i="22"/>
  <c r="J77" i="2"/>
  <c r="E77" i="22"/>
  <c r="J104" i="2"/>
  <c r="E104" i="22"/>
  <c r="J39" i="2"/>
  <c r="E39" i="22"/>
  <c r="BO68" i="29"/>
  <c r="F68" i="29" s="1"/>
  <c r="M89" i="13" a="1"/>
  <c r="M89" i="13" s="1"/>
  <c r="H89" i="13" s="1"/>
  <c r="I89" i="13" s="1"/>
  <c r="BO57" i="29"/>
  <c r="F57" i="29" s="1"/>
  <c r="J17" i="2"/>
  <c r="E17" i="22"/>
  <c r="BO51" i="29"/>
  <c r="F51" i="29" s="1"/>
  <c r="BO45" i="29"/>
  <c r="F45" i="29" s="1"/>
  <c r="BO49" i="29"/>
  <c r="F49" i="29" s="1"/>
  <c r="J91" i="2"/>
  <c r="E91" i="22"/>
  <c r="J67" i="2"/>
  <c r="E67" i="22"/>
  <c r="J103" i="2"/>
  <c r="E103" i="22"/>
  <c r="E114" i="22"/>
  <c r="J114" i="2"/>
  <c r="J9" i="2"/>
  <c r="E9" i="22"/>
  <c r="J21" i="2"/>
  <c r="E21" i="22"/>
  <c r="E43" i="22"/>
  <c r="J43" i="2"/>
  <c r="BO62" i="29"/>
  <c r="F62" i="29" s="1"/>
  <c r="J80" i="2"/>
  <c r="E80" i="22"/>
  <c r="BG7" i="28"/>
  <c r="BG8" i="28"/>
  <c r="BG6" i="28"/>
  <c r="N4" i="22"/>
  <c r="J84" i="2"/>
  <c r="E84" i="22"/>
  <c r="AY9" i="28"/>
  <c r="J88" i="2"/>
  <c r="E88" i="22"/>
  <c r="E62" i="22"/>
  <c r="J62" i="2"/>
  <c r="BO70" i="29"/>
  <c r="F70" i="29" s="1"/>
  <c r="BO50" i="29"/>
  <c r="F50" i="29" s="1"/>
  <c r="BO61" i="29"/>
  <c r="F61" i="29" s="1"/>
  <c r="BG11" i="29"/>
  <c r="BO12" i="29"/>
  <c r="BO44" i="29"/>
  <c r="F44" i="29" s="1"/>
  <c r="BH11" i="29"/>
  <c r="E49" i="22"/>
  <c r="J49" i="2"/>
  <c r="J26" i="2"/>
  <c r="E26" i="22"/>
  <c r="J45" i="2"/>
  <c r="E45" i="22"/>
  <c r="E111" i="22"/>
  <c r="J111" i="2"/>
  <c r="J46" i="2"/>
  <c r="E46" i="22"/>
  <c r="J106" i="2"/>
  <c r="E106" i="22"/>
  <c r="J98" i="2"/>
  <c r="E98" i="22"/>
  <c r="J78" i="2"/>
  <c r="E78" i="22"/>
  <c r="E116" i="22"/>
  <c r="J116" i="2"/>
  <c r="J44" i="2"/>
  <c r="E44" i="22"/>
  <c r="J52" i="2"/>
  <c r="E52" i="22"/>
  <c r="J60" i="2"/>
  <c r="E60" i="22"/>
  <c r="J23" i="2"/>
  <c r="E23" i="22"/>
  <c r="E81" i="22"/>
  <c r="J81" i="2"/>
  <c r="J41" i="2"/>
  <c r="E41" i="22"/>
  <c r="J7" i="2"/>
  <c r="E7" i="22"/>
  <c r="M89" i="11" a="1"/>
  <c r="M89" i="11" s="1"/>
  <c r="H89" i="11" s="1"/>
  <c r="I89" i="11" s="1"/>
  <c r="BO47" i="29"/>
  <c r="F47" i="29" s="1"/>
  <c r="M243" i="16" a="1"/>
  <c r="K147" i="16" a="1"/>
  <c r="F9" i="16"/>
  <c r="D157" i="16" a="1"/>
  <c r="L245" i="16" a="1"/>
  <c r="D150" i="16" a="1"/>
  <c r="D232" i="16" a="1"/>
  <c r="D189" i="16" a="1"/>
  <c r="D161" i="16" a="1"/>
  <c r="N258" i="16" a="1"/>
  <c r="F8" i="16"/>
  <c r="L255" i="16" a="1"/>
  <c r="N235" i="16" a="1"/>
  <c r="K215" i="16" a="1"/>
  <c r="K206" i="16" a="1"/>
  <c r="I240" i="16" a="1"/>
  <c r="D222" i="16" a="1"/>
  <c r="I235" i="16" a="1"/>
  <c r="K257" i="16" a="1"/>
  <c r="K200" i="16" a="1"/>
  <c r="J236" i="16" a="1"/>
  <c r="I241" i="16" a="1"/>
  <c r="D146" i="16" a="1"/>
  <c r="D199" i="16" a="1"/>
  <c r="K165" i="16" a="1"/>
  <c r="L239" i="16" a="1"/>
  <c r="L250" i="16" a="1"/>
  <c r="K199" i="16" a="1"/>
  <c r="J235" i="16" a="1"/>
  <c r="O241" i="16" a="1"/>
  <c r="D228" i="16" a="1"/>
  <c r="D202" i="16" a="1"/>
  <c r="K169" i="16" a="1"/>
  <c r="K255" i="16" a="1"/>
  <c r="J261" i="16" a="1"/>
  <c r="N259" i="16" a="1"/>
  <c r="D240" i="16" a="1"/>
  <c r="D159" i="16" a="1"/>
  <c r="D207" i="16" a="1"/>
  <c r="I251" i="16" a="1"/>
  <c r="K212" i="16" a="1"/>
  <c r="D251" i="16" a="1"/>
  <c r="L251" i="16" a="1"/>
  <c r="K164" i="16" a="1"/>
  <c r="K194" i="16" a="1"/>
  <c r="D160" i="16" a="1"/>
  <c r="O250" i="16" a="1"/>
  <c r="D238" i="16" a="1"/>
  <c r="O259" i="16" a="1"/>
  <c r="D211" i="16" a="1"/>
  <c r="F5" i="16"/>
  <c r="N242" i="16" a="1"/>
  <c r="J250" i="16" a="1"/>
  <c r="M260" i="16" a="1"/>
  <c r="J247" i="16" a="1"/>
  <c r="K152" i="16" a="1"/>
  <c r="N254" i="16" a="1"/>
  <c r="K186" i="16" a="1"/>
  <c r="D165" i="16" a="1"/>
  <c r="O246" i="16" a="1"/>
  <c r="M251" i="16" a="1"/>
  <c r="K211" i="16" a="1"/>
  <c r="K207" i="16" a="1"/>
  <c r="O245" i="16" a="1"/>
  <c r="N234" i="16" a="1"/>
  <c r="K197" i="16" a="1"/>
  <c r="K170" i="16" a="1"/>
  <c r="D261" i="16" a="1"/>
  <c r="K168" i="16" a="1"/>
  <c r="D210" i="16" a="1"/>
  <c r="O242" i="16" a="1"/>
  <c r="I259" i="16" a="1"/>
  <c r="D212" i="16" a="1"/>
  <c r="K195" i="16" a="1"/>
  <c r="L258" i="16" a="1"/>
  <c r="D173" i="16" a="1"/>
  <c r="D247" i="16" a="1"/>
  <c r="K191" i="16" a="1"/>
  <c r="K201" i="16" a="1"/>
  <c r="D197" i="16" a="1"/>
  <c r="D196" i="16" a="1"/>
  <c r="O237" i="16" a="1"/>
  <c r="M261" i="16" a="1"/>
  <c r="M255" i="16" a="1"/>
  <c r="D237" i="16" a="1"/>
  <c r="L242" i="16" a="1"/>
  <c r="D255" i="16" a="1"/>
  <c r="D177" i="16" a="1"/>
  <c r="N255" i="16" a="1"/>
  <c r="N243" i="16" a="1"/>
  <c r="K154" i="16" a="1"/>
  <c r="D176" i="16" a="1"/>
  <c r="K208" i="16" a="1"/>
  <c r="M244" i="16" a="1"/>
  <c r="D234" i="16" a="1"/>
  <c r="K232" i="16" a="1"/>
  <c r="D213" i="16" a="1"/>
  <c r="K150" i="16" a="1"/>
  <c r="J243" i="16" a="1"/>
  <c r="J259" i="16" a="1"/>
  <c r="O235" i="16" a="1"/>
  <c r="N257" i="16" a="1"/>
  <c r="D154" i="16" a="1"/>
  <c r="J237" i="16" a="1"/>
  <c r="K221" i="16" a="1"/>
  <c r="K155" i="16" a="1"/>
  <c r="K172" i="16" a="1"/>
  <c r="D182" i="16" a="1"/>
  <c r="K242" i="16" a="1"/>
  <c r="D180" i="16" a="1"/>
  <c r="M234" i="16" a="1"/>
  <c r="D147" i="16" a="1"/>
  <c r="M252" i="16" a="1"/>
  <c r="D239" i="16" a="1"/>
  <c r="D190" i="16" a="1"/>
  <c r="D215" i="16" a="1"/>
  <c r="K193" i="16" a="1"/>
  <c r="O252" i="16" a="1"/>
  <c r="K202" i="16" a="1"/>
  <c r="D231" i="16" a="1"/>
  <c r="D233" i="16" a="1"/>
  <c r="M235" i="16" a="1"/>
  <c r="O244" i="16" a="1"/>
  <c r="I258" i="16" a="1"/>
  <c r="K239" i="16" a="1"/>
  <c r="D149" i="16" a="1"/>
  <c r="M241" i="16" a="1"/>
  <c r="K241" i="16" a="1"/>
  <c r="E8" i="16"/>
  <c r="M236" i="16" a="1"/>
  <c r="D186" i="16" a="1"/>
  <c r="J252" i="16" a="1"/>
  <c r="L240" i="16" a="1"/>
  <c r="J239" i="16" a="1"/>
  <c r="I256" i="16" a="1"/>
  <c r="D183" i="16" a="1"/>
  <c r="D156" i="16" a="1"/>
  <c r="K182" i="16" a="1"/>
  <c r="K261" i="16" a="1"/>
  <c r="K192" i="16" a="1"/>
  <c r="J244" i="16" a="1"/>
  <c r="K252" i="16" a="1"/>
  <c r="D257" i="16" a="1"/>
  <c r="D214" i="16" a="1"/>
  <c r="K210" i="16" a="1"/>
  <c r="I244" i="16" a="1"/>
  <c r="I246" i="16" a="1"/>
  <c r="K187" i="16" a="1"/>
  <c r="K161" i="16" a="1"/>
  <c r="K158" i="16" a="1"/>
  <c r="K156" i="16" a="1"/>
  <c r="I237" i="16" a="1"/>
  <c r="D163" i="16" a="1"/>
  <c r="M250" i="16" a="1"/>
  <c r="K249" i="16" a="1"/>
  <c r="N250" i="16" a="1"/>
  <c r="M246" i="16" a="1"/>
  <c r="D195" i="16" a="1"/>
  <c r="K205" i="16" a="1"/>
  <c r="K213" i="16" a="1"/>
  <c r="K183" i="16" a="1"/>
  <c r="K229" i="16" a="1"/>
  <c r="N236" i="16" a="1"/>
  <c r="N261" i="16" a="1"/>
  <c r="K160" i="16" a="1"/>
  <c r="D224" i="16" a="1"/>
  <c r="K223" i="16" a="1"/>
  <c r="J240" i="16" a="1"/>
  <c r="K171" i="16" a="1"/>
  <c r="L234" i="16" a="1"/>
  <c r="M247" i="16" a="1"/>
  <c r="K166" i="16" a="1"/>
  <c r="D155" i="16" a="1"/>
  <c r="D250" i="16" a="1"/>
  <c r="D260" i="16" a="1"/>
  <c r="I239" i="16" a="1"/>
  <c r="D219" i="16" a="1"/>
  <c r="I250" i="16" a="1"/>
  <c r="N238" i="16" a="1"/>
  <c r="N241" i="16" a="1"/>
  <c r="J234" i="16" a="1"/>
  <c r="K209" i="16" a="1"/>
  <c r="K181" i="16" a="1"/>
  <c r="O256" i="16" a="1"/>
  <c r="D241" i="16" a="1"/>
  <c r="L254" i="16" a="1"/>
  <c r="K204" i="16" a="1"/>
  <c r="J258" i="16" a="1"/>
  <c r="D208" i="16" a="1"/>
  <c r="O258" i="16" a="1"/>
  <c r="J238" i="16" a="1"/>
  <c r="O260" i="16" a="1"/>
  <c r="K258" i="16" a="1"/>
  <c r="K226" i="16" a="1"/>
  <c r="D13" i="16"/>
  <c r="K203" i="16" a="1"/>
  <c r="K236" i="16" a="1"/>
  <c r="M254" i="16" a="1"/>
  <c r="K146" i="16" a="1"/>
  <c r="I242" i="16" a="1"/>
  <c r="D216" i="16" a="1"/>
  <c r="K153" i="16" a="1"/>
  <c r="D221" i="16" a="1"/>
  <c r="K180" i="16" a="1"/>
  <c r="K179" i="16" a="1"/>
  <c r="O253" i="16" a="1"/>
  <c r="J260" i="16" a="1"/>
  <c r="D249" i="16" a="1"/>
  <c r="K174" i="16" a="1"/>
  <c r="N252" i="16" a="1"/>
  <c r="D203" i="16" a="1"/>
  <c r="D172" i="16" a="1"/>
  <c r="D206" i="16" a="1"/>
  <c r="O240" i="16" a="1"/>
  <c r="I252" i="16" a="1"/>
  <c r="D220" i="16" a="1"/>
  <c r="L257" i="16" a="1"/>
  <c r="D184" i="16" a="1"/>
  <c r="D200" i="16" a="1"/>
  <c r="K220" i="16" a="1"/>
  <c r="D187" i="16" a="1"/>
  <c r="I236" i="16" a="1"/>
  <c r="L238" i="16" a="1"/>
  <c r="D223" i="16" a="1"/>
  <c r="M245" i="16" a="1"/>
  <c r="K231" i="16" a="1"/>
  <c r="M239" i="16" a="1"/>
  <c r="N256" i="16" a="1"/>
  <c r="K216" i="16" a="1"/>
  <c r="K251" i="16" a="1"/>
  <c r="O243" i="16" a="1"/>
  <c r="K253" i="16" a="1"/>
  <c r="N247" i="16" a="1"/>
  <c r="D152" i="16" a="1"/>
  <c r="D181" i="16" a="1"/>
  <c r="K224" i="16" a="1"/>
  <c r="O261" i="16" a="1"/>
  <c r="O254" i="16" a="1"/>
  <c r="I247" i="16" a="1"/>
  <c r="M259" i="16" a="1"/>
  <c r="K238" i="16" a="1"/>
  <c r="K190" i="16" a="1"/>
  <c r="D175" i="16" a="1"/>
  <c r="K228" i="16" a="1"/>
  <c r="K254" i="16" a="1"/>
  <c r="K178" i="16" a="1"/>
  <c r="D193" i="16" a="1"/>
  <c r="L252" i="16" a="1"/>
  <c r="D227" i="16" a="1"/>
  <c r="O251" i="16" a="1"/>
  <c r="K173" i="16" a="1"/>
  <c r="L236" i="16" a="1"/>
  <c r="K230" i="16" a="1"/>
  <c r="K159" i="16" a="1"/>
  <c r="D256" i="16" a="1"/>
  <c r="I248" i="16" a="1"/>
  <c r="G9" i="16"/>
  <c r="E13" i="16"/>
  <c r="K189" i="16" a="1"/>
  <c r="M248" i="16" a="1"/>
  <c r="M258" i="16" a="1"/>
  <c r="D204" i="16" a="1"/>
  <c r="L246" i="16" a="1"/>
  <c r="O247" i="16" a="1"/>
  <c r="N237" i="16" a="1"/>
  <c r="K176" i="16" a="1"/>
  <c r="D209" i="16" a="1"/>
  <c r="M257" i="16" a="1"/>
  <c r="D259" i="16" a="1"/>
  <c r="M233" i="16" a="1"/>
  <c r="K260" i="16" a="1"/>
  <c r="M240" i="16" a="1"/>
  <c r="K234" i="16" a="1"/>
  <c r="E5" i="16"/>
  <c r="K235" i="16" a="1"/>
  <c r="K256" i="16" a="1"/>
  <c r="J255" i="16" a="1"/>
  <c r="J256" i="16" a="1"/>
  <c r="L241" i="16" a="1"/>
  <c r="K244" i="16" a="1"/>
  <c r="K218" i="16" a="1"/>
  <c r="I253" i="16" a="1"/>
  <c r="D258" i="16" a="1"/>
  <c r="F14" i="16"/>
  <c r="I255" i="16" a="1"/>
  <c r="M237" i="16" a="1"/>
  <c r="J245" i="16" a="1"/>
  <c r="N246" i="16" a="1"/>
  <c r="M249" i="16" a="1"/>
  <c r="J254" i="16" a="1"/>
  <c r="L260" i="16" a="1"/>
  <c r="D185" i="16" a="1"/>
  <c r="K250" i="16" a="1"/>
  <c r="D254" i="16" a="1"/>
  <c r="M256" i="16" a="1"/>
  <c r="J253" i="16" a="1"/>
  <c r="D245" i="16" a="1"/>
  <c r="N251" i="16" a="1"/>
  <c r="N253" i="16" a="1"/>
  <c r="I254" i="16" a="1"/>
  <c r="K245" i="16" a="1"/>
  <c r="O234" i="16" a="1"/>
  <c r="I249" i="16" a="1"/>
  <c r="I257" i="16" a="1"/>
  <c r="D244" i="16" a="1"/>
  <c r="N248" i="16" a="1"/>
  <c r="D198" i="16" a="1"/>
  <c r="K240" i="16" a="1"/>
  <c r="D225" i="16" a="1"/>
  <c r="D242" i="16" a="1"/>
  <c r="L253" i="16" a="1"/>
  <c r="K148" i="16" a="1"/>
  <c r="D151" i="16" a="1"/>
  <c r="E9" i="16"/>
  <c r="J249" i="16" a="1"/>
  <c r="N239" i="16" a="1"/>
  <c r="O236" i="16" a="1"/>
  <c r="L261" i="16" a="1"/>
  <c r="D246" i="16" a="1"/>
  <c r="K227" i="16" a="1"/>
  <c r="D230" i="16" a="1"/>
  <c r="J248" i="16" a="1"/>
  <c r="M238" i="16" a="1"/>
  <c r="D188" i="16" a="1"/>
  <c r="D192" i="16" a="1"/>
  <c r="O248" i="16" a="1"/>
  <c r="K246" i="16" a="1"/>
  <c r="K175" i="16" a="1"/>
  <c r="K225" i="16" a="1"/>
  <c r="N260" i="16" a="1"/>
  <c r="K222" i="16" a="1"/>
  <c r="K167" i="16" a="1"/>
  <c r="M242" i="16" a="1"/>
  <c r="J257" i="16" a="1"/>
  <c r="I245" i="16" a="1"/>
  <c r="D243" i="16" a="1"/>
  <c r="I234" i="16" a="1"/>
  <c r="J241" i="16" a="1"/>
  <c r="K198" i="16" a="1"/>
  <c r="D201" i="16" a="1"/>
  <c r="N249" i="16" a="1"/>
  <c r="G14" i="16"/>
  <c r="K247" i="16" a="1"/>
  <c r="N244" i="16" a="1"/>
  <c r="K157" i="16" a="1"/>
  <c r="D191" i="16" a="1"/>
  <c r="D5" i="16"/>
  <c r="O257" i="16" a="1"/>
  <c r="K217" i="16" a="1"/>
  <c r="I238" i="16" a="1"/>
  <c r="J246" i="16" a="1"/>
  <c r="L235" i="16" a="1"/>
  <c r="J251" i="16" a="1"/>
  <c r="D248" i="16" a="1"/>
  <c r="J242" i="16" a="1"/>
  <c r="D148" i="16" a="1"/>
  <c r="G5" i="16"/>
  <c r="O239" i="16" a="1"/>
  <c r="D253" i="16" a="1"/>
  <c r="D179" i="16" a="1"/>
  <c r="M253" i="16" a="1"/>
  <c r="L237" i="16" a="1"/>
  <c r="D229" i="16" a="1"/>
  <c r="I261" i="16" a="1"/>
  <c r="K196" i="16" a="1"/>
  <c r="D174" i="16" a="1"/>
  <c r="K162" i="16" a="1"/>
  <c r="O233" i="16" a="1"/>
  <c r="I260" i="16" a="1"/>
  <c r="D235" i="16" a="1"/>
  <c r="D162" i="16" a="1"/>
  <c r="K149" i="16" a="1"/>
  <c r="D170" i="16" a="1"/>
  <c r="K163" i="16" a="1"/>
  <c r="K177" i="16" a="1"/>
  <c r="K188" i="16" a="1"/>
  <c r="D217" i="16" a="1"/>
  <c r="L247" i="16" a="1"/>
  <c r="D158" i="16" a="1"/>
  <c r="L248" i="16" a="1"/>
  <c r="D164" i="16" a="1"/>
  <c r="K243" i="16" a="1"/>
  <c r="D153" i="16" a="1"/>
  <c r="D166" i="16" a="1"/>
  <c r="D168" i="16" a="1"/>
  <c r="O249" i="16" a="1"/>
  <c r="D218" i="16" a="1"/>
  <c r="N245" i="16" a="1"/>
  <c r="D167" i="16" a="1"/>
  <c r="L259" i="16" a="1"/>
  <c r="L244" i="16" a="1"/>
  <c r="D236" i="16" a="1"/>
  <c r="K185" i="16" a="1"/>
  <c r="L256" i="16" a="1"/>
  <c r="D205" i="16" a="1"/>
  <c r="K248" i="16" a="1"/>
  <c r="D226" i="16" a="1"/>
  <c r="D178" i="16" a="1"/>
  <c r="D194" i="16" a="1"/>
  <c r="I243" i="16" a="1"/>
  <c r="O255" i="16" a="1"/>
  <c r="K237" i="16" a="1"/>
  <c r="G8" i="16"/>
  <c r="D171" i="16" a="1"/>
  <c r="K184" i="16" a="1"/>
  <c r="D252" i="16" a="1"/>
  <c r="K151" i="16" a="1"/>
  <c r="O238" i="16" a="1"/>
  <c r="K219" i="16" a="1"/>
  <c r="K214" i="16" a="1"/>
  <c r="H95" i="34" l="1"/>
  <c r="I95" i="23"/>
  <c r="H98" i="34"/>
  <c r="I98" i="23"/>
  <c r="H115" i="34"/>
  <c r="I115" i="23"/>
  <c r="H111" i="34"/>
  <c r="I111" i="23"/>
  <c r="H94" i="34"/>
  <c r="I94" i="23"/>
  <c r="H114" i="34"/>
  <c r="I114" i="23"/>
  <c r="H90" i="34"/>
  <c r="I90" i="23"/>
  <c r="H103" i="34"/>
  <c r="I103" i="23"/>
  <c r="H109" i="34"/>
  <c r="I109" i="23"/>
  <c r="H101" i="34"/>
  <c r="I101" i="23"/>
  <c r="H96" i="34"/>
  <c r="I96" i="23"/>
  <c r="H117" i="34"/>
  <c r="I117" i="23"/>
  <c r="H107" i="34"/>
  <c r="I107" i="23"/>
  <c r="H104" i="34"/>
  <c r="I104" i="23"/>
  <c r="H112" i="34"/>
  <c r="I112" i="23"/>
  <c r="H100" i="34"/>
  <c r="I100" i="23"/>
  <c r="H102" i="34"/>
  <c r="I102" i="23"/>
  <c r="H91" i="34"/>
  <c r="I91" i="23"/>
  <c r="H92" i="34"/>
  <c r="I92" i="23"/>
  <c r="H116" i="34"/>
  <c r="I116" i="23"/>
  <c r="H89" i="34"/>
  <c r="I89" i="23"/>
  <c r="H113" i="34"/>
  <c r="I113" i="23"/>
  <c r="H97" i="34"/>
  <c r="I97" i="23"/>
  <c r="H105" i="34"/>
  <c r="I105" i="23"/>
  <c r="H110" i="34"/>
  <c r="I110" i="23"/>
  <c r="H106" i="34"/>
  <c r="I106" i="23"/>
  <c r="H108" i="34"/>
  <c r="I108" i="23"/>
  <c r="H99" i="34"/>
  <c r="I99" i="23"/>
  <c r="M99" i="9" a="1"/>
  <c r="M99" i="9" s="1"/>
  <c r="H99" i="9" s="1"/>
  <c r="I99" i="9" s="1"/>
  <c r="J99" i="9" s="1"/>
  <c r="K99" i="9" s="1"/>
  <c r="L99" i="9" s="1"/>
  <c r="M115" i="30" a="1"/>
  <c r="M115" i="30" s="1"/>
  <c r="H115" i="30" s="1"/>
  <c r="I115" i="30" s="1"/>
  <c r="M93" i="34" a="1"/>
  <c r="M93" i="34" s="1"/>
  <c r="M96" i="13" a="1"/>
  <c r="M96" i="13" s="1"/>
  <c r="H96" i="13" s="1"/>
  <c r="I96" i="13" s="1"/>
  <c r="J96" i="13" s="1"/>
  <c r="K96" i="13" s="1"/>
  <c r="L96" i="13" s="1"/>
  <c r="AS9" i="28"/>
  <c r="I25" i="6"/>
  <c r="E25" i="23" s="1"/>
  <c r="T8" i="16"/>
  <c r="AL9" i="28"/>
  <c r="AT8" i="28"/>
  <c r="AT6" i="28"/>
  <c r="M105" i="9" a="1"/>
  <c r="M105" i="9" s="1"/>
  <c r="H105" i="9" s="1"/>
  <c r="I105" i="9" s="1"/>
  <c r="J105" i="9" s="1"/>
  <c r="K105" i="9" s="1"/>
  <c r="L105" i="9" s="1"/>
  <c r="S8" i="16"/>
  <c r="U8" i="16"/>
  <c r="Q118" i="16"/>
  <c r="Q128" i="16"/>
  <c r="Q140" i="16"/>
  <c r="Q123" i="16"/>
  <c r="Q131" i="16"/>
  <c r="Q121" i="16"/>
  <c r="Q135" i="16"/>
  <c r="Q130" i="16"/>
  <c r="Q139" i="16"/>
  <c r="Q127" i="16"/>
  <c r="Q136" i="16"/>
  <c r="Q124" i="16"/>
  <c r="Q129" i="16"/>
  <c r="Q137" i="16"/>
  <c r="Q132" i="16"/>
  <c r="M237" i="16"/>
  <c r="M236" i="16"/>
  <c r="I240" i="16"/>
  <c r="J247" i="16"/>
  <c r="I248" i="16"/>
  <c r="I261" i="16"/>
  <c r="M242" i="16"/>
  <c r="M248" i="16"/>
  <c r="L236" i="16"/>
  <c r="L234" i="16"/>
  <c r="L260" i="16"/>
  <c r="L237" i="16"/>
  <c r="L255" i="16"/>
  <c r="M239" i="16"/>
  <c r="M235" i="16"/>
  <c r="I234" i="16"/>
  <c r="I237" i="16"/>
  <c r="M255" i="16"/>
  <c r="J261" i="16"/>
  <c r="D172" i="16"/>
  <c r="D163" i="16"/>
  <c r="D166" i="16"/>
  <c r="D259" i="16"/>
  <c r="D151" i="16"/>
  <c r="D154" i="16"/>
  <c r="D153" i="16"/>
  <c r="D188" i="16"/>
  <c r="D177" i="16"/>
  <c r="D173" i="16"/>
  <c r="D219" i="16"/>
  <c r="D210" i="16"/>
  <c r="D174" i="16"/>
  <c r="D253" i="16"/>
  <c r="D221" i="16"/>
  <c r="D243" i="16"/>
  <c r="D205" i="16"/>
  <c r="D189" i="16"/>
  <c r="D183" i="16"/>
  <c r="D155" i="16"/>
  <c r="M244" i="16"/>
  <c r="M256" i="16"/>
  <c r="M254" i="16"/>
  <c r="J234" i="16"/>
  <c r="J254" i="16"/>
  <c r="J239" i="16"/>
  <c r="J236" i="16"/>
  <c r="M251" i="16"/>
  <c r="J257" i="16"/>
  <c r="J244" i="16"/>
  <c r="J250" i="16"/>
  <c r="L256" i="16"/>
  <c r="L241" i="16"/>
  <c r="L242" i="16"/>
  <c r="L238" i="16"/>
  <c r="M241" i="16"/>
  <c r="I241" i="16"/>
  <c r="J246" i="16"/>
  <c r="M250" i="16"/>
  <c r="D247" i="16"/>
  <c r="D147" i="16"/>
  <c r="D181" i="16"/>
  <c r="D159" i="16"/>
  <c r="D239" i="16"/>
  <c r="D252" i="16"/>
  <c r="D227" i="16"/>
  <c r="D261" i="16"/>
  <c r="D201" i="16"/>
  <c r="D216" i="16"/>
  <c r="D237" i="16"/>
  <c r="D199" i="16"/>
  <c r="D206" i="16"/>
  <c r="D255" i="16"/>
  <c r="D224" i="16"/>
  <c r="D186" i="16"/>
  <c r="D220" i="16"/>
  <c r="D242" i="16"/>
  <c r="D228" i="16"/>
  <c r="D208" i="16"/>
  <c r="M234" i="16"/>
  <c r="M261" i="16"/>
  <c r="M249" i="16"/>
  <c r="M260" i="16"/>
  <c r="I253" i="16"/>
  <c r="I238" i="16"/>
  <c r="M252" i="16"/>
  <c r="I252" i="16"/>
  <c r="J253" i="16"/>
  <c r="J238" i="16"/>
  <c r="L253" i="16"/>
  <c r="L254" i="16"/>
  <c r="L259" i="16"/>
  <c r="M240" i="16"/>
  <c r="I235" i="16"/>
  <c r="I247" i="16"/>
  <c r="I259" i="16"/>
  <c r="J259" i="16"/>
  <c r="I250" i="16"/>
  <c r="D195" i="16"/>
  <c r="D260" i="16"/>
  <c r="D230" i="16"/>
  <c r="D160" i="16"/>
  <c r="D207" i="16"/>
  <c r="D156" i="16"/>
  <c r="D248" i="16"/>
  <c r="D162" i="16"/>
  <c r="D244" i="16"/>
  <c r="D184" i="16"/>
  <c r="D229" i="16"/>
  <c r="D209" i="16"/>
  <c r="D241" i="16"/>
  <c r="D251" i="16"/>
  <c r="D164" i="16"/>
  <c r="D150" i="16"/>
  <c r="D226" i="16"/>
  <c r="D161" i="16"/>
  <c r="D158" i="16"/>
  <c r="M246" i="16"/>
  <c r="J243" i="16"/>
  <c r="I260" i="16"/>
  <c r="I245" i="16"/>
  <c r="M245" i="16"/>
  <c r="J242" i="16"/>
  <c r="M258" i="16"/>
  <c r="J235" i="16"/>
  <c r="J256" i="16"/>
  <c r="M233" i="16"/>
  <c r="L250" i="16"/>
  <c r="L252" i="16"/>
  <c r="L247" i="16"/>
  <c r="L239" i="16"/>
  <c r="J240" i="16"/>
  <c r="I242" i="16"/>
  <c r="I257" i="16"/>
  <c r="J258" i="16"/>
  <c r="D182" i="16"/>
  <c r="D178" i="16"/>
  <c r="D191" i="16"/>
  <c r="D193" i="16"/>
  <c r="D234" i="16"/>
  <c r="D149" i="16"/>
  <c r="D175" i="16"/>
  <c r="D171" i="16"/>
  <c r="D176" i="16"/>
  <c r="D225" i="16"/>
  <c r="D214" i="16"/>
  <c r="D213" i="16"/>
  <c r="D167" i="16"/>
  <c r="D204" i="16"/>
  <c r="D180" i="16"/>
  <c r="D212" i="16"/>
  <c r="D179" i="16"/>
  <c r="D200" i="16"/>
  <c r="D152" i="16"/>
  <c r="L245" i="16"/>
  <c r="M243" i="16"/>
  <c r="M253" i="16"/>
  <c r="J251" i="16"/>
  <c r="J252" i="16"/>
  <c r="I255" i="16"/>
  <c r="I251" i="16"/>
  <c r="I256" i="16"/>
  <c r="I243" i="16"/>
  <c r="L235" i="16"/>
  <c r="L244" i="16"/>
  <c r="L251" i="16"/>
  <c r="L261" i="16"/>
  <c r="M247" i="16"/>
  <c r="J249" i="16"/>
  <c r="I254" i="16"/>
  <c r="J255" i="16"/>
  <c r="I258" i="16"/>
  <c r="J260" i="16"/>
  <c r="D185" i="16"/>
  <c r="D192" i="16"/>
  <c r="D165" i="16"/>
  <c r="D146" i="16"/>
  <c r="D223" i="16"/>
  <c r="D257" i="16"/>
  <c r="D218" i="16"/>
  <c r="D256" i="16"/>
  <c r="D236" i="16"/>
  <c r="D222" i="16"/>
  <c r="D170" i="16"/>
  <c r="D235" i="16"/>
  <c r="D240" i="16"/>
  <c r="D202" i="16"/>
  <c r="D148" i="16"/>
  <c r="D197" i="16"/>
  <c r="D211" i="16"/>
  <c r="D194" i="16"/>
  <c r="L258" i="16"/>
  <c r="M238" i="16"/>
  <c r="J245" i="16"/>
  <c r="I239" i="16"/>
  <c r="J248" i="16"/>
  <c r="I249" i="16"/>
  <c r="I236" i="16"/>
  <c r="I244" i="16"/>
  <c r="L240" i="16"/>
  <c r="L248" i="16"/>
  <c r="L246" i="16"/>
  <c r="L257" i="16"/>
  <c r="M259" i="16"/>
  <c r="J237" i="16"/>
  <c r="I246" i="16"/>
  <c r="M257" i="16"/>
  <c r="J241" i="16"/>
  <c r="D238" i="16"/>
  <c r="D203" i="16"/>
  <c r="D187" i="16"/>
  <c r="D233" i="16"/>
  <c r="D157" i="16"/>
  <c r="D258" i="16"/>
  <c r="D168" i="16"/>
  <c r="D196" i="16"/>
  <c r="D249" i="16"/>
  <c r="D198" i="16"/>
  <c r="D215" i="16"/>
  <c r="D232" i="16"/>
  <c r="D231" i="16"/>
  <c r="D254" i="16"/>
  <c r="D217" i="16"/>
  <c r="D250" i="16"/>
  <c r="D190" i="16"/>
  <c r="D245" i="16"/>
  <c r="D246" i="16"/>
  <c r="J96" i="31"/>
  <c r="K96" i="31" s="1"/>
  <c r="L96" i="31" s="1"/>
  <c r="J103" i="32"/>
  <c r="K103" i="32" s="1"/>
  <c r="L103" i="32" s="1"/>
  <c r="J104" i="31"/>
  <c r="K104" i="31" s="1"/>
  <c r="L104" i="31" s="1"/>
  <c r="J117" i="31"/>
  <c r="K117" i="31" s="1"/>
  <c r="L117" i="31" s="1"/>
  <c r="J92" i="9"/>
  <c r="K92" i="9" s="1"/>
  <c r="L92" i="9" s="1"/>
  <c r="J90" i="9"/>
  <c r="K90" i="9" s="1"/>
  <c r="L90" i="9" s="1"/>
  <c r="J116" i="9"/>
  <c r="K116" i="9" s="1"/>
  <c r="L116" i="9" s="1"/>
  <c r="J93" i="9"/>
  <c r="K93" i="9" s="1"/>
  <c r="L93" i="9" s="1"/>
  <c r="J111" i="9"/>
  <c r="K111" i="9" s="1"/>
  <c r="L111" i="9" s="1"/>
  <c r="J90" i="31"/>
  <c r="K90" i="31" s="1"/>
  <c r="L90" i="31" s="1"/>
  <c r="J93" i="31"/>
  <c r="K93" i="31" s="1"/>
  <c r="L93" i="31" s="1"/>
  <c r="J117" i="32"/>
  <c r="K117" i="32" s="1"/>
  <c r="L117" i="32" s="1"/>
  <c r="J90" i="32"/>
  <c r="K90" i="32" s="1"/>
  <c r="L90" i="32" s="1"/>
  <c r="J110" i="32"/>
  <c r="K110" i="32" s="1"/>
  <c r="L110" i="32" s="1"/>
  <c r="J95" i="32"/>
  <c r="K95" i="32" s="1"/>
  <c r="L95" i="32" s="1"/>
  <c r="J92" i="32"/>
  <c r="K92" i="32" s="1"/>
  <c r="L92" i="32" s="1"/>
  <c r="J113" i="32"/>
  <c r="K113" i="32" s="1"/>
  <c r="L113" i="32" s="1"/>
  <c r="J100" i="32"/>
  <c r="K100" i="32" s="1"/>
  <c r="L100" i="32" s="1"/>
  <c r="J106" i="32"/>
  <c r="K106" i="32" s="1"/>
  <c r="L106" i="32" s="1"/>
  <c r="J112" i="9"/>
  <c r="K112" i="9" s="1"/>
  <c r="L112" i="9" s="1"/>
  <c r="J97" i="9"/>
  <c r="K97" i="9" s="1"/>
  <c r="L97" i="9" s="1"/>
  <c r="J98" i="9"/>
  <c r="K98" i="9" s="1"/>
  <c r="L98" i="9" s="1"/>
  <c r="J94" i="9"/>
  <c r="K94" i="9" s="1"/>
  <c r="L94" i="9" s="1"/>
  <c r="J97" i="31"/>
  <c r="K97" i="31" s="1"/>
  <c r="L97" i="31" s="1"/>
  <c r="J102" i="32"/>
  <c r="K102" i="32" s="1"/>
  <c r="L102" i="32" s="1"/>
  <c r="J109" i="31"/>
  <c r="K109" i="31" s="1"/>
  <c r="L109" i="31" s="1"/>
  <c r="J94" i="31"/>
  <c r="K94" i="31" s="1"/>
  <c r="L94" i="31" s="1"/>
  <c r="J108" i="31"/>
  <c r="K108" i="31" s="1"/>
  <c r="L108" i="31" s="1"/>
  <c r="J109" i="32"/>
  <c r="K109" i="32" s="1"/>
  <c r="L109" i="32" s="1"/>
  <c r="J94" i="32"/>
  <c r="K94" i="32" s="1"/>
  <c r="L94" i="32" s="1"/>
  <c r="J109" i="9"/>
  <c r="K109" i="9" s="1"/>
  <c r="L109" i="9" s="1"/>
  <c r="J110" i="9"/>
  <c r="K110" i="9" s="1"/>
  <c r="L110" i="9" s="1"/>
  <c r="J115" i="9"/>
  <c r="K115" i="9" s="1"/>
  <c r="L115" i="9" s="1"/>
  <c r="J91" i="31"/>
  <c r="K91" i="31" s="1"/>
  <c r="L91" i="31" s="1"/>
  <c r="J103" i="31"/>
  <c r="K103" i="31" s="1"/>
  <c r="L103" i="31" s="1"/>
  <c r="J115" i="31"/>
  <c r="K115" i="31" s="1"/>
  <c r="L115" i="31" s="1"/>
  <c r="J115" i="32"/>
  <c r="K115" i="32" s="1"/>
  <c r="L115" i="32" s="1"/>
  <c r="J106" i="31"/>
  <c r="K106" i="31" s="1"/>
  <c r="L106" i="31" s="1"/>
  <c r="J99" i="32"/>
  <c r="K99" i="32" s="1"/>
  <c r="L99" i="32" s="1"/>
  <c r="J116" i="31"/>
  <c r="K116" i="31" s="1"/>
  <c r="L116" i="31" s="1"/>
  <c r="J101" i="31"/>
  <c r="K101" i="31" s="1"/>
  <c r="L101" i="31" s="1"/>
  <c r="J98" i="32"/>
  <c r="K98" i="32" s="1"/>
  <c r="L98" i="32" s="1"/>
  <c r="J91" i="32"/>
  <c r="K91" i="32" s="1"/>
  <c r="L91" i="32" s="1"/>
  <c r="J112" i="32"/>
  <c r="K112" i="32" s="1"/>
  <c r="L112" i="32" s="1"/>
  <c r="J106" i="9"/>
  <c r="K106" i="9" s="1"/>
  <c r="L106" i="9" s="1"/>
  <c r="J108" i="9"/>
  <c r="K108" i="9" s="1"/>
  <c r="L108" i="9" s="1"/>
  <c r="J103" i="9"/>
  <c r="K103" i="9" s="1"/>
  <c r="L103" i="9" s="1"/>
  <c r="J95" i="9"/>
  <c r="K95" i="9" s="1"/>
  <c r="L95" i="9" s="1"/>
  <c r="J96" i="32"/>
  <c r="K96" i="32" s="1"/>
  <c r="L96" i="32" s="1"/>
  <c r="J98" i="31"/>
  <c r="K98" i="31" s="1"/>
  <c r="L98" i="31" s="1"/>
  <c r="J113" i="31"/>
  <c r="K113" i="31" s="1"/>
  <c r="L113" i="31" s="1"/>
  <c r="J114" i="32"/>
  <c r="K114" i="32" s="1"/>
  <c r="L114" i="32" s="1"/>
  <c r="J101" i="9"/>
  <c r="K101" i="9" s="1"/>
  <c r="L101" i="9" s="1"/>
  <c r="J107" i="32"/>
  <c r="K107" i="32" s="1"/>
  <c r="L107" i="32" s="1"/>
  <c r="J108" i="32"/>
  <c r="K108" i="32" s="1"/>
  <c r="L108" i="32" s="1"/>
  <c r="J111" i="31"/>
  <c r="K111" i="31" s="1"/>
  <c r="L111" i="31" s="1"/>
  <c r="J107" i="31"/>
  <c r="K107" i="31" s="1"/>
  <c r="L107" i="31" s="1"/>
  <c r="J112" i="31"/>
  <c r="K112" i="31" s="1"/>
  <c r="L112" i="31" s="1"/>
  <c r="J99" i="31"/>
  <c r="K99" i="31" s="1"/>
  <c r="L99" i="31" s="1"/>
  <c r="J91" i="9"/>
  <c r="K91" i="9" s="1"/>
  <c r="L91" i="9" s="1"/>
  <c r="J100" i="9"/>
  <c r="K100" i="9" s="1"/>
  <c r="L100" i="9" s="1"/>
  <c r="J107" i="9"/>
  <c r="K107" i="9" s="1"/>
  <c r="L107" i="9" s="1"/>
  <c r="J117" i="9"/>
  <c r="K117" i="9" s="1"/>
  <c r="L117" i="9" s="1"/>
  <c r="J105" i="32"/>
  <c r="K105" i="32" s="1"/>
  <c r="L105" i="32" s="1"/>
  <c r="J110" i="31"/>
  <c r="K110" i="31" s="1"/>
  <c r="L110" i="31" s="1"/>
  <c r="J111" i="32"/>
  <c r="K111" i="32" s="1"/>
  <c r="L111" i="32" s="1"/>
  <c r="J114" i="31"/>
  <c r="K114" i="31" s="1"/>
  <c r="L114" i="31" s="1"/>
  <c r="J116" i="32"/>
  <c r="K116" i="32" s="1"/>
  <c r="L116" i="32" s="1"/>
  <c r="J114" i="9"/>
  <c r="K114" i="9" s="1"/>
  <c r="L114" i="9" s="1"/>
  <c r="J101" i="32"/>
  <c r="K101" i="32" s="1"/>
  <c r="L101" i="32" s="1"/>
  <c r="J95" i="31"/>
  <c r="K95" i="31" s="1"/>
  <c r="L95" i="31" s="1"/>
  <c r="J104" i="32"/>
  <c r="K104" i="32" s="1"/>
  <c r="L104" i="32" s="1"/>
  <c r="J105" i="31"/>
  <c r="K105" i="31" s="1"/>
  <c r="L105" i="31" s="1"/>
  <c r="J92" i="31"/>
  <c r="K92" i="31" s="1"/>
  <c r="L92" i="31" s="1"/>
  <c r="J100" i="31"/>
  <c r="K100" i="31" s="1"/>
  <c r="L100" i="31" s="1"/>
  <c r="J96" i="9"/>
  <c r="K96" i="9" s="1"/>
  <c r="L96" i="9" s="1"/>
  <c r="J104" i="9"/>
  <c r="K104" i="9" s="1"/>
  <c r="L104" i="9" s="1"/>
  <c r="J102" i="9"/>
  <c r="K102" i="9" s="1"/>
  <c r="L102" i="9" s="1"/>
  <c r="J113" i="9"/>
  <c r="K113" i="9" s="1"/>
  <c r="L113" i="9" s="1"/>
  <c r="J93" i="32"/>
  <c r="K93" i="32" s="1"/>
  <c r="L93" i="32" s="1"/>
  <c r="J102" i="31"/>
  <c r="K102" i="31" s="1"/>
  <c r="L102" i="31" s="1"/>
  <c r="J97" i="32"/>
  <c r="K97" i="32" s="1"/>
  <c r="L97" i="32" s="1"/>
  <c r="K195" i="16"/>
  <c r="K260" i="16"/>
  <c r="K230" i="16"/>
  <c r="K160" i="16"/>
  <c r="K207" i="16"/>
  <c r="K156" i="16"/>
  <c r="K248" i="16"/>
  <c r="K162" i="16"/>
  <c r="K244" i="16"/>
  <c r="K184" i="16"/>
  <c r="K229" i="16"/>
  <c r="K209" i="16"/>
  <c r="K241" i="16"/>
  <c r="K251" i="16"/>
  <c r="K164" i="16"/>
  <c r="K150" i="16"/>
  <c r="K226" i="16"/>
  <c r="K161" i="16"/>
  <c r="K158" i="16"/>
  <c r="K182" i="16"/>
  <c r="K178" i="16"/>
  <c r="K191" i="16"/>
  <c r="K193" i="16"/>
  <c r="K234" i="16"/>
  <c r="K149" i="16"/>
  <c r="K175" i="16"/>
  <c r="K171" i="16"/>
  <c r="K176" i="16"/>
  <c r="K225" i="16"/>
  <c r="K214" i="16"/>
  <c r="K213" i="16"/>
  <c r="K167" i="16"/>
  <c r="K204" i="16"/>
  <c r="K180" i="16"/>
  <c r="K212" i="16"/>
  <c r="K179" i="16"/>
  <c r="K200" i="16"/>
  <c r="K152" i="16"/>
  <c r="K185" i="16"/>
  <c r="K192" i="16"/>
  <c r="K165" i="16"/>
  <c r="K146" i="16"/>
  <c r="K223" i="16"/>
  <c r="K257" i="16"/>
  <c r="K218" i="16"/>
  <c r="K256" i="16"/>
  <c r="K236" i="16"/>
  <c r="K222" i="16"/>
  <c r="K170" i="16"/>
  <c r="K235" i="16"/>
  <c r="K240" i="16"/>
  <c r="K202" i="16"/>
  <c r="K148" i="16"/>
  <c r="K197" i="16"/>
  <c r="K169" i="16"/>
  <c r="K211" i="16"/>
  <c r="K194" i="16"/>
  <c r="K238" i="16"/>
  <c r="K203" i="16"/>
  <c r="K187" i="16"/>
  <c r="K157" i="16"/>
  <c r="K258" i="16"/>
  <c r="K168" i="16"/>
  <c r="K196" i="16"/>
  <c r="K249" i="16"/>
  <c r="K198" i="16"/>
  <c r="K215" i="16"/>
  <c r="K232" i="16"/>
  <c r="K231" i="16"/>
  <c r="K254" i="16"/>
  <c r="K217" i="16"/>
  <c r="K250" i="16"/>
  <c r="K190" i="16"/>
  <c r="K245" i="16"/>
  <c r="K246" i="16"/>
  <c r="K172" i="16"/>
  <c r="K163" i="16"/>
  <c r="K166" i="16"/>
  <c r="K151" i="16"/>
  <c r="K154" i="16"/>
  <c r="K153" i="16"/>
  <c r="K188" i="16"/>
  <c r="K177" i="16"/>
  <c r="K173" i="16"/>
  <c r="K219" i="16"/>
  <c r="K210" i="16"/>
  <c r="K174" i="16"/>
  <c r="K253" i="16"/>
  <c r="K221" i="16"/>
  <c r="K243" i="16"/>
  <c r="K205" i="16"/>
  <c r="K189" i="16"/>
  <c r="K183" i="16"/>
  <c r="K155" i="16"/>
  <c r="K247" i="16"/>
  <c r="K147" i="16"/>
  <c r="K181" i="16"/>
  <c r="K159" i="16"/>
  <c r="K239" i="16"/>
  <c r="K252" i="16"/>
  <c r="K227" i="16"/>
  <c r="K261" i="16"/>
  <c r="K201" i="16"/>
  <c r="K216" i="16"/>
  <c r="K237" i="16"/>
  <c r="K199" i="16"/>
  <c r="K206" i="16"/>
  <c r="K255" i="16"/>
  <c r="K224" i="16"/>
  <c r="K186" i="16"/>
  <c r="K220" i="16"/>
  <c r="K242" i="16"/>
  <c r="K228" i="16"/>
  <c r="K208" i="16"/>
  <c r="J51" i="6"/>
  <c r="F51" i="23" s="1"/>
  <c r="J116" i="6"/>
  <c r="J86" i="6"/>
  <c r="F86" i="23" s="1"/>
  <c r="J16" i="6"/>
  <c r="F16" i="23" s="1"/>
  <c r="J63" i="6"/>
  <c r="F63" i="23" s="1"/>
  <c r="J12" i="6"/>
  <c r="F12" i="23" s="1"/>
  <c r="J104" i="6"/>
  <c r="J18" i="6"/>
  <c r="F18" i="23" s="1"/>
  <c r="J100" i="6"/>
  <c r="J40" i="6"/>
  <c r="F40" i="23" s="1"/>
  <c r="J85" i="6"/>
  <c r="F85" i="23" s="1"/>
  <c r="J65" i="6"/>
  <c r="F65" i="23" s="1"/>
  <c r="J97" i="6"/>
  <c r="J107" i="6"/>
  <c r="J20" i="6"/>
  <c r="F20" i="23" s="1"/>
  <c r="J6" i="6"/>
  <c r="F6" i="23" s="1"/>
  <c r="J82" i="6"/>
  <c r="F82" i="23" s="1"/>
  <c r="J17" i="6"/>
  <c r="F17" i="23" s="1"/>
  <c r="J14" i="6"/>
  <c r="F14" i="23" s="1"/>
  <c r="J38" i="6"/>
  <c r="F38" i="23" s="1"/>
  <c r="J34" i="6"/>
  <c r="F34" i="23" s="1"/>
  <c r="J47" i="6"/>
  <c r="F47" i="23" s="1"/>
  <c r="J49" i="6"/>
  <c r="F49" i="23" s="1"/>
  <c r="J90" i="6"/>
  <c r="J5" i="6"/>
  <c r="F5" i="23" s="1"/>
  <c r="J31" i="6"/>
  <c r="F31" i="23" s="1"/>
  <c r="O3" i="23"/>
  <c r="J27" i="6"/>
  <c r="F27" i="23" s="1"/>
  <c r="J32" i="6"/>
  <c r="F32" i="23" s="1"/>
  <c r="J81" i="6"/>
  <c r="F81" i="23" s="1"/>
  <c r="J70" i="6"/>
  <c r="F70" i="23" s="1"/>
  <c r="J69" i="6"/>
  <c r="F69" i="23" s="1"/>
  <c r="J23" i="6"/>
  <c r="F23" i="23" s="1"/>
  <c r="J60" i="6"/>
  <c r="F60" i="23" s="1"/>
  <c r="O4" i="23"/>
  <c r="J36" i="6"/>
  <c r="F36" i="23" s="1"/>
  <c r="J68" i="6"/>
  <c r="F68" i="23" s="1"/>
  <c r="J35" i="6"/>
  <c r="F35" i="23" s="1"/>
  <c r="J56" i="6"/>
  <c r="F56" i="23" s="1"/>
  <c r="J8" i="6"/>
  <c r="F8" i="23" s="1"/>
  <c r="J41" i="6"/>
  <c r="F41" i="23" s="1"/>
  <c r="J48" i="6"/>
  <c r="F48" i="23" s="1"/>
  <c r="J21" i="6"/>
  <c r="F21" i="23" s="1"/>
  <c r="J2" i="6"/>
  <c r="F2" i="23" s="1"/>
  <c r="O2" i="23"/>
  <c r="J79" i="6"/>
  <c r="F79" i="23" s="1"/>
  <c r="J113" i="6"/>
  <c r="J74" i="6"/>
  <c r="F74" i="23" s="1"/>
  <c r="J112" i="6"/>
  <c r="J92" i="6"/>
  <c r="J78" i="6"/>
  <c r="F78" i="23" s="1"/>
  <c r="J26" i="6"/>
  <c r="F26" i="23" s="1"/>
  <c r="J91" i="6"/>
  <c r="J96" i="6"/>
  <c r="J58" i="6"/>
  <c r="F58" i="23" s="1"/>
  <c r="J4" i="6"/>
  <c r="F4" i="23" s="1"/>
  <c r="J53" i="6"/>
  <c r="F53" i="23" s="1"/>
  <c r="J67" i="6"/>
  <c r="F67" i="23" s="1"/>
  <c r="J50" i="6"/>
  <c r="F50" i="23" s="1"/>
  <c r="J94" i="6"/>
  <c r="J59" i="6"/>
  <c r="F59" i="23" s="1"/>
  <c r="J43" i="6"/>
  <c r="F43" i="23" s="1"/>
  <c r="J89" i="6"/>
  <c r="J13" i="6"/>
  <c r="F13" i="23" s="1"/>
  <c r="J114" i="6"/>
  <c r="J24" i="6"/>
  <c r="F24" i="23" s="1"/>
  <c r="J52" i="6"/>
  <c r="F52" i="23" s="1"/>
  <c r="J105" i="6"/>
  <c r="J54" i="6"/>
  <c r="F54" i="23" s="1"/>
  <c r="J71" i="6"/>
  <c r="F71" i="23" s="1"/>
  <c r="J88" i="6"/>
  <c r="F88" i="23" s="1"/>
  <c r="J87" i="6"/>
  <c r="F87" i="23" s="1"/>
  <c r="J110" i="6"/>
  <c r="J73" i="6"/>
  <c r="F73" i="23" s="1"/>
  <c r="J106" i="6"/>
  <c r="J46" i="6"/>
  <c r="F46" i="23" s="1"/>
  <c r="J101" i="6"/>
  <c r="J102" i="6"/>
  <c r="J28" i="6"/>
  <c r="F28" i="23" s="1"/>
  <c r="J19" i="6"/>
  <c r="F19" i="23" s="1"/>
  <c r="J22" i="6"/>
  <c r="F22" i="23" s="1"/>
  <c r="J115" i="6"/>
  <c r="J7" i="6"/>
  <c r="F7" i="23" s="1"/>
  <c r="J10" i="6"/>
  <c r="F10" i="23" s="1"/>
  <c r="J9" i="6"/>
  <c r="F9" i="23" s="1"/>
  <c r="J44" i="6"/>
  <c r="F44" i="23" s="1"/>
  <c r="J33" i="6"/>
  <c r="F33" i="23" s="1"/>
  <c r="J29" i="6"/>
  <c r="F29" i="23" s="1"/>
  <c r="J75" i="6"/>
  <c r="F75" i="23" s="1"/>
  <c r="J66" i="6"/>
  <c r="F66" i="23" s="1"/>
  <c r="J30" i="6"/>
  <c r="F30" i="23" s="1"/>
  <c r="J109" i="6"/>
  <c r="J77" i="6"/>
  <c r="F77" i="23" s="1"/>
  <c r="J99" i="6"/>
  <c r="J61" i="6"/>
  <c r="F61" i="23" s="1"/>
  <c r="J45" i="6"/>
  <c r="F45" i="23" s="1"/>
  <c r="J39" i="6"/>
  <c r="F39" i="23" s="1"/>
  <c r="J11" i="6"/>
  <c r="F11" i="23" s="1"/>
  <c r="J103" i="6"/>
  <c r="J3" i="6"/>
  <c r="F3" i="23" s="1"/>
  <c r="J37" i="6"/>
  <c r="F37" i="23" s="1"/>
  <c r="J15" i="6"/>
  <c r="F15" i="23" s="1"/>
  <c r="J95" i="6"/>
  <c r="J108" i="6"/>
  <c r="J83" i="6"/>
  <c r="F83" i="23" s="1"/>
  <c r="J117" i="6"/>
  <c r="J57" i="6"/>
  <c r="F57" i="23" s="1"/>
  <c r="J72" i="6"/>
  <c r="F72" i="23" s="1"/>
  <c r="J93" i="6"/>
  <c r="J55" i="6"/>
  <c r="F55" i="23" s="1"/>
  <c r="J62" i="6"/>
  <c r="F62" i="23" s="1"/>
  <c r="J111" i="6"/>
  <c r="J80" i="6"/>
  <c r="F80" i="23" s="1"/>
  <c r="J42" i="6"/>
  <c r="F42" i="23" s="1"/>
  <c r="J76" i="6"/>
  <c r="F76" i="23" s="1"/>
  <c r="J98" i="6"/>
  <c r="J84" i="6"/>
  <c r="F84" i="23" s="1"/>
  <c r="J64" i="6"/>
  <c r="F64" i="23" s="1"/>
  <c r="N236" i="16"/>
  <c r="N234" i="16"/>
  <c r="N260" i="16"/>
  <c r="N237" i="16"/>
  <c r="N255" i="16"/>
  <c r="N256" i="16"/>
  <c r="N241" i="16"/>
  <c r="N242" i="16"/>
  <c r="N238" i="16"/>
  <c r="N249" i="16"/>
  <c r="N253" i="16"/>
  <c r="N254" i="16"/>
  <c r="N259" i="16"/>
  <c r="N250" i="16"/>
  <c r="N252" i="16"/>
  <c r="N247" i="16"/>
  <c r="N239" i="16"/>
  <c r="N245" i="16"/>
  <c r="N235" i="16"/>
  <c r="N244" i="16"/>
  <c r="N251" i="16"/>
  <c r="N261" i="16"/>
  <c r="N258" i="16"/>
  <c r="N243" i="16"/>
  <c r="N248" i="16"/>
  <c r="N246" i="16"/>
  <c r="N257" i="16"/>
  <c r="O237" i="16"/>
  <c r="O236" i="16"/>
  <c r="O242" i="16"/>
  <c r="O248" i="16"/>
  <c r="O239" i="16"/>
  <c r="O235" i="16"/>
  <c r="O255" i="16"/>
  <c r="O244" i="16"/>
  <c r="O256" i="16"/>
  <c r="O254" i="16"/>
  <c r="O251" i="16"/>
  <c r="O241" i="16"/>
  <c r="O250" i="16"/>
  <c r="O234" i="16"/>
  <c r="O261" i="16"/>
  <c r="O249" i="16"/>
  <c r="O260" i="16"/>
  <c r="O252" i="16"/>
  <c r="O240" i="16"/>
  <c r="O233" i="16"/>
  <c r="O246" i="16"/>
  <c r="O245" i="16"/>
  <c r="O258" i="16"/>
  <c r="O243" i="16"/>
  <c r="O253" i="16"/>
  <c r="O247" i="16"/>
  <c r="O238" i="16"/>
  <c r="O259" i="16"/>
  <c r="O257" i="16"/>
  <c r="J93" i="11"/>
  <c r="K93" i="11" s="1"/>
  <c r="L93" i="11" s="1"/>
  <c r="J92" i="11"/>
  <c r="K92" i="11" s="1"/>
  <c r="L92" i="11" s="1"/>
  <c r="J98" i="11"/>
  <c r="K98" i="11" s="1"/>
  <c r="L98" i="11" s="1"/>
  <c r="J104" i="11"/>
  <c r="K104" i="11" s="1"/>
  <c r="L104" i="11" s="1"/>
  <c r="J95" i="11"/>
  <c r="K95" i="11" s="1"/>
  <c r="L95" i="11" s="1"/>
  <c r="J91" i="11"/>
  <c r="K91" i="11" s="1"/>
  <c r="L91" i="11" s="1"/>
  <c r="J111" i="11"/>
  <c r="K111" i="11" s="1"/>
  <c r="L111" i="11" s="1"/>
  <c r="J100" i="11"/>
  <c r="K100" i="11" s="1"/>
  <c r="L100" i="11" s="1"/>
  <c r="J112" i="11"/>
  <c r="K112" i="11" s="1"/>
  <c r="L112" i="11" s="1"/>
  <c r="J110" i="11"/>
  <c r="K110" i="11" s="1"/>
  <c r="L110" i="11" s="1"/>
  <c r="J107" i="11"/>
  <c r="K107" i="11" s="1"/>
  <c r="L107" i="11" s="1"/>
  <c r="J97" i="11"/>
  <c r="K97" i="11" s="1"/>
  <c r="L97" i="11" s="1"/>
  <c r="J106" i="11"/>
  <c r="K106" i="11" s="1"/>
  <c r="L106" i="11" s="1"/>
  <c r="J90" i="11"/>
  <c r="K90" i="11" s="1"/>
  <c r="L90" i="11" s="1"/>
  <c r="J117" i="11"/>
  <c r="K117" i="11" s="1"/>
  <c r="L117" i="11" s="1"/>
  <c r="J105" i="11"/>
  <c r="K105" i="11" s="1"/>
  <c r="L105" i="11" s="1"/>
  <c r="J116" i="11"/>
  <c r="K116" i="11" s="1"/>
  <c r="L116" i="11" s="1"/>
  <c r="J108" i="11"/>
  <c r="K108" i="11" s="1"/>
  <c r="L108" i="11" s="1"/>
  <c r="J96" i="11"/>
  <c r="K96" i="11" s="1"/>
  <c r="L96" i="11" s="1"/>
  <c r="J89" i="11"/>
  <c r="K89" i="11" s="1"/>
  <c r="L89" i="11" s="1"/>
  <c r="J102" i="11"/>
  <c r="K102" i="11" s="1"/>
  <c r="L102" i="11" s="1"/>
  <c r="J101" i="11"/>
  <c r="K101" i="11" s="1"/>
  <c r="L101" i="11" s="1"/>
  <c r="J114" i="11"/>
  <c r="K114" i="11" s="1"/>
  <c r="L114" i="11" s="1"/>
  <c r="J99" i="11"/>
  <c r="K99" i="11" s="1"/>
  <c r="L99" i="11" s="1"/>
  <c r="J109" i="11"/>
  <c r="K109" i="11" s="1"/>
  <c r="L109" i="11" s="1"/>
  <c r="J103" i="11"/>
  <c r="K103" i="11" s="1"/>
  <c r="L103" i="11" s="1"/>
  <c r="J94" i="11"/>
  <c r="K94" i="11" s="1"/>
  <c r="L94" i="11" s="1"/>
  <c r="J115" i="11"/>
  <c r="K115" i="11" s="1"/>
  <c r="L115" i="11" s="1"/>
  <c r="J113" i="11"/>
  <c r="K113" i="11" s="1"/>
  <c r="L113" i="11" s="1"/>
  <c r="J114" i="13"/>
  <c r="K114" i="13" s="1"/>
  <c r="L114" i="13" s="1"/>
  <c r="J92" i="13"/>
  <c r="K92" i="13" s="1"/>
  <c r="L92" i="13" s="1"/>
  <c r="J106" i="13"/>
  <c r="K106" i="13" s="1"/>
  <c r="L106" i="13" s="1"/>
  <c r="J105" i="13"/>
  <c r="K105" i="13" s="1"/>
  <c r="L105" i="13" s="1"/>
  <c r="J97" i="13"/>
  <c r="K97" i="13" s="1"/>
  <c r="L97" i="13" s="1"/>
  <c r="J98" i="13"/>
  <c r="K98" i="13" s="1"/>
  <c r="L98" i="13" s="1"/>
  <c r="J89" i="13"/>
  <c r="K89" i="13" s="1"/>
  <c r="L89" i="13" s="1"/>
  <c r="J91" i="13"/>
  <c r="K91" i="13" s="1"/>
  <c r="L91" i="13" s="1"/>
  <c r="J90" i="13"/>
  <c r="K90" i="13" s="1"/>
  <c r="L90" i="13" s="1"/>
  <c r="J107" i="13"/>
  <c r="K107" i="13" s="1"/>
  <c r="L107" i="13" s="1"/>
  <c r="J95" i="13"/>
  <c r="K95" i="13" s="1"/>
  <c r="L95" i="13" s="1"/>
  <c r="J115" i="13"/>
  <c r="K115" i="13" s="1"/>
  <c r="L115" i="13" s="1"/>
  <c r="J110" i="13"/>
  <c r="K110" i="13" s="1"/>
  <c r="L110" i="13" s="1"/>
  <c r="J103" i="13"/>
  <c r="K103" i="13" s="1"/>
  <c r="L103" i="13" s="1"/>
  <c r="J94" i="13"/>
  <c r="K94" i="13" s="1"/>
  <c r="L94" i="13" s="1"/>
  <c r="J116" i="13"/>
  <c r="K116" i="13" s="1"/>
  <c r="L116" i="13" s="1"/>
  <c r="J108" i="13"/>
  <c r="K108" i="13" s="1"/>
  <c r="L108" i="13" s="1"/>
  <c r="J99" i="13"/>
  <c r="K99" i="13" s="1"/>
  <c r="L99" i="13" s="1"/>
  <c r="J102" i="13"/>
  <c r="K102" i="13" s="1"/>
  <c r="L102" i="13" s="1"/>
  <c r="J104" i="13"/>
  <c r="K104" i="13" s="1"/>
  <c r="L104" i="13" s="1"/>
  <c r="J111" i="13"/>
  <c r="K111" i="13" s="1"/>
  <c r="L111" i="13" s="1"/>
  <c r="J101" i="13"/>
  <c r="K101" i="13" s="1"/>
  <c r="L101" i="13" s="1"/>
  <c r="J93" i="13"/>
  <c r="K93" i="13" s="1"/>
  <c r="L93" i="13" s="1"/>
  <c r="J113" i="13"/>
  <c r="K113" i="13" s="1"/>
  <c r="L113" i="13" s="1"/>
  <c r="J109" i="13"/>
  <c r="K109" i="13" s="1"/>
  <c r="L109" i="13" s="1"/>
  <c r="J117" i="13"/>
  <c r="K117" i="13" s="1"/>
  <c r="L117" i="13" s="1"/>
  <c r="J100" i="13"/>
  <c r="K100" i="13" s="1"/>
  <c r="L100" i="13" s="1"/>
  <c r="J112" i="13"/>
  <c r="K112" i="13" s="1"/>
  <c r="L112" i="13" s="1"/>
  <c r="BA28" i="28"/>
  <c r="AT27" i="28"/>
  <c r="BD24" i="26"/>
  <c r="AX23" i="26"/>
  <c r="BG28" i="28"/>
  <c r="BG27" i="28" s="1"/>
  <c r="AZ27" i="28"/>
  <c r="AN23" i="26"/>
  <c r="AT24" i="26"/>
  <c r="BI24" i="26"/>
  <c r="BI23" i="26" s="1"/>
  <c r="BC23" i="26"/>
  <c r="AY24" i="26"/>
  <c r="AS23" i="26"/>
  <c r="AN27" i="28"/>
  <c r="AU28" i="28"/>
  <c r="M89" i="32" a="1"/>
  <c r="M89" i="32" s="1"/>
  <c r="H89" i="32" s="1"/>
  <c r="I89" i="32" s="1"/>
  <c r="M89" i="30" a="1"/>
  <c r="M89" i="30" s="1"/>
  <c r="H89" i="30" s="1"/>
  <c r="I89" i="30" s="1"/>
  <c r="M89" i="31" a="1"/>
  <c r="M89" i="31" s="1"/>
  <c r="H89" i="31" s="1"/>
  <c r="I89" i="31" s="1"/>
  <c r="BH8" i="28"/>
  <c r="AM6" i="28"/>
  <c r="BH6" i="28"/>
  <c r="AM8" i="28"/>
  <c r="O2" i="22"/>
  <c r="K45" i="2"/>
  <c r="F45" i="22"/>
  <c r="K18" i="2"/>
  <c r="F18" i="22"/>
  <c r="K19" i="2"/>
  <c r="F19" i="22"/>
  <c r="K35" i="2"/>
  <c r="F35" i="22"/>
  <c r="Q8" i="16"/>
  <c r="F114" i="22"/>
  <c r="K114" i="2"/>
  <c r="K108" i="2"/>
  <c r="F108" i="22"/>
  <c r="K36" i="2"/>
  <c r="F36" i="22"/>
  <c r="K54" i="2"/>
  <c r="F54" i="22"/>
  <c r="F87" i="22"/>
  <c r="K87" i="2"/>
  <c r="K30" i="2"/>
  <c r="F30" i="22"/>
  <c r="K28" i="2"/>
  <c r="F28" i="22"/>
  <c r="K22" i="2"/>
  <c r="F22" i="22"/>
  <c r="BA8" i="28"/>
  <c r="BA6" i="28"/>
  <c r="BA7" i="28"/>
  <c r="K38" i="2"/>
  <c r="F38" i="22"/>
  <c r="F75" i="22"/>
  <c r="K75" i="2"/>
  <c r="K20" i="2"/>
  <c r="F20" i="22"/>
  <c r="K79" i="2"/>
  <c r="F79" i="22"/>
  <c r="F110" i="22"/>
  <c r="K110" i="2"/>
  <c r="K11" i="2"/>
  <c r="F11" i="22"/>
  <c r="F39" i="22"/>
  <c r="K39" i="2"/>
  <c r="K40" i="2"/>
  <c r="F40" i="22"/>
  <c r="K90" i="2"/>
  <c r="F90" i="22"/>
  <c r="K99" i="2"/>
  <c r="F99" i="22"/>
  <c r="F84" i="22"/>
  <c r="K84" i="2"/>
  <c r="K105" i="2"/>
  <c r="F105" i="22"/>
  <c r="K29" i="2"/>
  <c r="F29" i="22"/>
  <c r="K42" i="2"/>
  <c r="F42" i="22"/>
  <c r="K32" i="2"/>
  <c r="F32" i="22"/>
  <c r="K61" i="2"/>
  <c r="F61" i="22"/>
  <c r="K55" i="2"/>
  <c r="F55" i="22"/>
  <c r="F113" i="22"/>
  <c r="K113" i="2"/>
  <c r="K102" i="2"/>
  <c r="F102" i="22"/>
  <c r="F115" i="22"/>
  <c r="K115" i="2"/>
  <c r="K56" i="2"/>
  <c r="F56" i="22"/>
  <c r="K69" i="2"/>
  <c r="F69" i="22"/>
  <c r="K76" i="2"/>
  <c r="F76" i="22"/>
  <c r="F25" i="22"/>
  <c r="K25" i="2"/>
  <c r="F3" i="22"/>
  <c r="K3" i="2"/>
  <c r="K73" i="2"/>
  <c r="F73" i="22"/>
  <c r="K44" i="2"/>
  <c r="F44" i="22"/>
  <c r="K26" i="2"/>
  <c r="F26" i="22"/>
  <c r="K116" i="2"/>
  <c r="F116" i="22"/>
  <c r="K43" i="2"/>
  <c r="F43" i="22"/>
  <c r="K50" i="2"/>
  <c r="F50" i="22"/>
  <c r="F82" i="22"/>
  <c r="K82" i="2"/>
  <c r="K83" i="2"/>
  <c r="F83" i="22"/>
  <c r="K68" i="2"/>
  <c r="F68" i="22"/>
  <c r="K23" i="2"/>
  <c r="F23" i="22"/>
  <c r="F46" i="22"/>
  <c r="K46" i="2"/>
  <c r="K62" i="2"/>
  <c r="F62" i="22"/>
  <c r="K103" i="2"/>
  <c r="F103" i="22"/>
  <c r="K6" i="2"/>
  <c r="F6" i="22"/>
  <c r="K112" i="2"/>
  <c r="F112" i="22"/>
  <c r="K57" i="2"/>
  <c r="F57" i="22"/>
  <c r="K15" i="2"/>
  <c r="F15" i="22"/>
  <c r="K94" i="2"/>
  <c r="F94" i="22"/>
  <c r="K27" i="2"/>
  <c r="F27" i="22"/>
  <c r="K63" i="2"/>
  <c r="F63" i="22"/>
  <c r="L2" i="2"/>
  <c r="H2" i="22" s="1"/>
  <c r="G2" i="22"/>
  <c r="K66" i="2"/>
  <c r="F66" i="22"/>
  <c r="K74" i="2"/>
  <c r="F74" i="22"/>
  <c r="K72" i="2"/>
  <c r="F72" i="22"/>
  <c r="K52" i="2"/>
  <c r="F52" i="22"/>
  <c r="K7" i="2"/>
  <c r="F7" i="22"/>
  <c r="K96" i="2"/>
  <c r="F96" i="22"/>
  <c r="F109" i="22"/>
  <c r="K109" i="2"/>
  <c r="K51" i="2"/>
  <c r="F51" i="22"/>
  <c r="K117" i="2"/>
  <c r="F117" i="22"/>
  <c r="K65" i="2"/>
  <c r="F65" i="22"/>
  <c r="K4" i="2"/>
  <c r="F4" i="22"/>
  <c r="K14" i="2"/>
  <c r="F14" i="22"/>
  <c r="K5" i="2"/>
  <c r="F5" i="22"/>
  <c r="K24" i="2"/>
  <c r="F24" i="22"/>
  <c r="K59" i="2"/>
  <c r="F59" i="22"/>
  <c r="K97" i="2"/>
  <c r="F97" i="22"/>
  <c r="K10" i="2"/>
  <c r="F10" i="22"/>
  <c r="K49" i="2"/>
  <c r="F49" i="22"/>
  <c r="O4" i="22"/>
  <c r="K111" i="2"/>
  <c r="F111" i="22"/>
  <c r="M89" i="9" a="1"/>
  <c r="M89" i="9" s="1"/>
  <c r="H89" i="9" s="1"/>
  <c r="I89" i="9" s="1"/>
  <c r="R8" i="16"/>
  <c r="K100" i="2"/>
  <c r="F100" i="22"/>
  <c r="K33" i="2"/>
  <c r="F33" i="22"/>
  <c r="K64" i="2"/>
  <c r="F64" i="22"/>
  <c r="K80" i="2"/>
  <c r="F80" i="22"/>
  <c r="K21" i="2"/>
  <c r="F21" i="22"/>
  <c r="F104" i="22"/>
  <c r="K104" i="2"/>
  <c r="K41" i="2"/>
  <c r="F41" i="22"/>
  <c r="K60" i="2"/>
  <c r="F60" i="22"/>
  <c r="K78" i="2"/>
  <c r="F78" i="22"/>
  <c r="K9" i="2"/>
  <c r="F9" i="22"/>
  <c r="K67" i="2"/>
  <c r="F67" i="22"/>
  <c r="K93" i="2"/>
  <c r="F93" i="22"/>
  <c r="F58" i="22"/>
  <c r="K58" i="2"/>
  <c r="K53" i="2"/>
  <c r="F53" i="22"/>
  <c r="K34" i="2"/>
  <c r="F34" i="22"/>
  <c r="F85" i="22"/>
  <c r="K85" i="2"/>
  <c r="K13" i="2"/>
  <c r="F13" i="22"/>
  <c r="K101" i="2"/>
  <c r="F101" i="22"/>
  <c r="K106" i="2"/>
  <c r="F106" i="22"/>
  <c r="K81" i="2"/>
  <c r="F81" i="22"/>
  <c r="K88" i="2"/>
  <c r="F88" i="22"/>
  <c r="K17" i="2"/>
  <c r="F17" i="22"/>
  <c r="F77" i="22"/>
  <c r="K77" i="2"/>
  <c r="K86" i="2"/>
  <c r="F86" i="22"/>
  <c r="O3" i="22"/>
  <c r="K107" i="2"/>
  <c r="F107" i="22"/>
  <c r="O5" i="22"/>
  <c r="K71" i="2"/>
  <c r="F71" i="22"/>
  <c r="K16" i="2"/>
  <c r="F16" i="22"/>
  <c r="K95" i="2"/>
  <c r="F95" i="22"/>
  <c r="F98" i="22"/>
  <c r="K98" i="2"/>
  <c r="BG9" i="28"/>
  <c r="K91" i="2"/>
  <c r="F91" i="22"/>
  <c r="K31" i="2"/>
  <c r="F31" i="22"/>
  <c r="F89" i="22"/>
  <c r="K89" i="2"/>
  <c r="F37" i="22"/>
  <c r="K37" i="2"/>
  <c r="K48" i="2"/>
  <c r="F48" i="22"/>
  <c r="K8" i="2"/>
  <c r="F8" i="22"/>
  <c r="K12" i="2"/>
  <c r="F12" i="22"/>
  <c r="K92" i="2"/>
  <c r="F92" i="22"/>
  <c r="K47" i="2"/>
  <c r="F47" i="22"/>
  <c r="F70" i="22"/>
  <c r="K70" i="2"/>
  <c r="L243" i="16" a="1"/>
  <c r="K259" i="16" a="1"/>
  <c r="F15" i="16"/>
  <c r="N240" i="16" a="1"/>
  <c r="I233" i="16" a="1"/>
  <c r="G13" i="16"/>
  <c r="L249" i="16" a="1"/>
  <c r="F10" i="16"/>
  <c r="D169" i="16" a="1"/>
  <c r="G11" i="16"/>
  <c r="D8" i="16"/>
  <c r="D9" i="16"/>
  <c r="L233" i="16" a="1"/>
  <c r="N233" i="16" a="1"/>
  <c r="G12" i="16"/>
  <c r="K233" i="16" a="1"/>
  <c r="F13" i="16"/>
  <c r="F12" i="16"/>
  <c r="G10" i="16"/>
  <c r="J233" i="16" a="1"/>
  <c r="F11" i="16"/>
  <c r="J25" i="6" l="1"/>
  <c r="F25" i="23" s="1"/>
  <c r="P2" i="23" s="1"/>
  <c r="I99" i="34"/>
  <c r="D99" i="23"/>
  <c r="I100" i="34"/>
  <c r="D100" i="23"/>
  <c r="I116" i="34"/>
  <c r="D116" i="23"/>
  <c r="I103" i="34"/>
  <c r="D103" i="23"/>
  <c r="I108" i="34"/>
  <c r="D108" i="23"/>
  <c r="I105" i="34"/>
  <c r="D105" i="23"/>
  <c r="I112" i="34"/>
  <c r="D112" i="23"/>
  <c r="I117" i="34"/>
  <c r="D117" i="23"/>
  <c r="I92" i="34"/>
  <c r="D92" i="23"/>
  <c r="I90" i="34"/>
  <c r="D90" i="23"/>
  <c r="I111" i="34"/>
  <c r="D111" i="23"/>
  <c r="I106" i="34"/>
  <c r="D106" i="23"/>
  <c r="I97" i="34"/>
  <c r="D97" i="23"/>
  <c r="I96" i="34"/>
  <c r="D96" i="23"/>
  <c r="I115" i="34"/>
  <c r="D115" i="23"/>
  <c r="I113" i="34"/>
  <c r="D113" i="23"/>
  <c r="I114" i="34"/>
  <c r="D114" i="23"/>
  <c r="I91" i="34"/>
  <c r="D91" i="23"/>
  <c r="H93" i="34"/>
  <c r="I93" i="23"/>
  <c r="S5" i="23" s="1"/>
  <c r="I89" i="34"/>
  <c r="D89" i="23"/>
  <c r="I104" i="34"/>
  <c r="D104" i="23"/>
  <c r="I94" i="34"/>
  <c r="D94" i="23"/>
  <c r="I98" i="34"/>
  <c r="D98" i="23"/>
  <c r="I102" i="34"/>
  <c r="D102" i="23"/>
  <c r="I101" i="34"/>
  <c r="D101" i="23"/>
  <c r="I110" i="34"/>
  <c r="D110" i="23"/>
  <c r="I107" i="34"/>
  <c r="D107" i="23"/>
  <c r="I95" i="34"/>
  <c r="D95" i="23"/>
  <c r="I109" i="34"/>
  <c r="D109" i="23"/>
  <c r="K259" i="16"/>
  <c r="L243" i="16"/>
  <c r="J115" i="30"/>
  <c r="K115" i="30" s="1"/>
  <c r="L115" i="30" s="1"/>
  <c r="N240" i="16"/>
  <c r="D169" i="16"/>
  <c r="Q169" i="16" s="1"/>
  <c r="AT9" i="28"/>
  <c r="L249" i="16"/>
  <c r="Q163" i="16"/>
  <c r="Q225" i="16"/>
  <c r="Q148" i="16"/>
  <c r="Q165" i="16"/>
  <c r="Q226" i="16"/>
  <c r="Q207" i="16"/>
  <c r="Q183" i="16"/>
  <c r="Q153" i="16"/>
  <c r="Q184" i="16"/>
  <c r="Q199" i="16"/>
  <c r="Q221" i="16"/>
  <c r="Q166" i="16"/>
  <c r="Q217" i="16"/>
  <c r="Q197" i="16"/>
  <c r="Q146" i="16"/>
  <c r="Q203" i="16"/>
  <c r="Q161" i="16"/>
  <c r="Q156" i="16"/>
  <c r="Q228" i="16"/>
  <c r="Q227" i="16"/>
  <c r="Q198" i="16"/>
  <c r="Q155" i="16"/>
  <c r="Q188" i="16"/>
  <c r="Q214" i="16"/>
  <c r="Q229" i="16"/>
  <c r="Q190" i="16"/>
  <c r="Q157" i="16"/>
  <c r="Q211" i="16"/>
  <c r="Q171" i="16"/>
  <c r="Q206" i="16"/>
  <c r="Q223" i="16"/>
  <c r="Q152" i="16"/>
  <c r="Q175" i="16"/>
  <c r="Q162" i="16"/>
  <c r="Q187" i="16"/>
  <c r="Q200" i="16"/>
  <c r="Q149" i="16"/>
  <c r="Q158" i="16"/>
  <c r="Q179" i="16"/>
  <c r="Q216" i="16"/>
  <c r="Q174" i="16"/>
  <c r="Q172" i="16"/>
  <c r="Q231" i="16"/>
  <c r="Q202" i="16"/>
  <c r="Q192" i="16"/>
  <c r="Q212" i="16"/>
  <c r="Q193" i="16"/>
  <c r="Q201" i="16"/>
  <c r="Q210" i="16"/>
  <c r="Q232" i="16"/>
  <c r="Q185" i="16"/>
  <c r="Q180" i="16"/>
  <c r="Q191" i="16"/>
  <c r="Q150" i="16"/>
  <c r="Q160" i="16"/>
  <c r="Q208" i="16"/>
  <c r="Q219" i="16"/>
  <c r="Q215" i="16"/>
  <c r="Q204" i="16"/>
  <c r="Q178" i="16"/>
  <c r="Q164" i="16"/>
  <c r="Q230" i="16"/>
  <c r="Q173" i="16"/>
  <c r="Q170" i="16"/>
  <c r="Q167" i="16"/>
  <c r="Q182" i="16"/>
  <c r="Q177" i="16"/>
  <c r="Q222" i="16"/>
  <c r="Q213" i="16"/>
  <c r="Q195" i="16"/>
  <c r="Q220" i="16"/>
  <c r="Q196" i="16"/>
  <c r="Q209" i="16"/>
  <c r="Q186" i="16"/>
  <c r="Q159" i="16"/>
  <c r="Q168" i="16"/>
  <c r="Q224" i="16"/>
  <c r="Q181" i="16"/>
  <c r="Q189" i="16"/>
  <c r="Q154" i="16"/>
  <c r="Q194" i="16"/>
  <c r="Q218" i="16"/>
  <c r="Q176" i="16"/>
  <c r="Q147" i="16"/>
  <c r="Q205" i="16"/>
  <c r="Q151" i="16"/>
  <c r="I233" i="16"/>
  <c r="K233" i="16"/>
  <c r="J233" i="16"/>
  <c r="L233" i="16"/>
  <c r="J89" i="31"/>
  <c r="K89" i="31" s="1"/>
  <c r="L89" i="31" s="1"/>
  <c r="J89" i="30"/>
  <c r="K89" i="30" s="1"/>
  <c r="L89" i="30" s="1"/>
  <c r="J89" i="32"/>
  <c r="K89" i="32" s="1"/>
  <c r="L89" i="32" s="1"/>
  <c r="J89" i="9"/>
  <c r="K89" i="9" s="1"/>
  <c r="L89" i="9" s="1"/>
  <c r="K57" i="6"/>
  <c r="G57" i="23" s="1"/>
  <c r="K41" i="6"/>
  <c r="G41" i="23" s="1"/>
  <c r="K64" i="6"/>
  <c r="G64" i="23" s="1"/>
  <c r="K111" i="6"/>
  <c r="K117" i="6"/>
  <c r="K3" i="6"/>
  <c r="G3" i="23" s="1"/>
  <c r="K99" i="6"/>
  <c r="K29" i="6"/>
  <c r="G29" i="23" s="1"/>
  <c r="K115" i="6"/>
  <c r="K46" i="6"/>
  <c r="G46" i="23" s="1"/>
  <c r="K71" i="6"/>
  <c r="G71" i="23" s="1"/>
  <c r="K13" i="6"/>
  <c r="G13" i="23" s="1"/>
  <c r="K67" i="6"/>
  <c r="G67" i="23" s="1"/>
  <c r="K91" i="6"/>
  <c r="K113" i="6"/>
  <c r="K8" i="6"/>
  <c r="G8" i="23" s="1"/>
  <c r="K23" i="6"/>
  <c r="G23" i="23" s="1"/>
  <c r="K31" i="6"/>
  <c r="G31" i="23" s="1"/>
  <c r="P3" i="23"/>
  <c r="K38" i="6"/>
  <c r="G38" i="23" s="1"/>
  <c r="K107" i="6"/>
  <c r="K18" i="6"/>
  <c r="G18" i="23" s="1"/>
  <c r="K116" i="6"/>
  <c r="K84" i="6"/>
  <c r="G84" i="23" s="1"/>
  <c r="K62" i="6"/>
  <c r="G62" i="23" s="1"/>
  <c r="K83" i="6"/>
  <c r="G83" i="23" s="1"/>
  <c r="K103" i="6"/>
  <c r="K77" i="6"/>
  <c r="G77" i="23" s="1"/>
  <c r="K33" i="6"/>
  <c r="G33" i="23" s="1"/>
  <c r="K22" i="6"/>
  <c r="G22" i="23" s="1"/>
  <c r="K106" i="6"/>
  <c r="K54" i="6"/>
  <c r="G54" i="23" s="1"/>
  <c r="K89" i="6"/>
  <c r="K26" i="6"/>
  <c r="G26" i="23" s="1"/>
  <c r="K79" i="6"/>
  <c r="G79" i="23" s="1"/>
  <c r="K56" i="6"/>
  <c r="G56" i="23" s="1"/>
  <c r="K69" i="6"/>
  <c r="G69" i="23" s="1"/>
  <c r="K5" i="6"/>
  <c r="G5" i="23" s="1"/>
  <c r="K14" i="6"/>
  <c r="G14" i="23" s="1"/>
  <c r="K97" i="6"/>
  <c r="K104" i="6"/>
  <c r="K51" i="6"/>
  <c r="G51" i="23" s="1"/>
  <c r="K98" i="6"/>
  <c r="K55" i="6"/>
  <c r="G55" i="23" s="1"/>
  <c r="K108" i="6"/>
  <c r="K11" i="6"/>
  <c r="G11" i="23" s="1"/>
  <c r="K109" i="6"/>
  <c r="K44" i="6"/>
  <c r="G44" i="23" s="1"/>
  <c r="K19" i="6"/>
  <c r="G19" i="23" s="1"/>
  <c r="K73" i="6"/>
  <c r="G73" i="23" s="1"/>
  <c r="K105" i="6"/>
  <c r="K43" i="6"/>
  <c r="G43" i="23" s="1"/>
  <c r="K53" i="6"/>
  <c r="G53" i="23" s="1"/>
  <c r="K78" i="6"/>
  <c r="G78" i="23" s="1"/>
  <c r="K2" i="6"/>
  <c r="G2" i="23" s="1"/>
  <c r="K35" i="6"/>
  <c r="G35" i="23" s="1"/>
  <c r="K70" i="6"/>
  <c r="G70" i="23" s="1"/>
  <c r="K90" i="6"/>
  <c r="K17" i="6"/>
  <c r="G17" i="23" s="1"/>
  <c r="K65" i="6"/>
  <c r="G65" i="23" s="1"/>
  <c r="K12" i="6"/>
  <c r="G12" i="23" s="1"/>
  <c r="K76" i="6"/>
  <c r="G76" i="23" s="1"/>
  <c r="K93" i="6"/>
  <c r="K95" i="6"/>
  <c r="K39" i="6"/>
  <c r="G39" i="23" s="1"/>
  <c r="K30" i="6"/>
  <c r="G30" i="23" s="1"/>
  <c r="K9" i="6"/>
  <c r="G9" i="23" s="1"/>
  <c r="K28" i="6"/>
  <c r="G28" i="23" s="1"/>
  <c r="K110" i="6"/>
  <c r="K52" i="6"/>
  <c r="G52" i="23" s="1"/>
  <c r="K59" i="6"/>
  <c r="G59" i="23" s="1"/>
  <c r="K4" i="6"/>
  <c r="G4" i="23" s="1"/>
  <c r="K92" i="6"/>
  <c r="K21" i="6"/>
  <c r="G21" i="23" s="1"/>
  <c r="K68" i="6"/>
  <c r="G68" i="23" s="1"/>
  <c r="K81" i="6"/>
  <c r="G81" i="23" s="1"/>
  <c r="K49" i="6"/>
  <c r="G49" i="23" s="1"/>
  <c r="K82" i="6"/>
  <c r="G82" i="23" s="1"/>
  <c r="K85" i="6"/>
  <c r="G85" i="23" s="1"/>
  <c r="K63" i="6"/>
  <c r="G63" i="23" s="1"/>
  <c r="K42" i="6"/>
  <c r="G42" i="23" s="1"/>
  <c r="K72" i="6"/>
  <c r="G72" i="23" s="1"/>
  <c r="K15" i="6"/>
  <c r="G15" i="23" s="1"/>
  <c r="K45" i="6"/>
  <c r="G45" i="23" s="1"/>
  <c r="K66" i="6"/>
  <c r="G66" i="23" s="1"/>
  <c r="K10" i="6"/>
  <c r="G10" i="23" s="1"/>
  <c r="K102" i="6"/>
  <c r="K87" i="6"/>
  <c r="G87" i="23" s="1"/>
  <c r="K24" i="6"/>
  <c r="G24" i="23" s="1"/>
  <c r="K94" i="6"/>
  <c r="K58" i="6"/>
  <c r="G58" i="23" s="1"/>
  <c r="K112" i="6"/>
  <c r="K48" i="6"/>
  <c r="G48" i="23" s="1"/>
  <c r="K36" i="6"/>
  <c r="G36" i="23" s="1"/>
  <c r="K32" i="6"/>
  <c r="G32" i="23" s="1"/>
  <c r="K47" i="6"/>
  <c r="G47" i="23" s="1"/>
  <c r="K6" i="6"/>
  <c r="G6" i="23" s="1"/>
  <c r="K40" i="6"/>
  <c r="G40" i="23" s="1"/>
  <c r="K16" i="6"/>
  <c r="G16" i="23" s="1"/>
  <c r="K80" i="6"/>
  <c r="G80" i="23" s="1"/>
  <c r="K37" i="6"/>
  <c r="G37" i="23" s="1"/>
  <c r="K61" i="6"/>
  <c r="G61" i="23" s="1"/>
  <c r="K75" i="6"/>
  <c r="G75" i="23" s="1"/>
  <c r="K7" i="6"/>
  <c r="G7" i="23" s="1"/>
  <c r="K101" i="6"/>
  <c r="K88" i="6"/>
  <c r="G88" i="23" s="1"/>
  <c r="K114" i="6"/>
  <c r="K50" i="6"/>
  <c r="G50" i="23" s="1"/>
  <c r="K96" i="6"/>
  <c r="K74" i="6"/>
  <c r="G74" i="23" s="1"/>
  <c r="K60" i="6"/>
  <c r="G60" i="23" s="1"/>
  <c r="P4" i="23"/>
  <c r="K27" i="6"/>
  <c r="G27" i="23" s="1"/>
  <c r="K34" i="6"/>
  <c r="G34" i="23" s="1"/>
  <c r="K20" i="6"/>
  <c r="G20" i="23" s="1"/>
  <c r="K100" i="6"/>
  <c r="K86" i="6"/>
  <c r="G86" i="23" s="1"/>
  <c r="N233" i="16"/>
  <c r="BA27" i="28"/>
  <c r="BH28" i="28"/>
  <c r="BH27" i="28" s="1"/>
  <c r="AY23" i="26"/>
  <c r="BE24" i="26"/>
  <c r="AT23" i="26"/>
  <c r="AZ24" i="26"/>
  <c r="BD23" i="26"/>
  <c r="BJ24" i="26"/>
  <c r="BJ23" i="26" s="1"/>
  <c r="BB28" i="28"/>
  <c r="AU27" i="28"/>
  <c r="BH9" i="28"/>
  <c r="AM9" i="28"/>
  <c r="P2" i="22"/>
  <c r="L9" i="2"/>
  <c r="H9" i="22" s="1"/>
  <c r="G9" i="22"/>
  <c r="L106" i="2"/>
  <c r="H106" i="22" s="1"/>
  <c r="G106" i="22"/>
  <c r="G111" i="22"/>
  <c r="L111" i="2"/>
  <c r="H111" i="22" s="1"/>
  <c r="G75" i="22"/>
  <c r="L75" i="2"/>
  <c r="H75" i="22" s="1"/>
  <c r="L12" i="2"/>
  <c r="H12" i="22" s="1"/>
  <c r="G12" i="22"/>
  <c r="P5" i="22"/>
  <c r="P4" i="22"/>
  <c r="L4" i="2"/>
  <c r="H4" i="22" s="1"/>
  <c r="G4" i="22"/>
  <c r="L68" i="2"/>
  <c r="H68" i="22" s="1"/>
  <c r="G68" i="22"/>
  <c r="L99" i="2"/>
  <c r="H99" i="22" s="1"/>
  <c r="G99" i="22"/>
  <c r="L11" i="2"/>
  <c r="H11" i="22" s="1"/>
  <c r="G11" i="22"/>
  <c r="G53" i="22"/>
  <c r="L53" i="2"/>
  <c r="H53" i="22" s="1"/>
  <c r="L21" i="2"/>
  <c r="H21" i="22" s="1"/>
  <c r="G21" i="22"/>
  <c r="G109" i="22"/>
  <c r="L109" i="2"/>
  <c r="H109" i="22" s="1"/>
  <c r="G46" i="22"/>
  <c r="L46" i="2"/>
  <c r="H46" i="22" s="1"/>
  <c r="L43" i="2"/>
  <c r="H43" i="22" s="1"/>
  <c r="G43" i="22"/>
  <c r="L76" i="2"/>
  <c r="H76" i="22" s="1"/>
  <c r="G76" i="22"/>
  <c r="G110" i="22"/>
  <c r="L110" i="2"/>
  <c r="H110" i="22" s="1"/>
  <c r="L22" i="2"/>
  <c r="H22" i="22" s="1"/>
  <c r="G22" i="22"/>
  <c r="L54" i="2"/>
  <c r="H54" i="22" s="1"/>
  <c r="G54" i="22"/>
  <c r="L35" i="2"/>
  <c r="H35" i="22" s="1"/>
  <c r="G35" i="22"/>
  <c r="L48" i="2"/>
  <c r="H48" i="22" s="1"/>
  <c r="G48" i="22"/>
  <c r="L92" i="2"/>
  <c r="H92" i="22" s="1"/>
  <c r="G92" i="22"/>
  <c r="L10" i="2"/>
  <c r="H10" i="22" s="1"/>
  <c r="G10" i="22"/>
  <c r="G94" i="22"/>
  <c r="L94" i="2"/>
  <c r="H94" i="22" s="1"/>
  <c r="G112" i="22"/>
  <c r="L112" i="2"/>
  <c r="H112" i="22" s="1"/>
  <c r="L102" i="2"/>
  <c r="H102" i="22" s="1"/>
  <c r="G102" i="22"/>
  <c r="L105" i="2"/>
  <c r="H105" i="22" s="1"/>
  <c r="G105" i="22"/>
  <c r="L38" i="2"/>
  <c r="H38" i="22" s="1"/>
  <c r="G38" i="22"/>
  <c r="L114" i="2"/>
  <c r="H114" i="22" s="1"/>
  <c r="G114" i="22"/>
  <c r="L37" i="2"/>
  <c r="H37" i="22" s="1"/>
  <c r="G37" i="22"/>
  <c r="L64" i="2"/>
  <c r="H64" i="22" s="1"/>
  <c r="G64" i="22"/>
  <c r="L17" i="2"/>
  <c r="H17" i="22" s="1"/>
  <c r="G17" i="22"/>
  <c r="L60" i="2"/>
  <c r="H60" i="22" s="1"/>
  <c r="G60" i="22"/>
  <c r="G98" i="22"/>
  <c r="L98" i="2"/>
  <c r="H98" i="22" s="1"/>
  <c r="G41" i="22"/>
  <c r="L41" i="2"/>
  <c r="H41" i="22" s="1"/>
  <c r="L83" i="2"/>
  <c r="H83" i="22" s="1"/>
  <c r="G83" i="22"/>
  <c r="L113" i="2"/>
  <c r="H113" i="22" s="1"/>
  <c r="G113" i="22"/>
  <c r="L91" i="2"/>
  <c r="H91" i="22" s="1"/>
  <c r="G91" i="22"/>
  <c r="L93" i="2"/>
  <c r="H93" i="22" s="1"/>
  <c r="G93" i="22"/>
  <c r="L58" i="2"/>
  <c r="H58" i="22" s="1"/>
  <c r="G58" i="22"/>
  <c r="G14" i="22"/>
  <c r="L14" i="2"/>
  <c r="H14" i="22" s="1"/>
  <c r="G70" i="22"/>
  <c r="L70" i="2"/>
  <c r="H70" i="22" s="1"/>
  <c r="P3" i="22"/>
  <c r="L80" i="2"/>
  <c r="H80" i="22" s="1"/>
  <c r="G80" i="22"/>
  <c r="L33" i="2"/>
  <c r="H33" i="22" s="1"/>
  <c r="G33" i="22"/>
  <c r="L52" i="2"/>
  <c r="H52" i="22" s="1"/>
  <c r="G52" i="22"/>
  <c r="L73" i="2"/>
  <c r="H73" i="22" s="1"/>
  <c r="G73" i="22"/>
  <c r="L69" i="2"/>
  <c r="H69" i="22" s="1"/>
  <c r="G69" i="22"/>
  <c r="L28" i="2"/>
  <c r="H28" i="22" s="1"/>
  <c r="G28" i="22"/>
  <c r="L8" i="2"/>
  <c r="H8" i="22" s="1"/>
  <c r="G8" i="22"/>
  <c r="L31" i="2"/>
  <c r="H31" i="22" s="1"/>
  <c r="G31" i="22"/>
  <c r="L107" i="2"/>
  <c r="H107" i="22" s="1"/>
  <c r="G107" i="22"/>
  <c r="L104" i="2"/>
  <c r="H104" i="22" s="1"/>
  <c r="G104" i="22"/>
  <c r="L97" i="2"/>
  <c r="H97" i="22" s="1"/>
  <c r="G97" i="22"/>
  <c r="G65" i="22"/>
  <c r="L65" i="2"/>
  <c r="H65" i="22" s="1"/>
  <c r="L66" i="2"/>
  <c r="H66" i="22" s="1"/>
  <c r="G66" i="22"/>
  <c r="L6" i="2"/>
  <c r="H6" i="22" s="1"/>
  <c r="G6" i="22"/>
  <c r="L103" i="2"/>
  <c r="H103" i="22" s="1"/>
  <c r="G103" i="22"/>
  <c r="L23" i="2"/>
  <c r="H23" i="22" s="1"/>
  <c r="G23" i="22"/>
  <c r="L3" i="2"/>
  <c r="H3" i="22" s="1"/>
  <c r="G3" i="22"/>
  <c r="L32" i="2"/>
  <c r="H32" i="22" s="1"/>
  <c r="G32" i="22"/>
  <c r="L90" i="2"/>
  <c r="H90" i="22" s="1"/>
  <c r="G90" i="22"/>
  <c r="L79" i="2"/>
  <c r="H79" i="22" s="1"/>
  <c r="G79" i="22"/>
  <c r="L95" i="2"/>
  <c r="H95" i="22" s="1"/>
  <c r="G95" i="22"/>
  <c r="L101" i="2"/>
  <c r="H101" i="22" s="1"/>
  <c r="G101" i="22"/>
  <c r="L100" i="2"/>
  <c r="H100" i="22" s="1"/>
  <c r="G100" i="22"/>
  <c r="G116" i="22"/>
  <c r="L116" i="2"/>
  <c r="H116" i="22" s="1"/>
  <c r="L56" i="2"/>
  <c r="H56" i="22" s="1"/>
  <c r="G56" i="22"/>
  <c r="L30" i="2"/>
  <c r="H30" i="22" s="1"/>
  <c r="G30" i="22"/>
  <c r="L19" i="2"/>
  <c r="H19" i="22" s="1"/>
  <c r="G19" i="22"/>
  <c r="L85" i="2"/>
  <c r="H85" i="22" s="1"/>
  <c r="G85" i="22"/>
  <c r="L49" i="2"/>
  <c r="H49" i="22" s="1"/>
  <c r="G49" i="22"/>
  <c r="L59" i="2"/>
  <c r="H59" i="22" s="1"/>
  <c r="G59" i="22"/>
  <c r="G82" i="22"/>
  <c r="L82" i="2"/>
  <c r="H82" i="22" s="1"/>
  <c r="L25" i="2"/>
  <c r="H25" i="22" s="1"/>
  <c r="G25" i="22"/>
  <c r="L55" i="2"/>
  <c r="H55" i="22" s="1"/>
  <c r="G55" i="22"/>
  <c r="G40" i="22"/>
  <c r="L40" i="2"/>
  <c r="H40" i="22" s="1"/>
  <c r="L86" i="2"/>
  <c r="H86" i="22" s="1"/>
  <c r="G86" i="22"/>
  <c r="G88" i="22"/>
  <c r="L88" i="2"/>
  <c r="H88" i="22" s="1"/>
  <c r="L13" i="2"/>
  <c r="H13" i="22" s="1"/>
  <c r="G13" i="22"/>
  <c r="L67" i="2"/>
  <c r="H67" i="22" s="1"/>
  <c r="G67" i="22"/>
  <c r="L26" i="2"/>
  <c r="H26" i="22" s="1"/>
  <c r="G26" i="22"/>
  <c r="G115" i="22"/>
  <c r="L115" i="2"/>
  <c r="H115" i="22" s="1"/>
  <c r="G84" i="22"/>
  <c r="L84" i="2"/>
  <c r="H84" i="22" s="1"/>
  <c r="L36" i="2"/>
  <c r="H36" i="22" s="1"/>
  <c r="G36" i="22"/>
  <c r="L18" i="2"/>
  <c r="H18" i="22" s="1"/>
  <c r="G18" i="22"/>
  <c r="L24" i="2"/>
  <c r="H24" i="22" s="1"/>
  <c r="G24" i="22"/>
  <c r="L117" i="2"/>
  <c r="H117" i="22" s="1"/>
  <c r="G117" i="22"/>
  <c r="L63" i="2"/>
  <c r="H63" i="22" s="1"/>
  <c r="G63" i="22"/>
  <c r="L15" i="2"/>
  <c r="H15" i="22" s="1"/>
  <c r="G15" i="22"/>
  <c r="L61" i="2"/>
  <c r="H61" i="22" s="1"/>
  <c r="G61" i="22"/>
  <c r="L42" i="2"/>
  <c r="H42" i="22" s="1"/>
  <c r="G42" i="22"/>
  <c r="G96" i="22"/>
  <c r="L96" i="2"/>
  <c r="H96" i="22" s="1"/>
  <c r="G72" i="22"/>
  <c r="L72" i="2"/>
  <c r="H72" i="22" s="1"/>
  <c r="L39" i="2"/>
  <c r="H39" i="22" s="1"/>
  <c r="G39" i="22"/>
  <c r="L108" i="2"/>
  <c r="H108" i="22" s="1"/>
  <c r="G108" i="22"/>
  <c r="L45" i="2"/>
  <c r="H45" i="22" s="1"/>
  <c r="G45" i="22"/>
  <c r="L77" i="2"/>
  <c r="H77" i="22" s="1"/>
  <c r="G77" i="22"/>
  <c r="L81" i="2"/>
  <c r="H81" i="22" s="1"/>
  <c r="G81" i="22"/>
  <c r="L5" i="2"/>
  <c r="H5" i="22" s="1"/>
  <c r="G5" i="22"/>
  <c r="L51" i="2"/>
  <c r="H51" i="22" s="1"/>
  <c r="G51" i="22"/>
  <c r="G27" i="22"/>
  <c r="L27" i="2"/>
  <c r="H27" i="22" s="1"/>
  <c r="G57" i="22"/>
  <c r="L57" i="2"/>
  <c r="H57" i="22" s="1"/>
  <c r="L62" i="2"/>
  <c r="H62" i="22" s="1"/>
  <c r="G62" i="22"/>
  <c r="L29" i="2"/>
  <c r="H29" i="22" s="1"/>
  <c r="G29" i="22"/>
  <c r="L20" i="2"/>
  <c r="H20" i="22" s="1"/>
  <c r="G20" i="22"/>
  <c r="BA9" i="28"/>
  <c r="L87" i="2"/>
  <c r="H87" i="22" s="1"/>
  <c r="G87" i="22"/>
  <c r="L47" i="2"/>
  <c r="H47" i="22" s="1"/>
  <c r="G47" i="22"/>
  <c r="L16" i="2"/>
  <c r="H16" i="22" s="1"/>
  <c r="G16" i="22"/>
  <c r="L34" i="2"/>
  <c r="H34" i="22" s="1"/>
  <c r="G34" i="22"/>
  <c r="L89" i="2"/>
  <c r="H89" i="22" s="1"/>
  <c r="G89" i="22"/>
  <c r="L71" i="2"/>
  <c r="H71" i="22" s="1"/>
  <c r="G71" i="22"/>
  <c r="L78" i="2"/>
  <c r="H78" i="22" s="1"/>
  <c r="G78" i="22"/>
  <c r="L7" i="2"/>
  <c r="H7" i="22" s="1"/>
  <c r="G7" i="22"/>
  <c r="G74" i="22"/>
  <c r="L74" i="2"/>
  <c r="H74" i="22" s="1"/>
  <c r="G50" i="22"/>
  <c r="L50" i="2"/>
  <c r="H50" i="22" s="1"/>
  <c r="G44" i="22"/>
  <c r="L44" i="2"/>
  <c r="H44" i="22" s="1"/>
  <c r="H253" i="16" a="1"/>
  <c r="H244" i="16" a="1"/>
  <c r="H252" i="16" a="1"/>
  <c r="H236" i="16" a="1"/>
  <c r="H240" i="16" a="1"/>
  <c r="H258" i="16" a="1"/>
  <c r="H245" i="16" a="1"/>
  <c r="H249" i="16" a="1"/>
  <c r="H234" i="16" a="1"/>
  <c r="H233" i="16" a="1"/>
  <c r="H254" i="16" a="1"/>
  <c r="H260" i="16" a="1"/>
  <c r="H256" i="16" a="1"/>
  <c r="H255" i="16" a="1"/>
  <c r="H259" i="16" a="1"/>
  <c r="H248" i="16" a="1"/>
  <c r="H251" i="16" a="1"/>
  <c r="H261" i="16" a="1"/>
  <c r="H235" i="16" a="1"/>
  <c r="H238" i="16" a="1"/>
  <c r="H239" i="16" a="1"/>
  <c r="H247" i="16" a="1"/>
  <c r="H250" i="16" a="1"/>
  <c r="H242" i="16" a="1"/>
  <c r="H243" i="16" a="1"/>
  <c r="H241" i="16" a="1"/>
  <c r="H257" i="16" a="1"/>
  <c r="H246" i="16" a="1"/>
  <c r="G15" i="16"/>
  <c r="K25" i="6" l="1"/>
  <c r="G25" i="23" s="1"/>
  <c r="Q2" i="23" s="1"/>
  <c r="H246" i="16"/>
  <c r="Q246" i="16" s="1"/>
  <c r="H257" i="16"/>
  <c r="Q257" i="16" s="1"/>
  <c r="H241" i="16"/>
  <c r="Q241" i="16" s="1"/>
  <c r="H243" i="16"/>
  <c r="Q243" i="16" s="1"/>
  <c r="H242" i="16"/>
  <c r="Q242" i="16" s="1"/>
  <c r="H250" i="16"/>
  <c r="Q250" i="16" s="1"/>
  <c r="H247" i="16"/>
  <c r="Q247" i="16" s="1"/>
  <c r="H239" i="16"/>
  <c r="Q239" i="16" s="1"/>
  <c r="H238" i="16"/>
  <c r="Q238" i="16" s="1"/>
  <c r="H235" i="16"/>
  <c r="Q235" i="16" s="1"/>
  <c r="H261" i="16"/>
  <c r="Q261" i="16" s="1"/>
  <c r="H251" i="16"/>
  <c r="Q251" i="16" s="1"/>
  <c r="H248" i="16"/>
  <c r="Q248" i="16" s="1"/>
  <c r="H259" i="16"/>
  <c r="Q259" i="16" s="1"/>
  <c r="H255" i="16"/>
  <c r="Q255" i="16" s="1"/>
  <c r="H256" i="16"/>
  <c r="Q256" i="16" s="1"/>
  <c r="H260" i="16"/>
  <c r="Q260" i="16" s="1"/>
  <c r="H254" i="16"/>
  <c r="Q254" i="16" s="1"/>
  <c r="H233" i="16"/>
  <c r="Q233" i="16" s="1"/>
  <c r="H234" i="16"/>
  <c r="Q234" i="16" s="1"/>
  <c r="H249" i="16"/>
  <c r="Q249" i="16" s="1"/>
  <c r="H245" i="16"/>
  <c r="Q245" i="16" s="1"/>
  <c r="H258" i="16"/>
  <c r="Q258" i="16" s="1"/>
  <c r="H240" i="16"/>
  <c r="Q240" i="16" s="1"/>
  <c r="H236" i="16"/>
  <c r="Q236" i="16" s="1"/>
  <c r="H252" i="16"/>
  <c r="Q252" i="16" s="1"/>
  <c r="H244" i="16"/>
  <c r="Q244" i="16" s="1"/>
  <c r="H253" i="16"/>
  <c r="Q253" i="16" s="1"/>
  <c r="E102" i="23"/>
  <c r="J102" i="34"/>
  <c r="E113" i="23"/>
  <c r="J113" i="34"/>
  <c r="E97" i="23"/>
  <c r="J97" i="34"/>
  <c r="J99" i="34"/>
  <c r="E99" i="23"/>
  <c r="E98" i="23"/>
  <c r="J98" i="34"/>
  <c r="J106" i="34"/>
  <c r="E106" i="23"/>
  <c r="J103" i="34"/>
  <c r="E103" i="23"/>
  <c r="J95" i="34"/>
  <c r="E95" i="23"/>
  <c r="E94" i="23"/>
  <c r="J94" i="34"/>
  <c r="E91" i="23"/>
  <c r="J91" i="34"/>
  <c r="E117" i="23"/>
  <c r="J117" i="34"/>
  <c r="E107" i="23"/>
  <c r="J107" i="34"/>
  <c r="E104" i="23"/>
  <c r="J104" i="34"/>
  <c r="E115" i="23"/>
  <c r="J115" i="34"/>
  <c r="E111" i="23"/>
  <c r="J111" i="34"/>
  <c r="E112" i="23"/>
  <c r="J112" i="34"/>
  <c r="E116" i="23"/>
  <c r="J116" i="34"/>
  <c r="J110" i="34"/>
  <c r="E110" i="23"/>
  <c r="J89" i="34"/>
  <c r="E89" i="23"/>
  <c r="E90" i="23"/>
  <c r="J90" i="34"/>
  <c r="J105" i="34"/>
  <c r="E105" i="23"/>
  <c r="E101" i="23"/>
  <c r="J101" i="34"/>
  <c r="I93" i="34"/>
  <c r="D93" i="23"/>
  <c r="N5" i="23" s="1"/>
  <c r="E114" i="23"/>
  <c r="J114" i="34"/>
  <c r="J96" i="34"/>
  <c r="E96" i="23"/>
  <c r="E92" i="23"/>
  <c r="J92" i="34"/>
  <c r="J108" i="34"/>
  <c r="E108" i="23"/>
  <c r="J100" i="34"/>
  <c r="E100" i="23"/>
  <c r="E109" i="23"/>
  <c r="J109" i="34"/>
  <c r="L100" i="6"/>
  <c r="L96" i="6"/>
  <c r="L75" i="6"/>
  <c r="H75" i="23" s="1"/>
  <c r="L6" i="6"/>
  <c r="H6" i="23" s="1"/>
  <c r="L58" i="6"/>
  <c r="H58" i="23" s="1"/>
  <c r="L66" i="6"/>
  <c r="H66" i="23" s="1"/>
  <c r="L85" i="6"/>
  <c r="H85" i="23" s="1"/>
  <c r="L92" i="6"/>
  <c r="L9" i="6"/>
  <c r="H9" i="23" s="1"/>
  <c r="L12" i="6"/>
  <c r="H12" i="23" s="1"/>
  <c r="L2" i="6"/>
  <c r="L19" i="6"/>
  <c r="H19" i="23" s="1"/>
  <c r="L98" i="6"/>
  <c r="L69" i="6"/>
  <c r="H69" i="23" s="1"/>
  <c r="L54" i="6"/>
  <c r="H54" i="23" s="1"/>
  <c r="L83" i="6"/>
  <c r="H83" i="23" s="1"/>
  <c r="L38" i="6"/>
  <c r="H38" i="23" s="1"/>
  <c r="L67" i="6"/>
  <c r="H67" i="23" s="1"/>
  <c r="L99" i="6"/>
  <c r="L57" i="6"/>
  <c r="H57" i="23" s="1"/>
  <c r="L20" i="6"/>
  <c r="H20" i="23" s="1"/>
  <c r="L50" i="6"/>
  <c r="H50" i="23" s="1"/>
  <c r="L61" i="6"/>
  <c r="H61" i="23" s="1"/>
  <c r="L47" i="6"/>
  <c r="H47" i="23" s="1"/>
  <c r="L94" i="6"/>
  <c r="L45" i="6"/>
  <c r="H45" i="23" s="1"/>
  <c r="L82" i="6"/>
  <c r="H82" i="23" s="1"/>
  <c r="L4" i="6"/>
  <c r="H4" i="23" s="1"/>
  <c r="L30" i="6"/>
  <c r="H30" i="23" s="1"/>
  <c r="L65" i="6"/>
  <c r="H65" i="23" s="1"/>
  <c r="L78" i="6"/>
  <c r="H78" i="23" s="1"/>
  <c r="L44" i="6"/>
  <c r="H44" i="23" s="1"/>
  <c r="L51" i="6"/>
  <c r="H51" i="23" s="1"/>
  <c r="L56" i="6"/>
  <c r="H56" i="23" s="1"/>
  <c r="L106" i="6"/>
  <c r="L62" i="6"/>
  <c r="H62" i="23" s="1"/>
  <c r="L31" i="6"/>
  <c r="Q3" i="23"/>
  <c r="L13" i="6"/>
  <c r="H13" i="23" s="1"/>
  <c r="L3" i="6"/>
  <c r="H3" i="23" s="1"/>
  <c r="L34" i="6"/>
  <c r="H34" i="23" s="1"/>
  <c r="L114" i="6"/>
  <c r="L37" i="6"/>
  <c r="H37" i="23" s="1"/>
  <c r="L32" i="6"/>
  <c r="H32" i="23" s="1"/>
  <c r="L24" i="6"/>
  <c r="H24" i="23" s="1"/>
  <c r="L15" i="6"/>
  <c r="H15" i="23" s="1"/>
  <c r="L49" i="6"/>
  <c r="H49" i="23" s="1"/>
  <c r="L59" i="6"/>
  <c r="H59" i="23" s="1"/>
  <c r="L39" i="6"/>
  <c r="H39" i="23" s="1"/>
  <c r="L17" i="6"/>
  <c r="H17" i="23" s="1"/>
  <c r="L53" i="6"/>
  <c r="H53" i="23" s="1"/>
  <c r="L109" i="6"/>
  <c r="L104" i="6"/>
  <c r="L79" i="6"/>
  <c r="H79" i="23" s="1"/>
  <c r="L22" i="6"/>
  <c r="H22" i="23" s="1"/>
  <c r="L84" i="6"/>
  <c r="H84" i="23" s="1"/>
  <c r="L23" i="6"/>
  <c r="H23" i="23" s="1"/>
  <c r="L71" i="6"/>
  <c r="H71" i="23" s="1"/>
  <c r="L117" i="6"/>
  <c r="L27" i="6"/>
  <c r="H27" i="23" s="1"/>
  <c r="L88" i="6"/>
  <c r="H88" i="23" s="1"/>
  <c r="L80" i="6"/>
  <c r="H80" i="23" s="1"/>
  <c r="L36" i="6"/>
  <c r="H36" i="23" s="1"/>
  <c r="L87" i="6"/>
  <c r="H87" i="23" s="1"/>
  <c r="L72" i="6"/>
  <c r="H72" i="23" s="1"/>
  <c r="L81" i="6"/>
  <c r="H81" i="23" s="1"/>
  <c r="L52" i="6"/>
  <c r="H52" i="23" s="1"/>
  <c r="L95" i="6"/>
  <c r="L90" i="6"/>
  <c r="L43" i="6"/>
  <c r="H43" i="23" s="1"/>
  <c r="L11" i="6"/>
  <c r="H11" i="23" s="1"/>
  <c r="L97" i="6"/>
  <c r="L26" i="6"/>
  <c r="H26" i="23" s="1"/>
  <c r="L33" i="6"/>
  <c r="H33" i="23" s="1"/>
  <c r="L116" i="6"/>
  <c r="L8" i="6"/>
  <c r="H8" i="23" s="1"/>
  <c r="L46" i="6"/>
  <c r="H46" i="23" s="1"/>
  <c r="L111" i="6"/>
  <c r="L60" i="6"/>
  <c r="Q4" i="23"/>
  <c r="L101" i="6"/>
  <c r="L16" i="6"/>
  <c r="H16" i="23" s="1"/>
  <c r="L48" i="6"/>
  <c r="H48" i="23" s="1"/>
  <c r="L102" i="6"/>
  <c r="L42" i="6"/>
  <c r="H42" i="23" s="1"/>
  <c r="L68" i="6"/>
  <c r="H68" i="23" s="1"/>
  <c r="L110" i="6"/>
  <c r="L93" i="6"/>
  <c r="L70" i="6"/>
  <c r="H70" i="23" s="1"/>
  <c r="L105" i="6"/>
  <c r="L108" i="6"/>
  <c r="L14" i="6"/>
  <c r="H14" i="23" s="1"/>
  <c r="L77" i="6"/>
  <c r="H77" i="23" s="1"/>
  <c r="L18" i="6"/>
  <c r="H18" i="23" s="1"/>
  <c r="L113" i="6"/>
  <c r="L115" i="6"/>
  <c r="L64" i="6"/>
  <c r="H64" i="23" s="1"/>
  <c r="L86" i="6"/>
  <c r="H86" i="23" s="1"/>
  <c r="L74" i="6"/>
  <c r="H74" i="23" s="1"/>
  <c r="L7" i="6"/>
  <c r="H7" i="23" s="1"/>
  <c r="L40" i="6"/>
  <c r="H40" i="23" s="1"/>
  <c r="L112" i="6"/>
  <c r="L10" i="6"/>
  <c r="H10" i="23" s="1"/>
  <c r="L63" i="6"/>
  <c r="H63" i="23" s="1"/>
  <c r="L21" i="6"/>
  <c r="H21" i="23" s="1"/>
  <c r="L28" i="6"/>
  <c r="H28" i="23" s="1"/>
  <c r="L76" i="6"/>
  <c r="H76" i="23" s="1"/>
  <c r="L35" i="6"/>
  <c r="H35" i="23" s="1"/>
  <c r="L73" i="6"/>
  <c r="H73" i="23" s="1"/>
  <c r="L55" i="6"/>
  <c r="H55" i="23" s="1"/>
  <c r="L5" i="6"/>
  <c r="H5" i="23" s="1"/>
  <c r="L89" i="6"/>
  <c r="L103" i="6"/>
  <c r="L107" i="6"/>
  <c r="L91" i="6"/>
  <c r="L29" i="6"/>
  <c r="H29" i="23" s="1"/>
  <c r="L41" i="6"/>
  <c r="H41" i="23" s="1"/>
  <c r="BI28" i="28"/>
  <c r="BI27" i="28" s="1"/>
  <c r="BB27" i="28"/>
  <c r="BF24" i="26"/>
  <c r="AZ23" i="26"/>
  <c r="BK24" i="26"/>
  <c r="BK23" i="26" s="1"/>
  <c r="BE23" i="26"/>
  <c r="R2" i="22"/>
  <c r="Q2" i="22"/>
  <c r="Q4" i="22"/>
  <c r="R3" i="22"/>
  <c r="Q3" i="22"/>
  <c r="R4" i="22"/>
  <c r="Q5" i="22"/>
  <c r="R5" i="22"/>
  <c r="H237" i="16" a="1"/>
  <c r="L25" i="6" l="1"/>
  <c r="H25" i="23" s="1"/>
  <c r="H237" i="16"/>
  <c r="Q237" i="16" s="1"/>
  <c r="K101" i="34"/>
  <c r="F101" i="23"/>
  <c r="K108" i="34"/>
  <c r="F108" i="23"/>
  <c r="K110" i="34"/>
  <c r="F110" i="23"/>
  <c r="K112" i="34"/>
  <c r="F112" i="23"/>
  <c r="K95" i="34"/>
  <c r="F95" i="23"/>
  <c r="K99" i="34"/>
  <c r="F99" i="23"/>
  <c r="K92" i="34"/>
  <c r="F92" i="23"/>
  <c r="H2" i="23"/>
  <c r="K97" i="34"/>
  <c r="F97" i="23"/>
  <c r="K111" i="34"/>
  <c r="F111" i="23"/>
  <c r="K103" i="34"/>
  <c r="F103" i="23"/>
  <c r="K113" i="34"/>
  <c r="F113" i="23"/>
  <c r="H60" i="23"/>
  <c r="R4" i="23" s="1"/>
  <c r="K96" i="34"/>
  <c r="F96" i="23"/>
  <c r="K115" i="34"/>
  <c r="F115" i="23"/>
  <c r="K114" i="34"/>
  <c r="F114" i="23"/>
  <c r="K117" i="34"/>
  <c r="F117" i="23"/>
  <c r="K106" i="34"/>
  <c r="F106" i="23"/>
  <c r="K102" i="34"/>
  <c r="F102" i="23"/>
  <c r="K109" i="34"/>
  <c r="F109" i="23"/>
  <c r="K105" i="34"/>
  <c r="F105" i="23"/>
  <c r="K104" i="34"/>
  <c r="F104" i="23"/>
  <c r="K98" i="34"/>
  <c r="F98" i="23"/>
  <c r="K90" i="34"/>
  <c r="F90" i="23"/>
  <c r="K91" i="34"/>
  <c r="F91" i="23"/>
  <c r="J93" i="34"/>
  <c r="E93" i="23"/>
  <c r="O5" i="23" s="1"/>
  <c r="K107" i="34"/>
  <c r="F107" i="23"/>
  <c r="K116" i="34"/>
  <c r="F116" i="23"/>
  <c r="K94" i="34"/>
  <c r="F94" i="23"/>
  <c r="H31" i="23"/>
  <c r="R3" i="23" s="1"/>
  <c r="K100" i="34"/>
  <c r="F100" i="23"/>
  <c r="K89" i="34"/>
  <c r="F89" i="23"/>
  <c r="BL24" i="26"/>
  <c r="BL23" i="26" s="1"/>
  <c r="BF23" i="26"/>
  <c r="R2" i="23" l="1"/>
  <c r="L104" i="34"/>
  <c r="H104" i="23" s="1"/>
  <c r="G104" i="23"/>
  <c r="L114" i="34"/>
  <c r="H114" i="23" s="1"/>
  <c r="G114" i="23"/>
  <c r="L95" i="34"/>
  <c r="H95" i="23" s="1"/>
  <c r="G95" i="23"/>
  <c r="L105" i="34"/>
  <c r="H105" i="23" s="1"/>
  <c r="G105" i="23"/>
  <c r="L112" i="34"/>
  <c r="H112" i="23" s="1"/>
  <c r="G112" i="23"/>
  <c r="L113" i="34"/>
  <c r="H113" i="23" s="1"/>
  <c r="G113" i="23"/>
  <c r="L101" i="34"/>
  <c r="H101" i="23" s="1"/>
  <c r="G101" i="23"/>
  <c r="L94" i="34"/>
  <c r="H94" i="23" s="1"/>
  <c r="G94" i="23"/>
  <c r="L109" i="34"/>
  <c r="H109" i="23" s="1"/>
  <c r="G109" i="23"/>
  <c r="L110" i="34"/>
  <c r="H110" i="23" s="1"/>
  <c r="G110" i="23"/>
  <c r="L115" i="34"/>
  <c r="H115" i="23" s="1"/>
  <c r="G115" i="23"/>
  <c r="L116" i="34"/>
  <c r="H116" i="23" s="1"/>
  <c r="G116" i="23"/>
  <c r="L91" i="34"/>
  <c r="H91" i="23" s="1"/>
  <c r="G91" i="23"/>
  <c r="L102" i="34"/>
  <c r="H102" i="23" s="1"/>
  <c r="G102" i="23"/>
  <c r="L103" i="34"/>
  <c r="H103" i="23" s="1"/>
  <c r="G103" i="23"/>
  <c r="L92" i="34"/>
  <c r="H92" i="23" s="1"/>
  <c r="G92" i="23"/>
  <c r="L108" i="34"/>
  <c r="H108" i="23" s="1"/>
  <c r="G108" i="23"/>
  <c r="L96" i="34"/>
  <c r="H96" i="23" s="1"/>
  <c r="G96" i="23"/>
  <c r="L89" i="34"/>
  <c r="H89" i="23" s="1"/>
  <c r="G89" i="23"/>
  <c r="L90" i="34"/>
  <c r="H90" i="23" s="1"/>
  <c r="G90" i="23"/>
  <c r="L106" i="34"/>
  <c r="H106" i="23" s="1"/>
  <c r="G106" i="23"/>
  <c r="L111" i="34"/>
  <c r="H111" i="23" s="1"/>
  <c r="G111" i="23"/>
  <c r="L107" i="34"/>
  <c r="H107" i="23" s="1"/>
  <c r="G107" i="23"/>
  <c r="L100" i="34"/>
  <c r="H100" i="23" s="1"/>
  <c r="G100" i="23"/>
  <c r="L98" i="34"/>
  <c r="H98" i="23" s="1"/>
  <c r="G98" i="23"/>
  <c r="L117" i="34"/>
  <c r="H117" i="23" s="1"/>
  <c r="G117" i="23"/>
  <c r="L99" i="34"/>
  <c r="H99" i="23" s="1"/>
  <c r="G99" i="23"/>
  <c r="K93" i="34"/>
  <c r="F93" i="23"/>
  <c r="P5" i="23" s="1"/>
  <c r="L97" i="34"/>
  <c r="H97" i="23" s="1"/>
  <c r="G97" i="23"/>
  <c r="L93" i="34" l="1"/>
  <c r="H93" i="23" s="1"/>
  <c r="G93" i="23"/>
  <c r="Q5" i="23"/>
  <c r="R5" i="23"/>
</calcChain>
</file>

<file path=xl/sharedStrings.xml><?xml version="1.0" encoding="utf-8"?>
<sst xmlns="http://schemas.openxmlformats.org/spreadsheetml/2006/main" count="4717" uniqueCount="210">
  <si>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</si>
  <si>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</si>
  <si>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</si>
  <si>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</si>
  <si>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</si>
  <si>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</si>
  <si>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</si>
  <si>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</si>
  <si>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</si>
  <si>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</si>
  <si>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</si>
  <si>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</si>
  <si>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</si>
  <si>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</si>
  <si>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</si>
  <si>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</si>
  <si>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</si>
  <si>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</si>
  <si>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</si>
  <si>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</si>
  <si>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</si>
  <si>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</si>
  <si>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</si>
  <si>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</si>
  <si>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</si>
  <si>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</si>
  <si>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</si>
  <si>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</si>
  <si>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</si>
  <si>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</si>
  <si>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</si>
  <si>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</si>
  <si>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</si>
  <si>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</si>
  <si>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</si>
  <si>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</si>
  <si>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</si>
  <si>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</si>
  <si>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</si>
  <si>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</si>
  <si>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</si>
  <si>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</si>
  <si>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</si>
  <si>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</si>
  <si>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</si>
  <si>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</si>
  <si>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</si>
  <si>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</si>
  <si>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</si>
  <si>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</si>
  <si>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</si>
  <si>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</si>
  <si>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</si>
  <si>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</si>
  <si>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</si>
  <si>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</si>
  <si>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</si>
  <si>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</si>
  <si>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</si>
  <si>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</si>
  <si>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</si>
  <si>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</si>
  <si>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</si>
  <si>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</si>
  <si>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</si>
  <si>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</si>
  <si>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\2 work_packages\wp2_buildings\sub_heating systems\JRC data heatcool_mix_integrated nrg_bal_c fc_oth_hh.xlsx</t>
  </si>
  <si>
    <t>gas-bio</t>
  </si>
  <si>
    <t>https://bpie.sharepoint.com/:x:/g/EV9VigYLreVIiheKkurjvccB2WxhhcxAzoAuFKbb5HgPKg?e=e5ftIp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</si>
  <si>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</si>
  <si>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</si>
  <si>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</si>
  <si>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</si>
  <si>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</si>
  <si>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</si>
  <si>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</si>
  <si>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</si>
  <si>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</si>
  <si>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</si>
  <si>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Der Energieverbrauch der Privaten Haushalte 2000 – 2017</t>
  </si>
  <si>
    <t>’00</t>
  </si>
  <si>
    <t>–</t>
  </si>
  <si>
    <t>’17</t>
  </si>
  <si>
    <t>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</t>
  </si>
  <si>
    <t>Energieträger</t>
  </si>
  <si>
    <t>Δ</t>
  </si>
  <si>
    <t>Heizöl</t>
  </si>
  <si>
    <t>Erdgas</t>
  </si>
  <si>
    <t>Kohle</t>
  </si>
  <si>
    <t>El.Widerstandsheizungen</t>
  </si>
  <si>
    <t>2 work_packages\wp2_buildings\sub_heating systems\Energy statistics - CH.xlsx</t>
  </si>
  <si>
    <t>El. Widerstandsheizungen</t>
  </si>
  <si>
    <t>Elektrische_Wärmepumpen</t>
  </si>
  <si>
    <t>Elektrische Wärmepumpen</t>
  </si>
  <si>
    <t>Fernwärme</t>
  </si>
  <si>
    <t>Endverbrauch nach Verbrauchergruppen in TJ</t>
  </si>
  <si>
    <t>Holz</t>
  </si>
  <si>
    <t>Consommation finale selon les catégories de consommateurs en TJ</t>
  </si>
  <si>
    <t>Solar</t>
  </si>
  <si>
    <t>Umweltwärme</t>
  </si>
  <si>
    <t>A: Haushalte</t>
  </si>
  <si>
    <t>Tabelle 17a</t>
  </si>
  <si>
    <t>A: Ménages</t>
  </si>
  <si>
    <t>Tableau 17a</t>
  </si>
  <si>
    <t>Tabelle 11: Raumwärmeverbrauch nach Energieträgern, mit Witterungseinfluss 
Entwicklung des Endenergieverbrauchs für die Jahre 2000 bis 2017, 
inkl. mobiler Kleinheizgeräte, ohne Zweit- und Ferienwohnungen, in PJ</t>
  </si>
  <si>
    <t>Average share of space heating on total final energy demand</t>
  </si>
  <si>
    <t>Jahr</t>
  </si>
  <si>
    <t>Erdölprodukte</t>
  </si>
  <si>
    <t>Elektrizität</t>
  </si>
  <si>
    <r>
      <t>Holzenergie</t>
    </r>
    <r>
      <rPr>
        <vertAlign val="superscript"/>
        <sz val="8"/>
        <rFont val="Arial"/>
        <family val="2"/>
      </rPr>
      <t>1</t>
    </r>
  </si>
  <si>
    <t>Industrieabfälle</t>
  </si>
  <si>
    <r>
      <t>Übrige erneuerbare Energien</t>
    </r>
    <r>
      <rPr>
        <vertAlign val="superscript"/>
        <sz val="8"/>
        <rFont val="Arial"/>
        <family val="2"/>
      </rPr>
      <t>2</t>
    </r>
  </si>
  <si>
    <t>Total
= 100%</t>
  </si>
  <si>
    <t>Total</t>
  </si>
  <si>
    <t>davon Heizöl extra-leicht</t>
  </si>
  <si>
    <t>Année</t>
  </si>
  <si>
    <t>Produits pétroliers</t>
  </si>
  <si>
    <t>Electricité</t>
  </si>
  <si>
    <t>Gaz</t>
  </si>
  <si>
    <t>Charbon</t>
  </si>
  <si>
    <r>
      <t>Energie du bois</t>
    </r>
    <r>
      <rPr>
        <vertAlign val="superscript"/>
        <sz val="8"/>
        <rFont val="Arial"/>
        <family val="2"/>
      </rPr>
      <t>1</t>
    </r>
  </si>
  <si>
    <t>Chaleur à distance</t>
  </si>
  <si>
    <t>Déchets industriels</t>
  </si>
  <si>
    <r>
      <t>Autres énergies renouvelables</t>
    </r>
    <r>
      <rPr>
        <vertAlign val="superscript"/>
        <sz val="8"/>
        <rFont val="Arial"/>
        <family val="2"/>
      </rPr>
      <t>2</t>
    </r>
  </si>
  <si>
    <t>space heating</t>
  </si>
  <si>
    <t>dont Huile extra-légère</t>
  </si>
  <si>
    <t>TJ</t>
  </si>
  <si>
    <t>GWh</t>
  </si>
  <si>
    <t>%</t>
  </si>
  <si>
    <t>district heating</t>
  </si>
  <si>
    <t>TOTAL</t>
  </si>
  <si>
    <t>-</t>
  </si>
  <si>
    <r>
      <t>1</t>
    </r>
    <r>
      <rPr>
        <sz val="8"/>
        <rFont val="Arial"/>
        <family val="2"/>
      </rPr>
      <t xml:space="preserve"> ab 1990 neue Erhebungsmethode</t>
    </r>
  </si>
  <si>
    <r>
      <t>1</t>
    </r>
    <r>
      <rPr>
        <sz val="8"/>
        <rFont val="Arial"/>
        <family val="2"/>
      </rPr>
      <t xml:space="preserve"> dès 1990, nouvelle enquête</t>
    </r>
  </si>
  <si>
    <r>
      <t>2</t>
    </r>
    <r>
      <rPr>
        <sz val="8"/>
        <rFont val="Arial"/>
        <family val="2"/>
      </rPr>
      <t xml:space="preserve"> Sonne, Wind, Biogas, Umweltwärme; 1990 erstmals erfasst</t>
    </r>
  </si>
  <si>
    <r>
      <t>2</t>
    </r>
    <r>
      <rPr>
        <sz val="8"/>
        <rFont val="Arial"/>
        <family val="2"/>
      </rPr>
      <t xml:space="preserve"> soleil, énergie éolienne, biogaz, chaleur ambiante; relevés dès 1990</t>
    </r>
  </si>
  <si>
    <t>Bundesamt für Energie BFE, Schweizerische Gesamtenergiestatistik 2018</t>
  </si>
  <si>
    <t>Office fédéral de l'énergie OFEN, Statistique global suisse de l'énergie 2018</t>
  </si>
  <si>
    <t>Auskunft/Informations: Giulia Lechthaler-Felber, 058 461 40 49, giulia.lechthaler@bfe.admin.ch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</si>
  <si>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</si>
  <si>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</si>
  <si>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</si>
  <si>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</si>
  <si>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</si>
  <si>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</si>
  <si>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</si>
  <si>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</si>
  <si>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</si>
  <si>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</si>
  <si>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</si>
  <si>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</si>
  <si>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</si>
  <si>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</si>
  <si>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</si>
  <si>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</si>
  <si>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</si>
  <si>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</si>
  <si>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</si>
  <si>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</si>
  <si>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</si>
  <si>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</si>
  <si>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</si>
  <si>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</si>
  <si>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</si>
  <si>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</si>
  <si>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</si>
  <si>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</si>
  <si>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2018 1</t>
  </si>
  <si>
    <t>2019 1</t>
  </si>
  <si>
    <t>2020 1</t>
  </si>
  <si>
    <t>2025 1</t>
  </si>
  <si>
    <t>2030 1</t>
  </si>
  <si>
    <t>2035 1</t>
  </si>
  <si>
    <t>2040 1</t>
  </si>
  <si>
    <t>2045 1</t>
  </si>
  <si>
    <t>2050 1</t>
  </si>
  <si>
    <t>2019 2</t>
  </si>
  <si>
    <t>2020 2</t>
  </si>
  <si>
    <t>2025 2</t>
  </si>
  <si>
    <t>2030 2</t>
  </si>
  <si>
    <t>2035 2</t>
  </si>
  <si>
    <t>2040 2</t>
  </si>
  <si>
    <t>2045 2</t>
  </si>
  <si>
    <t>2050 2</t>
  </si>
  <si>
    <t>2018 3</t>
  </si>
  <si>
    <t>2019 3</t>
  </si>
  <si>
    <t>2020 3</t>
  </si>
  <si>
    <t>2025 3</t>
  </si>
  <si>
    <t>2030 3</t>
  </si>
  <si>
    <t>2035 3</t>
  </si>
  <si>
    <t>2040 3</t>
  </si>
  <si>
    <t>2045 3</t>
  </si>
  <si>
    <t>2050 3</t>
  </si>
  <si>
    <t>2018 4</t>
  </si>
  <si>
    <t>2019 4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</si>
  <si>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</si>
  <si>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</si>
  <si>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</si>
  <si>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</si>
  <si>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</si>
  <si>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</si>
  <si>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</si>
  <si>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</si>
  <si>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</si>
  <si>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https://bpie.sharepoint.com/:x:/g/ES6yVQv0IzNNlBJonI5ufDsBJg9OeW-rMMpjDYL2XHCNFw?e=WKaw62</t>
  </si>
  <si>
    <t>2018</t>
  </si>
  <si>
    <t>2019</t>
  </si>
  <si>
    <t>efficiency heat pump</t>
  </si>
  <si>
    <t>SUM</t>
  </si>
  <si>
    <t>share of fossil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</si>
</sst>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0000"/>
    <numFmt numFmtId="165" formatCode="0.0%"/>
    <numFmt numFmtId="166" formatCode="#.###"/>
    <numFmt numFmtId="167" formatCode="0.0000%"/>
    <numFmt numFmtId="168" formatCode="#,##0.0"/>
    <numFmt numFmtId="169" formatCode="#,##0;\-#,##0;&quot;&quot;"/>
    <numFmt numFmtId="170" formatCode="0%;#,##0;&quot;&quot;"/>
    <numFmt numFmtId="171" formatCode="#,##0.00;[Red]\-#,##0;0"/>
    <numFmt numFmtId="172" formatCode="0.000%"/>
    <numFmt numFmtId="173" formatCode="#.####"/>
    <numFmt numFmtId="174" formatCode="#,##0.0000;[Red]\-#,##0.00;0.00"/>
    <numFmt numFmtId="175" formatCode="#.#####"/>
    <numFmt numFmtId="176" formatCode="0.0%;[Red]\-0.0%;&quot;&quot;"/>
    <numFmt numFmtId="177" formatCode="#,###.##;[Red]\-#,###.##;&quot;&quot;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4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23" fillId="3" borderId="48" applyNumberFormat="0" applyAlignment="0" applyProtection="0"/>
  </cellStyleXfs>
  <cellXfs count="195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0" fontId="12" fillId="0" borderId="0" xfId="0" applyFont="1" applyFill="1"/>
    <xf numFmtId="166" fontId="12" fillId="0" borderId="0" xfId="2" applyNumberFormat="1" applyFont="1" applyFill="1"/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13" fillId="0" borderId="0" xfId="6"/>
    <xf numFmtId="0" fontId="6" fillId="8" borderId="25" xfId="0" applyFont="1" applyFill="1" applyBorder="1"/>
    <xf numFmtId="0" fontId="6" fillId="0" borderId="25" xfId="0" applyFont="1" applyBorder="1"/>
    <xf numFmtId="0" fontId="14" fillId="0" borderId="0" xfId="7"/>
    <xf numFmtId="0" fontId="15" fillId="0" borderId="0" xfId="7" applyFont="1"/>
    <xf numFmtId="10" fontId="14" fillId="0" borderId="0" xfId="7" applyNumberFormat="1"/>
    <xf numFmtId="0" fontId="16" fillId="0" borderId="0" xfId="7" applyFont="1"/>
    <xf numFmtId="0" fontId="14" fillId="0" borderId="0" xfId="7" applyAlignment="1">
      <alignment horizontal="right" indent="1"/>
    </xf>
    <xf numFmtId="0" fontId="14" fillId="0" borderId="0" xfId="7" applyAlignment="1">
      <alignment horizontal="right"/>
    </xf>
    <xf numFmtId="0" fontId="17" fillId="0" borderId="0" xfId="7" applyFont="1"/>
    <xf numFmtId="0" fontId="18" fillId="0" borderId="0" xfId="7" applyFont="1" applyAlignment="1">
      <alignment horizontal="right" vertical="top"/>
    </xf>
    <xf numFmtId="49" fontId="18" fillId="0" borderId="26" xfId="7" applyNumberFormat="1" applyFont="1" applyBorder="1" applyAlignment="1">
      <alignment vertical="top" wrapText="1"/>
    </xf>
    <xf numFmtId="9" fontId="14" fillId="0" borderId="0" xfId="7" applyNumberFormat="1"/>
    <xf numFmtId="49" fontId="18" fillId="0" borderId="31" xfId="7" applyNumberFormat="1" applyFont="1" applyBorder="1" applyAlignment="1">
      <alignment vertical="top" wrapText="1"/>
    </xf>
    <xf numFmtId="49" fontId="18" fillId="0" borderId="40" xfId="7" applyNumberFormat="1" applyFont="1" applyBorder="1" applyAlignment="1">
      <alignment horizontal="right" vertical="top" wrapText="1" indent="1"/>
    </xf>
    <xf numFmtId="49" fontId="18" fillId="0" borderId="41" xfId="7" applyNumberFormat="1" applyFont="1" applyBorder="1" applyAlignment="1">
      <alignment horizontal="right" vertical="top" wrapText="1" indent="1"/>
    </xf>
    <xf numFmtId="49" fontId="18" fillId="0" borderId="42" xfId="7" applyNumberFormat="1" applyFont="1" applyBorder="1" applyAlignment="1">
      <alignment horizontal="right" vertical="top" wrapText="1" indent="1"/>
    </xf>
    <xf numFmtId="1" fontId="14" fillId="0" borderId="34" xfId="7" applyNumberFormat="1" applyBorder="1" applyAlignment="1">
      <alignment horizontal="right" indent="1"/>
    </xf>
    <xf numFmtId="3" fontId="20" fillId="0" borderId="43" xfId="7" applyNumberFormat="1" applyFont="1" applyBorder="1" applyAlignment="1">
      <alignment horizontal="right" indent="1"/>
    </xf>
    <xf numFmtId="168" fontId="20" fillId="0" borderId="44" xfId="7" applyNumberFormat="1" applyFont="1" applyBorder="1" applyAlignment="1">
      <alignment horizontal="right" indent="1"/>
    </xf>
    <xf numFmtId="3" fontId="20" fillId="0" borderId="34" xfId="7" applyNumberFormat="1" applyFont="1" applyBorder="1" applyAlignment="1">
      <alignment horizontal="right" indent="1"/>
    </xf>
    <xf numFmtId="169" fontId="14" fillId="0" borderId="0" xfId="7" applyNumberFormat="1"/>
    <xf numFmtId="1" fontId="14" fillId="0" borderId="0" xfId="7" applyNumberFormat="1"/>
    <xf numFmtId="9" fontId="14" fillId="0" borderId="0" xfId="3" applyFont="1"/>
    <xf numFmtId="9" fontId="21" fillId="7" borderId="0" xfId="3" applyFont="1" applyFill="1"/>
    <xf numFmtId="3" fontId="20" fillId="0" borderId="0" xfId="7" applyNumberFormat="1" applyFont="1" applyAlignment="1">
      <alignment horizontal="right" indent="1"/>
    </xf>
    <xf numFmtId="168" fontId="20" fillId="0" borderId="0" xfId="7" applyNumberFormat="1" applyFont="1" applyAlignment="1">
      <alignment horizontal="right" indent="1"/>
    </xf>
    <xf numFmtId="1" fontId="22" fillId="0" borderId="11" xfId="7" applyNumberFormat="1" applyFont="1" applyBorder="1" applyAlignment="1">
      <alignment horizontal="right" indent="1"/>
    </xf>
    <xf numFmtId="3" fontId="22" fillId="0" borderId="45" xfId="7" applyNumberFormat="1" applyFont="1" applyBorder="1" applyAlignment="1">
      <alignment horizontal="right" indent="1"/>
    </xf>
    <xf numFmtId="168" fontId="22" fillId="0" borderId="46" xfId="7" applyNumberFormat="1" applyFont="1" applyBorder="1" applyAlignment="1">
      <alignment horizontal="right" indent="1"/>
    </xf>
    <xf numFmtId="3" fontId="22" fillId="0" borderId="47" xfId="7" applyNumberFormat="1" applyFont="1" applyBorder="1" applyAlignment="1">
      <alignment horizontal="right" indent="1"/>
    </xf>
    <xf numFmtId="168" fontId="22" fillId="0" borderId="47" xfId="7" applyNumberFormat="1" applyFont="1" applyBorder="1" applyAlignment="1">
      <alignment horizontal="right" indent="1"/>
    </xf>
    <xf numFmtId="3" fontId="22" fillId="0" borderId="11" xfId="7" applyNumberFormat="1" applyFont="1" applyBorder="1" applyAlignment="1">
      <alignment horizontal="right" indent="1"/>
    </xf>
    <xf numFmtId="0" fontId="19" fillId="0" borderId="0" xfId="7" applyFont="1" applyAlignment="1">
      <alignment vertical="top"/>
    </xf>
    <xf numFmtId="0" fontId="18" fillId="0" borderId="0" xfId="7" applyFont="1" applyAlignment="1">
      <alignment vertical="top"/>
    </xf>
    <xf numFmtId="0" fontId="18" fillId="0" borderId="0" xfId="7" applyFont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9" fontId="23" fillId="3" borderId="48" xfId="8" applyNumberFormat="1"/>
    <xf numFmtId="165" fontId="7" fillId="2" borderId="49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70" fontId="10" fillId="6" borderId="5" xfId="3" applyNumberFormat="1" applyFont="1" applyFill="1" applyBorder="1" applyAlignment="1">
      <alignment horizontal="center" vertical="center"/>
    </xf>
    <xf numFmtId="170" fontId="10" fillId="6" borderId="7" xfId="3" applyNumberFormat="1" applyFont="1" applyFill="1" applyBorder="1" applyAlignment="1">
      <alignment horizontal="center" vertical="center"/>
    </xf>
    <xf numFmtId="170" fontId="10" fillId="6" borderId="8" xfId="3" applyNumberFormat="1" applyFont="1" applyFill="1" applyBorder="1" applyAlignment="1">
      <alignment horizontal="center" vertical="center"/>
    </xf>
    <xf numFmtId="170" fontId="10" fillId="6" borderId="53" xfId="3" applyNumberFormat="1" applyFont="1" applyFill="1" applyBorder="1" applyAlignment="1">
      <alignment horizontal="center" vertical="center"/>
    </xf>
    <xf numFmtId="165" fontId="0" fillId="9" borderId="0" xfId="0" applyNumberFormat="1" applyFill="1"/>
    <xf numFmtId="9" fontId="0" fillId="9" borderId="0" xfId="3" applyFont="1" applyFill="1"/>
    <xf numFmtId="0" fontId="0" fillId="9" borderId="0" xfId="0" applyFill="1"/>
    <xf numFmtId="0" fontId="0" fillId="9" borderId="0" xfId="0" applyFill="1" applyAlignment="1">
      <alignment horizontal="right"/>
    </xf>
    <xf numFmtId="165" fontId="0" fillId="10" borderId="0" xfId="0" applyNumberFormat="1" applyFill="1"/>
    <xf numFmtId="0" fontId="0" fillId="10" borderId="0" xfId="0" applyFill="1" applyAlignment="1">
      <alignment horizontal="right"/>
    </xf>
    <xf numFmtId="9" fontId="0" fillId="10" borderId="0" xfId="3" applyFont="1" applyFill="1"/>
    <xf numFmtId="0" fontId="0" fillId="10" borderId="0" xfId="0" applyFill="1"/>
    <xf numFmtId="0" fontId="0" fillId="11" borderId="0" xfId="0" applyFill="1" applyAlignment="1">
      <alignment horizontal="right"/>
    </xf>
    <xf numFmtId="165" fontId="0" fillId="11" borderId="0" xfId="0" applyNumberFormat="1" applyFill="1"/>
    <xf numFmtId="9" fontId="0" fillId="11" borderId="0" xfId="3" applyFont="1" applyFill="1"/>
    <xf numFmtId="0" fontId="0" fillId="11" borderId="0" xfId="0" applyFill="1"/>
    <xf numFmtId="170" fontId="10" fillId="6" borderId="50" xfId="3" applyNumberFormat="1" applyFont="1" applyFill="1" applyBorder="1" applyAlignment="1">
      <alignment horizontal="center" vertical="center"/>
    </xf>
    <xf numFmtId="9" fontId="24" fillId="0" borderId="0" xfId="0" applyNumberFormat="1" applyFont="1" applyFill="1"/>
    <xf numFmtId="9" fontId="24" fillId="0" borderId="0" xfId="0" applyNumberFormat="1" applyFont="1"/>
    <xf numFmtId="2" fontId="24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71" fontId="9" fillId="0" borderId="0" xfId="0" quotePrefix="1" applyNumberFormat="1" applyFont="1" applyFill="1"/>
    <xf numFmtId="172" fontId="0" fillId="0" borderId="0" xfId="3" applyNumberFormat="1" applyFont="1"/>
    <xf numFmtId="11" fontId="4" fillId="4" borderId="2" xfId="5" applyNumberFormat="1"/>
    <xf numFmtId="0" fontId="0" fillId="0" borderId="0" xfId="0" applyAlignment="1">
      <alignment horizontal="left"/>
    </xf>
    <xf numFmtId="0" fontId="25" fillId="12" borderId="0" xfId="0" applyFont="1" applyFill="1"/>
    <xf numFmtId="0" fontId="25" fillId="12" borderId="0" xfId="2" applyFont="1" applyFill="1"/>
    <xf numFmtId="0" fontId="0" fillId="2" borderId="0" xfId="0" applyFill="1" applyAlignment="1">
      <alignment wrapText="1"/>
    </xf>
    <xf numFmtId="173" fontId="8" fillId="0" borderId="0" xfId="2" applyNumberFormat="1" applyFont="1"/>
    <xf numFmtId="174" fontId="9" fillId="0" borderId="0" xfId="0" quotePrefix="1" applyNumberFormat="1" applyFont="1" applyFill="1"/>
    <xf numFmtId="175" fontId="3" fillId="0" borderId="1" xfId="4" quotePrefix="1" applyNumberFormat="1" applyFill="1"/>
    <xf numFmtId="176" fontId="0" fillId="0" borderId="0" xfId="0" applyNumberFormat="1"/>
    <xf numFmtId="177" fontId="10" fillId="0" borderId="10" xfId="3" applyNumberFormat="1" applyFont="1" applyBorder="1" applyAlignment="1">
      <alignment horizontal="center" vertical="center"/>
    </xf>
    <xf numFmtId="177" fontId="10" fillId="0" borderId="11" xfId="3" applyNumberFormat="1" applyFont="1" applyBorder="1" applyAlignment="1">
      <alignment horizontal="center" vertical="center"/>
    </xf>
    <xf numFmtId="177" fontId="10" fillId="0" borderId="39" xfId="3" applyNumberFormat="1" applyFont="1" applyBorder="1" applyAlignment="1">
      <alignment horizontal="center" vertical="center"/>
    </xf>
    <xf numFmtId="177" fontId="10" fillId="0" borderId="23" xfId="3" applyNumberFormat="1" applyFont="1" applyBorder="1" applyAlignment="1">
      <alignment horizontal="center" vertical="center"/>
    </xf>
    <xf numFmtId="177" fontId="10" fillId="0" borderId="47" xfId="3" applyNumberFormat="1" applyFont="1" applyBorder="1" applyAlignment="1">
      <alignment horizontal="center" vertical="center"/>
    </xf>
    <xf numFmtId="177" fontId="10" fillId="0" borderId="14" xfId="3" applyNumberFormat="1" applyFont="1" applyBorder="1" applyAlignment="1">
      <alignment horizontal="center" vertical="center"/>
    </xf>
    <xf numFmtId="177" fontId="10" fillId="0" borderId="15" xfId="3" applyNumberFormat="1" applyFont="1" applyBorder="1" applyAlignment="1">
      <alignment horizontal="center" vertical="center"/>
    </xf>
    <xf numFmtId="177" fontId="10" fillId="0" borderId="51" xfId="3" applyNumberFormat="1" applyFont="1" applyBorder="1" applyAlignment="1">
      <alignment horizontal="center" vertical="center"/>
    </xf>
    <xf numFmtId="177" fontId="10" fillId="0" borderId="18" xfId="3" applyNumberFormat="1" applyFont="1" applyBorder="1" applyAlignment="1">
      <alignment horizontal="center" vertical="center"/>
    </xf>
    <xf numFmtId="177" fontId="10" fillId="0" borderId="19" xfId="3" applyNumberFormat="1" applyFont="1" applyBorder="1" applyAlignment="1">
      <alignment horizontal="center" vertical="center"/>
    </xf>
    <xf numFmtId="177" fontId="10" fillId="0" borderId="52" xfId="3" applyNumberFormat="1" applyFont="1" applyBorder="1" applyAlignment="1">
      <alignment horizontal="center" vertical="center"/>
    </xf>
    <xf numFmtId="177" fontId="10" fillId="0" borderId="24" xfId="3" applyNumberFormat="1" applyFont="1" applyBorder="1" applyAlignment="1">
      <alignment horizontal="center" vertical="center"/>
    </xf>
    <xf numFmtId="177" fontId="10" fillId="0" borderId="54" xfId="3" applyNumberFormat="1" applyFont="1" applyBorder="1" applyAlignment="1">
      <alignment horizontal="center" vertical="center"/>
    </xf>
    <xf numFmtId="9" fontId="10" fillId="0" borderId="12" xfId="3" applyFont="1" applyBorder="1" applyAlignment="1">
      <alignment horizontal="center" vertical="center"/>
    </xf>
    <xf numFmtId="9" fontId="10" fillId="0" borderId="16" xfId="3" applyFont="1" applyBorder="1" applyAlignment="1">
      <alignment horizontal="center" vertical="center"/>
    </xf>
    <xf numFmtId="9" fontId="10" fillId="0" borderId="20" xfId="3" applyFont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0" fontId="14" fillId="0" borderId="0" xfId="7" applyAlignment="1">
      <alignment horizontal="center" wrapText="1"/>
    </xf>
    <xf numFmtId="0" fontId="14" fillId="0" borderId="0" xfId="7" applyAlignment="1">
      <alignment horizontal="center"/>
    </xf>
    <xf numFmtId="49" fontId="18" fillId="0" borderId="27" xfId="7" applyNumberFormat="1" applyFont="1" applyBorder="1" applyAlignment="1">
      <alignment horizontal="left" vertical="top" wrapText="1"/>
    </xf>
    <xf numFmtId="49" fontId="18" fillId="0" borderId="28" xfId="7" applyNumberFormat="1" applyFont="1" applyBorder="1" applyAlignment="1">
      <alignment horizontal="left" vertical="top" wrapText="1"/>
    </xf>
    <xf numFmtId="49" fontId="18" fillId="0" borderId="29" xfId="7" applyNumberFormat="1" applyFont="1" applyBorder="1" applyAlignment="1">
      <alignment horizontal="left" vertical="top" wrapText="1"/>
    </xf>
    <xf numFmtId="49" fontId="18" fillId="0" borderId="32" xfId="7" applyNumberFormat="1" applyFont="1" applyBorder="1" applyAlignment="1">
      <alignment horizontal="left" vertical="top" wrapText="1"/>
    </xf>
    <xf numFmtId="49" fontId="18" fillId="0" borderId="33" xfId="7" applyNumberFormat="1" applyFont="1" applyBorder="1" applyAlignment="1">
      <alignment horizontal="left" vertical="top" wrapText="1"/>
    </xf>
    <xf numFmtId="49" fontId="18" fillId="0" borderId="35" xfId="7" applyNumberFormat="1" applyFont="1" applyBorder="1" applyAlignment="1">
      <alignment horizontal="left" vertical="top" wrapText="1"/>
    </xf>
    <xf numFmtId="49" fontId="18" fillId="0" borderId="31" xfId="7" applyNumberFormat="1" applyFont="1" applyBorder="1" applyAlignment="1">
      <alignment horizontal="left" vertical="top" wrapText="1"/>
    </xf>
    <xf numFmtId="49" fontId="18" fillId="0" borderId="39" xfId="7" applyNumberFormat="1" applyFont="1" applyBorder="1" applyAlignment="1">
      <alignment horizontal="left" vertical="top" wrapText="1"/>
    </xf>
    <xf numFmtId="49" fontId="18" fillId="0" borderId="36" xfId="7" applyNumberFormat="1" applyFont="1" applyBorder="1" applyAlignment="1">
      <alignment horizontal="left" vertical="top" wrapText="1"/>
    </xf>
    <xf numFmtId="49" fontId="18" fillId="0" borderId="37" xfId="7" applyNumberFormat="1" applyFont="1" applyBorder="1" applyAlignment="1">
      <alignment horizontal="left" vertical="top" wrapText="1"/>
    </xf>
    <xf numFmtId="49" fontId="18" fillId="0" borderId="30" xfId="7" applyNumberFormat="1" applyFont="1" applyBorder="1" applyAlignment="1">
      <alignment horizontal="left" vertical="top" wrapText="1"/>
    </xf>
    <xf numFmtId="49" fontId="18" fillId="0" borderId="34" xfId="7" applyNumberFormat="1" applyFont="1" applyBorder="1" applyAlignment="1">
      <alignment horizontal="left" vertical="top" wrapText="1"/>
    </xf>
    <xf numFmtId="49" fontId="18" fillId="0" borderId="38" xfId="7" applyNumberFormat="1" applyFont="1" applyBorder="1" applyAlignment="1">
      <alignment horizontal="left" vertical="top" wrapText="1"/>
    </xf>
    <xf numFmtId="170" fontId="0" fillId="0" borderId="0" xfId="0" applyNumberFormat="1"/>
  </cellXfs>
  <cellStyles count="9">
    <cellStyle name="A - percent" xfId="1" xr:uid="{00000000-0005-0000-0000-000000000000}"/>
    <cellStyle name="Calculation" xfId="8" builtinId="22"/>
    <cellStyle name="Check Cell" xfId="5" builtinId="23"/>
    <cellStyle name="Hyperlink" xfId="6" builtinId="8"/>
    <cellStyle name="Normal" xfId="0" builtinId="0"/>
    <cellStyle name="Normal 2" xfId="2" xr:uid="{1CDEFBBC-C7EB-4828-BE9A-23A7B1B82EC1}"/>
    <cellStyle name="Normal 3" xfId="7" xr:uid="{8A35F6E3-6ABC-4E04-82D9-194C5A4D52DF}"/>
    <cellStyle name="Output" xfId="4" builtinId="21"/>
    <cellStyle name="Percent" xfId="3" builtinId="5"/>
  </cellStyles>
  <dxfs count="103">
    <dxf>
      <fill>
        <patternFill>
          <bgColor theme="5" tint="0.5999633777886288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numFmt numFmtId="176" formatCode="0.0%;[Red]\-0.0%;&quot;&quot;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'_EUROSTAT w JRCuseSPLIT  %'!$Z$25:$AH$25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2018 1</c:v>
                </c:pt>
                <c:pt idx="7">
                  <c:v>2019 1</c:v>
                </c:pt>
                <c:pt idx="8">
                  <c:v>2020 1</c:v>
                </c:pt>
              </c:strCache>
            </c:strRef>
          </c:cat>
          <c:val>
            <c:numRef>
              <c:f>'_EUROSTAT w JRCuseSPLIT  %'!$Z$26:$AH$26</c:f>
              <c:numCache>
                <c:formatCode>0.0%;[Red]\-0.0%;""</c:formatCode>
                <c:ptCount val="9"/>
                <c:pt idx="0">
                  <c:v>0.2692164386751969</c:v>
                </c:pt>
                <c:pt idx="1">
                  <c:v>0.25122098632042411</c:v>
                </c:pt>
                <c:pt idx="2">
                  <c:v>0.27398128762339846</c:v>
                </c:pt>
                <c:pt idx="3">
                  <c:v>0.2622403118980795</c:v>
                </c:pt>
                <c:pt idx="4">
                  <c:v>0.25676434337520809</c:v>
                </c:pt>
                <c:pt idx="5">
                  <c:v>0.2555625662988032</c:v>
                </c:pt>
                <c:pt idx="6">
                  <c:v>0.25412643033137794</c:v>
                </c:pt>
                <c:pt idx="7">
                  <c:v>0.25297660434955105</c:v>
                </c:pt>
                <c:pt idx="8">
                  <c:v>0.2514136938471358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B-4B34-9B63-090AA357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43704"/>
        <c:axId val="511844032"/>
      </c:lineChart>
      <c:catAx>
        <c:axId val="51184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44032"/>
        <c:crosses val="autoZero"/>
        <c:auto val="1"/>
        <c:lblAlgn val="ctr"/>
        <c:lblOffset val="100"/>
        <c:noMultiLvlLbl val="0"/>
      </c:catAx>
      <c:valAx>
        <c:axId val="5118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;[Red]\-0.0%;&quot;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4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%'!$AH$3:$AN$3</c:f>
              <c:numCache>
                <c:formatCode>0%</c:formatCode>
                <c:ptCount val="7"/>
                <c:pt idx="0">
                  <c:v>1</c:v>
                </c:pt>
                <c:pt idx="1">
                  <c:v>0.9916666666666667</c:v>
                </c:pt>
                <c:pt idx="2">
                  <c:v>0.98333333333333339</c:v>
                </c:pt>
                <c:pt idx="3">
                  <c:v>0.97500000000000009</c:v>
                </c:pt>
                <c:pt idx="4">
                  <c:v>0.96666666666666667</c:v>
                </c:pt>
                <c:pt idx="5">
                  <c:v>0.95833333333333326</c:v>
                </c:pt>
                <c:pt idx="6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C09-8716-C272097B61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%'!$AH$4:$AN$4</c:f>
              <c:numCache>
                <c:formatCode>0%</c:formatCode>
                <c:ptCount val="7"/>
                <c:pt idx="0">
                  <c:v>1</c:v>
                </c:pt>
                <c:pt idx="1">
                  <c:v>0.95</c:v>
                </c:pt>
                <c:pt idx="2">
                  <c:v>0.89999999999999991</c:v>
                </c:pt>
                <c:pt idx="3">
                  <c:v>0.84999999999999987</c:v>
                </c:pt>
                <c:pt idx="4">
                  <c:v>0.79999999999999993</c:v>
                </c:pt>
                <c:pt idx="5">
                  <c:v>0.75</c:v>
                </c:pt>
                <c:pt idx="6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8-4C09-8716-C272097B61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%'!$AH$5:$AN$5</c:f>
              <c:numCache>
                <c:formatCode>0%</c:formatCode>
                <c:ptCount val="7"/>
                <c:pt idx="0">
                  <c:v>1</c:v>
                </c:pt>
                <c:pt idx="1">
                  <c:v>0.98333333333333339</c:v>
                </c:pt>
                <c:pt idx="2">
                  <c:v>0.96666666666666667</c:v>
                </c:pt>
                <c:pt idx="3">
                  <c:v>0.95</c:v>
                </c:pt>
                <c:pt idx="4">
                  <c:v>0.93333333333333335</c:v>
                </c:pt>
                <c:pt idx="5">
                  <c:v>0.91666666666666674</c:v>
                </c:pt>
                <c:pt idx="6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8-4C09-8716-C272097B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81936"/>
        <c:axId val="374282264"/>
      </c:lineChart>
      <c:catAx>
        <c:axId val="37428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82264"/>
        <c:crosses val="autoZero"/>
        <c:auto val="1"/>
        <c:lblAlgn val="ctr"/>
        <c:lblOffset val="100"/>
        <c:noMultiLvlLbl val="0"/>
      </c:catAx>
      <c:valAx>
        <c:axId val="3742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_CH_NRG_Bal_T17a!$AF$49</c:f>
              <c:strCache>
                <c:ptCount val="1"/>
                <c:pt idx="0">
                  <c:v>Heizöl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_CH_NRG_Bal_T17a!$AF$50:$AF$87</c:f>
              <c:numCache>
                <c:formatCode>General</c:formatCode>
                <c:ptCount val="38"/>
                <c:pt idx="20" formatCode="0%">
                  <c:v>0.89457417582417587</c:v>
                </c:pt>
                <c:pt idx="31" formatCode="0%">
                  <c:v>0.87131213408334307</c:v>
                </c:pt>
                <c:pt idx="32" formatCode="0%">
                  <c:v>0.88825214899713467</c:v>
                </c:pt>
                <c:pt idx="33" formatCode="0%">
                  <c:v>0.90342679127725856</c:v>
                </c:pt>
                <c:pt idx="34" formatCode="0%">
                  <c:v>0.86800478532500325</c:v>
                </c:pt>
                <c:pt idx="35" formatCode="0%">
                  <c:v>0.88153923541247481</c:v>
                </c:pt>
                <c:pt idx="36" formatCode="0%">
                  <c:v>0.89033525727618812</c:v>
                </c:pt>
                <c:pt idx="37" formatCode="0%">
                  <c:v>0.88702270043301401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2-4ABF-BC87-C6E1E4336C4F}"/>
            </c:ext>
          </c:extLst>
        </c:ser>
        <c:ser>
          <c:idx val="1"/>
          <c:order val="1"/>
          <c:tx>
            <c:strRef>
              <c:f>_CH_NRG_Bal_T17a!$AG$49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_CH_NRG_Bal_T17a!$AG$50:$AG$87</c:f>
              <c:numCache>
                <c:formatCode>General</c:formatCode>
                <c:ptCount val="38"/>
                <c:pt idx="20" formatCode="0%">
                  <c:v>0.75782537067545308</c:v>
                </c:pt>
                <c:pt idx="31" formatCode="0%">
                  <c:v>0.76941806671536406</c:v>
                </c:pt>
                <c:pt idx="32" formatCode="0%">
                  <c:v>0.77966101694915246</c:v>
                </c:pt>
                <c:pt idx="33" formatCode="0%">
                  <c:v>0.813930737624731</c:v>
                </c:pt>
                <c:pt idx="34" formatCode="0%">
                  <c:v>0.75276405551634906</c:v>
                </c:pt>
                <c:pt idx="35" formatCode="0%">
                  <c:v>0.78702702702702698</c:v>
                </c:pt>
                <c:pt idx="36" formatCode="0%">
                  <c:v>0.8084932625561454</c:v>
                </c:pt>
                <c:pt idx="37" formatCode="0%">
                  <c:v>0.80428954423592491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2-4ABF-BC87-C6E1E4336C4F}"/>
            </c:ext>
          </c:extLst>
        </c:ser>
        <c:ser>
          <c:idx val="2"/>
          <c:order val="2"/>
          <c:tx>
            <c:strRef>
              <c:f>_CH_NRG_Bal_T17a!$AH$49</c:f>
              <c:strCache>
                <c:ptCount val="1"/>
                <c:pt idx="0">
                  <c:v>Kohle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_CH_NRG_Bal_T17a!$AH$50:$AH$87</c:f>
              <c:numCache>
                <c:formatCode>General</c:formatCode>
                <c:ptCount val="38"/>
                <c:pt idx="20" formatCode="0%">
                  <c:v>3.0769230769230771</c:v>
                </c:pt>
                <c:pt idx="31" formatCode="0%">
                  <c:v>1</c:v>
                </c:pt>
                <c:pt idx="32" formatCode="0%">
                  <c:v>1</c:v>
                </c:pt>
                <c:pt idx="33" formatCode="0%">
                  <c:v>1</c:v>
                </c:pt>
                <c:pt idx="34" formatCode="0%">
                  <c:v>1</c:v>
                </c:pt>
                <c:pt idx="35" formatCode="0%">
                  <c:v>1</c:v>
                </c:pt>
                <c:pt idx="36" formatCode="0%">
                  <c:v>1</c:v>
                </c:pt>
                <c:pt idx="37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2-4ABF-BC87-C6E1E4336C4F}"/>
            </c:ext>
          </c:extLst>
        </c:ser>
        <c:ser>
          <c:idx val="3"/>
          <c:order val="3"/>
          <c:tx>
            <c:strRef>
              <c:f>_CH_NRG_Bal_T17a!$AI$49</c:f>
              <c:strCache>
                <c:ptCount val="1"/>
                <c:pt idx="0">
                  <c:v>El.Widerstandsheizungen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_CH_NRG_Bal_T17a!$AI$50:$AI$87</c:f>
              <c:numCache>
                <c:formatCode>General</c:formatCode>
                <c:ptCount val="38"/>
                <c:pt idx="20" formatCode="0%">
                  <c:v>0.21370540445072411</c:v>
                </c:pt>
                <c:pt idx="31" formatCode="0%">
                  <c:v>0.20591422820870103</c:v>
                </c:pt>
                <c:pt idx="32" formatCode="0%">
                  <c:v>0.22575757575757577</c:v>
                </c:pt>
                <c:pt idx="33" formatCode="0%">
                  <c:v>0.24718768502072239</c:v>
                </c:pt>
                <c:pt idx="34" formatCode="0%">
                  <c:v>0.19899741759076406</c:v>
                </c:pt>
                <c:pt idx="35" formatCode="0%">
                  <c:v>0.21468759253775541</c:v>
                </c:pt>
                <c:pt idx="36" formatCode="0%">
                  <c:v>0.22568433313919628</c:v>
                </c:pt>
                <c:pt idx="37" formatCode="0%">
                  <c:v>0.21814504478474428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2-4ABF-BC87-C6E1E4336C4F}"/>
            </c:ext>
          </c:extLst>
        </c:ser>
        <c:ser>
          <c:idx val="4"/>
          <c:order val="4"/>
          <c:tx>
            <c:strRef>
              <c:f>_CH_NRG_Bal_T17a!$AJ$49</c:f>
              <c:strCache>
                <c:ptCount val="1"/>
                <c:pt idx="0">
                  <c:v>Elektrische_Wärmepumpen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_CH_NRG_Bal_T17a!$AJ$50:$AJ$87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4-0C82-4ABF-BC87-C6E1E4336C4F}"/>
            </c:ext>
          </c:extLst>
        </c:ser>
        <c:ser>
          <c:idx val="5"/>
          <c:order val="5"/>
          <c:tx>
            <c:strRef>
              <c:f>_CH_NRG_Bal_T17a!$AK$49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_CH_NRG_Bal_T17a!$AK$50:$AK$87</c:f>
              <c:numCache>
                <c:formatCode>General</c:formatCode>
                <c:ptCount val="38"/>
                <c:pt idx="20" formatCode="0%">
                  <c:v>0.91666666666666674</c:v>
                </c:pt>
                <c:pt idx="31" formatCode="0%">
                  <c:v>0.94915254237288127</c:v>
                </c:pt>
                <c:pt idx="32" formatCode="0%">
                  <c:v>1.0410094637223974</c:v>
                </c:pt>
                <c:pt idx="33" formatCode="0%">
                  <c:v>1.0599721059972105</c:v>
                </c:pt>
                <c:pt idx="34" formatCode="0%">
                  <c:v>0.92307692307692302</c:v>
                </c:pt>
                <c:pt idx="35" formatCode="0%">
                  <c:v>0.91390728476821204</c:v>
                </c:pt>
                <c:pt idx="36" formatCode="0%">
                  <c:v>1.032171581769437</c:v>
                </c:pt>
                <c:pt idx="37" formatCode="0%">
                  <c:v>0.99483204134366932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82-4ABF-BC87-C6E1E4336C4F}"/>
            </c:ext>
          </c:extLst>
        </c:ser>
        <c:ser>
          <c:idx val="6"/>
          <c:order val="6"/>
          <c:tx>
            <c:strRef>
              <c:f>_CH_NRG_Bal_T17a!$AL$49</c:f>
              <c:strCache>
                <c:ptCount val="1"/>
                <c:pt idx="0">
                  <c:v>Holz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_CH_NRG_Bal_T17a!$AL$50:$AL$87</c:f>
              <c:numCache>
                <c:formatCode>General</c:formatCode>
                <c:ptCount val="38"/>
                <c:pt idx="20" formatCode="0%">
                  <c:v>0.89793641940881219</c:v>
                </c:pt>
                <c:pt idx="31" formatCode="0%">
                  <c:v>0.88939566704675022</c:v>
                </c:pt>
                <c:pt idx="32" formatCode="0%">
                  <c:v>0.90673575129533679</c:v>
                </c:pt>
                <c:pt idx="33" formatCode="0%">
                  <c:v>0.90313523631258774</c:v>
                </c:pt>
                <c:pt idx="34" formatCode="0%">
                  <c:v>0.886150234741784</c:v>
                </c:pt>
                <c:pt idx="35" formatCode="0%">
                  <c:v>0.90075512405609492</c:v>
                </c:pt>
                <c:pt idx="36" formatCode="0%">
                  <c:v>0.90406830738322452</c:v>
                </c:pt>
                <c:pt idx="37" formatCode="0%">
                  <c:v>0.89887640449438211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82-4ABF-BC87-C6E1E433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806528"/>
        <c:axId val="284806200"/>
      </c:barChart>
      <c:catAx>
        <c:axId val="28480652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6200"/>
        <c:crosses val="autoZero"/>
        <c:auto val="1"/>
        <c:lblAlgn val="ctr"/>
        <c:lblOffset val="100"/>
        <c:noMultiLvlLbl val="0"/>
      </c:catAx>
      <c:valAx>
        <c:axId val="2848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76087</xdr:colOff>
      <xdr:row>1</xdr:row>
      <xdr:rowOff>121921</xdr:rowOff>
    </xdr:from>
    <xdr:to>
      <xdr:col>25</xdr:col>
      <xdr:colOff>398817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07C28-2A4A-4F1B-90F4-87B6AB20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5602</xdr:colOff>
      <xdr:row>20</xdr:row>
      <xdr:rowOff>124385</xdr:rowOff>
    </xdr:from>
    <xdr:to>
      <xdr:col>49</xdr:col>
      <xdr:colOff>341779</xdr:colOff>
      <xdr:row>35</xdr:row>
      <xdr:rowOff>10085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B8165-B90C-4F0C-BED6-75BCD3A1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470684</xdr:colOff>
      <xdr:row>50</xdr:row>
      <xdr:rowOff>21893</xdr:rowOff>
    </xdr:from>
    <xdr:to>
      <xdr:col>37</xdr:col>
      <xdr:colOff>389041</xdr:colOff>
      <xdr:row>66</xdr:row>
      <xdr:rowOff>145100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3732D-51A3-446E-B23E-078ACB4C6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ts_bld_heatcool-technology-f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summary"/>
      <sheetName val="_pivotcheck"/>
      <sheetName val="_EUROSTAT w USEsplit of JRC"/>
      <sheetName val="_CH_NRG_Bal_T17a"/>
      <sheetName val="gas-ff-natural"/>
      <sheetName val="_gas-ff-natural-condensing"/>
      <sheetName val="_gas-ff-natural-lowtemp"/>
      <sheetName val="liquid-ff-heatingoil"/>
      <sheetName val="solid-ff-coal"/>
      <sheetName val="solid-waste"/>
      <sheetName val="electricity"/>
      <sheetName val="electricity-heatpumps"/>
      <sheetName val="solid-bio"/>
      <sheetName val="liquid-bio"/>
      <sheetName val="gas-bio"/>
      <sheetName val="_solid-bio-woodlog"/>
      <sheetName val="_solid-bio-pellets"/>
      <sheetName val="heat-ambient"/>
      <sheetName val="heat-geothermal"/>
      <sheetName val="heat-solar"/>
    </sheetNames>
    <sheetDataSet>
      <sheetData sheetId="0"/>
      <sheetData sheetId="1"/>
      <sheetData sheetId="2">
        <row r="4">
          <cell r="A4" t="str">
            <v>key</v>
          </cell>
          <cell r="B4" t="str">
            <v>Country EUCalc</v>
          </cell>
          <cell r="C4" t="str">
            <v>energy carrier EUCalc</v>
          </cell>
          <cell r="D4" t="str">
            <v>1990</v>
          </cell>
          <cell r="E4" t="str">
            <v>1991</v>
          </cell>
          <cell r="F4" t="str">
            <v>1992</v>
          </cell>
          <cell r="G4" t="str">
            <v>1993</v>
          </cell>
          <cell r="H4" t="str">
            <v>1994</v>
          </cell>
          <cell r="I4" t="str">
            <v>1995</v>
          </cell>
          <cell r="J4" t="str">
            <v>1996</v>
          </cell>
          <cell r="K4" t="str">
            <v>1997</v>
          </cell>
          <cell r="L4" t="str">
            <v>1998</v>
          </cell>
          <cell r="M4" t="str">
            <v>1999</v>
          </cell>
          <cell r="N4" t="str">
            <v>2000</v>
          </cell>
          <cell r="O4" t="str">
            <v>2001</v>
          </cell>
          <cell r="P4" t="str">
            <v>2002</v>
          </cell>
          <cell r="Q4" t="str">
            <v>2003</v>
          </cell>
          <cell r="R4" t="str">
            <v>2004</v>
          </cell>
          <cell r="S4" t="str">
            <v>2005</v>
          </cell>
          <cell r="T4" t="str">
            <v>2006</v>
          </cell>
          <cell r="U4" t="str">
            <v>2007</v>
          </cell>
          <cell r="V4" t="str">
            <v>2008</v>
          </cell>
          <cell r="W4" t="str">
            <v>2009</v>
          </cell>
          <cell r="X4" t="str">
            <v>2010</v>
          </cell>
          <cell r="Y4" t="str">
            <v>2011</v>
          </cell>
          <cell r="Z4" t="str">
            <v>2012</v>
          </cell>
          <cell r="AA4" t="str">
            <v>2013</v>
          </cell>
          <cell r="AB4" t="str">
            <v>2014</v>
          </cell>
          <cell r="AC4" t="str">
            <v>2015</v>
          </cell>
          <cell r="AD4" t="str">
            <v>2016</v>
          </cell>
          <cell r="AE4" t="str">
            <v>2017</v>
          </cell>
        </row>
        <row r="5">
          <cell r="A5" t="str">
            <v>electricityAustria</v>
          </cell>
          <cell r="B5" t="str">
            <v>Austria</v>
          </cell>
          <cell r="C5" t="str">
            <v>electricity</v>
          </cell>
          <cell r="D5">
            <v>0.18198784934903411</v>
          </cell>
          <cell r="E5">
            <v>0.17477601069368298</v>
          </cell>
          <cell r="F5">
            <v>0.18780922979154288</v>
          </cell>
          <cell r="G5">
            <v>0.19082130866065217</v>
          </cell>
          <cell r="H5">
            <v>0.20014860589165148</v>
          </cell>
          <cell r="I5">
            <v>0.19657097181366281</v>
          </cell>
          <cell r="J5">
            <v>0.18926053936340931</v>
          </cell>
          <cell r="K5">
            <v>0.20442477497262343</v>
          </cell>
          <cell r="L5">
            <v>0.20248987879888042</v>
          </cell>
          <cell r="M5">
            <v>0.20873129196771001</v>
          </cell>
          <cell r="N5">
            <v>0.22036286475492534</v>
          </cell>
          <cell r="O5">
            <v>0.22700036597646903</v>
          </cell>
          <cell r="P5">
            <v>0.24340671017748375</v>
          </cell>
          <cell r="Q5">
            <v>0.24772117756795192</v>
          </cell>
          <cell r="R5">
            <v>0.25279076057789329</v>
          </cell>
          <cell r="S5">
            <v>0.2419605294741364</v>
          </cell>
          <cell r="T5">
            <v>0.25008499750548946</v>
          </cell>
          <cell r="U5">
            <v>0.26992392597305592</v>
          </cell>
          <cell r="V5">
            <v>0.26562469014964696</v>
          </cell>
          <cell r="W5">
            <v>0.26860570937370376</v>
          </cell>
          <cell r="X5">
            <v>0.25467806811765459</v>
          </cell>
          <cell r="Y5">
            <v>0.27049501825196592</v>
          </cell>
          <cell r="Z5">
            <v>0.2692164386751969</v>
          </cell>
          <cell r="AA5">
            <v>0.25122098632042411</v>
          </cell>
          <cell r="AB5">
            <v>0.27398128762339846</v>
          </cell>
          <cell r="AC5">
            <v>0.2622403118980795</v>
          </cell>
          <cell r="AD5">
            <v>0.25676434337520809</v>
          </cell>
          <cell r="AE5">
            <v>0.2555625662988032</v>
          </cell>
        </row>
        <row r="6">
          <cell r="A6" t="str">
            <v>gas-bioAustria</v>
          </cell>
          <cell r="B6" t="str">
            <v>Austria</v>
          </cell>
          <cell r="C6" t="str">
            <v>gas-bio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2.0376214044851321E-5</v>
          </cell>
          <cell r="W6">
            <v>3.0418882324374789E-5</v>
          </cell>
          <cell r="X6">
            <v>2.6776722878381295E-5</v>
          </cell>
          <cell r="Y6">
            <v>9.4228105162889403E-5</v>
          </cell>
          <cell r="Z6">
            <v>1.1271913887548193E-4</v>
          </cell>
          <cell r="AA6">
            <v>1.8250841375529685E-4</v>
          </cell>
          <cell r="AB6">
            <v>3.1529192373006844E-4</v>
          </cell>
          <cell r="AC6">
            <v>4.3434272176794635E-4</v>
          </cell>
          <cell r="AD6">
            <v>5.4626006018786339E-4</v>
          </cell>
          <cell r="AE6">
            <v>6.7497984172530765E-4</v>
          </cell>
        </row>
        <row r="7">
          <cell r="A7" t="str">
            <v>gas-ff-naturalAustria</v>
          </cell>
          <cell r="B7" t="str">
            <v>Austria</v>
          </cell>
          <cell r="C7" t="str">
            <v>gas-ff-natural</v>
          </cell>
          <cell r="D7">
            <v>0.15014669340677064</v>
          </cell>
          <cell r="E7">
            <v>0.15894015382491417</v>
          </cell>
          <cell r="F7">
            <v>0.16203671004726716</v>
          </cell>
          <cell r="G7">
            <v>0.17524129141125688</v>
          </cell>
          <cell r="H7">
            <v>0.17663296999079242</v>
          </cell>
          <cell r="I7">
            <v>0.17839959172468733</v>
          </cell>
          <cell r="J7">
            <v>0.18517783044255781</v>
          </cell>
          <cell r="K7">
            <v>0.20524928315734411</v>
          </cell>
          <cell r="L7">
            <v>0.21446240485648788</v>
          </cell>
          <cell r="M7">
            <v>0.20966174546503508</v>
          </cell>
          <cell r="N7">
            <v>0.20389191822405178</v>
          </cell>
          <cell r="O7">
            <v>0.21428695910363621</v>
          </cell>
          <cell r="P7">
            <v>0.20791908828977851</v>
          </cell>
          <cell r="Q7">
            <v>0.21516866796560283</v>
          </cell>
          <cell r="R7">
            <v>0.21640838932657841</v>
          </cell>
          <cell r="S7">
            <v>0.27880395646569889</v>
          </cell>
          <cell r="T7">
            <v>0.27530973363810807</v>
          </cell>
          <cell r="U7">
            <v>0.26225381983826196</v>
          </cell>
          <cell r="V7">
            <v>0.26575658974949085</v>
          </cell>
          <cell r="W7">
            <v>0.26434778158669897</v>
          </cell>
          <cell r="X7">
            <v>0.26617010536889929</v>
          </cell>
          <cell r="Y7">
            <v>0.25415914388271316</v>
          </cell>
          <cell r="Z7">
            <v>0.25628586709685736</v>
          </cell>
          <cell r="AA7">
            <v>0.25148753583279282</v>
          </cell>
          <cell r="AB7">
            <v>0.24706582282944831</v>
          </cell>
          <cell r="AC7">
            <v>0.25287872604707939</v>
          </cell>
          <cell r="AD7">
            <v>0.25713612062369423</v>
          </cell>
          <cell r="AE7">
            <v>0.25592928356890005</v>
          </cell>
        </row>
        <row r="8">
          <cell r="A8" t="str">
            <v>heat-ambientAustria</v>
          </cell>
          <cell r="B8" t="str">
            <v>Austria</v>
          </cell>
          <cell r="C8" t="str">
            <v>heat-ambient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7.2795297746837007E-3</v>
          </cell>
          <cell r="T8">
            <v>7.5183149589812424E-3</v>
          </cell>
          <cell r="U8">
            <v>1.0024435899563842E-2</v>
          </cell>
          <cell r="V8">
            <v>1.0079858385312388E-2</v>
          </cell>
          <cell r="W8">
            <v>1.4180388266613985E-2</v>
          </cell>
          <cell r="X8">
            <v>1.4629570649385427E-2</v>
          </cell>
          <cell r="Y8">
            <v>1.5467282218219679E-2</v>
          </cell>
          <cell r="Z8">
            <v>1.627824124771389E-2</v>
          </cell>
          <cell r="AA8">
            <v>1.9830344338691332E-2</v>
          </cell>
          <cell r="AB8">
            <v>1.9176498447144617E-2</v>
          </cell>
          <cell r="AC8">
            <v>2.3194651440858759E-2</v>
          </cell>
          <cell r="AD8">
            <v>2.3914767410232778E-2</v>
          </cell>
          <cell r="AE8">
            <v>2.3829917458527253E-2</v>
          </cell>
        </row>
        <row r="9">
          <cell r="A9" t="str">
            <v>heat-geothermalAustria</v>
          </cell>
          <cell r="B9" t="str">
            <v>Austria</v>
          </cell>
          <cell r="C9" t="str">
            <v>heat-geothermal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A10" t="str">
            <v>heat-solarAustria</v>
          </cell>
          <cell r="B10" t="str">
            <v>Austria</v>
          </cell>
          <cell r="C10" t="str">
            <v>heat-solar</v>
          </cell>
          <cell r="D10">
            <v>1.4682704789430593E-3</v>
          </cell>
          <cell r="E10">
            <v>1.7181437789421667E-3</v>
          </cell>
          <cell r="F10">
            <v>2.2343298062332414E-3</v>
          </cell>
          <cell r="G10">
            <v>2.3758027496015698E-3</v>
          </cell>
          <cell r="H10">
            <v>2.9685309179525456E-3</v>
          </cell>
          <cell r="I10">
            <v>3.3828381727997675E-3</v>
          </cell>
          <cell r="J10">
            <v>3.6802822071586075E-3</v>
          </cell>
          <cell r="K10">
            <v>4.6461849586761292E-3</v>
          </cell>
          <cell r="L10">
            <v>5.1746250195247355E-3</v>
          </cell>
          <cell r="M10">
            <v>5.4270368276017064E-3</v>
          </cell>
          <cell r="N10">
            <v>6.1162042843405512E-3</v>
          </cell>
          <cell r="O10">
            <v>6.3059683807406147E-3</v>
          </cell>
          <cell r="P10">
            <v>6.9310254506469429E-3</v>
          </cell>
          <cell r="Q10">
            <v>7.5324510284782544E-3</v>
          </cell>
          <cell r="R10">
            <v>8.52774617349677E-3</v>
          </cell>
          <cell r="S10">
            <v>1.0120440775721159E-2</v>
          </cell>
          <cell r="T10">
            <v>1.3835411410092419E-2</v>
          </cell>
          <cell r="U10">
            <v>1.4456278181969071E-2</v>
          </cell>
          <cell r="V10">
            <v>1.4030114952775393E-2</v>
          </cell>
          <cell r="W10">
            <v>1.8159535943846027E-2</v>
          </cell>
          <cell r="X10">
            <v>1.8583877252841285E-2</v>
          </cell>
          <cell r="Y10">
            <v>1.9013538038336601E-2</v>
          </cell>
          <cell r="Z10">
            <v>1.9814959551580188E-2</v>
          </cell>
          <cell r="AA10">
            <v>2.0628986395574575E-2</v>
          </cell>
          <cell r="AB10">
            <v>2.2683007244130558E-2</v>
          </cell>
          <cell r="AC10">
            <v>2.3339849069476084E-2</v>
          </cell>
          <cell r="AD10">
            <v>2.3344999186791685E-2</v>
          </cell>
          <cell r="AE10">
            <v>2.3308123311905671E-2</v>
          </cell>
        </row>
        <row r="11">
          <cell r="A11" t="str">
            <v>liquid-bioAustria</v>
          </cell>
          <cell r="B11" t="str">
            <v>Austria</v>
          </cell>
          <cell r="C11" t="str">
            <v>liquid-bio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A12" t="str">
            <v>liquid-ff-heatingoilAustria</v>
          </cell>
          <cell r="B12" t="str">
            <v>Austria</v>
          </cell>
          <cell r="C12" t="str">
            <v>liquid-ff-heatingoil</v>
          </cell>
          <cell r="D12">
            <v>0.30265170717626111</v>
          </cell>
          <cell r="E12">
            <v>0.30039985187803936</v>
          </cell>
          <cell r="F12">
            <v>0.29356237679334246</v>
          </cell>
          <cell r="G12">
            <v>0.29410066965955661</v>
          </cell>
          <cell r="H12">
            <v>0.29173097706490636</v>
          </cell>
          <cell r="I12">
            <v>0.29884265925293962</v>
          </cell>
          <cell r="J12">
            <v>0.30492318548337094</v>
          </cell>
          <cell r="K12">
            <v>0.27090924502277031</v>
          </cell>
          <cell r="L12">
            <v>0.27958831302057163</v>
          </cell>
          <cell r="M12">
            <v>0.28184624811971554</v>
          </cell>
          <cell r="N12">
            <v>0.28732217239244706</v>
          </cell>
          <cell r="O12">
            <v>0.27145453577098311</v>
          </cell>
          <cell r="P12">
            <v>0.27311526260467944</v>
          </cell>
          <cell r="Q12">
            <v>0.27174343570557902</v>
          </cell>
          <cell r="R12">
            <v>0.26671206234033878</v>
          </cell>
          <cell r="S12">
            <v>0.2354523706587901</v>
          </cell>
          <cell r="T12">
            <v>0.22692833508216198</v>
          </cell>
          <cell r="U12">
            <v>0.21422021817108819</v>
          </cell>
          <cell r="V12">
            <v>0.21467323920856601</v>
          </cell>
          <cell r="W12">
            <v>0.19843811564686467</v>
          </cell>
          <cell r="X12">
            <v>0.20361535653372834</v>
          </cell>
          <cell r="Y12">
            <v>0.19334237899120432</v>
          </cell>
          <cell r="Z12">
            <v>0.18007459344336738</v>
          </cell>
          <cell r="AA12">
            <v>0.17220524346001731</v>
          </cell>
          <cell r="AB12">
            <v>0.1658386224833287</v>
          </cell>
          <cell r="AC12">
            <v>0.16944116772469245</v>
          </cell>
          <cell r="AD12">
            <v>0.16970995802312719</v>
          </cell>
          <cell r="AE12">
            <v>0.17285621691507047</v>
          </cell>
        </row>
        <row r="13">
          <cell r="A13" t="str">
            <v>solid-bioAustria</v>
          </cell>
          <cell r="B13" t="str">
            <v>Austria</v>
          </cell>
          <cell r="C13" t="str">
            <v>solid-bio</v>
          </cell>
          <cell r="D13">
            <v>0.24852633932906812</v>
          </cell>
          <cell r="E13">
            <v>0.25052965213273687</v>
          </cell>
          <cell r="F13">
            <v>0.251198183942206</v>
          </cell>
          <cell r="G13">
            <v>0.25325131848777488</v>
          </cell>
          <cell r="H13">
            <v>0.24914712126750099</v>
          </cell>
          <cell r="I13">
            <v>0.25231252842721158</v>
          </cell>
          <cell r="J13">
            <v>0.25524208850163327</v>
          </cell>
          <cell r="K13">
            <v>0.26335099647336535</v>
          </cell>
          <cell r="L13">
            <v>0.25364882492749463</v>
          </cell>
          <cell r="M13">
            <v>0.25395289209876359</v>
          </cell>
          <cell r="N13">
            <v>0.24574373366120272</v>
          </cell>
          <cell r="O13">
            <v>0.24814572736723825</v>
          </cell>
          <cell r="P13">
            <v>0.24141041511701961</v>
          </cell>
          <cell r="Q13">
            <v>0.23545655415464725</v>
          </cell>
          <cell r="R13">
            <v>0.23334212051606815</v>
          </cell>
          <cell r="S13">
            <v>0.2147114175004555</v>
          </cell>
          <cell r="T13">
            <v>0.2151268960752466</v>
          </cell>
          <cell r="U13">
            <v>0.21807316016118472</v>
          </cell>
          <cell r="V13">
            <v>0.21878505004452747</v>
          </cell>
          <cell r="W13">
            <v>0.22801976296891149</v>
          </cell>
          <cell r="X13">
            <v>0.23396070141708741</v>
          </cell>
          <cell r="Y13">
            <v>0.2418797624154537</v>
          </cell>
          <cell r="Z13">
            <v>0.25256010015849911</v>
          </cell>
          <cell r="AA13">
            <v>0.27994693836264795</v>
          </cell>
          <cell r="AB13">
            <v>0.26674303442786845</v>
          </cell>
          <cell r="AC13">
            <v>0.26520748705410446</v>
          </cell>
          <cell r="AD13">
            <v>0.26541708879782044</v>
          </cell>
          <cell r="AE13">
            <v>0.26468149925986034</v>
          </cell>
        </row>
        <row r="14">
          <cell r="A14" t="str">
            <v>solid-ff-coalAustria</v>
          </cell>
          <cell r="B14" t="str">
            <v>Austria</v>
          </cell>
          <cell r="C14" t="str">
            <v>solid-ff-coal</v>
          </cell>
          <cell r="D14">
            <v>0.11521914025992308</v>
          </cell>
          <cell r="E14">
            <v>0.11363618769168438</v>
          </cell>
          <cell r="F14">
            <v>0.10315916961940802</v>
          </cell>
          <cell r="G14">
            <v>8.4209609031157845E-2</v>
          </cell>
          <cell r="H14">
            <v>7.9371794867196269E-2</v>
          </cell>
          <cell r="I14">
            <v>7.0491410608698929E-2</v>
          </cell>
          <cell r="J14">
            <v>6.1716074001870132E-2</v>
          </cell>
          <cell r="K14">
            <v>5.1419515415220773E-2</v>
          </cell>
          <cell r="L14">
            <v>4.4635953377040599E-2</v>
          </cell>
          <cell r="M14">
            <v>4.0380785521174294E-2</v>
          </cell>
          <cell r="N14">
            <v>3.6563106683032726E-2</v>
          </cell>
          <cell r="O14">
            <v>3.2806443400932847E-2</v>
          </cell>
          <cell r="P14">
            <v>2.7217498360391664E-2</v>
          </cell>
          <cell r="Q14">
            <v>2.2377713577740793E-2</v>
          </cell>
          <cell r="R14">
            <v>2.2218921065624803E-2</v>
          </cell>
          <cell r="S14">
            <v>1.1671755350514056E-2</v>
          </cell>
          <cell r="T14">
            <v>1.1196311329920248E-2</v>
          </cell>
          <cell r="U14">
            <v>1.1048161774876207E-2</v>
          </cell>
          <cell r="V14">
            <v>1.1030081295636124E-2</v>
          </cell>
          <cell r="W14">
            <v>8.2182873310365275E-3</v>
          </cell>
          <cell r="X14">
            <v>8.3355439375254158E-3</v>
          </cell>
          <cell r="Y14">
            <v>5.5486480969436031E-3</v>
          </cell>
          <cell r="Z14">
            <v>5.6570806879098169E-3</v>
          </cell>
          <cell r="AA14">
            <v>4.4974568760967493E-3</v>
          </cell>
          <cell r="AB14">
            <v>4.1964350209508922E-3</v>
          </cell>
          <cell r="AC14">
            <v>3.2634640439414822E-3</v>
          </cell>
          <cell r="AD14">
            <v>3.1664625229378728E-3</v>
          </cell>
          <cell r="AE14">
            <v>3.1574133452076606E-3</v>
          </cell>
        </row>
        <row r="15">
          <cell r="A15" t="str">
            <v>solid-wasteAustria</v>
          </cell>
          <cell r="B15" t="str">
            <v>Austria</v>
          </cell>
          <cell r="C15" t="str">
            <v>solid-waste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electricityBelgium</v>
          </cell>
          <cell r="B16" t="str">
            <v>Belgium</v>
          </cell>
          <cell r="C16" t="str">
            <v>electricity</v>
          </cell>
          <cell r="D16">
            <v>0.19141471828898354</v>
          </cell>
          <cell r="E16">
            <v>0.18749112317093489</v>
          </cell>
          <cell r="F16">
            <v>0.19066884708655449</v>
          </cell>
          <cell r="G16">
            <v>0.19989270207674503</v>
          </cell>
          <cell r="H16">
            <v>0.20588738475529941</v>
          </cell>
          <cell r="I16">
            <v>0.20437110286401763</v>
          </cell>
          <cell r="J16">
            <v>0.1883595177180642</v>
          </cell>
          <cell r="K16">
            <v>0.19984870595859139</v>
          </cell>
          <cell r="L16">
            <v>0.2031417890101529</v>
          </cell>
          <cell r="M16">
            <v>0.21263302537129891</v>
          </cell>
          <cell r="N16">
            <v>0.21535805752212903</v>
          </cell>
          <cell r="O16">
            <v>0.21233209221121641</v>
          </cell>
          <cell r="P16">
            <v>0.23911427926807249</v>
          </cell>
          <cell r="Q16">
            <v>0.22705938086493355</v>
          </cell>
          <cell r="R16">
            <v>0.22795148819520583</v>
          </cell>
          <cell r="S16">
            <v>0.22444209874031543</v>
          </cell>
          <cell r="T16">
            <v>0.21772827038451317</v>
          </cell>
          <cell r="U16">
            <v>0.22628945135394149</v>
          </cell>
          <cell r="V16">
            <v>0.19141201962979676</v>
          </cell>
          <cell r="W16">
            <v>0.2038481051859212</v>
          </cell>
          <cell r="X16">
            <v>0.18320253407709081</v>
          </cell>
          <cell r="Y16">
            <v>0.2076514834479293</v>
          </cell>
          <cell r="Z16">
            <v>0.20428001219009753</v>
          </cell>
          <cell r="AA16">
            <v>0.18787486531347591</v>
          </cell>
          <cell r="AB16">
            <v>0.21789074364637318</v>
          </cell>
          <cell r="AC16">
            <v>0.19600199695565948</v>
          </cell>
          <cell r="AD16">
            <v>0.19483542597792816</v>
          </cell>
          <cell r="AE16">
            <v>0.19192374680562893</v>
          </cell>
        </row>
        <row r="17">
          <cell r="A17" t="str">
            <v>gas-bioBelgium</v>
          </cell>
          <cell r="B17" t="str">
            <v>Belgium</v>
          </cell>
          <cell r="C17" t="str">
            <v>gas-bio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gas-ff-naturalBelgium</v>
          </cell>
          <cell r="B18" t="str">
            <v>Belgium</v>
          </cell>
          <cell r="C18" t="str">
            <v>gas-ff-natural</v>
          </cell>
          <cell r="D18">
            <v>0.31934937427372573</v>
          </cell>
          <cell r="E18">
            <v>0.33528068314323034</v>
          </cell>
          <cell r="F18">
            <v>0.33500121580680281</v>
          </cell>
          <cell r="G18">
            <v>0.35188758475725751</v>
          </cell>
          <cell r="H18">
            <v>0.34316148630741161</v>
          </cell>
          <cell r="I18">
            <v>0.34901589068770417</v>
          </cell>
          <cell r="J18">
            <v>0.36193571026493332</v>
          </cell>
          <cell r="K18">
            <v>0.33781360853822162</v>
          </cell>
          <cell r="L18">
            <v>0.35086815834183455</v>
          </cell>
          <cell r="M18">
            <v>0.35528801553469064</v>
          </cell>
          <cell r="N18">
            <v>0.35783827083106268</v>
          </cell>
          <cell r="O18">
            <v>0.37663798157589573</v>
          </cell>
          <cell r="P18">
            <v>0.38319919125312313</v>
          </cell>
          <cell r="Q18">
            <v>0.37282919142260279</v>
          </cell>
          <cell r="R18">
            <v>0.3839548724795776</v>
          </cell>
          <cell r="S18">
            <v>0.38567283529754548</v>
          </cell>
          <cell r="T18">
            <v>0.39844995623123941</v>
          </cell>
          <cell r="U18">
            <v>0.40843719253299876</v>
          </cell>
          <cell r="V18">
            <v>0.38076692123014877</v>
          </cell>
          <cell r="W18">
            <v>0.40252442457020554</v>
          </cell>
          <cell r="X18">
            <v>0.4337447579768911</v>
          </cell>
          <cell r="Y18">
            <v>0.40506915199066168</v>
          </cell>
          <cell r="Z18">
            <v>0.41308941647209663</v>
          </cell>
          <cell r="AA18">
            <v>0.42542488917624954</v>
          </cell>
          <cell r="AB18">
            <v>0.40572093994601788</v>
          </cell>
          <cell r="AC18">
            <v>0.40277721620797791</v>
          </cell>
          <cell r="AD18">
            <v>0.42514656230094677</v>
          </cell>
          <cell r="AE18">
            <v>0.42479970388354371</v>
          </cell>
        </row>
        <row r="19">
          <cell r="A19" t="str">
            <v>heat-ambientBelgium</v>
          </cell>
          <cell r="B19" t="str">
            <v>Belgium</v>
          </cell>
          <cell r="C19" t="str">
            <v>heat-ambient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1.8296904153729302E-3</v>
          </cell>
          <cell r="Y19">
            <v>2.348394906067339E-3</v>
          </cell>
          <cell r="Z19">
            <v>2.7902922583065387E-3</v>
          </cell>
          <cell r="AA19">
            <v>3.0848990831334475E-3</v>
          </cell>
          <cell r="AB19">
            <v>4.0121542110740606E-3</v>
          </cell>
          <cell r="AC19">
            <v>4.259026067680043E-3</v>
          </cell>
          <cell r="AD19">
            <v>4.9253664027375512E-3</v>
          </cell>
          <cell r="AE19">
            <v>5.5757416386385105E-3</v>
          </cell>
        </row>
        <row r="20">
          <cell r="A20" t="str">
            <v>heat-geothermalBelgium</v>
          </cell>
          <cell r="B20" t="str">
            <v>Belgium</v>
          </cell>
          <cell r="C20" t="str">
            <v>heat-geothermal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heat-solarBelgium</v>
          </cell>
          <cell r="B21" t="str">
            <v>Belgium</v>
          </cell>
          <cell r="C21" t="str">
            <v>heat-solar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5.0434129176154282E-5</v>
          </cell>
          <cell r="O21">
            <v>1.1843025854641333E-4</v>
          </cell>
          <cell r="P21">
            <v>1.5116262727726929E-4</v>
          </cell>
          <cell r="Q21">
            <v>2.2291630329888737E-4</v>
          </cell>
          <cell r="R21">
            <v>2.3381565677979018E-4</v>
          </cell>
          <cell r="S21">
            <v>2.3967801246305587E-4</v>
          </cell>
          <cell r="T21">
            <v>3.2474135755037594E-4</v>
          </cell>
          <cell r="U21">
            <v>4.8887667098587988E-4</v>
          </cell>
          <cell r="V21">
            <v>5.6939779304044616E-4</v>
          </cell>
          <cell r="W21">
            <v>1.1207412799137569E-3</v>
          </cell>
          <cell r="X21">
            <v>1.1896350328760015E-3</v>
          </cell>
          <cell r="Y21">
            <v>1.6414685958301507E-3</v>
          </cell>
          <cell r="Z21">
            <v>1.6610563969164706E-3</v>
          </cell>
          <cell r="AA21">
            <v>1.9599791450277573E-3</v>
          </cell>
          <cell r="AB21">
            <v>2.8348037599662534E-3</v>
          </cell>
          <cell r="AC21">
            <v>2.8075530828729337E-3</v>
          </cell>
          <cell r="AD21">
            <v>2.8889179919198088E-3</v>
          </cell>
          <cell r="AE21">
            <v>3.0637840619338274E-3</v>
          </cell>
        </row>
        <row r="22">
          <cell r="A22" t="str">
            <v>liquid-bioBelgium</v>
          </cell>
          <cell r="B22" t="str">
            <v>Belgium</v>
          </cell>
          <cell r="C22" t="str">
            <v>liquid-bio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7.4642246397397551E-6</v>
          </cell>
          <cell r="W22">
            <v>6.8037465182120472E-6</v>
          </cell>
          <cell r="X22">
            <v>1.1453954472527531E-5</v>
          </cell>
          <cell r="Y22">
            <v>3.5741351502146301E-5</v>
          </cell>
          <cell r="Z22">
            <v>2.3700307457624932E-5</v>
          </cell>
          <cell r="AA22">
            <v>2.9559617944144018E-5</v>
          </cell>
          <cell r="AB22">
            <v>4.0723010255634676E-5</v>
          </cell>
          <cell r="AC22">
            <v>9.8056139924416893E-6</v>
          </cell>
          <cell r="AD22">
            <v>3.6177800867254249E-7</v>
          </cell>
          <cell r="AE22">
            <v>0</v>
          </cell>
        </row>
        <row r="23">
          <cell r="A23" t="str">
            <v>liquid-ff-heatingoilBelgium</v>
          </cell>
          <cell r="B23" t="str">
            <v>Belgium</v>
          </cell>
          <cell r="C23" t="str">
            <v>liquid-ff-heatingoil</v>
          </cell>
          <cell r="D23">
            <v>0.40362016463910305</v>
          </cell>
          <cell r="E23">
            <v>0.39243748958890418</v>
          </cell>
          <cell r="F23">
            <v>0.40136093689415031</v>
          </cell>
          <cell r="G23">
            <v>0.37854969671857291</v>
          </cell>
          <cell r="H23">
            <v>0.39242661986099114</v>
          </cell>
          <cell r="I23">
            <v>0.39381132575270139</v>
          </cell>
          <cell r="J23">
            <v>0.39673980338630188</v>
          </cell>
          <cell r="K23">
            <v>0.41461661787886522</v>
          </cell>
          <cell r="L23">
            <v>0.40792527394512795</v>
          </cell>
          <cell r="M23">
            <v>0.39614966893791703</v>
          </cell>
          <cell r="N23">
            <v>0.38946078635670289</v>
          </cell>
          <cell r="O23">
            <v>0.37170207157803364</v>
          </cell>
          <cell r="P23">
            <v>0.34172763326852335</v>
          </cell>
          <cell r="Q23">
            <v>0.3668833023513155</v>
          </cell>
          <cell r="R23">
            <v>0.35721678866330658</v>
          </cell>
          <cell r="S23">
            <v>0.35856623569120755</v>
          </cell>
          <cell r="T23">
            <v>0.34736214512060509</v>
          </cell>
          <cell r="U23">
            <v>0.31030001735150942</v>
          </cell>
          <cell r="V23">
            <v>0.36624655336642098</v>
          </cell>
          <cell r="W23">
            <v>0.31694021442359072</v>
          </cell>
          <cell r="X23">
            <v>0.31395688521372239</v>
          </cell>
          <cell r="Y23">
            <v>0.31587140487464377</v>
          </cell>
          <cell r="Z23">
            <v>0.29835311590814911</v>
          </cell>
          <cell r="AA23">
            <v>0.29996493655766998</v>
          </cell>
          <cell r="AB23">
            <v>0.29698085763999166</v>
          </cell>
          <cell r="AC23">
            <v>0.31692761302059641</v>
          </cell>
          <cell r="AD23">
            <v>0.28677877443599414</v>
          </cell>
          <cell r="AE23">
            <v>0.29284582986797236</v>
          </cell>
        </row>
        <row r="24">
          <cell r="A24" t="str">
            <v>solid-bioBelgium</v>
          </cell>
          <cell r="B24" t="str">
            <v>Belgium</v>
          </cell>
          <cell r="C24" t="str">
            <v>solid-bio</v>
          </cell>
          <cell r="D24">
            <v>2.2407088872522449E-2</v>
          </cell>
          <cell r="E24">
            <v>2.0311938348778289E-2</v>
          </cell>
          <cell r="F24">
            <v>1.9419501541117268E-2</v>
          </cell>
          <cell r="G24">
            <v>1.9811865977464347E-2</v>
          </cell>
          <cell r="H24">
            <v>1.9772378403079202E-2</v>
          </cell>
          <cell r="I24">
            <v>1.8233336698250661E-2</v>
          </cell>
          <cell r="J24">
            <v>1.979679246355966E-2</v>
          </cell>
          <cell r="K24">
            <v>1.6961695790533159E-2</v>
          </cell>
          <cell r="L24">
            <v>1.6956480410815919E-2</v>
          </cell>
          <cell r="M24">
            <v>1.6674054259155056E-2</v>
          </cell>
          <cell r="N24">
            <v>1.6027713026428643E-2</v>
          </cell>
          <cell r="O24">
            <v>1.7242737087255364E-2</v>
          </cell>
          <cell r="P24">
            <v>1.5907586743906587E-2</v>
          </cell>
          <cell r="Q24">
            <v>1.9263844528003393E-2</v>
          </cell>
          <cell r="R24">
            <v>1.878385695156121E-2</v>
          </cell>
          <cell r="S24">
            <v>1.9281032205277597E-2</v>
          </cell>
          <cell r="T24">
            <v>2.3362098315055951E-2</v>
          </cell>
          <cell r="U24">
            <v>4.2970573598034766E-2</v>
          </cell>
          <cell r="V24">
            <v>4.6114425449663841E-2</v>
          </cell>
          <cell r="W24">
            <v>5.034397044358669E-2</v>
          </cell>
          <cell r="X24">
            <v>5.4464709420530784E-2</v>
          </cell>
          <cell r="Y24">
            <v>5.4570020881727854E-2</v>
          </cell>
          <cell r="Z24">
            <v>6.7838419443253445E-2</v>
          </cell>
          <cell r="AA24">
            <v>6.738909049357171E-2</v>
          </cell>
          <cell r="AB24">
            <v>6.1048079005854877E-2</v>
          </cell>
          <cell r="AC24">
            <v>6.5413250943578499E-2</v>
          </cell>
          <cell r="AD24">
            <v>7.4814245081447087E-2</v>
          </cell>
          <cell r="AE24">
            <v>7.1521103416156251E-2</v>
          </cell>
        </row>
        <row r="25">
          <cell r="A25" t="str">
            <v>solid-ff-coalBelgium</v>
          </cell>
          <cell r="B25" t="str">
            <v>Belgium</v>
          </cell>
          <cell r="C25" t="str">
            <v>solid-ff-coal</v>
          </cell>
          <cell r="D25">
            <v>6.3208653925665284E-2</v>
          </cell>
          <cell r="E25">
            <v>6.4478765748152311E-2</v>
          </cell>
          <cell r="F25">
            <v>5.3549498671375081E-2</v>
          </cell>
          <cell r="G25">
            <v>4.9858150469960283E-2</v>
          </cell>
          <cell r="H25">
            <v>3.8752130673218733E-2</v>
          </cell>
          <cell r="I25">
            <v>3.4568343997326126E-2</v>
          </cell>
          <cell r="J25">
            <v>3.3168176167140975E-2</v>
          </cell>
          <cell r="K25">
            <v>3.0759371833788574E-2</v>
          </cell>
          <cell r="L25">
            <v>2.110829829206853E-2</v>
          </cell>
          <cell r="M25">
            <v>1.9255235896938502E-2</v>
          </cell>
          <cell r="N25">
            <v>2.1264738134500642E-2</v>
          </cell>
          <cell r="O25">
            <v>2.1966687289052426E-2</v>
          </cell>
          <cell r="P25">
            <v>1.9900146839097202E-2</v>
          </cell>
          <cell r="Q25">
            <v>1.3741364529845979E-2</v>
          </cell>
          <cell r="R25">
            <v>1.1859178053569057E-2</v>
          </cell>
          <cell r="S25">
            <v>1.1798120053190855E-2</v>
          </cell>
          <cell r="T25">
            <v>1.2772788591035958E-2</v>
          </cell>
          <cell r="U25">
            <v>1.1513888492529515E-2</v>
          </cell>
          <cell r="V25">
            <v>1.4883218306289445E-2</v>
          </cell>
          <cell r="W25">
            <v>2.5215740350263912E-2</v>
          </cell>
          <cell r="X25">
            <v>1.1600333909043413E-2</v>
          </cell>
          <cell r="Y25">
            <v>1.2812333951637812E-2</v>
          </cell>
          <cell r="Z25">
            <v>1.1963987023722571E-2</v>
          </cell>
          <cell r="AA25">
            <v>1.42717806129275E-2</v>
          </cell>
          <cell r="AB25">
            <v>1.1471698780466406E-2</v>
          </cell>
          <cell r="AC25">
            <v>1.1803538107642401E-2</v>
          </cell>
          <cell r="AD25">
            <v>1.0610346031017882E-2</v>
          </cell>
          <cell r="AE25">
            <v>1.0268363555721216E-2</v>
          </cell>
        </row>
        <row r="26">
          <cell r="A26" t="str">
            <v>solid-wasteBelgium</v>
          </cell>
          <cell r="B26" t="str">
            <v>Belgium</v>
          </cell>
          <cell r="C26" t="str">
            <v>solid-waste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1.7267704052767145E-6</v>
          </cell>
        </row>
        <row r="27">
          <cell r="A27" t="str">
            <v>electricityBulgaria</v>
          </cell>
          <cell r="B27" t="str">
            <v>Bulgaria</v>
          </cell>
          <cell r="C27" t="str">
            <v>electricity</v>
          </cell>
          <cell r="D27">
            <v>0.50201843740279894</v>
          </cell>
          <cell r="E27">
            <v>0.48528815898172201</v>
          </cell>
          <cell r="F27">
            <v>0.42824578104630356</v>
          </cell>
          <cell r="G27">
            <v>0.39337412019935986</v>
          </cell>
          <cell r="H27">
            <v>0.45318679381377913</v>
          </cell>
          <cell r="I27">
            <v>0.50717957856619478</v>
          </cell>
          <cell r="J27">
            <v>0.48880050561917315</v>
          </cell>
          <cell r="K27">
            <v>0.53356831214630729</v>
          </cell>
          <cell r="L27">
            <v>0.49437479611908935</v>
          </cell>
          <cell r="M27">
            <v>0.54707551834020429</v>
          </cell>
          <cell r="N27">
            <v>0.53182972363689751</v>
          </cell>
          <cell r="O27">
            <v>0.56435794847217768</v>
          </cell>
          <cell r="P27">
            <v>0.4770877193610068</v>
          </cell>
          <cell r="Q27">
            <v>0.45577600424463827</v>
          </cell>
          <cell r="R27">
            <v>0.45408091374507581</v>
          </cell>
          <cell r="S27">
            <v>0.47085915196245798</v>
          </cell>
          <cell r="T27">
            <v>0.46016016453558728</v>
          </cell>
          <cell r="U27">
            <v>0.47859165916199814</v>
          </cell>
          <cell r="V27">
            <v>0.48933101769082776</v>
          </cell>
          <cell r="W27">
            <v>0.50531375998576145</v>
          </cell>
          <cell r="X27">
            <v>0.48065822749962805</v>
          </cell>
          <cell r="Y27">
            <v>0.46566462685307886</v>
          </cell>
          <cell r="Z27">
            <v>0.4639559174667281</v>
          </cell>
          <cell r="AA27">
            <v>0.47122174939226158</v>
          </cell>
          <cell r="AB27">
            <v>0.49107430323693696</v>
          </cell>
          <cell r="AC27">
            <v>0.49198842088004535</v>
          </cell>
          <cell r="AD27">
            <v>0.47879345990521371</v>
          </cell>
          <cell r="AE27">
            <v>0.48392714027709977</v>
          </cell>
        </row>
        <row r="28">
          <cell r="A28" t="str">
            <v>gas-bioBulgaria</v>
          </cell>
          <cell r="B28" t="str">
            <v>Bulgaria</v>
          </cell>
          <cell r="C28" t="str">
            <v>gas-bio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gas-ff-naturalBulgaria</v>
          </cell>
          <cell r="B29" t="str">
            <v>Bulgaria</v>
          </cell>
          <cell r="C29" t="str">
            <v>gas-ff-natural</v>
          </cell>
          <cell r="D29">
            <v>3.0857398317244177E-2</v>
          </cell>
          <cell r="E29">
            <v>1.5932561756102113E-2</v>
          </cell>
          <cell r="F29">
            <v>1.3506828884109973E-2</v>
          </cell>
          <cell r="G29">
            <v>2.1146259765861292E-2</v>
          </cell>
          <cell r="H29">
            <v>3.4004435314390256E-2</v>
          </cell>
          <cell r="I29">
            <v>3.7101981726275303E-2</v>
          </cell>
          <cell r="J29">
            <v>3.1870934469953621E-2</v>
          </cell>
          <cell r="K29">
            <v>4.9658269722019201E-3</v>
          </cell>
          <cell r="L29">
            <v>4.3138200436618817E-3</v>
          </cell>
          <cell r="M29">
            <v>8.5275628292109749E-3</v>
          </cell>
          <cell r="N29">
            <v>7.918138246176298E-3</v>
          </cell>
          <cell r="O29">
            <v>1.0421069919846208E-2</v>
          </cell>
          <cell r="P29">
            <v>1.085975980219425E-2</v>
          </cell>
          <cell r="Q29">
            <v>1.4625101547391535E-2</v>
          </cell>
          <cell r="R29">
            <v>1.8498424141406965E-2</v>
          </cell>
          <cell r="S29">
            <v>2.3632672037425806E-2</v>
          </cell>
          <cell r="T29">
            <v>2.9142261628147738E-2</v>
          </cell>
          <cell r="U29">
            <v>3.3796831951425556E-2</v>
          </cell>
          <cell r="V29">
            <v>3.4554153683744537E-2</v>
          </cell>
          <cell r="W29">
            <v>4.2764501459216106E-2</v>
          </cell>
          <cell r="X29">
            <v>3.7169429045932248E-2</v>
          </cell>
          <cell r="Y29">
            <v>4.0857317272903239E-2</v>
          </cell>
          <cell r="Z29">
            <v>3.8638929879378434E-2</v>
          </cell>
          <cell r="AA29">
            <v>3.5948888595320548E-2</v>
          </cell>
          <cell r="AB29">
            <v>3.6811589357007922E-2</v>
          </cell>
          <cell r="AC29">
            <v>4.6134783321551721E-2</v>
          </cell>
          <cell r="AD29">
            <v>4.4807379526276336E-2</v>
          </cell>
          <cell r="AE29">
            <v>4.6602551080737728E-2</v>
          </cell>
        </row>
        <row r="30">
          <cell r="A30" t="str">
            <v>heat-ambientBulgaria</v>
          </cell>
          <cell r="B30" t="str">
            <v>Bulgaria</v>
          </cell>
          <cell r="C30" t="str">
            <v>heat-ambient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heat-geothermalBulgaria</v>
          </cell>
          <cell r="B31" t="str">
            <v>Bulgaria</v>
          </cell>
          <cell r="C31" t="str">
            <v>heat-geothermal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heat-solarBulgaria</v>
          </cell>
          <cell r="B32" t="str">
            <v>Bulgaria</v>
          </cell>
          <cell r="C32" t="str">
            <v>heat-solar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3.4141726547482092E-3</v>
          </cell>
          <cell r="Y32">
            <v>3.9476100432281665E-3</v>
          </cell>
          <cell r="Z32">
            <v>4.1023680222404112E-3</v>
          </cell>
          <cell r="AA32">
            <v>4.6585482305630315E-3</v>
          </cell>
          <cell r="AB32">
            <v>5.087763104603309E-3</v>
          </cell>
          <cell r="AC32">
            <v>5.18695118116162E-3</v>
          </cell>
          <cell r="AD32">
            <v>5.0059792632406305E-3</v>
          </cell>
          <cell r="AE32">
            <v>5.0385916401118587E-3</v>
          </cell>
        </row>
        <row r="33">
          <cell r="A33" t="str">
            <v>liquid-bioBulgaria</v>
          </cell>
          <cell r="B33" t="str">
            <v>Bulgaria</v>
          </cell>
          <cell r="C33" t="str">
            <v>liquid-bio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>liquid-ff-heatingoilBulgaria</v>
          </cell>
          <cell r="B34" t="str">
            <v>Bulgaria</v>
          </cell>
          <cell r="C34" t="str">
            <v>liquid-ff-heatingoil</v>
          </cell>
          <cell r="D34">
            <v>2.9158923098705548E-3</v>
          </cell>
          <cell r="E34">
            <v>0.10920962061377221</v>
          </cell>
          <cell r="F34">
            <v>0.11154217658507473</v>
          </cell>
          <cell r="G34">
            <v>0.16083419960911444</v>
          </cell>
          <cell r="H34">
            <v>0.12863002963684383</v>
          </cell>
          <cell r="I34">
            <v>0.11445816538092332</v>
          </cell>
          <cell r="J34">
            <v>8.742915714135116E-2</v>
          </cell>
          <cell r="K34">
            <v>0</v>
          </cell>
          <cell r="L34">
            <v>3.3613757092873682E-3</v>
          </cell>
          <cell r="M34">
            <v>3.229994477244107E-3</v>
          </cell>
          <cell r="N34">
            <v>2.5774732104035048E-3</v>
          </cell>
          <cell r="O34">
            <v>2.0738481089682317E-3</v>
          </cell>
          <cell r="P34">
            <v>1.8369891265268739E-3</v>
          </cell>
          <cell r="Q34">
            <v>1.7539874607829238E-3</v>
          </cell>
          <cell r="R34">
            <v>1.8552618743383745E-3</v>
          </cell>
          <cell r="S34">
            <v>6.2170532499388571E-4</v>
          </cell>
          <cell r="T34">
            <v>1.1502767565876352E-3</v>
          </cell>
          <cell r="U34">
            <v>5.9958195483901229E-4</v>
          </cell>
          <cell r="V34">
            <v>5.7323503203873035E-4</v>
          </cell>
          <cell r="W34">
            <v>1.1528834064652741E-3</v>
          </cell>
          <cell r="X34">
            <v>1.0699399806553156E-3</v>
          </cell>
          <cell r="Y34">
            <v>5.012680592985225E-4</v>
          </cell>
          <cell r="Z34">
            <v>5.0283879884257469E-4</v>
          </cell>
          <cell r="AA34">
            <v>0</v>
          </cell>
          <cell r="AB34">
            <v>5.4469373920387352E-4</v>
          </cell>
          <cell r="AC34">
            <v>0</v>
          </cell>
          <cell r="AD34">
            <v>0</v>
          </cell>
          <cell r="AE34">
            <v>3.9920643823973209E-4</v>
          </cell>
        </row>
        <row r="35">
          <cell r="A35" t="str">
            <v>solid-bioBulgaria</v>
          </cell>
          <cell r="B35" t="str">
            <v>Bulgaria</v>
          </cell>
          <cell r="C35" t="str">
            <v>solid-bio</v>
          </cell>
          <cell r="D35">
            <v>9.6139717563694216E-2</v>
          </cell>
          <cell r="E35">
            <v>5.4283425264823978E-2</v>
          </cell>
          <cell r="F35">
            <v>5.1007034370829554E-2</v>
          </cell>
          <cell r="G35">
            <v>4.2886015455546933E-2</v>
          </cell>
          <cell r="H35">
            <v>5.8064349682508454E-2</v>
          </cell>
          <cell r="I35">
            <v>7.7488625357417629E-2</v>
          </cell>
          <cell r="J35">
            <v>8.5005986162783043E-2</v>
          </cell>
          <cell r="K35">
            <v>9.9319051243215009E-2</v>
          </cell>
          <cell r="L35">
            <v>0.18399631677883982</v>
          </cell>
          <cell r="M35">
            <v>0.21521575859895609</v>
          </cell>
          <cell r="N35">
            <v>0.30668543093934092</v>
          </cell>
          <cell r="O35">
            <v>0.31763194951145762</v>
          </cell>
          <cell r="P35">
            <v>0.33912929935052499</v>
          </cell>
          <cell r="Q35">
            <v>0.33419410225274382</v>
          </cell>
          <cell r="R35">
            <v>0.36991549255065093</v>
          </cell>
          <cell r="S35">
            <v>0.36307469907525108</v>
          </cell>
          <cell r="T35">
            <v>0.36522437298414001</v>
          </cell>
          <cell r="U35">
            <v>0.36035884683174368</v>
          </cell>
          <cell r="V35">
            <v>0.36287877497970977</v>
          </cell>
          <cell r="W35">
            <v>0.37257586440585144</v>
          </cell>
          <cell r="X35">
            <v>0.37642193223431097</v>
          </cell>
          <cell r="Y35">
            <v>0.37072346381192023</v>
          </cell>
          <cell r="Z35">
            <v>0.37774744149644829</v>
          </cell>
          <cell r="AA35">
            <v>0.38988985292572637</v>
          </cell>
          <cell r="AB35">
            <v>0.39547192319494689</v>
          </cell>
          <cell r="AC35">
            <v>0.38495359482218733</v>
          </cell>
          <cell r="AD35">
            <v>0.39326950264462429</v>
          </cell>
          <cell r="AE35">
            <v>0.38385113945645266</v>
          </cell>
        </row>
        <row r="36">
          <cell r="A36" t="str">
            <v>solid-ff-coalBulgaria</v>
          </cell>
          <cell r="B36" t="str">
            <v>Bulgaria</v>
          </cell>
          <cell r="C36" t="str">
            <v>solid-ff-coal</v>
          </cell>
          <cell r="D36">
            <v>0.36806855440639208</v>
          </cell>
          <cell r="E36">
            <v>0.33528623338357966</v>
          </cell>
          <cell r="F36">
            <v>0.39569817911368221</v>
          </cell>
          <cell r="G36">
            <v>0.38175940497011751</v>
          </cell>
          <cell r="H36">
            <v>0.32611439155247829</v>
          </cell>
          <cell r="I36">
            <v>0.26377164896918898</v>
          </cell>
          <cell r="J36">
            <v>0.30689341660673902</v>
          </cell>
          <cell r="K36">
            <v>0.36214680963827589</v>
          </cell>
          <cell r="L36">
            <v>0.31395369134912154</v>
          </cell>
          <cell r="M36">
            <v>0.22595116575438456</v>
          </cell>
          <cell r="N36">
            <v>0.15098923396718175</v>
          </cell>
          <cell r="O36">
            <v>0.10551518398755018</v>
          </cell>
          <cell r="P36">
            <v>0.17108623235974696</v>
          </cell>
          <cell r="Q36">
            <v>0.19365080449444344</v>
          </cell>
          <cell r="R36">
            <v>0.15564990768852799</v>
          </cell>
          <cell r="S36">
            <v>0.14181177159987118</v>
          </cell>
          <cell r="T36">
            <v>0.1443229240955374</v>
          </cell>
          <cell r="U36">
            <v>0.12665308009999365</v>
          </cell>
          <cell r="V36">
            <v>0.11266281861367931</v>
          </cell>
          <cell r="W36">
            <v>7.8192990742705623E-2</v>
          </cell>
          <cell r="X36">
            <v>0.10126629858472511</v>
          </cell>
          <cell r="Y36">
            <v>0.11830571395957099</v>
          </cell>
          <cell r="Z36">
            <v>0.11505250433636234</v>
          </cell>
          <cell r="AA36">
            <v>9.8280960856128502E-2</v>
          </cell>
          <cell r="AB36">
            <v>7.1009727367301018E-2</v>
          </cell>
          <cell r="AC36">
            <v>7.1736249795053886E-2</v>
          </cell>
          <cell r="AD36">
            <v>7.8123678660645041E-2</v>
          </cell>
          <cell r="AE36">
            <v>8.0181371107358221E-2</v>
          </cell>
        </row>
        <row r="37">
          <cell r="A37" t="str">
            <v>solid-wasteBulgaria</v>
          </cell>
          <cell r="B37" t="str">
            <v>Bulgaria</v>
          </cell>
          <cell r="C37" t="str">
            <v>solid-waste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electricityCroatia</v>
          </cell>
          <cell r="B38" t="str">
            <v>Croatia</v>
          </cell>
          <cell r="C38" t="str">
            <v>electricity</v>
          </cell>
          <cell r="D38">
            <v>0.20794311152323131</v>
          </cell>
          <cell r="E38">
            <v>0.17737197216073378</v>
          </cell>
          <cell r="F38">
            <v>0.18370163558923963</v>
          </cell>
          <cell r="G38">
            <v>0.18046764696799955</v>
          </cell>
          <cell r="H38">
            <v>0.19270004978448907</v>
          </cell>
          <cell r="I38">
            <v>0.19283808325737919</v>
          </cell>
          <cell r="J38">
            <v>0.18786483253054936</v>
          </cell>
          <cell r="K38">
            <v>0.19856395449229286</v>
          </cell>
          <cell r="L38">
            <v>0.20019512039865742</v>
          </cell>
          <cell r="M38">
            <v>0.20998766587274584</v>
          </cell>
          <cell r="N38">
            <v>0.22702208212069475</v>
          </cell>
          <cell r="O38">
            <v>0.20580575116511934</v>
          </cell>
          <cell r="P38">
            <v>0.21851424551950444</v>
          </cell>
          <cell r="Q38">
            <v>0.19204821328195271</v>
          </cell>
          <cell r="R38">
            <v>0.20493381723177745</v>
          </cell>
          <cell r="S38">
            <v>0.20493578585877595</v>
          </cell>
          <cell r="T38">
            <v>0.22299747614871035</v>
          </cell>
          <cell r="U38">
            <v>0.23010811392426794</v>
          </cell>
          <cell r="V38">
            <v>0.23649039373809186</v>
          </cell>
          <cell r="W38">
            <v>0.22358867200450067</v>
          </cell>
          <cell r="X38">
            <v>0.2199925671052945</v>
          </cell>
          <cell r="Y38">
            <v>0.22633488992017461</v>
          </cell>
          <cell r="Z38">
            <v>0.23133099442760827</v>
          </cell>
          <cell r="AA38">
            <v>0.22910496188668494</v>
          </cell>
          <cell r="AB38">
            <v>0.24678075857449497</v>
          </cell>
          <cell r="AC38">
            <v>0.23231628848769362</v>
          </cell>
          <cell r="AD38">
            <v>0.23172052089874914</v>
          </cell>
          <cell r="AE38">
            <v>0.23840474373015616</v>
          </cell>
        </row>
        <row r="39">
          <cell r="A39" t="str">
            <v>gas-bioCroatia</v>
          </cell>
          <cell r="B39" t="str">
            <v>Croatia</v>
          </cell>
          <cell r="C39" t="str">
            <v>gas-bio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gas-ff-naturalCroatia</v>
          </cell>
          <cell r="B40" t="str">
            <v>Croatia</v>
          </cell>
          <cell r="C40" t="str">
            <v>gas-ff-natural</v>
          </cell>
          <cell r="D40">
            <v>0.15816298620089381</v>
          </cell>
          <cell r="E40">
            <v>0.1401664788488812</v>
          </cell>
          <cell r="F40">
            <v>0.15339758171348949</v>
          </cell>
          <cell r="G40">
            <v>0.16752228306568007</v>
          </cell>
          <cell r="H40">
            <v>0.17017988972868786</v>
          </cell>
          <cell r="I40">
            <v>0.18646084794904427</v>
          </cell>
          <cell r="J40">
            <v>0.19824853620914079</v>
          </cell>
          <cell r="K40">
            <v>0.21123059861041632</v>
          </cell>
          <cell r="L40">
            <v>0.21578707033396355</v>
          </cell>
          <cell r="M40">
            <v>0.22911024157876825</v>
          </cell>
          <cell r="N40">
            <v>0.21798875961757816</v>
          </cell>
          <cell r="O40">
            <v>0.22692555720385138</v>
          </cell>
          <cell r="P40">
            <v>0.22297841500001925</v>
          </cell>
          <cell r="Q40">
            <v>0.23241828568111189</v>
          </cell>
          <cell r="R40">
            <v>0.23279605219257654</v>
          </cell>
          <cell r="S40">
            <v>0.23981220303899889</v>
          </cell>
          <cell r="T40">
            <v>0.24539511498539193</v>
          </cell>
          <cell r="U40">
            <v>0.2461931112384807</v>
          </cell>
          <cell r="V40">
            <v>0.26133729067307976</v>
          </cell>
          <cell r="W40">
            <v>0.26581006821309816</v>
          </cell>
          <cell r="X40">
            <v>0.26173733163687241</v>
          </cell>
          <cell r="Y40">
            <v>0.24906274799551217</v>
          </cell>
          <cell r="Z40">
            <v>0.24002142015103611</v>
          </cell>
          <cell r="AA40">
            <v>0.23523368035396705</v>
          </cell>
          <cell r="AB40">
            <v>0.23149994671862867</v>
          </cell>
          <cell r="AC40">
            <v>0.21790270767606171</v>
          </cell>
          <cell r="AD40">
            <v>0.22901593550509344</v>
          </cell>
          <cell r="AE40">
            <v>0.23506466208666602</v>
          </cell>
        </row>
        <row r="41">
          <cell r="A41" t="str">
            <v>heat-ambientCroatia</v>
          </cell>
          <cell r="B41" t="str">
            <v>Croatia</v>
          </cell>
          <cell r="C41" t="str">
            <v>heat-ambient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A42" t="str">
            <v>heat-geothermalCroatia</v>
          </cell>
          <cell r="B42" t="str">
            <v>Croatia</v>
          </cell>
          <cell r="C42" t="str">
            <v>heat-geothermal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A43" t="str">
            <v>heat-solarCroatia</v>
          </cell>
          <cell r="B43" t="str">
            <v>Croatia</v>
          </cell>
          <cell r="C43" t="str">
            <v>heat-solar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2.8512156124610053E-4</v>
          </cell>
          <cell r="M43">
            <v>3.049506634909833E-4</v>
          </cell>
          <cell r="N43">
            <v>3.6315790686474445E-4</v>
          </cell>
          <cell r="O43">
            <v>3.7022081519179595E-4</v>
          </cell>
          <cell r="P43">
            <v>4.2810612763708892E-4</v>
          </cell>
          <cell r="Q43">
            <v>4.6835669952093457E-4</v>
          </cell>
          <cell r="R43">
            <v>5.5306043784801801E-4</v>
          </cell>
          <cell r="S43">
            <v>6.0215458437220669E-4</v>
          </cell>
          <cell r="T43">
            <v>7.4104569781803227E-4</v>
          </cell>
          <cell r="U43">
            <v>9.4996899726564662E-4</v>
          </cell>
          <cell r="V43">
            <v>1.1356450328541988E-3</v>
          </cell>
          <cell r="W43">
            <v>1.2863041359841676E-3</v>
          </cell>
          <cell r="X43">
            <v>1.4028820895648458E-3</v>
          </cell>
          <cell r="Y43">
            <v>1.7107163035972128E-3</v>
          </cell>
          <cell r="Z43">
            <v>2.070669906512904E-3</v>
          </cell>
          <cell r="AA43">
            <v>2.4692592179625366E-3</v>
          </cell>
          <cell r="AB43">
            <v>3.1131544094140564E-3</v>
          </cell>
          <cell r="AC43">
            <v>3.1736364689820057E-3</v>
          </cell>
          <cell r="AD43">
            <v>3.560817549988654E-3</v>
          </cell>
          <cell r="AE43">
            <v>3.9812817364176436E-3</v>
          </cell>
        </row>
        <row r="44">
          <cell r="A44" t="str">
            <v>liquid-bioCroatia</v>
          </cell>
          <cell r="B44" t="str">
            <v>Croatia</v>
          </cell>
          <cell r="C44" t="str">
            <v>liquid-bio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>liquid-ff-heatingoilCroatia</v>
          </cell>
          <cell r="B45" t="str">
            <v>Croatia</v>
          </cell>
          <cell r="C45" t="str">
            <v>liquid-ff-heatingoil</v>
          </cell>
          <cell r="D45">
            <v>0.11141436370126075</v>
          </cell>
          <cell r="E45">
            <v>0.10419193575013282</v>
          </cell>
          <cell r="F45">
            <v>0.10284895473233652</v>
          </cell>
          <cell r="G45">
            <v>8.6921041481153746E-2</v>
          </cell>
          <cell r="H45">
            <v>0.10105665581347056</v>
          </cell>
          <cell r="I45">
            <v>0.1058606501285639</v>
          </cell>
          <cell r="J45">
            <v>8.4570667442240163E-2</v>
          </cell>
          <cell r="K45">
            <v>0.10533670612068337</v>
          </cell>
          <cell r="L45">
            <v>9.8038496273306464E-2</v>
          </cell>
          <cell r="M45">
            <v>0.10169020074855392</v>
          </cell>
          <cell r="N45">
            <v>0.1131066361577156</v>
          </cell>
          <cell r="O45">
            <v>0.1143452817079061</v>
          </cell>
          <cell r="P45">
            <v>0.12827732740557868</v>
          </cell>
          <cell r="Q45">
            <v>0.11953647592572034</v>
          </cell>
          <cell r="R45">
            <v>0.11777949963142388</v>
          </cell>
          <cell r="S45">
            <v>0.10294472409088772</v>
          </cell>
          <cell r="T45">
            <v>9.3075419199964995E-2</v>
          </cell>
          <cell r="U45">
            <v>7.9677236624340217E-2</v>
          </cell>
          <cell r="V45">
            <v>6.5526841345347989E-2</v>
          </cell>
          <cell r="W45">
            <v>6.4538230477893532E-2</v>
          </cell>
          <cell r="X45">
            <v>5.8896476208977998E-2</v>
          </cell>
          <cell r="Y45">
            <v>5.5141726668501742E-2</v>
          </cell>
          <cell r="Z45">
            <v>4.541204754908508E-2</v>
          </cell>
          <cell r="AA45">
            <v>3.9925956400059297E-2</v>
          </cell>
          <cell r="AB45">
            <v>3.5283685244104787E-2</v>
          </cell>
          <cell r="AC45">
            <v>3.944675478790001E-2</v>
          </cell>
          <cell r="AD45">
            <v>3.8527808415086573E-2</v>
          </cell>
          <cell r="AE45">
            <v>3.8199860608675446E-2</v>
          </cell>
        </row>
        <row r="46">
          <cell r="A46" t="str">
            <v>solid-bioCroatia</v>
          </cell>
          <cell r="B46" t="str">
            <v>Croatia</v>
          </cell>
          <cell r="C46" t="str">
            <v>solid-bio</v>
          </cell>
          <cell r="D46">
            <v>0.46661040936933157</v>
          </cell>
          <cell r="E46">
            <v>0.55279375295078925</v>
          </cell>
          <cell r="F46">
            <v>0.55126429623218076</v>
          </cell>
          <cell r="G46">
            <v>0.55759527665323971</v>
          </cell>
          <cell r="H46">
            <v>0.53096675088320877</v>
          </cell>
          <cell r="I46">
            <v>0.51109852488820429</v>
          </cell>
          <cell r="J46">
            <v>0.525661281962296</v>
          </cell>
          <cell r="K46">
            <v>0.48170897782113431</v>
          </cell>
          <cell r="L46">
            <v>0.48140985318228807</v>
          </cell>
          <cell r="M46">
            <v>0.45383974140864236</v>
          </cell>
          <cell r="N46">
            <v>0.43688587486260611</v>
          </cell>
          <cell r="O46">
            <v>0.45029268968866143</v>
          </cell>
          <cell r="P46">
            <v>0.42655034814034204</v>
          </cell>
          <cell r="Q46">
            <v>0.4515358687094968</v>
          </cell>
          <cell r="R46">
            <v>0.44120523998269767</v>
          </cell>
          <cell r="S46">
            <v>0.44786225713882488</v>
          </cell>
          <cell r="T46">
            <v>0.43487926683015016</v>
          </cell>
          <cell r="U46">
            <v>0.44153252733201892</v>
          </cell>
          <cell r="V46">
            <v>0.4335012415866572</v>
          </cell>
          <cell r="W46">
            <v>0.44352618519002218</v>
          </cell>
          <cell r="X46">
            <v>0.45568597248446818</v>
          </cell>
          <cell r="Y46">
            <v>0.46601143535979372</v>
          </cell>
          <cell r="Z46">
            <v>0.47963799778829896</v>
          </cell>
          <cell r="AA46">
            <v>0.49122537202295136</v>
          </cell>
          <cell r="AB46">
            <v>0.48170165476716043</v>
          </cell>
          <cell r="AC46">
            <v>0.50583103968940624</v>
          </cell>
          <cell r="AD46">
            <v>0.49593344696989689</v>
          </cell>
          <cell r="AE46">
            <v>0.48274092020399806</v>
          </cell>
        </row>
        <row r="47">
          <cell r="A47" t="str">
            <v>solid-ff-coalCroatia</v>
          </cell>
          <cell r="B47" t="str">
            <v>Croatia</v>
          </cell>
          <cell r="C47" t="str">
            <v>solid-ff-coal</v>
          </cell>
          <cell r="D47">
            <v>5.5869129205282621E-2</v>
          </cell>
          <cell r="E47">
            <v>2.5475860289462891E-2</v>
          </cell>
          <cell r="F47">
            <v>8.7875317327534772E-3</v>
          </cell>
          <cell r="G47">
            <v>7.4937518319269361E-3</v>
          </cell>
          <cell r="H47">
            <v>5.0966537901437365E-3</v>
          </cell>
          <cell r="I47">
            <v>3.7418937768084123E-3</v>
          </cell>
          <cell r="J47">
            <v>3.6546818557736658E-3</v>
          </cell>
          <cell r="K47">
            <v>3.1597629554731546E-3</v>
          </cell>
          <cell r="L47">
            <v>4.2843382505383049E-3</v>
          </cell>
          <cell r="M47">
            <v>5.0671997277985702E-3</v>
          </cell>
          <cell r="N47">
            <v>4.6334893345407876E-3</v>
          </cell>
          <cell r="O47">
            <v>2.2604994192699074E-3</v>
          </cell>
          <cell r="P47">
            <v>3.2515578069185879E-3</v>
          </cell>
          <cell r="Q47">
            <v>3.9927997021973142E-3</v>
          </cell>
          <cell r="R47">
            <v>2.7323305236764037E-3</v>
          </cell>
          <cell r="S47">
            <v>3.8428752881403774E-3</v>
          </cell>
          <cell r="T47">
            <v>2.9116771379645709E-3</v>
          </cell>
          <cell r="U47">
            <v>1.539041883626495E-3</v>
          </cell>
          <cell r="V47">
            <v>2.0085876239691186E-3</v>
          </cell>
          <cell r="W47">
            <v>1.2505399785013209E-3</v>
          </cell>
          <cell r="X47">
            <v>2.2847704748222217E-3</v>
          </cell>
          <cell r="Y47">
            <v>1.7384837524205973E-3</v>
          </cell>
          <cell r="Z47">
            <v>1.526870177458734E-3</v>
          </cell>
          <cell r="AA47">
            <v>2.04077011837492E-3</v>
          </cell>
          <cell r="AB47">
            <v>1.6208002861970799E-3</v>
          </cell>
          <cell r="AC47">
            <v>1.329572889956497E-3</v>
          </cell>
          <cell r="AD47">
            <v>1.2414706611853738E-3</v>
          </cell>
          <cell r="AE47">
            <v>1.6085316340867103E-3</v>
          </cell>
        </row>
        <row r="48">
          <cell r="A48" t="str">
            <v>solid-wasteCroatia</v>
          </cell>
          <cell r="B48" t="str">
            <v>Croatia</v>
          </cell>
          <cell r="C48" t="str">
            <v>solid-waste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>electricityCyprus</v>
          </cell>
          <cell r="B49" t="str">
            <v>Cyprus</v>
          </cell>
          <cell r="C49" t="str">
            <v>electricity</v>
          </cell>
          <cell r="D49">
            <v>0.36244578381118686</v>
          </cell>
          <cell r="E49">
            <v>0.37406909010470429</v>
          </cell>
          <cell r="F49">
            <v>0.38708366246654347</v>
          </cell>
          <cell r="G49">
            <v>0.42949106505743068</v>
          </cell>
          <cell r="H49">
            <v>0.42508001376895976</v>
          </cell>
          <cell r="I49">
            <v>0.4639599610416385</v>
          </cell>
          <cell r="J49">
            <v>0.48100122879313506</v>
          </cell>
          <cell r="K49">
            <v>0.47371202462660439</v>
          </cell>
          <cell r="L49">
            <v>0.49767584802735204</v>
          </cell>
          <cell r="M49">
            <v>0.51763344441844727</v>
          </cell>
          <cell r="N49">
            <v>0.51630932799080242</v>
          </cell>
          <cell r="O49">
            <v>0.51321178377697207</v>
          </cell>
          <cell r="P49">
            <v>0.51567489114658926</v>
          </cell>
          <cell r="Q49">
            <v>0.53199875779365036</v>
          </cell>
          <cell r="R49">
            <v>0.5614874286082896</v>
          </cell>
          <cell r="S49">
            <v>0.3885199689728891</v>
          </cell>
          <cell r="T49">
            <v>0.3928632348461773</v>
          </cell>
          <cell r="U49">
            <v>0.40708331983877188</v>
          </cell>
          <cell r="V49">
            <v>0.4344283702932073</v>
          </cell>
          <cell r="W49">
            <v>0.42026908120689166</v>
          </cell>
          <cell r="X49">
            <v>0.4494817639875599</v>
          </cell>
          <cell r="Y49">
            <v>0.42140429223614412</v>
          </cell>
          <cell r="Z49">
            <v>0.41653250558843624</v>
          </cell>
          <cell r="AA49">
            <v>0.41042743446314928</v>
          </cell>
          <cell r="AB49">
            <v>0.42298145865912729</v>
          </cell>
          <cell r="AC49">
            <v>0.41077234041882271</v>
          </cell>
          <cell r="AD49">
            <v>0.41771515617768495</v>
          </cell>
          <cell r="AE49">
            <v>0.42504491929376476</v>
          </cell>
        </row>
        <row r="50">
          <cell r="A50" t="str">
            <v>gas-bioCyprus</v>
          </cell>
          <cell r="B50" t="str">
            <v>Cyprus</v>
          </cell>
          <cell r="C50" t="str">
            <v>gas-bio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A51" t="str">
            <v>gas-ff-naturalCyprus</v>
          </cell>
          <cell r="B51" t="str">
            <v>Cyprus</v>
          </cell>
          <cell r="C51" t="str">
            <v>gas-ff-natural</v>
          </cell>
          <cell r="D51">
            <v>0.51969620158095342</v>
          </cell>
          <cell r="E51">
            <v>0.51022157498893961</v>
          </cell>
          <cell r="F51">
            <v>0.47652864801024591</v>
          </cell>
          <cell r="G51">
            <v>0.44208208331095444</v>
          </cell>
          <cell r="H51">
            <v>0.41370597411728521</v>
          </cell>
          <cell r="I51">
            <v>0.40961020310955976</v>
          </cell>
          <cell r="J51">
            <v>0.3911567627750358</v>
          </cell>
          <cell r="K51">
            <v>0.38807380054300072</v>
          </cell>
          <cell r="L51">
            <v>0.36166493795858784</v>
          </cell>
          <cell r="M51">
            <v>0.35005722885852136</v>
          </cell>
          <cell r="N51">
            <v>0.34079124856998128</v>
          </cell>
          <cell r="O51">
            <v>0.34297366808149893</v>
          </cell>
          <cell r="P51">
            <v>0.31622434169603986</v>
          </cell>
          <cell r="Q51">
            <v>0.31305988867920026</v>
          </cell>
          <cell r="R51">
            <v>0.31393000511092695</v>
          </cell>
          <cell r="S51">
            <v>0.18879870846497782</v>
          </cell>
          <cell r="T51">
            <v>0.12044166920499541</v>
          </cell>
          <cell r="U51">
            <v>0.11974632187326104</v>
          </cell>
          <cell r="V51">
            <v>0.11531060403651659</v>
          </cell>
          <cell r="W51">
            <v>0.11544094689336097</v>
          </cell>
          <cell r="X51">
            <v>0.11553083850165727</v>
          </cell>
          <cell r="Y51">
            <v>0.12211113165417489</v>
          </cell>
          <cell r="Z51">
            <v>0.12103452669129823</v>
          </cell>
          <cell r="AA51">
            <v>0.12383574930576778</v>
          </cell>
          <cell r="AB51">
            <v>0.12090017502252511</v>
          </cell>
          <cell r="AC51">
            <v>0.1211218218568586</v>
          </cell>
          <cell r="AD51">
            <v>0.12119363826115741</v>
          </cell>
          <cell r="AE51">
            <v>0.11387969053947701</v>
          </cell>
        </row>
        <row r="52">
          <cell r="A52" t="str">
            <v>heat-ambientCyprus</v>
          </cell>
          <cell r="B52" t="str">
            <v>Cyprus</v>
          </cell>
          <cell r="C52" t="str">
            <v>heat-ambient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>heat-geothermalCyprus</v>
          </cell>
          <cell r="B53" t="str">
            <v>Cyprus</v>
          </cell>
          <cell r="C53" t="str">
            <v>heat-geothermal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6.3301760966662061E-4</v>
          </cell>
          <cell r="V53">
            <v>7.8953135460164698E-4</v>
          </cell>
          <cell r="W53">
            <v>1.0161505492322104E-3</v>
          </cell>
          <cell r="X53">
            <v>2.2979240481962497E-3</v>
          </cell>
          <cell r="Y53">
            <v>2.9894898525166034E-3</v>
          </cell>
          <cell r="Z53">
            <v>4.2883285653065231E-3</v>
          </cell>
          <cell r="AA53">
            <v>4.9194159148585629E-3</v>
          </cell>
          <cell r="AB53">
            <v>5.3576914977716567E-3</v>
          </cell>
          <cell r="AC53">
            <v>4.8939383906132245E-3</v>
          </cell>
          <cell r="AD53">
            <v>4.7568985756889391E-3</v>
          </cell>
          <cell r="AE53">
            <v>4.6032995263056292E-3</v>
          </cell>
        </row>
        <row r="54">
          <cell r="A54" t="str">
            <v>heat-solarCyprus</v>
          </cell>
          <cell r="B54" t="str">
            <v>Cyprus</v>
          </cell>
          <cell r="C54" t="str">
            <v>heat-solar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0.11101020993750435</v>
          </cell>
          <cell r="T54">
            <v>0.11254645141638744</v>
          </cell>
          <cell r="U54">
            <v>0.13445588456114216</v>
          </cell>
          <cell r="V54">
            <v>0.14304627013980409</v>
          </cell>
          <cell r="W54">
            <v>0.13972353892878431</v>
          </cell>
          <cell r="X54">
            <v>0.15538658662030713</v>
          </cell>
          <cell r="Y54">
            <v>0.15157083327407447</v>
          </cell>
          <cell r="Z54">
            <v>0.15872027704745245</v>
          </cell>
          <cell r="AA54">
            <v>0.18548954997807687</v>
          </cell>
          <cell r="AB54">
            <v>0.19599070689077841</v>
          </cell>
          <cell r="AC54">
            <v>0.18188612133309365</v>
          </cell>
          <cell r="AD54">
            <v>0.17964954653147922</v>
          </cell>
          <cell r="AE54">
            <v>0.17725376059872591</v>
          </cell>
        </row>
        <row r="55">
          <cell r="A55" t="str">
            <v>liquid-bioCyprus</v>
          </cell>
          <cell r="B55" t="str">
            <v>Cyprus</v>
          </cell>
          <cell r="C55" t="str">
            <v>liquid-bio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liquid-ff-heatingoilCyprus</v>
          </cell>
          <cell r="B56" t="str">
            <v>Cyprus</v>
          </cell>
          <cell r="C56" t="str">
            <v>liquid-ff-heatingoil</v>
          </cell>
          <cell r="D56">
            <v>0.11785801460785972</v>
          </cell>
          <cell r="E56">
            <v>0.115709334906356</v>
          </cell>
          <cell r="F56">
            <v>0.13638768952321059</v>
          </cell>
          <cell r="G56">
            <v>0.12842685163161488</v>
          </cell>
          <cell r="H56">
            <v>0.13024850042844899</v>
          </cell>
          <cell r="I56">
            <v>0.12642983584880174</v>
          </cell>
          <cell r="J56">
            <v>0.12784200843182913</v>
          </cell>
          <cell r="K56">
            <v>0.1382141748303948</v>
          </cell>
          <cell r="L56">
            <v>0.14065921401406015</v>
          </cell>
          <cell r="M56">
            <v>0.13230932672303128</v>
          </cell>
          <cell r="N56">
            <v>0.14289942343921641</v>
          </cell>
          <cell r="O56">
            <v>0.14381454814152905</v>
          </cell>
          <cell r="P56">
            <v>0.16810076715737093</v>
          </cell>
          <cell r="Q56">
            <v>0.15494135352714936</v>
          </cell>
          <cell r="R56">
            <v>0.12458256628078342</v>
          </cell>
          <cell r="S56">
            <v>0.31167111262462871</v>
          </cell>
          <cell r="T56">
            <v>0.35756320438623207</v>
          </cell>
          <cell r="U56">
            <v>0.31840491339435828</v>
          </cell>
          <cell r="V56">
            <v>0.28435437049134071</v>
          </cell>
          <cell r="W56">
            <v>0.29806136641026371</v>
          </cell>
          <cell r="X56">
            <v>0.26020681316433764</v>
          </cell>
          <cell r="Y56">
            <v>0.28101204613656072</v>
          </cell>
          <cell r="Z56">
            <v>0.2767550006370238</v>
          </cell>
          <cell r="AA56">
            <v>0.25178042331557338</v>
          </cell>
          <cell r="AB56">
            <v>0.2336775097781322</v>
          </cell>
          <cell r="AC56">
            <v>0.25641146922210972</v>
          </cell>
          <cell r="AD56">
            <v>0.24913030285383264</v>
          </cell>
          <cell r="AE56">
            <v>0.24876824614288046</v>
          </cell>
        </row>
        <row r="57">
          <cell r="A57" t="str">
            <v>solid-bioCyprus</v>
          </cell>
          <cell r="B57" t="str">
            <v>Cyprus</v>
          </cell>
          <cell r="C57" t="str">
            <v>solid-bio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3.0965511685306028E-2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1.6585440146207737E-2</v>
          </cell>
          <cell r="U57">
            <v>1.9676542722800117E-2</v>
          </cell>
          <cell r="V57">
            <v>2.2070853684529691E-2</v>
          </cell>
          <cell r="W57">
            <v>2.5488916011467175E-2</v>
          </cell>
          <cell r="X57">
            <v>1.709607367794173E-2</v>
          </cell>
          <cell r="Y57">
            <v>2.0912206846529093E-2</v>
          </cell>
          <cell r="Z57">
            <v>2.2669361470482628E-2</v>
          </cell>
          <cell r="AA57">
            <v>2.3547427022574174E-2</v>
          </cell>
          <cell r="AB57">
            <v>2.109245815166548E-2</v>
          </cell>
          <cell r="AC57">
            <v>2.4914308778501985E-2</v>
          </cell>
          <cell r="AD57">
            <v>2.7554457600156929E-2</v>
          </cell>
          <cell r="AE57">
            <v>3.0450083898846205E-2</v>
          </cell>
        </row>
        <row r="58">
          <cell r="A58" t="str">
            <v>solid-ff-coalCyprus</v>
          </cell>
          <cell r="B58" t="str">
            <v>Cyprus</v>
          </cell>
          <cell r="C58" t="str">
            <v>solid-ff-coal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solid-wasteCyprus</v>
          </cell>
          <cell r="B59" t="str">
            <v>Cyprus</v>
          </cell>
          <cell r="C59" t="str">
            <v>solid-waste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A60" t="str">
            <v>electricityCzech Republic</v>
          </cell>
          <cell r="B60" t="str">
            <v>Czech Republic</v>
          </cell>
          <cell r="C60" t="str">
            <v>electricity</v>
          </cell>
          <cell r="D60">
            <v>0.13238304814004656</v>
          </cell>
          <cell r="E60">
            <v>0.14061584580781167</v>
          </cell>
          <cell r="F60">
            <v>0.15873342812072863</v>
          </cell>
          <cell r="G60">
            <v>0.17472156334529709</v>
          </cell>
          <cell r="H60">
            <v>0.20152316542224991</v>
          </cell>
          <cell r="I60">
            <v>0.22593682995873673</v>
          </cell>
          <cell r="J60">
            <v>0.21973079068564824</v>
          </cell>
          <cell r="K60">
            <v>0.22452962268752774</v>
          </cell>
          <cell r="L60">
            <v>0.2281370998083693</v>
          </cell>
          <cell r="M60">
            <v>0.23253594706568259</v>
          </cell>
          <cell r="N60">
            <v>0.22756220930711243</v>
          </cell>
          <cell r="O60">
            <v>0.21620551579821026</v>
          </cell>
          <cell r="P60">
            <v>0.22346585971229244</v>
          </cell>
          <cell r="Q60">
            <v>0.22006129440099834</v>
          </cell>
          <cell r="R60">
            <v>0.22134190161656642</v>
          </cell>
          <cell r="S60">
            <v>0.23013122836506689</v>
          </cell>
          <cell r="T60">
            <v>0.23024710467295939</v>
          </cell>
          <cell r="U60">
            <v>0.23856869655984395</v>
          </cell>
          <cell r="V60">
            <v>0.23548457037099951</v>
          </cell>
          <cell r="W60">
            <v>0.22779020476235395</v>
          </cell>
          <cell r="X60">
            <v>0.20823694412737731</v>
          </cell>
          <cell r="Y60">
            <v>0.21219075861958706</v>
          </cell>
          <cell r="Z60">
            <v>0.21100666676989172</v>
          </cell>
          <cell r="AA60">
            <v>0.20860522863274705</v>
          </cell>
          <cell r="AB60">
            <v>0.21932392169694773</v>
          </cell>
          <cell r="AC60">
            <v>0.21539717516869852</v>
          </cell>
          <cell r="AD60">
            <v>0.21334432246785706</v>
          </cell>
          <cell r="AE60">
            <v>0.21367491626163646</v>
          </cell>
        </row>
        <row r="61">
          <cell r="A61" t="str">
            <v>gas-bioCzech Republic</v>
          </cell>
          <cell r="B61" t="str">
            <v>Czech Republic</v>
          </cell>
          <cell r="C61" t="str">
            <v>gas-bio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gas-ff-naturalCzech Republic</v>
          </cell>
          <cell r="B62" t="str">
            <v>Czech Republic</v>
          </cell>
          <cell r="C62" t="str">
            <v>gas-ff-natural</v>
          </cell>
          <cell r="D62">
            <v>0.21056102590226589</v>
          </cell>
          <cell r="E62">
            <v>0.23086722587798669</v>
          </cell>
          <cell r="F62">
            <v>0.24136124028461922</v>
          </cell>
          <cell r="G62">
            <v>0.2749664243132538</v>
          </cell>
          <cell r="H62">
            <v>0.29546799534030344</v>
          </cell>
          <cell r="I62">
            <v>0.31811645566035818</v>
          </cell>
          <cell r="J62">
            <v>0.34664031021238118</v>
          </cell>
          <cell r="K62">
            <v>0.35014694448449502</v>
          </cell>
          <cell r="L62">
            <v>0.39272952014408613</v>
          </cell>
          <cell r="M62">
            <v>0.41063926493205433</v>
          </cell>
          <cell r="N62">
            <v>0.40690484583404096</v>
          </cell>
          <cell r="O62">
            <v>0.43434363590610703</v>
          </cell>
          <cell r="P62">
            <v>0.42164918171454735</v>
          </cell>
          <cell r="Q62">
            <v>0.43325982450671729</v>
          </cell>
          <cell r="R62">
            <v>0.42643058990538801</v>
          </cell>
          <cell r="S62">
            <v>0.42591604286719315</v>
          </cell>
          <cell r="T62">
            <v>0.4067038773446594</v>
          </cell>
          <cell r="U62">
            <v>0.39048228867606233</v>
          </cell>
          <cell r="V62">
            <v>0.38468179603295583</v>
          </cell>
          <cell r="W62">
            <v>0.37257697099481069</v>
          </cell>
          <cell r="X62">
            <v>0.38780425348544173</v>
          </cell>
          <cell r="Y62">
            <v>0.35344886014679466</v>
          </cell>
          <cell r="Z62">
            <v>0.34792739730730621</v>
          </cell>
          <cell r="AA62">
            <v>0.34103773413824562</v>
          </cell>
          <cell r="AB62">
            <v>0.30518510412338307</v>
          </cell>
          <cell r="AC62">
            <v>0.31951503851923929</v>
          </cell>
          <cell r="AD62">
            <v>0.33868906890675782</v>
          </cell>
          <cell r="AE62">
            <v>0.33481540802225201</v>
          </cell>
        </row>
        <row r="63">
          <cell r="A63" t="str">
            <v>heat-ambientCzech Republic</v>
          </cell>
          <cell r="B63" t="str">
            <v>Czech Republic</v>
          </cell>
          <cell r="C63" t="str">
            <v>heat-ambient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1.1724013959444365E-3</v>
          </cell>
          <cell r="R63">
            <v>1.7715504522362816E-3</v>
          </cell>
          <cell r="S63">
            <v>2.2492966174906541E-3</v>
          </cell>
          <cell r="T63">
            <v>2.8717612958322897E-3</v>
          </cell>
          <cell r="U63">
            <v>4.0273287760114497E-3</v>
          </cell>
          <cell r="V63">
            <v>4.9694223779912635E-3</v>
          </cell>
          <cell r="W63">
            <v>5.8855265182391064E-3</v>
          </cell>
          <cell r="X63">
            <v>6.4277197387850506E-3</v>
          </cell>
          <cell r="Y63">
            <v>8.2321283272872754E-3</v>
          </cell>
          <cell r="Z63">
            <v>8.6828568485694674E-3</v>
          </cell>
          <cell r="AA63">
            <v>9.170335625216585E-3</v>
          </cell>
          <cell r="AB63">
            <v>1.1508749347417378E-2</v>
          </cell>
          <cell r="AC63">
            <v>1.2667829846840974E-2</v>
          </cell>
          <cell r="AD63">
            <v>1.4100193727521188E-2</v>
          </cell>
          <cell r="AE63">
            <v>1.6305598834467191E-2</v>
          </cell>
        </row>
        <row r="64">
          <cell r="A64" t="str">
            <v>heat-geothermalCzech Republic</v>
          </cell>
          <cell r="B64" t="str">
            <v>Czech Republic</v>
          </cell>
          <cell r="C64" t="str">
            <v>heat-geothermal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heat-solarCzech Republic</v>
          </cell>
          <cell r="B65" t="str">
            <v>Czech Republic</v>
          </cell>
          <cell r="C65" t="str">
            <v>heat-solar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2.4432379376813793E-4</v>
          </cell>
          <cell r="R65">
            <v>2.7505465204789007E-4</v>
          </cell>
          <cell r="S65">
            <v>3.3875825370938476E-4</v>
          </cell>
          <cell r="T65">
            <v>4.1246660491707412E-4</v>
          </cell>
          <cell r="U65">
            <v>5.5657801137972817E-4</v>
          </cell>
          <cell r="V65">
            <v>6.8509072702319681E-4</v>
          </cell>
          <cell r="W65">
            <v>8.8745565201925911E-4</v>
          </cell>
          <cell r="X65">
            <v>1.100831207331913E-3</v>
          </cell>
          <cell r="Y65">
            <v>1.473542107434584E-3</v>
          </cell>
          <cell r="Z65">
            <v>1.7727225908779087E-3</v>
          </cell>
          <cell r="AA65">
            <v>1.9610092990912588E-3</v>
          </cell>
          <cell r="AB65">
            <v>2.3248284053074852E-3</v>
          </cell>
          <cell r="AC65">
            <v>2.408747923110272E-3</v>
          </cell>
          <cell r="AD65">
            <v>2.4363383056342793E-3</v>
          </cell>
          <cell r="AE65">
            <v>2.5206052001021375E-3</v>
          </cell>
        </row>
        <row r="66">
          <cell r="A66" t="str">
            <v>liquid-bioCzech Republic</v>
          </cell>
          <cell r="B66" t="str">
            <v>Czech Republic</v>
          </cell>
          <cell r="C66" t="str">
            <v>liquid-bio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 t="str">
            <v>liquid-ff-heatingoilCzech Republic</v>
          </cell>
          <cell r="B67" t="str">
            <v>Czech Republic</v>
          </cell>
          <cell r="C67" t="str">
            <v>liquid-ff-heatingoil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A68" t="str">
            <v>solid-bioCzech Republic</v>
          </cell>
          <cell r="B68" t="str">
            <v>Czech Republic</v>
          </cell>
          <cell r="C68" t="str">
            <v>solid-bio</v>
          </cell>
          <cell r="D68">
            <v>0.16502214946440663</v>
          </cell>
          <cell r="E68">
            <v>0.17265822046769091</v>
          </cell>
          <cell r="F68">
            <v>0.18384358009350468</v>
          </cell>
          <cell r="G68">
            <v>0.17012150708574447</v>
          </cell>
          <cell r="H68">
            <v>0.15037049849615816</v>
          </cell>
          <cell r="I68">
            <v>0.14230647726096199</v>
          </cell>
          <cell r="J68">
            <v>0.12969705772270976</v>
          </cell>
          <cell r="K68">
            <v>0.14370729278536945</v>
          </cell>
          <cell r="L68">
            <v>0.16172701378215559</v>
          </cell>
          <cell r="M68">
            <v>0.18099733314749625</v>
          </cell>
          <cell r="N68">
            <v>0.19154678342473969</v>
          </cell>
          <cell r="O68">
            <v>0.18724029084423413</v>
          </cell>
          <cell r="P68">
            <v>0.20087296542113145</v>
          </cell>
          <cell r="Q68">
            <v>0.19783223934488059</v>
          </cell>
          <cell r="R68">
            <v>0.20485031940544249</v>
          </cell>
          <cell r="S68">
            <v>0.2163230564540721</v>
          </cell>
          <cell r="T68">
            <v>0.21875935471969449</v>
          </cell>
          <cell r="U68">
            <v>0.24472420688106977</v>
          </cell>
          <cell r="V68">
            <v>0.25401536182774304</v>
          </cell>
          <cell r="W68">
            <v>0.26242316158240553</v>
          </cell>
          <cell r="X68">
            <v>0.24318716660615394</v>
          </cell>
          <cell r="Y68">
            <v>0.27014480996537815</v>
          </cell>
          <cell r="Z68">
            <v>0.27277291310848661</v>
          </cell>
          <cell r="AA68">
            <v>0.27807425095050015</v>
          </cell>
          <cell r="AB68">
            <v>0.31175490233788455</v>
          </cell>
          <cell r="AC68">
            <v>0.30535325893369575</v>
          </cell>
          <cell r="AD68">
            <v>0.29520047168439939</v>
          </cell>
          <cell r="AE68">
            <v>0.29583988234888581</v>
          </cell>
        </row>
        <row r="69">
          <cell r="A69" t="str">
            <v>solid-ff-coalCzech Republic</v>
          </cell>
          <cell r="B69" t="str">
            <v>Czech Republic</v>
          </cell>
          <cell r="C69" t="str">
            <v>solid-ff-coal</v>
          </cell>
          <cell r="D69">
            <v>0.49203377649328089</v>
          </cell>
          <cell r="E69">
            <v>0.45585870784651084</v>
          </cell>
          <cell r="F69">
            <v>0.41606175150114744</v>
          </cell>
          <cell r="G69">
            <v>0.38019050525570464</v>
          </cell>
          <cell r="H69">
            <v>0.35263834074128853</v>
          </cell>
          <cell r="I69">
            <v>0.31364023711994304</v>
          </cell>
          <cell r="J69">
            <v>0.30393184137926077</v>
          </cell>
          <cell r="K69">
            <v>0.28161614004260782</v>
          </cell>
          <cell r="L69">
            <v>0.21740636626538903</v>
          </cell>
          <cell r="M69">
            <v>0.17582745485476697</v>
          </cell>
          <cell r="N69">
            <v>0.17398616143410695</v>
          </cell>
          <cell r="O69">
            <v>0.16221055745144872</v>
          </cell>
          <cell r="P69">
            <v>0.15401199315202871</v>
          </cell>
          <cell r="Q69">
            <v>0.14742991655769117</v>
          </cell>
          <cell r="R69">
            <v>0.14533058396831916</v>
          </cell>
          <cell r="S69">
            <v>0.12504161744246794</v>
          </cell>
          <cell r="T69">
            <v>0.14100543536193721</v>
          </cell>
          <cell r="U69">
            <v>0.12164090109563273</v>
          </cell>
          <cell r="V69">
            <v>0.12016375866328702</v>
          </cell>
          <cell r="W69">
            <v>0.13043668049017135</v>
          </cell>
          <cell r="X69">
            <v>0.15324308483490995</v>
          </cell>
          <cell r="Y69">
            <v>0.1545099008335184</v>
          </cell>
          <cell r="Z69">
            <v>0.15783744337486794</v>
          </cell>
          <cell r="AA69">
            <v>0.16115144135419932</v>
          </cell>
          <cell r="AB69">
            <v>0.14990249408905962</v>
          </cell>
          <cell r="AC69">
            <v>0.14465794960841516</v>
          </cell>
          <cell r="AD69">
            <v>0.13622960490783034</v>
          </cell>
          <cell r="AE69">
            <v>0.13684358933265633</v>
          </cell>
        </row>
        <row r="70">
          <cell r="A70" t="str">
            <v>solid-wasteCzech Republic</v>
          </cell>
          <cell r="B70" t="str">
            <v>Czech Republic</v>
          </cell>
          <cell r="C70" t="str">
            <v>solid-waste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electricityDenmark</v>
          </cell>
          <cell r="B71" t="str">
            <v>Denmark</v>
          </cell>
          <cell r="C71" t="str">
            <v>electricity</v>
          </cell>
          <cell r="D71">
            <v>0.28285814398900505</v>
          </cell>
          <cell r="E71">
            <v>0.27950132862501342</v>
          </cell>
          <cell r="F71">
            <v>0.29714642403423247</v>
          </cell>
          <cell r="G71">
            <v>0.27398255612236561</v>
          </cell>
          <cell r="H71">
            <v>0.29222991415748112</v>
          </cell>
          <cell r="I71">
            <v>0.28664961858782451</v>
          </cell>
          <cell r="J71">
            <v>0.27969888896154393</v>
          </cell>
          <cell r="K71">
            <v>0.29159960975507132</v>
          </cell>
          <cell r="L71">
            <v>0.29658639248823521</v>
          </cell>
          <cell r="M71">
            <v>0.30277749339071147</v>
          </cell>
          <cell r="N71">
            <v>0.31224308783405474</v>
          </cell>
          <cell r="O71">
            <v>0.29677081585075255</v>
          </cell>
          <cell r="P71">
            <v>0.30529170381845472</v>
          </cell>
          <cell r="Q71">
            <v>0.29981736540679943</v>
          </cell>
          <cell r="R71">
            <v>0.30252678887941825</v>
          </cell>
          <cell r="S71">
            <v>0.29850083774076114</v>
          </cell>
          <cell r="T71">
            <v>0.30140189007338503</v>
          </cell>
          <cell r="U71">
            <v>0.29226970869723878</v>
          </cell>
          <cell r="V71">
            <v>0.29585214371398583</v>
          </cell>
          <cell r="W71">
            <v>0.29375895049445983</v>
          </cell>
          <cell r="X71">
            <v>0.28052662668563022</v>
          </cell>
          <cell r="Y71">
            <v>0.30032641096138368</v>
          </cell>
          <cell r="Z71">
            <v>0.30635608470118919</v>
          </cell>
          <cell r="AA71">
            <v>0.31131317914307571</v>
          </cell>
          <cell r="AB71">
            <v>0.32840877175010491</v>
          </cell>
          <cell r="AC71">
            <v>0.3088848678590439</v>
          </cell>
          <cell r="AD71">
            <v>0.30089345859699002</v>
          </cell>
          <cell r="AE71">
            <v>0.2944633004525905</v>
          </cell>
        </row>
        <row r="72">
          <cell r="A72" t="str">
            <v>gas-bioDenmark</v>
          </cell>
          <cell r="B72" t="str">
            <v>Denmark</v>
          </cell>
          <cell r="C72" t="str">
            <v>gas-bio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7.3144538522223275E-4</v>
          </cell>
          <cell r="AC72">
            <v>2.1730505025973523E-3</v>
          </cell>
          <cell r="AD72">
            <v>6.4817212808868244E-3</v>
          </cell>
          <cell r="AE72">
            <v>1.1105062375273757E-2</v>
          </cell>
        </row>
        <row r="73">
          <cell r="A73" t="str">
            <v>gas-ff-naturalDenmark</v>
          </cell>
          <cell r="B73" t="str">
            <v>Denmark</v>
          </cell>
          <cell r="C73" t="str">
            <v>gas-ff-natural</v>
          </cell>
          <cell r="D73">
            <v>0.15709007902623889</v>
          </cell>
          <cell r="E73">
            <v>0.17198004416455387</v>
          </cell>
          <cell r="F73">
            <v>0.18810298586430696</v>
          </cell>
          <cell r="G73">
            <v>0.19882480039401543</v>
          </cell>
          <cell r="H73">
            <v>0.20687626638003609</v>
          </cell>
          <cell r="I73">
            <v>0.22190459012560676</v>
          </cell>
          <cell r="J73">
            <v>0.2356555206709148</v>
          </cell>
          <cell r="K73">
            <v>0.23395959229397748</v>
          </cell>
          <cell r="L73">
            <v>0.24466775067167759</v>
          </cell>
          <cell r="M73">
            <v>0.24725501804307534</v>
          </cell>
          <cell r="N73">
            <v>0.24507754245949578</v>
          </cell>
          <cell r="O73">
            <v>0.24823215010093749</v>
          </cell>
          <cell r="P73">
            <v>0.243316423825507</v>
          </cell>
          <cell r="Q73">
            <v>0.25351414441214598</v>
          </cell>
          <cell r="R73">
            <v>0.25306300916067814</v>
          </cell>
          <cell r="S73">
            <v>0.24425052020329047</v>
          </cell>
          <cell r="T73">
            <v>0.23664275756435485</v>
          </cell>
          <cell r="U73">
            <v>0.21810149203532905</v>
          </cell>
          <cell r="V73">
            <v>0.22111100400574085</v>
          </cell>
          <cell r="W73">
            <v>0.22460800556588786</v>
          </cell>
          <cell r="X73">
            <v>0.24510613335309667</v>
          </cell>
          <cell r="Y73">
            <v>0.23448183425757135</v>
          </cell>
          <cell r="Z73">
            <v>0.24104391608351697</v>
          </cell>
          <cell r="AA73">
            <v>0.23741651111112669</v>
          </cell>
          <cell r="AB73">
            <v>0.2227105664940556</v>
          </cell>
          <cell r="AC73">
            <v>0.21975449753678586</v>
          </cell>
          <cell r="AD73">
            <v>0.22172510106128798</v>
          </cell>
          <cell r="AE73">
            <v>0.21404933083545241</v>
          </cell>
        </row>
        <row r="74">
          <cell r="A74" t="str">
            <v>heat-ambientDenmark</v>
          </cell>
          <cell r="B74" t="str">
            <v>Denmark</v>
          </cell>
          <cell r="C74" t="str">
            <v>heat-ambient</v>
          </cell>
          <cell r="D74">
            <v>1.2748636686817281E-2</v>
          </cell>
          <cell r="E74">
            <v>1.1774327789511159E-2</v>
          </cell>
          <cell r="F74">
            <v>1.3097832102805776E-2</v>
          </cell>
          <cell r="G74">
            <v>1.2912824096618888E-2</v>
          </cell>
          <cell r="H74">
            <v>1.41440207959279E-2</v>
          </cell>
          <cell r="I74">
            <v>1.4679762406298442E-2</v>
          </cell>
          <cell r="J74">
            <v>1.4518007136359853E-2</v>
          </cell>
          <cell r="K74">
            <v>1.6377335815753902E-2</v>
          </cell>
          <cell r="L74">
            <v>1.7515710566629004E-2</v>
          </cell>
          <cell r="M74">
            <v>1.8556341681301665E-2</v>
          </cell>
          <cell r="N74">
            <v>1.9800744763106677E-2</v>
          </cell>
          <cell r="O74">
            <v>1.9320814050117451E-2</v>
          </cell>
          <cell r="P74">
            <v>1.9923462961278868E-2</v>
          </cell>
          <cell r="Q74">
            <v>1.9583185385155119E-2</v>
          </cell>
          <cell r="R74">
            <v>2.0049220639159999E-2</v>
          </cell>
          <cell r="S74">
            <v>2.0909796766051546E-2</v>
          </cell>
          <cell r="T74">
            <v>2.325675458386724E-2</v>
          </cell>
          <cell r="U74">
            <v>2.2828367162807471E-2</v>
          </cell>
          <cell r="V74">
            <v>2.5493755756913653E-2</v>
          </cell>
          <cell r="W74">
            <v>2.8037889185772331E-2</v>
          </cell>
          <cell r="X74">
            <v>2.8187290125467005E-2</v>
          </cell>
          <cell r="Y74">
            <v>3.3457037180588615E-2</v>
          </cell>
          <cell r="Z74">
            <v>3.7212195618699831E-2</v>
          </cell>
          <cell r="AA74">
            <v>3.921510081895864E-2</v>
          </cell>
          <cell r="AB74">
            <v>4.4510814240466719E-2</v>
          </cell>
          <cell r="AC74">
            <v>4.6571621005307658E-2</v>
          </cell>
          <cell r="AD74">
            <v>5.0334537164111848E-2</v>
          </cell>
          <cell r="AE74">
            <v>5.2790534901128637E-2</v>
          </cell>
        </row>
        <row r="75">
          <cell r="A75" t="str">
            <v>heat-geothermalDenmark</v>
          </cell>
          <cell r="B75" t="str">
            <v>Denmark</v>
          </cell>
          <cell r="C75" t="str">
            <v>heat-geothermal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 t="str">
            <v>heat-solarDenmark</v>
          </cell>
          <cell r="B76" t="str">
            <v>Denmark</v>
          </cell>
          <cell r="C76" t="str">
            <v>heat-solar</v>
          </cell>
          <cell r="D76">
            <v>6.5010392817899457E-4</v>
          </cell>
          <cell r="E76">
            <v>7.4313196285302383E-4</v>
          </cell>
          <cell r="F76">
            <v>9.1362905035724268E-4</v>
          </cell>
          <cell r="G76">
            <v>9.6499227605255562E-4</v>
          </cell>
          <cell r="H76">
            <v>1.1830682402234729E-3</v>
          </cell>
          <cell r="I76">
            <v>1.3535703981277984E-3</v>
          </cell>
          <cell r="J76">
            <v>1.5546126776453514E-3</v>
          </cell>
          <cell r="K76">
            <v>1.7507113291994718E-3</v>
          </cell>
          <cell r="L76">
            <v>1.9506712742481146E-3</v>
          </cell>
          <cell r="M76">
            <v>2.0691584452172925E-3</v>
          </cell>
          <cell r="N76">
            <v>2.2499311227437147E-3</v>
          </cell>
          <cell r="O76">
            <v>2.1991529540946781E-3</v>
          </cell>
          <cell r="P76">
            <v>2.2968777166972772E-3</v>
          </cell>
          <cell r="Q76">
            <v>2.2884539259641831E-3</v>
          </cell>
          <cell r="R76">
            <v>2.3830499020456833E-3</v>
          </cell>
          <cell r="S76">
            <v>2.475845390565275E-3</v>
          </cell>
          <cell r="T76">
            <v>2.6370187167326694E-3</v>
          </cell>
          <cell r="U76">
            <v>2.8085486822221266E-3</v>
          </cell>
          <cell r="V76">
            <v>3.0779405779405781E-3</v>
          </cell>
          <cell r="W76">
            <v>3.3541512697858379E-3</v>
          </cell>
          <cell r="X76">
            <v>3.300209807800227E-3</v>
          </cell>
          <cell r="Y76">
            <v>3.6302812923925758E-3</v>
          </cell>
          <cell r="Z76">
            <v>3.8678882877959983E-3</v>
          </cell>
          <cell r="AA76">
            <v>3.9349638504615385E-3</v>
          </cell>
          <cell r="AB76">
            <v>4.3338611584356054E-3</v>
          </cell>
          <cell r="AC76">
            <v>4.1618364888925908E-3</v>
          </cell>
          <cell r="AD76">
            <v>4.0631837823397821E-3</v>
          </cell>
          <cell r="AE76">
            <v>4.2075361384962999E-3</v>
          </cell>
        </row>
        <row r="77">
          <cell r="A77" t="str">
            <v>liquid-bioDenmark</v>
          </cell>
          <cell r="B77" t="str">
            <v>Denmark</v>
          </cell>
          <cell r="C77" t="str">
            <v>liquid-bio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3.7442936472146233E-5</v>
          </cell>
          <cell r="V77">
            <v>6.3225638883533609E-4</v>
          </cell>
          <cell r="W77">
            <v>6.392243491349321E-4</v>
          </cell>
          <cell r="X77">
            <v>4.6163368707453938E-4</v>
          </cell>
          <cell r="Y77">
            <v>7.4961560609876205E-5</v>
          </cell>
          <cell r="Z77">
            <v>2.398704236022509E-3</v>
          </cell>
          <cell r="AA77">
            <v>6.8849572816502547E-4</v>
          </cell>
          <cell r="AB77">
            <v>7.9381669714040753E-5</v>
          </cell>
          <cell r="AC77">
            <v>1.1084110750740233E-4</v>
          </cell>
          <cell r="AD77">
            <v>1.3934800089998417E-5</v>
          </cell>
          <cell r="AE77">
            <v>0</v>
          </cell>
        </row>
        <row r="78">
          <cell r="A78" t="str">
            <v>liquid-ff-heatingoilDenmark</v>
          </cell>
          <cell r="B78" t="str">
            <v>Denmark</v>
          </cell>
          <cell r="C78" t="str">
            <v>liquid-ff-heatingoil</v>
          </cell>
          <cell r="D78">
            <v>0.42054103887356148</v>
          </cell>
          <cell r="E78">
            <v>0.40254852247597334</v>
          </cell>
          <cell r="F78">
            <v>0.36099044294591376</v>
          </cell>
          <cell r="G78">
            <v>0.38048945370458032</v>
          </cell>
          <cell r="H78">
            <v>0.35257943097350869</v>
          </cell>
          <cell r="I78">
            <v>0.34768107161326489</v>
          </cell>
          <cell r="J78">
            <v>0.34465431510930639</v>
          </cell>
          <cell r="K78">
            <v>0.32311274239101279</v>
          </cell>
          <cell r="L78">
            <v>0.3163142530078451</v>
          </cell>
          <cell r="M78">
            <v>0.30373862656226935</v>
          </cell>
          <cell r="N78">
            <v>0.26966752281836848</v>
          </cell>
          <cell r="O78">
            <v>0.26776394421972366</v>
          </cell>
          <cell r="P78">
            <v>0.25430080944730338</v>
          </cell>
          <cell r="Q78">
            <v>0.23176414823473043</v>
          </cell>
          <cell r="R78">
            <v>0.21697093857363667</v>
          </cell>
          <cell r="S78">
            <v>0.20084980103864566</v>
          </cell>
          <cell r="T78">
            <v>0.18006289193494648</v>
          </cell>
          <cell r="U78">
            <v>0.16237293624551793</v>
          </cell>
          <cell r="V78">
            <v>0.15453430585009531</v>
          </cell>
          <cell r="W78">
            <v>0.14863573484067102</v>
          </cell>
          <cell r="X78">
            <v>0.14368803863151675</v>
          </cell>
          <cell r="Y78">
            <v>0.13194650991755263</v>
          </cell>
          <cell r="Z78">
            <v>0.11436914791961894</v>
          </cell>
          <cell r="AA78">
            <v>0.10621065299604535</v>
          </cell>
          <cell r="AB78">
            <v>8.3396870169767129E-2</v>
          </cell>
          <cell r="AC78">
            <v>7.8476210109556174E-2</v>
          </cell>
          <cell r="AD78">
            <v>7.2588412907839309E-2</v>
          </cell>
          <cell r="AE78">
            <v>6.8618008907380762E-2</v>
          </cell>
        </row>
        <row r="79">
          <cell r="A79" t="str">
            <v>solid-bioDenmark</v>
          </cell>
          <cell r="B79" t="str">
            <v>Denmark</v>
          </cell>
          <cell r="C79" t="str">
            <v>solid-bio</v>
          </cell>
          <cell r="D79">
            <v>0.11408762625317653</v>
          </cell>
          <cell r="E79">
            <v>0.11873016483930617</v>
          </cell>
          <cell r="F79">
            <v>0.12780109899521114</v>
          </cell>
          <cell r="G79">
            <v>0.1223504732286347</v>
          </cell>
          <cell r="H79">
            <v>0.12437795217079986</v>
          </cell>
          <cell r="I79">
            <v>0.1224884064104835</v>
          </cell>
          <cell r="J79">
            <v>0.11953295309177284</v>
          </cell>
          <cell r="K79">
            <v>0.12923707642384175</v>
          </cell>
          <cell r="L79">
            <v>0.11966447378592224</v>
          </cell>
          <cell r="M79">
            <v>0.12314762724742349</v>
          </cell>
          <cell r="N79">
            <v>0.15059394413387964</v>
          </cell>
          <cell r="O79">
            <v>0.16541618791291449</v>
          </cell>
          <cell r="P79">
            <v>0.17450835074632851</v>
          </cell>
          <cell r="Q79">
            <v>0.19279485293243201</v>
          </cell>
          <cell r="R79">
            <v>0.20476861974825752</v>
          </cell>
          <cell r="S79">
            <v>0.23251484028770569</v>
          </cell>
          <cell r="T79">
            <v>0.25599868712671381</v>
          </cell>
          <cell r="U79">
            <v>0.30133516913204322</v>
          </cell>
          <cell r="V79">
            <v>0.2986502715121136</v>
          </cell>
          <cell r="W79">
            <v>0.30081816655973448</v>
          </cell>
          <cell r="X79">
            <v>0.29859283374937939</v>
          </cell>
          <cell r="Y79">
            <v>0.29593200537374209</v>
          </cell>
          <cell r="Z79">
            <v>0.29459619196339554</v>
          </cell>
          <cell r="AA79">
            <v>0.30106758990665267</v>
          </cell>
          <cell r="AB79">
            <v>0.31582828913223354</v>
          </cell>
          <cell r="AC79">
            <v>0.33986707539030891</v>
          </cell>
          <cell r="AD79">
            <v>0.34384255171340261</v>
          </cell>
          <cell r="AE79">
            <v>0.35476622638967781</v>
          </cell>
        </row>
        <row r="80">
          <cell r="A80" t="str">
            <v>solid-ff-coalDenmark</v>
          </cell>
          <cell r="B80" t="str">
            <v>Denmark</v>
          </cell>
          <cell r="C80" t="str">
            <v>solid-ff-coal</v>
          </cell>
          <cell r="D80">
            <v>1.2024371243021843E-2</v>
          </cell>
          <cell r="E80">
            <v>1.4722480142789101E-2</v>
          </cell>
          <cell r="F80">
            <v>1.1947587007172614E-2</v>
          </cell>
          <cell r="G80">
            <v>1.0474900177732517E-2</v>
          </cell>
          <cell r="H80">
            <v>8.6093472820229378E-3</v>
          </cell>
          <cell r="I80">
            <v>5.2429804583940635E-3</v>
          </cell>
          <cell r="J80">
            <v>4.385702352456851E-3</v>
          </cell>
          <cell r="K80">
            <v>3.9629319911432277E-3</v>
          </cell>
          <cell r="L80">
            <v>3.3007482054429244E-3</v>
          </cell>
          <cell r="M80">
            <v>2.4557346300013937E-3</v>
          </cell>
          <cell r="N80">
            <v>3.6722686835112295E-4</v>
          </cell>
          <cell r="O80">
            <v>2.9693491145971711E-4</v>
          </cell>
          <cell r="P80">
            <v>3.6237148443039565E-4</v>
          </cell>
          <cell r="Q80">
            <v>2.3784970277281785E-4</v>
          </cell>
          <cell r="R80">
            <v>2.3837309680365513E-4</v>
          </cell>
          <cell r="S80">
            <v>4.9835857298012771E-4</v>
          </cell>
          <cell r="T80">
            <v>0</v>
          </cell>
          <cell r="U80">
            <v>2.4633510836938305E-4</v>
          </cell>
          <cell r="V80">
            <v>6.4832219437482581E-4</v>
          </cell>
          <cell r="W80">
            <v>1.4787773455371379E-4</v>
          </cell>
          <cell r="X80">
            <v>1.3723396003508415E-4</v>
          </cell>
          <cell r="Y80">
            <v>1.5095945615905943E-4</v>
          </cell>
          <cell r="Z80">
            <v>1.5587118976086791E-4</v>
          </cell>
          <cell r="AA80">
            <v>1.5350644551434493E-4</v>
          </cell>
          <cell r="AB80">
            <v>0</v>
          </cell>
          <cell r="AC80">
            <v>0</v>
          </cell>
          <cell r="AD80">
            <v>5.7098693051700828E-5</v>
          </cell>
          <cell r="AE80">
            <v>0</v>
          </cell>
        </row>
        <row r="81">
          <cell r="A81" t="str">
            <v>solid-wasteDenmark</v>
          </cell>
          <cell r="B81" t="str">
            <v>Denmark</v>
          </cell>
          <cell r="C81" t="str">
            <v>solid-waste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 t="str">
            <v>electricityEstonia</v>
          </cell>
          <cell r="B82" t="str">
            <v>Estonia</v>
          </cell>
          <cell r="C82" t="str">
            <v>electricity</v>
          </cell>
          <cell r="D82">
            <v>0.19479230417140242</v>
          </cell>
          <cell r="E82">
            <v>0.1941783165509825</v>
          </cell>
          <cell r="F82">
            <v>0.27748013894864987</v>
          </cell>
          <cell r="G82">
            <v>0.25105726002997125</v>
          </cell>
          <cell r="H82">
            <v>0.26692740161329753</v>
          </cell>
          <cell r="I82">
            <v>0.21119692452895344</v>
          </cell>
          <cell r="J82">
            <v>0.1548675149678749</v>
          </cell>
          <cell r="K82">
            <v>0.149427376054065</v>
          </cell>
          <cell r="L82">
            <v>0.19748094449258802</v>
          </cell>
          <cell r="M82">
            <v>0.21549983634832431</v>
          </cell>
          <cell r="N82">
            <v>0.22888846923470813</v>
          </cell>
          <cell r="O82">
            <v>0.24754201684488145</v>
          </cell>
          <cell r="P82">
            <v>0.26043268090834698</v>
          </cell>
          <cell r="Q82">
            <v>0.24858710950536139</v>
          </cell>
          <cell r="R82">
            <v>0.25249045830966432</v>
          </cell>
          <cell r="S82">
            <v>0.27206267236462783</v>
          </cell>
          <cell r="T82">
            <v>0.28363017637281701</v>
          </cell>
          <cell r="U82">
            <v>0.25439026832198641</v>
          </cell>
          <cell r="V82">
            <v>0.25657070124677955</v>
          </cell>
          <cell r="W82">
            <v>0.25333172780698654</v>
          </cell>
          <cell r="X82">
            <v>0.25991411255618252</v>
          </cell>
          <cell r="Y82">
            <v>0.27596587392069888</v>
          </cell>
          <cell r="Z82">
            <v>0.26656966653828418</v>
          </cell>
          <cell r="AA82">
            <v>0.26575265734427977</v>
          </cell>
          <cell r="AB82">
            <v>0.25353184938010365</v>
          </cell>
          <cell r="AC82">
            <v>0.25887536850028225</v>
          </cell>
          <cell r="AD82">
            <v>0.2658533707656327</v>
          </cell>
          <cell r="AE82">
            <v>0.26717214913334425</v>
          </cell>
        </row>
        <row r="83">
          <cell r="A83" t="str">
            <v>gas-bioEstonia</v>
          </cell>
          <cell r="B83" t="str">
            <v>Estonia</v>
          </cell>
          <cell r="C83" t="str">
            <v>gas-bio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 t="str">
            <v>gas-ff-naturalEstonia</v>
          </cell>
          <cell r="B84" t="str">
            <v>Estonia</v>
          </cell>
          <cell r="C84" t="str">
            <v>gas-ff-natural</v>
          </cell>
          <cell r="D84">
            <v>0.1463153726284824</v>
          </cell>
          <cell r="E84">
            <v>0.24735066966467883</v>
          </cell>
          <cell r="F84">
            <v>0.18002980469528898</v>
          </cell>
          <cell r="G84">
            <v>0.18320863086825978</v>
          </cell>
          <cell r="H84">
            <v>0.18022243950134442</v>
          </cell>
          <cell r="I84">
            <v>0.12805791830204533</v>
          </cell>
          <cell r="J84">
            <v>6.3606535363885025E-2</v>
          </cell>
          <cell r="K84">
            <v>6.244708943201991E-2</v>
          </cell>
          <cell r="L84">
            <v>8.739059150814743E-2</v>
          </cell>
          <cell r="M84">
            <v>8.8750694140534492E-2</v>
          </cell>
          <cell r="N84">
            <v>8.8420934125995526E-2</v>
          </cell>
          <cell r="O84">
            <v>8.9993152339556778E-2</v>
          </cell>
          <cell r="P84">
            <v>7.6931460957756839E-2</v>
          </cell>
          <cell r="Q84">
            <v>7.5918832252354213E-2</v>
          </cell>
          <cell r="R84">
            <v>7.8230064083135653E-2</v>
          </cell>
          <cell r="S84">
            <v>9.4451909780545171E-2</v>
          </cell>
          <cell r="T84">
            <v>9.6589521611381124E-2</v>
          </cell>
          <cell r="U84">
            <v>8.5302362835402476E-2</v>
          </cell>
          <cell r="V84">
            <v>8.4990935011879085E-2</v>
          </cell>
          <cell r="W84">
            <v>8.4330792640017013E-2</v>
          </cell>
          <cell r="X84">
            <v>8.8464963660705762E-2</v>
          </cell>
          <cell r="Y84">
            <v>9.2900799715892574E-2</v>
          </cell>
          <cell r="Z84">
            <v>9.2864943170921518E-2</v>
          </cell>
          <cell r="AA84">
            <v>9.204006483025147E-2</v>
          </cell>
          <cell r="AB84">
            <v>9.5902512140202401E-2</v>
          </cell>
          <cell r="AC84">
            <v>9.5384947765302791E-2</v>
          </cell>
          <cell r="AD84">
            <v>0.10582382575555542</v>
          </cell>
          <cell r="AE84">
            <v>0.10090909964539346</v>
          </cell>
        </row>
        <row r="85">
          <cell r="A85" t="str">
            <v>heat-ambientEstonia</v>
          </cell>
          <cell r="B85" t="str">
            <v>Estonia</v>
          </cell>
          <cell r="C85" t="str">
            <v>heat-ambient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 t="str">
            <v>heat-geothermalEstonia</v>
          </cell>
          <cell r="B86" t="str">
            <v>Estonia</v>
          </cell>
          <cell r="C86" t="str">
            <v>heat-geothermal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 t="str">
            <v>heat-solarEstonia</v>
          </cell>
          <cell r="B87" t="str">
            <v>Estonia</v>
          </cell>
          <cell r="C87" t="str">
            <v>heat-solar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 t="str">
            <v>liquid-bioEstonia</v>
          </cell>
          <cell r="B88" t="str">
            <v>Estonia</v>
          </cell>
          <cell r="C88" t="str">
            <v>liquid-bio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 t="str">
            <v>liquid-ff-heatingoilEstonia</v>
          </cell>
          <cell r="B89" t="str">
            <v>Estonia</v>
          </cell>
          <cell r="C89" t="str">
            <v>liquid-ff-heatingoil</v>
          </cell>
          <cell r="D89">
            <v>0.15053511826087848</v>
          </cell>
          <cell r="E89">
            <v>8.7853162576986984E-2</v>
          </cell>
          <cell r="F89">
            <v>5.3892451226295303E-2</v>
          </cell>
          <cell r="G89">
            <v>8.763392404793266E-2</v>
          </cell>
          <cell r="H89">
            <v>0.13807626497188955</v>
          </cell>
          <cell r="I89">
            <v>0.12057642062130963</v>
          </cell>
          <cell r="J89">
            <v>6.595790020638298E-2</v>
          </cell>
          <cell r="K89">
            <v>8.4427599594454436E-2</v>
          </cell>
          <cell r="L89">
            <v>8.2182568530874439E-2</v>
          </cell>
          <cell r="M89">
            <v>2.6439858928577992E-2</v>
          </cell>
          <cell r="N89">
            <v>2.6109551530910557E-2</v>
          </cell>
          <cell r="O89">
            <v>2.9848170839138103E-2</v>
          </cell>
          <cell r="P89">
            <v>2.3565315160276268E-2</v>
          </cell>
          <cell r="Q89">
            <v>1.8626938870267996E-2</v>
          </cell>
          <cell r="R89">
            <v>1.1183242196503467E-2</v>
          </cell>
          <cell r="S89">
            <v>1.2035250275392777E-2</v>
          </cell>
          <cell r="T89">
            <v>1.415748304410502E-2</v>
          </cell>
          <cell r="U89">
            <v>1.0282338806567882E-2</v>
          </cell>
          <cell r="V89">
            <v>1.1626797431074554E-2</v>
          </cell>
          <cell r="W89">
            <v>7.9004406857057057E-3</v>
          </cell>
          <cell r="X89">
            <v>6.0381203978196437E-3</v>
          </cell>
          <cell r="Y89">
            <v>8.3838238003016968E-3</v>
          </cell>
          <cell r="Z89">
            <v>8.0072654998121807E-3</v>
          </cell>
          <cell r="AA89">
            <v>6.6968058837761973E-3</v>
          </cell>
          <cell r="AB89">
            <v>6.8517538862212122E-3</v>
          </cell>
          <cell r="AC89">
            <v>7.0407075205419327E-3</v>
          </cell>
          <cell r="AD89">
            <v>4.8988471304328143E-3</v>
          </cell>
          <cell r="AE89">
            <v>3.2369457070828408E-3</v>
          </cell>
        </row>
        <row r="90">
          <cell r="A90" t="str">
            <v>solid-bioEstonia</v>
          </cell>
          <cell r="B90" t="str">
            <v>Estonia</v>
          </cell>
          <cell r="C90" t="str">
            <v>solid-bio</v>
          </cell>
          <cell r="D90">
            <v>0.31280118080877173</v>
          </cell>
          <cell r="E90">
            <v>0.29596001564180269</v>
          </cell>
          <cell r="F90">
            <v>0.34164943801358005</v>
          </cell>
          <cell r="G90">
            <v>0.35506071579037185</v>
          </cell>
          <cell r="H90">
            <v>0.33039110241994629</v>
          </cell>
          <cell r="I90">
            <v>0.46487494388876749</v>
          </cell>
          <cell r="J90">
            <v>0.61184819320016226</v>
          </cell>
          <cell r="K90">
            <v>0.63084828530099357</v>
          </cell>
          <cell r="L90">
            <v>0.57897586330769901</v>
          </cell>
          <cell r="M90">
            <v>0.60229884634762554</v>
          </cell>
          <cell r="N90">
            <v>0.60232097007906049</v>
          </cell>
          <cell r="O90">
            <v>0.59191576469477047</v>
          </cell>
          <cell r="P90">
            <v>0.58865101764530414</v>
          </cell>
          <cell r="Q90">
            <v>0.6238083837548426</v>
          </cell>
          <cell r="R90">
            <v>0.6108532984393914</v>
          </cell>
          <cell r="S90">
            <v>0.57575449808201629</v>
          </cell>
          <cell r="T90">
            <v>0.56947190559839933</v>
          </cell>
          <cell r="U90">
            <v>0.6321869576825524</v>
          </cell>
          <cell r="V90">
            <v>0.62810097798364262</v>
          </cell>
          <cell r="W90">
            <v>0.64315248225841259</v>
          </cell>
          <cell r="X90">
            <v>0.63268922731184851</v>
          </cell>
          <cell r="Y90">
            <v>0.60497287537608546</v>
          </cell>
          <cell r="Z90">
            <v>0.61694459105411559</v>
          </cell>
          <cell r="AA90">
            <v>0.61922004832438982</v>
          </cell>
          <cell r="AB90">
            <v>0.6298611676297442</v>
          </cell>
          <cell r="AC90">
            <v>0.62975217267069494</v>
          </cell>
          <cell r="AD90">
            <v>0.62028035434617124</v>
          </cell>
          <cell r="AE90">
            <v>0.62531512571393788</v>
          </cell>
        </row>
        <row r="91">
          <cell r="A91" t="str">
            <v>solid-ff-coalEstonia</v>
          </cell>
          <cell r="B91" t="str">
            <v>Estonia</v>
          </cell>
          <cell r="C91" t="str">
            <v>solid-ff-coal</v>
          </cell>
          <cell r="D91">
            <v>0.19555602413046499</v>
          </cell>
          <cell r="E91">
            <v>0.1746578355655489</v>
          </cell>
          <cell r="F91">
            <v>0.14694816711618583</v>
          </cell>
          <cell r="G91">
            <v>0.1230394692634644</v>
          </cell>
          <cell r="H91">
            <v>8.4382791493522374E-2</v>
          </cell>
          <cell r="I91">
            <v>7.5293792658924288E-2</v>
          </cell>
          <cell r="J91">
            <v>0.10371985626169479</v>
          </cell>
          <cell r="K91">
            <v>7.2849649618467016E-2</v>
          </cell>
          <cell r="L91">
            <v>5.3970032160691093E-2</v>
          </cell>
          <cell r="M91">
            <v>6.7010764234937611E-2</v>
          </cell>
          <cell r="N91">
            <v>5.4260075029325353E-2</v>
          </cell>
          <cell r="O91">
            <v>4.0700895281653188E-2</v>
          </cell>
          <cell r="P91">
            <v>5.0419525328315846E-2</v>
          </cell>
          <cell r="Q91">
            <v>3.3058735617173783E-2</v>
          </cell>
          <cell r="R91">
            <v>4.7242936971305056E-2</v>
          </cell>
          <cell r="S91">
            <v>4.5695669497417948E-2</v>
          </cell>
          <cell r="T91">
            <v>3.6150913373297518E-2</v>
          </cell>
          <cell r="U91">
            <v>1.7838072353490855E-2</v>
          </cell>
          <cell r="V91">
            <v>1.8710588326624217E-2</v>
          </cell>
          <cell r="W91">
            <v>1.1284556608878145E-2</v>
          </cell>
          <cell r="X91">
            <v>1.2893576073443628E-2</v>
          </cell>
          <cell r="Y91">
            <v>1.7776627187021332E-2</v>
          </cell>
          <cell r="Z91">
            <v>1.5613533736866549E-2</v>
          </cell>
          <cell r="AA91">
            <v>1.6290423617302648E-2</v>
          </cell>
          <cell r="AB91">
            <v>1.3852716963728605E-2</v>
          </cell>
          <cell r="AC91">
            <v>8.9468035431781289E-3</v>
          </cell>
          <cell r="AD91">
            <v>3.143602002207794E-3</v>
          </cell>
          <cell r="AE91">
            <v>3.3666798002415293E-3</v>
          </cell>
        </row>
        <row r="92">
          <cell r="A92" t="str">
            <v>solid-wasteEstonia</v>
          </cell>
          <cell r="B92" t="str">
            <v>Estonia</v>
          </cell>
          <cell r="C92" t="str">
            <v>solid-waste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 t="str">
            <v>electricityFinland</v>
          </cell>
          <cell r="B93" t="str">
            <v>Finland</v>
          </cell>
          <cell r="C93" t="str">
            <v>electricity</v>
          </cell>
          <cell r="D93">
            <v>0.29346375876127329</v>
          </cell>
          <cell r="E93">
            <v>0.30157817474965248</v>
          </cell>
          <cell r="F93">
            <v>0.30662138676847073</v>
          </cell>
          <cell r="G93">
            <v>0.33764179879074757</v>
          </cell>
          <cell r="H93">
            <v>0.33695903742009975</v>
          </cell>
          <cell r="I93">
            <v>0.32775765090252051</v>
          </cell>
          <cell r="J93">
            <v>0.36659398822104544</v>
          </cell>
          <cell r="K93">
            <v>0.37966024202097937</v>
          </cell>
          <cell r="L93">
            <v>0.38404389520455673</v>
          </cell>
          <cell r="M93">
            <v>0.4118711517232283</v>
          </cell>
          <cell r="N93">
            <v>0.46673472182454218</v>
          </cell>
          <cell r="O93">
            <v>0.45944534942527748</v>
          </cell>
          <cell r="P93">
            <v>0.46350015470821132</v>
          </cell>
          <cell r="Q93">
            <v>0.47540510681281356</v>
          </cell>
          <cell r="R93">
            <v>0.47646720442364016</v>
          </cell>
          <cell r="S93">
            <v>0.48556904254741151</v>
          </cell>
          <cell r="T93">
            <v>0.4866943076284071</v>
          </cell>
          <cell r="U93">
            <v>0.48870681172811409</v>
          </cell>
          <cell r="V93">
            <v>0.49204533434118708</v>
          </cell>
          <cell r="W93">
            <v>0.49162871602455488</v>
          </cell>
          <cell r="X93">
            <v>0.47686581294968206</v>
          </cell>
          <cell r="Y93">
            <v>0.50769113332299021</v>
          </cell>
          <cell r="Z93">
            <v>0.50225826302957477</v>
          </cell>
          <cell r="AA93">
            <v>0.51742938010375306</v>
          </cell>
          <cell r="AB93">
            <v>0.51449709078926742</v>
          </cell>
          <cell r="AC93">
            <v>0.52802975811257935</v>
          </cell>
          <cell r="AD93">
            <v>0.52928480538860756</v>
          </cell>
          <cell r="AE93">
            <v>0.47186396222689692</v>
          </cell>
        </row>
        <row r="94">
          <cell r="A94" t="str">
            <v>gas-bioFinland</v>
          </cell>
          <cell r="B94" t="str">
            <v>Finland</v>
          </cell>
          <cell r="C94" t="str">
            <v>gas-bio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 t="str">
            <v>gas-ff-naturalFinland</v>
          </cell>
          <cell r="B95" t="str">
            <v>Finland</v>
          </cell>
          <cell r="C95" t="str">
            <v>gas-ff-natural</v>
          </cell>
          <cell r="D95">
            <v>8.5585258080149371E-3</v>
          </cell>
          <cell r="E95">
            <v>9.392039203426978E-3</v>
          </cell>
          <cell r="F95">
            <v>8.8917384350504346E-3</v>
          </cell>
          <cell r="G95">
            <v>1.064029528907624E-2</v>
          </cell>
          <cell r="H95">
            <v>1.1591976993262318E-2</v>
          </cell>
          <cell r="I95">
            <v>6.3152874553124346E-3</v>
          </cell>
          <cell r="J95">
            <v>6.6400096574762328E-3</v>
          </cell>
          <cell r="K95">
            <v>6.960757950888706E-3</v>
          </cell>
          <cell r="L95">
            <v>6.9364842082043285E-3</v>
          </cell>
          <cell r="M95">
            <v>8.0068042258479577E-3</v>
          </cell>
          <cell r="N95">
            <v>8.0078927384316621E-3</v>
          </cell>
          <cell r="O95">
            <v>9.0522916550260808E-3</v>
          </cell>
          <cell r="P95">
            <v>9.683378917674906E-3</v>
          </cell>
          <cell r="Q95">
            <v>9.7526614006459948E-3</v>
          </cell>
          <cell r="R95">
            <v>9.8290667707751633E-3</v>
          </cell>
          <cell r="S95">
            <v>1.0283765503732877E-2</v>
          </cell>
          <cell r="T95">
            <v>1.0729376950307326E-2</v>
          </cell>
          <cell r="U95">
            <v>1.1916927555192329E-2</v>
          </cell>
          <cell r="V95">
            <v>1.2648116208460751E-2</v>
          </cell>
          <cell r="W95">
            <v>1.3078038591530734E-2</v>
          </cell>
          <cell r="X95">
            <v>1.2485162942490571E-2</v>
          </cell>
          <cell r="Y95">
            <v>9.7407151531819555E-3</v>
          </cell>
          <cell r="Z95">
            <v>9.5594494984740479E-3</v>
          </cell>
          <cell r="AA95">
            <v>9.4764149927275589E-3</v>
          </cell>
          <cell r="AB95">
            <v>9.3139203981863483E-3</v>
          </cell>
          <cell r="AC95">
            <v>9.3416868997953685E-3</v>
          </cell>
          <cell r="AD95">
            <v>8.5383598715404584E-3</v>
          </cell>
          <cell r="AE95">
            <v>7.4707670406762884E-3</v>
          </cell>
        </row>
        <row r="96">
          <cell r="A96" t="str">
            <v>heat-ambientFinland</v>
          </cell>
          <cell r="B96" t="str">
            <v>Finland</v>
          </cell>
          <cell r="C96" t="str">
            <v>heat-ambient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0.1219091797708165</v>
          </cell>
        </row>
        <row r="97">
          <cell r="A97" t="str">
            <v>heat-geothermalFinland</v>
          </cell>
          <cell r="B97" t="str">
            <v>Finland</v>
          </cell>
          <cell r="C97" t="str">
            <v>heat-geothermal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 t="e">
            <v>#DIV/0!</v>
          </cell>
        </row>
        <row r="98">
          <cell r="A98" t="str">
            <v>heat-solarFinland</v>
          </cell>
          <cell r="B98" t="str">
            <v>Finland</v>
          </cell>
          <cell r="C98" t="str">
            <v>heat-solar</v>
          </cell>
          <cell r="D98">
            <v>8.9304729947873627E-5</v>
          </cell>
          <cell r="E98">
            <v>8.5665551818464363E-5</v>
          </cell>
          <cell r="F98">
            <v>8.5906170671723282E-5</v>
          </cell>
          <cell r="G98">
            <v>9.1952871986677908E-5</v>
          </cell>
          <cell r="H98">
            <v>9.368466158262006E-5</v>
          </cell>
          <cell r="I98">
            <v>9.5195912484474969E-5</v>
          </cell>
          <cell r="J98">
            <v>9.4496821740403883E-5</v>
          </cell>
          <cell r="K98">
            <v>9.6814474321481342E-5</v>
          </cell>
          <cell r="L98">
            <v>9.4045677640960189E-5</v>
          </cell>
          <cell r="M98">
            <v>9.9176368815626436E-5</v>
          </cell>
          <cell r="N98">
            <v>1.1888904104472966E-4</v>
          </cell>
          <cell r="O98">
            <v>1.1633421157066946E-4</v>
          </cell>
          <cell r="P98">
            <v>1.1461958718880502E-4</v>
          </cell>
          <cell r="Q98">
            <v>1.1272827127864126E-4</v>
          </cell>
          <cell r="R98">
            <v>1.2042679255280716E-4</v>
          </cell>
          <cell r="S98">
            <v>1.3318269015102864E-4</v>
          </cell>
          <cell r="T98">
            <v>1.7002942522114094E-4</v>
          </cell>
          <cell r="U98">
            <v>1.7082341562657397E-4</v>
          </cell>
          <cell r="V98">
            <v>2.1436533970593225E-4</v>
          </cell>
          <cell r="W98">
            <v>2.239270919102856E-4</v>
          </cell>
          <cell r="X98">
            <v>2.2543126138355228E-4</v>
          </cell>
          <cell r="Y98">
            <v>2.8301452633371625E-4</v>
          </cell>
          <cell r="Z98">
            <v>2.9308094096989692E-4</v>
          </cell>
          <cell r="AA98">
            <v>3.4746575210248953E-4</v>
          </cell>
          <cell r="AB98">
            <v>3.8297971727035924E-4</v>
          </cell>
          <cell r="AC98">
            <v>4.3480430870225154E-4</v>
          </cell>
          <cell r="AD98">
            <v>4.5058173711289744E-4</v>
          </cell>
          <cell r="AE98">
            <v>4.3657477714210486E-4</v>
          </cell>
        </row>
        <row r="99">
          <cell r="A99" t="str">
            <v>liquid-bioFinland</v>
          </cell>
          <cell r="B99" t="str">
            <v>Finland</v>
          </cell>
          <cell r="C99" t="str">
            <v>liquid-bio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2.1495393691148825E-3</v>
          </cell>
          <cell r="X99">
            <v>3.8563031888232584E-3</v>
          </cell>
          <cell r="Y99">
            <v>3.7783954922702861E-3</v>
          </cell>
          <cell r="Z99">
            <v>1.8931515100584439E-3</v>
          </cell>
          <cell r="AA99">
            <v>7.3409833616500206E-4</v>
          </cell>
          <cell r="AB99">
            <v>7.4288497692413552E-4</v>
          </cell>
          <cell r="AC99">
            <v>7.9386282966299011E-4</v>
          </cell>
          <cell r="AD99">
            <v>7.7840182376239019E-4</v>
          </cell>
          <cell r="AE99">
            <v>6.5059635968301398E-4</v>
          </cell>
        </row>
        <row r="100">
          <cell r="A100" t="str">
            <v>liquid-ff-heatingoilFinland</v>
          </cell>
          <cell r="B100" t="str">
            <v>Finland</v>
          </cell>
          <cell r="C100" t="str">
            <v>liquid-ff-heatingoil</v>
          </cell>
          <cell r="D100">
            <v>0.47916710013748726</v>
          </cell>
          <cell r="E100">
            <v>0.47563039306135935</v>
          </cell>
          <cell r="F100">
            <v>0.4704370330257503</v>
          </cell>
          <cell r="G100">
            <v>0.42462945640446942</v>
          </cell>
          <cell r="H100">
            <v>0.43135256422533519</v>
          </cell>
          <cell r="I100">
            <v>0.44595275515963007</v>
          </cell>
          <cell r="J100">
            <v>0.37008220728743663</v>
          </cell>
          <cell r="K100">
            <v>0.34917812874855136</v>
          </cell>
          <cell r="L100">
            <v>0.34929057061599428</v>
          </cell>
          <cell r="M100">
            <v>0.31282251791665239</v>
          </cell>
          <cell r="N100">
            <v>0.23039171137973538</v>
          </cell>
          <cell r="O100">
            <v>0.22652133486344342</v>
          </cell>
          <cell r="P100">
            <v>0.21767360632745292</v>
          </cell>
          <cell r="Q100">
            <v>0.2078081820178416</v>
          </cell>
          <cell r="R100">
            <v>0.2017708899876044</v>
          </cell>
          <cell r="S100">
            <v>0.19247517800646691</v>
          </cell>
          <cell r="T100">
            <v>0.18706549747023049</v>
          </cell>
          <cell r="U100">
            <v>0.17980196037061805</v>
          </cell>
          <cell r="V100">
            <v>0.13866042425818792</v>
          </cell>
          <cell r="W100">
            <v>0.13402518590502172</v>
          </cell>
          <cell r="X100">
            <v>0.14597097917557536</v>
          </cell>
          <cell r="Y100">
            <v>0.12838332567696828</v>
          </cell>
          <cell r="Z100">
            <v>0.12798815984316125</v>
          </cell>
          <cell r="AA100">
            <v>0.12058236602915189</v>
          </cell>
          <cell r="AB100">
            <v>0.11721852608806621</v>
          </cell>
          <cell r="AC100">
            <v>0.10947145293925953</v>
          </cell>
          <cell r="AD100">
            <v>0.10436544803627838</v>
          </cell>
          <cell r="AE100">
            <v>8.6367458969039995E-2</v>
          </cell>
        </row>
        <row r="101">
          <cell r="A101" t="str">
            <v>solid-bioFinland</v>
          </cell>
          <cell r="B101" t="str">
            <v>Finland</v>
          </cell>
          <cell r="C101" t="str">
            <v>solid-bio</v>
          </cell>
          <cell r="D101">
            <v>0.21331182850499444</v>
          </cell>
          <cell r="E101">
            <v>0.2073296971072402</v>
          </cell>
          <cell r="F101">
            <v>0.20844907428230117</v>
          </cell>
          <cell r="G101">
            <v>0.2248690634431488</v>
          </cell>
          <cell r="H101">
            <v>0.21578138891895052</v>
          </cell>
          <cell r="I101">
            <v>0.2173582946707405</v>
          </cell>
          <cell r="J101">
            <v>0.25364851733991944</v>
          </cell>
          <cell r="K101">
            <v>0.2608987880703279</v>
          </cell>
          <cell r="L101">
            <v>0.25631854009595612</v>
          </cell>
          <cell r="M101">
            <v>0.26378499601736777</v>
          </cell>
          <cell r="N101">
            <v>0.29122430814047578</v>
          </cell>
          <cell r="O101">
            <v>0.30126549272266467</v>
          </cell>
          <cell r="P101">
            <v>0.30560433318502428</v>
          </cell>
          <cell r="Q101">
            <v>0.30361221918929487</v>
          </cell>
          <cell r="R101">
            <v>0.30848471167865427</v>
          </cell>
          <cell r="S101">
            <v>0.30823879823519007</v>
          </cell>
          <cell r="T101">
            <v>0.31205601716612696</v>
          </cell>
          <cell r="U101">
            <v>0.31630554890019702</v>
          </cell>
          <cell r="V101">
            <v>0.3543742454073488</v>
          </cell>
          <cell r="W101">
            <v>0.35696148079021622</v>
          </cell>
          <cell r="X101">
            <v>0.35863934436550182</v>
          </cell>
          <cell r="Y101">
            <v>0.34857468979320644</v>
          </cell>
          <cell r="Z101">
            <v>0.35653857576755627</v>
          </cell>
          <cell r="AA101">
            <v>0.35010475728733881</v>
          </cell>
          <cell r="AB101">
            <v>0.35660420523548186</v>
          </cell>
          <cell r="AC101">
            <v>0.35087122335318971</v>
          </cell>
          <cell r="AD101">
            <v>0.35554289357685886</v>
          </cell>
          <cell r="AE101">
            <v>0.31043513659110905</v>
          </cell>
        </row>
        <row r="102">
          <cell r="A102" t="str">
            <v>solid-ff-coalFinland</v>
          </cell>
          <cell r="B102" t="str">
            <v>Finland</v>
          </cell>
          <cell r="C102" t="str">
            <v>solid-ff-coal</v>
          </cell>
          <cell r="D102">
            <v>5.4094820582823253E-3</v>
          </cell>
          <cell r="E102">
            <v>5.9840303265023646E-3</v>
          </cell>
          <cell r="F102">
            <v>5.5148613177556805E-3</v>
          </cell>
          <cell r="G102">
            <v>2.1274332005713592E-3</v>
          </cell>
          <cell r="H102">
            <v>4.2213477807695838E-3</v>
          </cell>
          <cell r="I102">
            <v>2.5208158993117991E-3</v>
          </cell>
          <cell r="J102">
            <v>2.9407806723819934E-3</v>
          </cell>
          <cell r="K102">
            <v>3.2052687349313469E-3</v>
          </cell>
          <cell r="L102">
            <v>3.3164641976475779E-3</v>
          </cell>
          <cell r="M102">
            <v>3.4153537480878689E-3</v>
          </cell>
          <cell r="N102">
            <v>3.5224768757702888E-3</v>
          </cell>
          <cell r="O102">
            <v>3.5991971220176821E-3</v>
          </cell>
          <cell r="P102">
            <v>3.4239072744478502E-3</v>
          </cell>
          <cell r="Q102">
            <v>3.3091023081252375E-3</v>
          </cell>
          <cell r="R102">
            <v>3.3277003467731504E-3</v>
          </cell>
          <cell r="S102">
            <v>3.3000330170476627E-3</v>
          </cell>
          <cell r="T102">
            <v>3.2847713597069688E-3</v>
          </cell>
          <cell r="U102">
            <v>3.0979280302519748E-3</v>
          </cell>
          <cell r="V102">
            <v>2.0575144451094258E-3</v>
          </cell>
          <cell r="W102">
            <v>1.9331122276513527E-3</v>
          </cell>
          <cell r="X102">
            <v>1.9569661165433614E-3</v>
          </cell>
          <cell r="Y102">
            <v>1.5487260350491583E-3</v>
          </cell>
          <cell r="Z102">
            <v>1.4693194102052714E-3</v>
          </cell>
          <cell r="AA102">
            <v>1.3255174987613491E-3</v>
          </cell>
          <cell r="AB102">
            <v>1.2403927948036323E-3</v>
          </cell>
          <cell r="AC102">
            <v>1.057211556810809E-3</v>
          </cell>
          <cell r="AD102">
            <v>1.0395095658393423E-3</v>
          </cell>
          <cell r="AE102">
            <v>8.6632426463598025E-4</v>
          </cell>
        </row>
        <row r="103">
          <cell r="A103" t="str">
            <v>solid-wasteFinland</v>
          </cell>
          <cell r="B103" t="str">
            <v>Finland</v>
          </cell>
          <cell r="C103" t="str">
            <v>solid-waste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 t="str">
            <v>electricityFrance</v>
          </cell>
          <cell r="B104" t="str">
            <v>France</v>
          </cell>
          <cell r="C104" t="str">
            <v>electricity</v>
          </cell>
          <cell r="D104">
            <v>0.23666902817210761</v>
          </cell>
          <cell r="E104">
            <v>0.23086833213315236</v>
          </cell>
          <cell r="F104">
            <v>0.24018787019014864</v>
          </cell>
          <cell r="G104">
            <v>0.25095185388497615</v>
          </cell>
          <cell r="H104">
            <v>0.26525068313259514</v>
          </cell>
          <cell r="I104">
            <v>0.26383460890473837</v>
          </cell>
          <cell r="J104">
            <v>0.26437046071715647</v>
          </cell>
          <cell r="K104">
            <v>0.27664255165011181</v>
          </cell>
          <cell r="L104">
            <v>0.27794309214136409</v>
          </cell>
          <cell r="M104">
            <v>0.28288737481432258</v>
          </cell>
          <cell r="N104">
            <v>0.27264560929570902</v>
          </cell>
          <cell r="O104">
            <v>0.27098351474837129</v>
          </cell>
          <cell r="P104">
            <v>0.28019240461420214</v>
          </cell>
          <cell r="Q104">
            <v>0.28752629506215177</v>
          </cell>
          <cell r="R104">
            <v>0.27999248899631829</v>
          </cell>
          <cell r="S104">
            <v>0.27685719864592556</v>
          </cell>
          <cell r="T104">
            <v>0.29070356992142882</v>
          </cell>
          <cell r="U104">
            <v>0.31070468890006703</v>
          </cell>
          <cell r="V104">
            <v>0.3065961515700531</v>
          </cell>
          <cell r="W104">
            <v>0.29951327160700864</v>
          </cell>
          <cell r="X104">
            <v>0.31488390325064186</v>
          </cell>
          <cell r="Y104">
            <v>0.33414484684624129</v>
          </cell>
          <cell r="Z104">
            <v>0.32773240594561359</v>
          </cell>
          <cell r="AA104">
            <v>0.32780789064526639</v>
          </cell>
          <cell r="AB104">
            <v>0.35569403973366548</v>
          </cell>
          <cell r="AC104">
            <v>0.35180138476757772</v>
          </cell>
          <cell r="AD104">
            <v>0.34642075188054133</v>
          </cell>
          <cell r="AE104">
            <v>0.34817444940558212</v>
          </cell>
        </row>
        <row r="105">
          <cell r="A105" t="str">
            <v>gas-bioFrance</v>
          </cell>
          <cell r="B105" t="str">
            <v>France</v>
          </cell>
          <cell r="C105" t="str">
            <v>gas-bio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 t="str">
            <v>gas-ff-naturalFrance</v>
          </cell>
          <cell r="B106" t="str">
            <v>France</v>
          </cell>
          <cell r="C106" t="str">
            <v>gas-ff-natural</v>
          </cell>
          <cell r="D106">
            <v>0.2356488271465782</v>
          </cell>
          <cell r="E106">
            <v>0.24833445978079818</v>
          </cell>
          <cell r="F106">
            <v>0.25576812833323909</v>
          </cell>
          <cell r="G106">
            <v>0.25903281308411658</v>
          </cell>
          <cell r="H106">
            <v>0.27822477998273804</v>
          </cell>
          <cell r="I106">
            <v>0.26637486987604225</v>
          </cell>
          <cell r="J106">
            <v>0.27670272898179615</v>
          </cell>
          <cell r="K106">
            <v>0.28567272120901616</v>
          </cell>
          <cell r="L106">
            <v>0.27719890845359441</v>
          </cell>
          <cell r="M106">
            <v>0.29251743508384415</v>
          </cell>
          <cell r="N106">
            <v>0.35388369051832014</v>
          </cell>
          <cell r="O106">
            <v>0.34362392034623496</v>
          </cell>
          <cell r="P106">
            <v>0.36440360278424144</v>
          </cell>
          <cell r="Q106">
            <v>0.34770514436053784</v>
          </cell>
          <cell r="R106">
            <v>0.37103940304054389</v>
          </cell>
          <cell r="S106">
            <v>0.37084197277240344</v>
          </cell>
          <cell r="T106">
            <v>0.37740540560941482</v>
          </cell>
          <cell r="U106">
            <v>0.36474355587916202</v>
          </cell>
          <cell r="V106">
            <v>0.35724538903712033</v>
          </cell>
          <cell r="W106">
            <v>0.36129813809204608</v>
          </cell>
          <cell r="X106">
            <v>0.34336214818521898</v>
          </cell>
          <cell r="Y106">
            <v>0.34084067022262859</v>
          </cell>
          <cell r="Z106">
            <v>0.33914006041224515</v>
          </cell>
          <cell r="AA106">
            <v>0.33234584148689361</v>
          </cell>
          <cell r="AB106">
            <v>0.30374357813737068</v>
          </cell>
          <cell r="AC106">
            <v>0.30835218365139705</v>
          </cell>
          <cell r="AD106">
            <v>0.31487840002847833</v>
          </cell>
          <cell r="AE106">
            <v>0.31182942013086279</v>
          </cell>
        </row>
        <row r="107">
          <cell r="A107" t="str">
            <v>heat-ambientFrance</v>
          </cell>
          <cell r="B107" t="str">
            <v>France</v>
          </cell>
          <cell r="C107" t="str">
            <v>heat-ambient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1.3003447835032451E-3</v>
          </cell>
          <cell r="S107">
            <v>3.2131761333249065E-3</v>
          </cell>
          <cell r="T107">
            <v>6.4105542918621462E-3</v>
          </cell>
          <cell r="U107">
            <v>1.1068797263330203E-2</v>
          </cell>
          <cell r="V107">
            <v>1.5699421100650396E-2</v>
          </cell>
          <cell r="W107">
            <v>2.0577581492583093E-2</v>
          </cell>
          <cell r="X107">
            <v>2.6346917346075898E-2</v>
          </cell>
          <cell r="Y107">
            <v>2.8088105637921804E-2</v>
          </cell>
          <cell r="Z107">
            <v>3.2195832827327769E-2</v>
          </cell>
          <cell r="AA107">
            <v>3.6138171843729971E-2</v>
          </cell>
          <cell r="AB107">
            <v>3.9116660274171031E-2</v>
          </cell>
          <cell r="AC107">
            <v>4.3487922656736754E-2</v>
          </cell>
          <cell r="AD107">
            <v>4.9004667530216761E-2</v>
          </cell>
          <cell r="AE107">
            <v>5.2490335633071719E-2</v>
          </cell>
        </row>
        <row r="108">
          <cell r="A108" t="str">
            <v>heat-geothermalFrance</v>
          </cell>
          <cell r="B108" t="str">
            <v>France</v>
          </cell>
          <cell r="C108" t="str">
            <v>heat-geothermal</v>
          </cell>
          <cell r="D108">
            <v>3.0113809830654694E-3</v>
          </cell>
          <cell r="E108">
            <v>2.6650654422072121E-3</v>
          </cell>
          <cell r="F108">
            <v>3.0676689475584193E-3</v>
          </cell>
          <cell r="G108">
            <v>3.0623907892685645E-3</v>
          </cell>
          <cell r="H108">
            <v>3.3395128086772191E-3</v>
          </cell>
          <cell r="I108">
            <v>3.5700324983579967E-3</v>
          </cell>
          <cell r="J108">
            <v>3.1596655207195984E-3</v>
          </cell>
          <cell r="K108">
            <v>3.2942716913502666E-3</v>
          </cell>
          <cell r="L108">
            <v>3.174861747491133E-3</v>
          </cell>
          <cell r="M108">
            <v>3.0854273102085472E-3</v>
          </cell>
          <cell r="N108">
            <v>2.9795126726099592E-3</v>
          </cell>
          <cell r="O108">
            <v>2.8015163878010309E-3</v>
          </cell>
          <cell r="P108">
            <v>1.895477506609866E-3</v>
          </cell>
          <cell r="Q108">
            <v>1.8416258467046042E-3</v>
          </cell>
          <cell r="R108">
            <v>1.7846355506442118E-3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 t="str">
            <v>heat-solarFrance</v>
          </cell>
          <cell r="B109" t="str">
            <v>France</v>
          </cell>
          <cell r="C109" t="str">
            <v>heat-solar</v>
          </cell>
          <cell r="D109">
            <v>6.8856965566717148E-4</v>
          </cell>
          <cell r="E109">
            <v>6.1898472529193962E-4</v>
          </cell>
          <cell r="F109">
            <v>6.3558662675371614E-4</v>
          </cell>
          <cell r="G109">
            <v>6.5663242738358586E-4</v>
          </cell>
          <cell r="H109">
            <v>6.9693143256451288E-4</v>
          </cell>
          <cell r="I109">
            <v>6.9756533797158998E-4</v>
          </cell>
          <cell r="J109">
            <v>6.1120578813616297E-4</v>
          </cell>
          <cell r="K109">
            <v>6.2659003096665643E-4</v>
          </cell>
          <cell r="L109">
            <v>5.8934119282583934E-4</v>
          </cell>
          <cell r="M109">
            <v>5.5777753644280486E-4</v>
          </cell>
          <cell r="N109">
            <v>5.0952642469958653E-4</v>
          </cell>
          <cell r="O109">
            <v>4.7451850459750272E-4</v>
          </cell>
          <cell r="P109">
            <v>4.9274770734250692E-4</v>
          </cell>
          <cell r="Q109">
            <v>4.9650831906562884E-4</v>
          </cell>
          <cell r="R109">
            <v>4.985078943324059E-4</v>
          </cell>
          <cell r="S109">
            <v>5.2256312481169698E-4</v>
          </cell>
          <cell r="T109">
            <v>7.0032177201293508E-4</v>
          </cell>
          <cell r="U109">
            <v>9.5275064255542969E-4</v>
          </cell>
          <cell r="V109">
            <v>1.0940628462232514E-3</v>
          </cell>
          <cell r="W109">
            <v>1.2616564266399925E-3</v>
          </cell>
          <cell r="X109">
            <v>1.3641049781091363E-3</v>
          </cell>
          <cell r="Y109">
            <v>3.0379019071506289E-3</v>
          </cell>
          <cell r="Z109">
            <v>3.0107090053569123E-3</v>
          </cell>
          <cell r="AA109">
            <v>3.076345413178284E-3</v>
          </cell>
          <cell r="AB109">
            <v>3.915999248390192E-3</v>
          </cell>
          <cell r="AC109">
            <v>3.8630988483013499E-3</v>
          </cell>
          <cell r="AD109">
            <v>3.7939307108049154E-3</v>
          </cell>
          <cell r="AE109">
            <v>4.0013865626976949E-3</v>
          </cell>
        </row>
        <row r="110">
          <cell r="A110" t="str">
            <v>liquid-bioFrance</v>
          </cell>
          <cell r="B110" t="str">
            <v>France</v>
          </cell>
          <cell r="C110" t="str">
            <v>liquid-bio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 t="str">
            <v>liquid-ff-heatingoilFrance</v>
          </cell>
          <cell r="B111" t="str">
            <v>France</v>
          </cell>
          <cell r="C111" t="str">
            <v>liquid-ff-heatingoil</v>
          </cell>
          <cell r="D111">
            <v>0.2665290303699181</v>
          </cell>
          <cell r="E111">
            <v>0.24986763153042083</v>
          </cell>
          <cell r="F111">
            <v>0.24337011091695226</v>
          </cell>
          <cell r="G111">
            <v>0.23280765385356755</v>
          </cell>
          <cell r="H111">
            <v>0.22177613531703014</v>
          </cell>
          <cell r="I111">
            <v>0.22930898688219695</v>
          </cell>
          <cell r="J111">
            <v>0.22138355344625435</v>
          </cell>
          <cell r="K111">
            <v>0.21711860607385447</v>
          </cell>
          <cell r="L111">
            <v>0.23170099139882622</v>
          </cell>
          <cell r="M111">
            <v>0.22561764401714909</v>
          </cell>
          <cell r="N111">
            <v>0.19617560560703726</v>
          </cell>
          <cell r="O111">
            <v>0.21286694387203337</v>
          </cell>
          <cell r="P111">
            <v>0.19253062491562328</v>
          </cell>
          <cell r="Q111">
            <v>0.19633251902472801</v>
          </cell>
          <cell r="R111">
            <v>0.18515682411090323</v>
          </cell>
          <cell r="S111">
            <v>0.18943319001966971</v>
          </cell>
          <cell r="T111">
            <v>0.17563359553628316</v>
          </cell>
          <cell r="U111">
            <v>0.15867139111751177</v>
          </cell>
          <cell r="V111">
            <v>0.16862800132367636</v>
          </cell>
          <cell r="W111">
            <v>0.16297792053338531</v>
          </cell>
          <cell r="X111">
            <v>0.14499870232612946</v>
          </cell>
          <cell r="Y111">
            <v>0.13746081040385225</v>
          </cell>
          <cell r="Z111">
            <v>0.13337036812145678</v>
          </cell>
          <cell r="AA111">
            <v>0.12823126994329181</v>
          </cell>
          <cell r="AB111">
            <v>0.12764761258817073</v>
          </cell>
          <cell r="AC111">
            <v>0.12150419312693443</v>
          </cell>
          <cell r="AD111">
            <v>0.11109410376080266</v>
          </cell>
          <cell r="AE111">
            <v>0.11246227526250421</v>
          </cell>
        </row>
        <row r="112">
          <cell r="A112" t="str">
            <v>solid-bioFrance</v>
          </cell>
          <cell r="B112" t="str">
            <v>France</v>
          </cell>
          <cell r="C112" t="str">
            <v>solid-bio</v>
          </cell>
          <cell r="D112">
            <v>0.22945516539006863</v>
          </cell>
          <cell r="E112">
            <v>0.24119701918070902</v>
          </cell>
          <cell r="F112">
            <v>0.2354510216858762</v>
          </cell>
          <cell r="G112">
            <v>0.23323228261497375</v>
          </cell>
          <cell r="H112">
            <v>0.21364042398682279</v>
          </cell>
          <cell r="I112">
            <v>0.22021704137686718</v>
          </cell>
          <cell r="J112">
            <v>0.21820572218329257</v>
          </cell>
          <cell r="K112">
            <v>0.20216863047471628</v>
          </cell>
          <cell r="L112">
            <v>0.19695419378914913</v>
          </cell>
          <cell r="M112">
            <v>0.18366186136480803</v>
          </cell>
          <cell r="N112">
            <v>0.16456570360982867</v>
          </cell>
          <cell r="O112">
            <v>0.16064432169958365</v>
          </cell>
          <cell r="P112">
            <v>0.15426146769771837</v>
          </cell>
          <cell r="Q112">
            <v>0.16020625907108629</v>
          </cell>
          <cell r="R112">
            <v>0.15473392067329042</v>
          </cell>
          <cell r="S112">
            <v>0.15407499956172124</v>
          </cell>
          <cell r="T112">
            <v>0.14416492484555957</v>
          </cell>
          <cell r="U112">
            <v>0.1486007463876913</v>
          </cell>
          <cell r="V112">
            <v>0.1454067171272925</v>
          </cell>
          <cell r="W112">
            <v>0.14966196307232912</v>
          </cell>
          <cell r="X112">
            <v>0.16391918866622729</v>
          </cell>
          <cell r="Y112">
            <v>0.15535112589595906</v>
          </cell>
          <cell r="Z112">
            <v>0.16346302496872406</v>
          </cell>
          <cell r="AA112">
            <v>0.17131208478344162</v>
          </cell>
          <cell r="AB112">
            <v>0.16890664951218232</v>
          </cell>
          <cell r="AC112">
            <v>0.17003373406925146</v>
          </cell>
          <cell r="AD112">
            <v>0.17386380067232113</v>
          </cell>
          <cell r="AE112">
            <v>0.17014715963587698</v>
          </cell>
        </row>
        <row r="113">
          <cell r="A113" t="str">
            <v>solid-ff-coalFrance</v>
          </cell>
          <cell r="B113" t="str">
            <v>France</v>
          </cell>
          <cell r="C113" t="str">
            <v>solid-ff-coal</v>
          </cell>
          <cell r="D113">
            <v>2.7997998282594864E-2</v>
          </cell>
          <cell r="E113">
            <v>2.6448507207420435E-2</v>
          </cell>
          <cell r="F113">
            <v>2.1519613299471749E-2</v>
          </cell>
          <cell r="G113">
            <v>2.0256373345713844E-2</v>
          </cell>
          <cell r="H113">
            <v>1.7071533339572162E-2</v>
          </cell>
          <cell r="I113">
            <v>1.5996895123825454E-2</v>
          </cell>
          <cell r="J113">
            <v>1.556666336264473E-2</v>
          </cell>
          <cell r="K113">
            <v>1.4476628869984378E-2</v>
          </cell>
          <cell r="L113">
            <v>1.2438611276749211E-2</v>
          </cell>
          <cell r="M113">
            <v>1.1672479873224837E-2</v>
          </cell>
          <cell r="N113">
            <v>9.2403518717952288E-3</v>
          </cell>
          <cell r="O113">
            <v>8.6052644413783345E-3</v>
          </cell>
          <cell r="P113">
            <v>6.223674774262453E-3</v>
          </cell>
          <cell r="Q113">
            <v>5.8916483157258085E-3</v>
          </cell>
          <cell r="R113">
            <v>5.4938749504643263E-3</v>
          </cell>
          <cell r="S113">
            <v>5.0568997421432896E-3</v>
          </cell>
          <cell r="T113">
            <v>4.9816280234385706E-3</v>
          </cell>
          <cell r="U113">
            <v>5.2580698096821128E-3</v>
          </cell>
          <cell r="V113">
            <v>5.3302569949841717E-3</v>
          </cell>
          <cell r="W113">
            <v>4.7094687760076831E-3</v>
          </cell>
          <cell r="X113">
            <v>5.1250352475974677E-3</v>
          </cell>
          <cell r="Y113">
            <v>1.0765390862462702E-3</v>
          </cell>
          <cell r="Z113">
            <v>1.0875987192758242E-3</v>
          </cell>
          <cell r="AA113">
            <v>1.0883958841984231E-3</v>
          </cell>
          <cell r="AB113">
            <v>9.7546050604970121E-4</v>
          </cell>
          <cell r="AC113">
            <v>9.5748287980125708E-4</v>
          </cell>
          <cell r="AD113">
            <v>9.4434541683490695E-4</v>
          </cell>
          <cell r="AE113">
            <v>8.9497336940458209E-4</v>
          </cell>
        </row>
        <row r="114">
          <cell r="A114" t="str">
            <v>solid-wasteFrance</v>
          </cell>
          <cell r="B114" t="str">
            <v>France</v>
          </cell>
          <cell r="C114" t="str">
            <v>solid-waste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 t="str">
            <v>electricityGermany</v>
          </cell>
          <cell r="B115" t="str">
            <v>Germany</v>
          </cell>
          <cell r="C115" t="str">
            <v>electricity</v>
          </cell>
          <cell r="D115">
            <v>0.20499527874241469</v>
          </cell>
          <cell r="E115">
            <v>0.17757864247913699</v>
          </cell>
          <cell r="F115">
            <v>0.18745290003023982</v>
          </cell>
          <cell r="G115">
            <v>0.18053026786402032</v>
          </cell>
          <cell r="H115">
            <v>0.18672799352284941</v>
          </cell>
          <cell r="I115">
            <v>0.18410882251917846</v>
          </cell>
          <cell r="J115">
            <v>0.17685995103264016</v>
          </cell>
          <cell r="K115">
            <v>0.17461783722938212</v>
          </cell>
          <cell r="L115">
            <v>0.17762519922224951</v>
          </cell>
          <cell r="M115">
            <v>0.19143319488169883</v>
          </cell>
          <cell r="N115">
            <v>0.18891143936816698</v>
          </cell>
          <cell r="O115">
            <v>0.18052586007250751</v>
          </cell>
          <cell r="P115">
            <v>0.19136098179677646</v>
          </cell>
          <cell r="Q115">
            <v>0.19470273381561046</v>
          </cell>
          <cell r="R115">
            <v>0.20454559817999862</v>
          </cell>
          <cell r="S115">
            <v>0.2088767072926751</v>
          </cell>
          <cell r="T115">
            <v>0.20585151240200711</v>
          </cell>
          <cell r="U115">
            <v>0.24065554408856832</v>
          </cell>
          <cell r="V115">
            <v>0.21344076844962326</v>
          </cell>
          <cell r="W115">
            <v>0.22037695158700255</v>
          </cell>
          <cell r="X115">
            <v>0.21019968544594361</v>
          </cell>
          <cell r="Y115">
            <v>0.23188470975809844</v>
          </cell>
          <cell r="Z115">
            <v>0.22122614355503176</v>
          </cell>
          <cell r="AA115">
            <v>0.21144477257594174</v>
          </cell>
          <cell r="AB115">
            <v>0.23282000890949228</v>
          </cell>
          <cell r="AC115">
            <v>0.22537967798643643</v>
          </cell>
          <cell r="AD115">
            <v>0.21254575401323617</v>
          </cell>
          <cell r="AE115">
            <v>0.21149215043356961</v>
          </cell>
        </row>
        <row r="116">
          <cell r="A116" t="str">
            <v>gas-bioGermany</v>
          </cell>
          <cell r="B116" t="str">
            <v>Germany</v>
          </cell>
          <cell r="C116" t="str">
            <v>gas-bio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6.1868539799738529E-3</v>
          </cell>
        </row>
        <row r="117">
          <cell r="A117" t="str">
            <v>gas-ff-naturalGermany</v>
          </cell>
          <cell r="B117" t="str">
            <v>Germany</v>
          </cell>
          <cell r="C117" t="str">
            <v>gas-ff-natural</v>
          </cell>
          <cell r="D117">
            <v>0.27931760754407597</v>
          </cell>
          <cell r="E117">
            <v>0.3161849943769498</v>
          </cell>
          <cell r="F117">
            <v>0.33300225845520015</v>
          </cell>
          <cell r="G117">
            <v>0.34439877165342486</v>
          </cell>
          <cell r="H117">
            <v>0.34861140128962309</v>
          </cell>
          <cell r="I117">
            <v>0.37286868269155993</v>
          </cell>
          <cell r="J117">
            <v>0.39967649479026468</v>
          </cell>
          <cell r="K117">
            <v>0.37103235361699932</v>
          </cell>
          <cell r="L117">
            <v>0.38067883948440273</v>
          </cell>
          <cell r="M117">
            <v>0.40034099057022937</v>
          </cell>
          <cell r="N117">
            <v>0.40974607317806838</v>
          </cell>
          <cell r="O117">
            <v>0.40156928775698253</v>
          </cell>
          <cell r="P117">
            <v>0.41631767448370027</v>
          </cell>
          <cell r="Q117">
            <v>0.41474763716469953</v>
          </cell>
          <cell r="R117">
            <v>0.42334976597234808</v>
          </cell>
          <cell r="S117">
            <v>0.41427848945112372</v>
          </cell>
          <cell r="T117">
            <v>0.39818973718339024</v>
          </cell>
          <cell r="U117">
            <v>0.43215652877115057</v>
          </cell>
          <cell r="V117">
            <v>0.40788720981902477</v>
          </cell>
          <cell r="W117">
            <v>0.41581513123803021</v>
          </cell>
          <cell r="X117">
            <v>0.42674234633090308</v>
          </cell>
          <cell r="Y117">
            <v>0.40565543504016177</v>
          </cell>
          <cell r="Z117">
            <v>0.41962765758358828</v>
          </cell>
          <cell r="AA117">
            <v>0.4225688673074498</v>
          </cell>
          <cell r="AB117">
            <v>0.39721098460753801</v>
          </cell>
          <cell r="AC117">
            <v>0.41397161141119077</v>
          </cell>
          <cell r="AD117">
            <v>0.44259129328438235</v>
          </cell>
          <cell r="AE117">
            <v>0.42524121537665732</v>
          </cell>
        </row>
        <row r="118">
          <cell r="A118" t="str">
            <v>heat-ambientGermany</v>
          </cell>
          <cell r="B118" t="str">
            <v>Germany</v>
          </cell>
          <cell r="C118" t="str">
            <v>heat-ambient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1.9055466514088838E-2</v>
          </cell>
        </row>
        <row r="119">
          <cell r="A119" t="str">
            <v>heat-geothermalGermany</v>
          </cell>
          <cell r="B119" t="str">
            <v>Germany</v>
          </cell>
          <cell r="C119" t="str">
            <v>heat-geothermal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2.5264828553801328E-5</v>
          </cell>
          <cell r="R119">
            <v>6.3944712730411294E-5</v>
          </cell>
          <cell r="S119">
            <v>1.211351571102873E-4</v>
          </cell>
          <cell r="T119">
            <v>7.273522409047472E-5</v>
          </cell>
          <cell r="U119">
            <v>8.0628502775050869E-5</v>
          </cell>
          <cell r="V119">
            <v>1.0242445591367418E-4</v>
          </cell>
          <cell r="W119">
            <v>1.5040959133369726E-4</v>
          </cell>
          <cell r="X119">
            <v>2.4475551741078298E-4</v>
          </cell>
          <cell r="Y119">
            <v>3.1404320588539902E-4</v>
          </cell>
          <cell r="Z119">
            <v>3.9561947491233352E-4</v>
          </cell>
          <cell r="AA119">
            <v>3.9300439519408158E-4</v>
          </cell>
          <cell r="AB119">
            <v>4.2466546260518291E-4</v>
          </cell>
          <cell r="AC119">
            <v>4.6796055713884554E-4</v>
          </cell>
          <cell r="AD119">
            <v>6.0660523809521962E-4</v>
          </cell>
          <cell r="AE119">
            <v>5.3341100876133629E-4</v>
          </cell>
        </row>
        <row r="120">
          <cell r="A120" t="str">
            <v>heat-solarGermany</v>
          </cell>
          <cell r="B120" t="str">
            <v>Germany</v>
          </cell>
          <cell r="C120" t="str">
            <v>heat-solar</v>
          </cell>
          <cell r="D120">
            <v>1.4998225157837098E-4</v>
          </cell>
          <cell r="E120">
            <v>1.9221400883558885E-4</v>
          </cell>
          <cell r="F120">
            <v>2.6458532836008545E-4</v>
          </cell>
          <cell r="G120">
            <v>3.1856580250392191E-4</v>
          </cell>
          <cell r="H120">
            <v>4.3233086410771288E-4</v>
          </cell>
          <cell r="I120">
            <v>5.1633860302998215E-4</v>
          </cell>
          <cell r="J120">
            <v>6.0059256135501255E-4</v>
          </cell>
          <cell r="K120">
            <v>7.7719311572267615E-4</v>
          </cell>
          <cell r="L120">
            <v>9.7073150774843614E-4</v>
          </cell>
          <cell r="M120">
            <v>1.3836684052827336E-3</v>
          </cell>
          <cell r="N120">
            <v>1.6301532353805881E-3</v>
          </cell>
          <cell r="O120">
            <v>1.9654287780719554E-3</v>
          </cell>
          <cell r="P120">
            <v>2.4268693035443189E-3</v>
          </cell>
          <cell r="Q120">
            <v>3.2948136402269857E-3</v>
          </cell>
          <cell r="R120">
            <v>3.4701951813236711E-3</v>
          </cell>
          <cell r="S120">
            <v>4.1419765245016829E-3</v>
          </cell>
          <cell r="T120">
            <v>4.818154495368464E-3</v>
          </cell>
          <cell r="U120">
            <v>6.2525845670333311E-3</v>
          </cell>
          <cell r="V120">
            <v>6.4308536341713034E-3</v>
          </cell>
          <cell r="W120">
            <v>7.8270065438575138E-3</v>
          </cell>
          <cell r="X120">
            <v>7.7702070203480213E-3</v>
          </cell>
          <cell r="Y120">
            <v>1.0298907456578544E-2</v>
          </cell>
          <cell r="Z120">
            <v>1.0135941469651794E-2</v>
          </cell>
          <cell r="AA120">
            <v>9.8553242964321778E-3</v>
          </cell>
          <cell r="AB120">
            <v>1.234112181965244E-2</v>
          </cell>
          <cell r="AC120">
            <v>1.2885931513401182E-2</v>
          </cell>
          <cell r="AD120">
            <v>1.2237490144820052E-2</v>
          </cell>
          <cell r="AE120">
            <v>1.2380576571599262E-2</v>
          </cell>
        </row>
        <row r="121">
          <cell r="A121" t="str">
            <v>liquid-bioGermany</v>
          </cell>
          <cell r="B121" t="str">
            <v>Germany</v>
          </cell>
          <cell r="C121" t="str">
            <v>liquid-bio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2.156513825795777E-5</v>
          </cell>
        </row>
        <row r="122">
          <cell r="A122" t="str">
            <v>liquid-ff-heatingoilGermany</v>
          </cell>
          <cell r="B122" t="str">
            <v>Germany</v>
          </cell>
          <cell r="C122" t="str">
            <v>liquid-ff-heatingoil</v>
          </cell>
          <cell r="D122">
            <v>0.30931146596048259</v>
          </cell>
          <cell r="E122">
            <v>0.36100918627081052</v>
          </cell>
          <cell r="F122">
            <v>0.37243520082690368</v>
          </cell>
          <cell r="G122">
            <v>0.37616840069010821</v>
          </cell>
          <cell r="H122">
            <v>0.36875119768571157</v>
          </cell>
          <cell r="I122">
            <v>0.36522721482920156</v>
          </cell>
          <cell r="J122">
            <v>0.3510720418527965</v>
          </cell>
          <cell r="K122">
            <v>0.36768234421141333</v>
          </cell>
          <cell r="L122">
            <v>0.36083107549172738</v>
          </cell>
          <cell r="M122">
            <v>0.3258492288155771</v>
          </cell>
          <cell r="N122">
            <v>0.31644387529789042</v>
          </cell>
          <cell r="O122">
            <v>0.33770491685126341</v>
          </cell>
          <cell r="P122">
            <v>0.31057640171760564</v>
          </cell>
          <cell r="Q122">
            <v>0.30115061922190156</v>
          </cell>
          <cell r="R122">
            <v>0.28321767286823635</v>
          </cell>
          <cell r="S122">
            <v>0.28474250776216581</v>
          </cell>
          <cell r="T122">
            <v>0.2984080917437687</v>
          </cell>
          <cell r="U122">
            <v>0.2134364523139142</v>
          </cell>
          <cell r="V122">
            <v>0.27369688368432504</v>
          </cell>
          <cell r="W122">
            <v>0.24596994724672192</v>
          </cell>
          <cell r="X122">
            <v>0.2330574044245835</v>
          </cell>
          <cell r="Y122">
            <v>0.22856331837158078</v>
          </cell>
          <cell r="Z122">
            <v>0.23104836512871801</v>
          </cell>
          <cell r="AA122">
            <v>0.24135348290765393</v>
          </cell>
          <cell r="AB122">
            <v>0.24303851376865879</v>
          </cell>
          <cell r="AC122">
            <v>0.22677630919180686</v>
          </cell>
          <cell r="AD122">
            <v>0.20870763386529831</v>
          </cell>
          <cell r="AE122">
            <v>0.2068660061837842</v>
          </cell>
        </row>
        <row r="123">
          <cell r="A123" t="str">
            <v>solid-bioGermany</v>
          </cell>
          <cell r="B123" t="str">
            <v>Germany</v>
          </cell>
          <cell r="C123" t="str">
            <v>solid-bio</v>
          </cell>
          <cell r="D123">
            <v>3.7924148224491604E-2</v>
          </cell>
          <cell r="E123">
            <v>3.6994138089830632E-2</v>
          </cell>
          <cell r="F123">
            <v>3.8844815201598784E-2</v>
          </cell>
          <cell r="G123">
            <v>3.6434173685232538E-2</v>
          </cell>
          <cell r="H123">
            <v>3.8157052626534682E-2</v>
          </cell>
          <cell r="I123">
            <v>3.6839971382840397E-2</v>
          </cell>
          <cell r="J123">
            <v>3.354945220671729E-2</v>
          </cell>
          <cell r="K123">
            <v>5.7053724580252922E-2</v>
          </cell>
          <cell r="L123">
            <v>6.0402545788977101E-2</v>
          </cell>
          <cell r="M123">
            <v>6.3511651712397768E-2</v>
          </cell>
          <cell r="N123">
            <v>6.7807458545347005E-2</v>
          </cell>
          <cell r="O123">
            <v>6.4254332456534807E-2</v>
          </cell>
          <cell r="P123">
            <v>6.7408594210900369E-2</v>
          </cell>
          <cell r="Q123">
            <v>7.4017840778217922E-2</v>
          </cell>
          <cell r="R123">
            <v>7.5204014386035453E-2</v>
          </cell>
          <cell r="S123">
            <v>7.7460293980894435E-2</v>
          </cell>
          <cell r="T123">
            <v>8.1162240189407334E-2</v>
          </cell>
          <cell r="U123">
            <v>9.308438783668295E-2</v>
          </cell>
          <cell r="V123">
            <v>8.6845155220027864E-2</v>
          </cell>
          <cell r="W123">
            <v>9.8172224266390051E-2</v>
          </cell>
          <cell r="X123">
            <v>0.10486908728326448</v>
          </cell>
          <cell r="Y123">
            <v>0.10619090565464533</v>
          </cell>
          <cell r="Z123">
            <v>0.10361564386750281</v>
          </cell>
          <cell r="AA123">
            <v>0.10187872736009447</v>
          </cell>
          <cell r="AB123">
            <v>0.10219808565004718</v>
          </cell>
          <cell r="AC123">
            <v>0.1082826554269779</v>
          </cell>
          <cell r="AD123">
            <v>0.11324575704694038</v>
          </cell>
          <cell r="AE123">
            <v>0.10862250779956754</v>
          </cell>
        </row>
        <row r="124">
          <cell r="A124" t="str">
            <v>solid-ff-coalGermany</v>
          </cell>
          <cell r="B124" t="str">
            <v>Germany</v>
          </cell>
          <cell r="C124" t="str">
            <v>solid-ff-coal</v>
          </cell>
          <cell r="D124">
            <v>0.16830151727695691</v>
          </cell>
          <cell r="E124">
            <v>0.10804082477443638</v>
          </cell>
          <cell r="F124">
            <v>6.8000240157697414E-2</v>
          </cell>
          <cell r="G124">
            <v>6.2149820304710224E-2</v>
          </cell>
          <cell r="H124">
            <v>5.7320024011173504E-2</v>
          </cell>
          <cell r="I124">
            <v>4.0438969974189637E-2</v>
          </cell>
          <cell r="J124">
            <v>3.8241467556226261E-2</v>
          </cell>
          <cell r="K124">
            <v>2.883654724622961E-2</v>
          </cell>
          <cell r="L124">
            <v>1.9491608504894887E-2</v>
          </cell>
          <cell r="M124">
            <v>1.7481265614814119E-2</v>
          </cell>
          <cell r="N124">
            <v>1.5461000375146701E-2</v>
          </cell>
          <cell r="O124">
            <v>1.398017408463972E-2</v>
          </cell>
          <cell r="P124">
            <v>1.1909478487472931E-2</v>
          </cell>
          <cell r="Q124">
            <v>1.2061090550789702E-2</v>
          </cell>
          <cell r="R124">
            <v>1.0148808699327438E-2</v>
          </cell>
          <cell r="S124">
            <v>1.0378889831528779E-2</v>
          </cell>
          <cell r="T124">
            <v>1.1497528761967643E-2</v>
          </cell>
          <cell r="U124">
            <v>1.4333873919875728E-2</v>
          </cell>
          <cell r="V124">
            <v>1.1596704736913993E-2</v>
          </cell>
          <cell r="W124">
            <v>1.1688329526664015E-2</v>
          </cell>
          <cell r="X124">
            <v>1.7116513977546464E-2</v>
          </cell>
          <cell r="Y124">
            <v>1.7092680513049498E-2</v>
          </cell>
          <cell r="Z124">
            <v>1.3950628920594911E-2</v>
          </cell>
          <cell r="AA124">
            <v>1.2505821157233853E-2</v>
          </cell>
          <cell r="AB124">
            <v>1.1966619782006178E-2</v>
          </cell>
          <cell r="AC124">
            <v>1.2235853913048014E-2</v>
          </cell>
          <cell r="AD124">
            <v>1.0065466407227485E-2</v>
          </cell>
          <cell r="AE124">
            <v>9.6002469937401039E-3</v>
          </cell>
        </row>
        <row r="125">
          <cell r="A125" t="str">
            <v>solid-wasteGermany</v>
          </cell>
          <cell r="B125" t="str">
            <v>Germany</v>
          </cell>
          <cell r="C125" t="str">
            <v>solid-waste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 t="str">
            <v>electricityGreece</v>
          </cell>
          <cell r="B126" t="str">
            <v>Greece</v>
          </cell>
          <cell r="C126" t="str">
            <v>electricity</v>
          </cell>
          <cell r="D126">
            <v>0.25466714930732476</v>
          </cell>
          <cell r="E126">
            <v>0.27323837914443488</v>
          </cell>
          <cell r="F126">
            <v>0.28681380337870649</v>
          </cell>
          <cell r="G126">
            <v>0.2848854283267544</v>
          </cell>
          <cell r="H126">
            <v>0.29261865434076495</v>
          </cell>
          <cell r="I126">
            <v>0.2963851560312048</v>
          </cell>
          <cell r="J126">
            <v>0.26620942747568899</v>
          </cell>
          <cell r="K126">
            <v>0.26228916470290975</v>
          </cell>
          <cell r="L126">
            <v>0.26127893347427938</v>
          </cell>
          <cell r="M126">
            <v>0.27437826698548479</v>
          </cell>
          <cell r="N126">
            <v>0.27283076136225315</v>
          </cell>
          <cell r="O126">
            <v>0.2663818543653424</v>
          </cell>
          <cell r="P126">
            <v>0.2770803815537678</v>
          </cell>
          <cell r="Q126">
            <v>0.25840002149177405</v>
          </cell>
          <cell r="R126">
            <v>0.26951229061574256</v>
          </cell>
          <cell r="S126">
            <v>0.26530095064761533</v>
          </cell>
          <cell r="T126">
            <v>0.27852185293957032</v>
          </cell>
          <cell r="U126">
            <v>0.28836664127934181</v>
          </cell>
          <cell r="V126">
            <v>0.30052909379551279</v>
          </cell>
          <cell r="W126">
            <v>0.3256979854372532</v>
          </cell>
          <cell r="X126">
            <v>0.34121558101352628</v>
          </cell>
          <cell r="Y126">
            <v>0.27986213456927483</v>
          </cell>
          <cell r="Z126">
            <v>0.32810844383789406</v>
          </cell>
          <cell r="AA126">
            <v>0.40298059598487773</v>
          </cell>
          <cell r="AB126">
            <v>0.39467861863647669</v>
          </cell>
          <cell r="AC126">
            <v>0.34662661297774461</v>
          </cell>
          <cell r="AD126">
            <v>0.40588543835446989</v>
          </cell>
          <cell r="AE126">
            <v>0.3868852601821261</v>
          </cell>
        </row>
        <row r="127">
          <cell r="A127" t="str">
            <v>gas-bioGreece</v>
          </cell>
          <cell r="B127" t="str">
            <v>Greece</v>
          </cell>
          <cell r="C127" t="str">
            <v>gas-bio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 t="str">
            <v>gas-ff-naturalGreece</v>
          </cell>
          <cell r="B128" t="str">
            <v>Greece</v>
          </cell>
          <cell r="C128" t="str">
            <v>gas-ff-natural</v>
          </cell>
          <cell r="D128">
            <v>4.2675509130949786E-2</v>
          </cell>
          <cell r="E128">
            <v>3.9543054650277958E-2</v>
          </cell>
          <cell r="F128">
            <v>4.2002014839402205E-2</v>
          </cell>
          <cell r="G128">
            <v>3.9921400800596578E-2</v>
          </cell>
          <cell r="H128">
            <v>3.5670547773349687E-2</v>
          </cell>
          <cell r="I128">
            <v>3.3756415498136204E-2</v>
          </cell>
          <cell r="J128">
            <v>2.7905336124877642E-2</v>
          </cell>
          <cell r="K128">
            <v>2.7170684909777674E-2</v>
          </cell>
          <cell r="L128">
            <v>2.1210830666036719E-2</v>
          </cell>
          <cell r="M128">
            <v>1.9635754192059464E-2</v>
          </cell>
          <cell r="N128">
            <v>1.6224021119234561E-2</v>
          </cell>
          <cell r="O128">
            <v>1.578998035463881E-2</v>
          </cell>
          <cell r="P128">
            <v>1.2825022592859513E-2</v>
          </cell>
          <cell r="Q128">
            <v>1.3534517781062053E-2</v>
          </cell>
          <cell r="R128">
            <v>1.7371971938943E-2</v>
          </cell>
          <cell r="S128">
            <v>2.3508475341726121E-2</v>
          </cell>
          <cell r="T128">
            <v>3.5256921255089439E-2</v>
          </cell>
          <cell r="U128">
            <v>4.2268401670558189E-2</v>
          </cell>
          <cell r="V128">
            <v>4.959683087490506E-2</v>
          </cell>
          <cell r="W128">
            <v>6.1961556404268009E-2</v>
          </cell>
          <cell r="X128">
            <v>6.6313492590720752E-2</v>
          </cell>
          <cell r="Y128">
            <v>7.2165725074898365E-2</v>
          </cell>
          <cell r="Z128">
            <v>6.565340451757222E-2</v>
          </cell>
          <cell r="AA128">
            <v>7.8675032780592041E-2</v>
          </cell>
          <cell r="AB128">
            <v>8.5206493437326961E-2</v>
          </cell>
          <cell r="AC128">
            <v>9.9943132894793091E-2</v>
          </cell>
          <cell r="AD128">
            <v>9.583754696368392E-2</v>
          </cell>
          <cell r="AE128">
            <v>0.10129080117333894</v>
          </cell>
        </row>
        <row r="129">
          <cell r="A129" t="str">
            <v>heat-ambientGreece</v>
          </cell>
          <cell r="B129" t="str">
            <v>Greece</v>
          </cell>
          <cell r="C129" t="str">
            <v>heat-ambient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1.4112664742889683E-2</v>
          </cell>
        </row>
        <row r="130">
          <cell r="A130" t="str">
            <v>heat-geothermalGreece</v>
          </cell>
          <cell r="B130" t="str">
            <v>Greece</v>
          </cell>
          <cell r="C130" t="str">
            <v>heat-geothermal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3.1061567188122803E-5</v>
          </cell>
          <cell r="S130">
            <v>3.4922719313305977E-5</v>
          </cell>
          <cell r="T130">
            <v>3.500164745974169E-5</v>
          </cell>
          <cell r="U130">
            <v>3.567174375809851E-5</v>
          </cell>
          <cell r="V130">
            <v>3.6829663961132557E-5</v>
          </cell>
          <cell r="W130">
            <v>3.990308772599824E-5</v>
          </cell>
          <cell r="X130">
            <v>4.1806541651244581E-5</v>
          </cell>
          <cell r="Y130">
            <v>3.5265839808892386E-5</v>
          </cell>
          <cell r="Z130">
            <v>3.8243107630921583E-5</v>
          </cell>
          <cell r="AA130">
            <v>3.8415281007780559E-5</v>
          </cell>
          <cell r="AB130">
            <v>3.1847892325219969E-5</v>
          </cell>
          <cell r="AC130">
            <v>2.7353215519892684E-5</v>
          </cell>
          <cell r="AD130">
            <v>0</v>
          </cell>
          <cell r="AE130">
            <v>0</v>
          </cell>
        </row>
        <row r="131">
          <cell r="A131" t="str">
            <v>heat-solarGreece</v>
          </cell>
          <cell r="B131" t="str">
            <v>Greece</v>
          </cell>
          <cell r="C131" t="str">
            <v>heat-solar</v>
          </cell>
          <cell r="D131">
            <v>1.8304984722725882E-2</v>
          </cell>
          <cell r="E131">
            <v>1.9872914890929825E-2</v>
          </cell>
          <cell r="F131">
            <v>2.1704315245356202E-2</v>
          </cell>
          <cell r="G131">
            <v>2.3436242943094928E-2</v>
          </cell>
          <cell r="H131">
            <v>2.4298683129980448E-2</v>
          </cell>
          <cell r="I131">
            <v>2.4438423947798407E-2</v>
          </cell>
          <cell r="J131">
            <v>2.1496760969723062E-2</v>
          </cell>
          <cell r="K131">
            <v>2.1764245555181506E-2</v>
          </cell>
          <cell r="L131">
            <v>2.2001513395738734E-2</v>
          </cell>
          <cell r="M131">
            <v>2.2705371629360798E-2</v>
          </cell>
          <cell r="N131">
            <v>2.1871227611344437E-2</v>
          </cell>
          <cell r="O131">
            <v>2.1126217611989632E-2</v>
          </cell>
          <cell r="P131">
            <v>1.9935645077207933E-2</v>
          </cell>
          <cell r="Q131">
            <v>1.7782980963880476E-2</v>
          </cell>
          <cell r="R131">
            <v>1.9684663713895809E-2</v>
          </cell>
          <cell r="S131">
            <v>1.8158351311220119E-2</v>
          </cell>
          <cell r="T131">
            <v>1.9709409359110672E-2</v>
          </cell>
          <cell r="U131">
            <v>2.9235888837134769E-2</v>
          </cell>
          <cell r="V131">
            <v>3.2713225917979372E-2</v>
          </cell>
          <cell r="W131">
            <v>3.7324429025464234E-2</v>
          </cell>
          <cell r="X131">
            <v>3.9329668220221103E-2</v>
          </cell>
          <cell r="Y131">
            <v>3.2347268448373212E-2</v>
          </cell>
          <cell r="Z131">
            <v>3.535084747527413E-2</v>
          </cell>
          <cell r="AA131">
            <v>4.810963237650627E-2</v>
          </cell>
          <cell r="AB131">
            <v>4.9143438892592574E-2</v>
          </cell>
          <cell r="AC131">
            <v>4.3217850662476492E-2</v>
          </cell>
          <cell r="AD131">
            <v>4.5262888043487499E-2</v>
          </cell>
          <cell r="AE131">
            <v>5.9587570823510426E-2</v>
          </cell>
        </row>
        <row r="132">
          <cell r="A132" t="str">
            <v>liquid-bioGreece</v>
          </cell>
          <cell r="B132" t="str">
            <v>Greece</v>
          </cell>
          <cell r="C132" t="str">
            <v>liquid-bio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 t="str">
            <v>liquid-ff-heatingoilGreece</v>
          </cell>
          <cell r="B133" t="str">
            <v>Greece</v>
          </cell>
          <cell r="C133" t="str">
            <v>liquid-ff-heatingoil</v>
          </cell>
          <cell r="D133">
            <v>0.4485502991316711</v>
          </cell>
          <cell r="E133">
            <v>0.43545911907374601</v>
          </cell>
          <cell r="F133">
            <v>0.42031970252043527</v>
          </cell>
          <cell r="G133">
            <v>0.42131339439228344</v>
          </cell>
          <cell r="H133">
            <v>0.42022946698236846</v>
          </cell>
          <cell r="I133">
            <v>0.42766283421618978</v>
          </cell>
          <cell r="J133">
            <v>0.50010637582858175</v>
          </cell>
          <cell r="K133">
            <v>0.50895200575757071</v>
          </cell>
          <cell r="L133">
            <v>0.52238556608320452</v>
          </cell>
          <cell r="M133">
            <v>0.51337748319295118</v>
          </cell>
          <cell r="N133">
            <v>0.52831945075696241</v>
          </cell>
          <cell r="O133">
            <v>0.54362829204626961</v>
          </cell>
          <cell r="P133">
            <v>0.54551501097367472</v>
          </cell>
          <cell r="Q133">
            <v>0.58095938475045328</v>
          </cell>
          <cell r="R133">
            <v>0.56184739321842292</v>
          </cell>
          <cell r="S133">
            <v>0.56377263371607544</v>
          </cell>
          <cell r="T133">
            <v>0.53757509319417707</v>
          </cell>
          <cell r="U133">
            <v>0.48953081011463884</v>
          </cell>
          <cell r="V133">
            <v>0.48799381878686943</v>
          </cell>
          <cell r="W133">
            <v>0.45087334488364078</v>
          </cell>
          <cell r="X133">
            <v>0.41981954020246193</v>
          </cell>
          <cell r="Y133">
            <v>0.46892414816379452</v>
          </cell>
          <cell r="Z133">
            <v>0.37974785177852477</v>
          </cell>
          <cell r="AA133">
            <v>0.24929180220589672</v>
          </cell>
          <cell r="AB133">
            <v>0.25815607126541312</v>
          </cell>
          <cell r="AC133">
            <v>0.31831626477360958</v>
          </cell>
          <cell r="AD133">
            <v>0.28078287127394685</v>
          </cell>
          <cell r="AE133">
            <v>0.26704142722612084</v>
          </cell>
        </row>
        <row r="134">
          <cell r="A134" t="str">
            <v>solid-bioGreece</v>
          </cell>
          <cell r="B134" t="str">
            <v>Greece</v>
          </cell>
          <cell r="C134" t="str">
            <v>solid-bio</v>
          </cell>
          <cell r="D134">
            <v>0.22914768771495647</v>
          </cell>
          <cell r="E134">
            <v>0.22277973924197006</v>
          </cell>
          <cell r="F134">
            <v>0.22067049203258313</v>
          </cell>
          <cell r="G134">
            <v>0.22192640745326767</v>
          </cell>
          <cell r="H134">
            <v>0.21854650572764681</v>
          </cell>
          <cell r="I134">
            <v>0.2102800729049196</v>
          </cell>
          <cell r="J134">
            <v>0.17738737932912982</v>
          </cell>
          <cell r="K134">
            <v>0.17238335382417549</v>
          </cell>
          <cell r="L134">
            <v>0.16703154840727458</v>
          </cell>
          <cell r="M134">
            <v>0.16613940526428389</v>
          </cell>
          <cell r="N134">
            <v>0.15679512935419493</v>
          </cell>
          <cell r="O134">
            <v>0.14952113367194458</v>
          </cell>
          <cell r="P134">
            <v>0.14340950354540388</v>
          </cell>
          <cell r="Q134">
            <v>0.12830004270941822</v>
          </cell>
          <cell r="R134">
            <v>0.13057762053143548</v>
          </cell>
          <cell r="S134">
            <v>0.12836202024457238</v>
          </cell>
          <cell r="T134">
            <v>0.12865212870490603</v>
          </cell>
          <cell r="U134">
            <v>0.15023836568878776</v>
          </cell>
          <cell r="V134">
            <v>0.12801142760840312</v>
          </cell>
          <cell r="W134">
            <v>0.12334504032823317</v>
          </cell>
          <cell r="X134">
            <v>0.13254337209813902</v>
          </cell>
          <cell r="Y134">
            <v>0.14583883400424597</v>
          </cell>
          <cell r="Z134">
            <v>0.19102452284214771</v>
          </cell>
          <cell r="AA134">
            <v>0.22067000011014171</v>
          </cell>
          <cell r="AB134">
            <v>0.2120106163209475</v>
          </cell>
          <cell r="AC134">
            <v>0.1907969531735936</v>
          </cell>
          <cell r="AD134">
            <v>0.17177165097827038</v>
          </cell>
          <cell r="AE134">
            <v>0.17006812077798347</v>
          </cell>
        </row>
        <row r="135">
          <cell r="A135" t="str">
            <v>solid-ff-coalGreece</v>
          </cell>
          <cell r="B135" t="str">
            <v>Greece</v>
          </cell>
          <cell r="C135" t="str">
            <v>solid-ff-coal</v>
          </cell>
          <cell r="D135">
            <v>6.6543699923719704E-3</v>
          </cell>
          <cell r="E135">
            <v>9.1067929986411843E-3</v>
          </cell>
          <cell r="F135">
            <v>8.4896719835166647E-3</v>
          </cell>
          <cell r="G135">
            <v>8.5171260840028948E-3</v>
          </cell>
          <cell r="H135">
            <v>8.6361420458896613E-3</v>
          </cell>
          <cell r="I135">
            <v>7.4770974017513364E-3</v>
          </cell>
          <cell r="J135">
            <v>6.8947202719986979E-3</v>
          </cell>
          <cell r="K135">
            <v>7.4405452503848316E-3</v>
          </cell>
          <cell r="L135">
            <v>6.0916079734661434E-3</v>
          </cell>
          <cell r="M135">
            <v>3.7637187358600236E-3</v>
          </cell>
          <cell r="N135">
            <v>3.9594097960104387E-3</v>
          </cell>
          <cell r="O135">
            <v>3.5525219498148768E-3</v>
          </cell>
          <cell r="P135">
            <v>1.2344362570863138E-3</v>
          </cell>
          <cell r="Q135">
            <v>1.023052303411947E-3</v>
          </cell>
          <cell r="R135">
            <v>9.7499841437209407E-4</v>
          </cell>
          <cell r="S135">
            <v>8.6264601947736959E-4</v>
          </cell>
          <cell r="T135">
            <v>2.4959289968674441E-4</v>
          </cell>
          <cell r="U135">
            <v>3.2422066578041372E-4</v>
          </cell>
          <cell r="V135">
            <v>1.1187733523690634E-3</v>
          </cell>
          <cell r="W135">
            <v>7.577408334146368E-4</v>
          </cell>
          <cell r="X135">
            <v>7.3653933327978011E-4</v>
          </cell>
          <cell r="Y135">
            <v>8.2662389960424718E-4</v>
          </cell>
          <cell r="Z135">
            <v>7.66864409562459E-5</v>
          </cell>
          <cell r="AA135">
            <v>2.3452126097756946E-4</v>
          </cell>
          <cell r="AB135">
            <v>7.7291355491794348E-4</v>
          </cell>
          <cell r="AC135">
            <v>1.0718323022626858E-3</v>
          </cell>
          <cell r="AD135">
            <v>4.5960438614133431E-4</v>
          </cell>
          <cell r="AE135">
            <v>1.0141550740305697E-3</v>
          </cell>
        </row>
        <row r="136">
          <cell r="A136" t="str">
            <v>solid-wasteGreece</v>
          </cell>
          <cell r="B136" t="str">
            <v>Greece</v>
          </cell>
          <cell r="C136" t="str">
            <v>solid-waste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electricityHungary</v>
          </cell>
          <cell r="B137" t="str">
            <v>Hungary</v>
          </cell>
          <cell r="C137" t="str">
            <v>electricity</v>
          </cell>
          <cell r="D137">
            <v>0.13413638514298695</v>
          </cell>
          <cell r="E137">
            <v>0.13705327391889238</v>
          </cell>
          <cell r="F137">
            <v>0.16189643038142432</v>
          </cell>
          <cell r="G137">
            <v>0.14930481818287356</v>
          </cell>
          <cell r="H137">
            <v>0.15187703205018005</v>
          </cell>
          <cell r="I137">
            <v>0.1551647109995466</v>
          </cell>
          <cell r="J137">
            <v>0.15867877645068487</v>
          </cell>
          <cell r="K137">
            <v>0.16455045266935694</v>
          </cell>
          <cell r="L137">
            <v>0.17585344937690442</v>
          </cell>
          <cell r="M137">
            <v>0.16783348102130202</v>
          </cell>
          <cell r="N137">
            <v>0.17064398871912628</v>
          </cell>
          <cell r="O137">
            <v>0.16552830164655455</v>
          </cell>
          <cell r="P137">
            <v>0.16594429739899003</v>
          </cell>
          <cell r="Q137">
            <v>0.15944190714744497</v>
          </cell>
          <cell r="R137">
            <v>0.17507218227066121</v>
          </cell>
          <cell r="S137">
            <v>0.15252166694089297</v>
          </cell>
          <cell r="T137">
            <v>0.16275163791513189</v>
          </cell>
          <cell r="U137">
            <v>0.17598227598838875</v>
          </cell>
          <cell r="V137">
            <v>0.18035719907429437</v>
          </cell>
          <cell r="W137">
            <v>0.16736198997424695</v>
          </cell>
          <cell r="X137">
            <v>0.15844509794341932</v>
          </cell>
          <cell r="Y137">
            <v>0.16101470733327197</v>
          </cell>
          <cell r="Z137">
            <v>0.15640207203337286</v>
          </cell>
          <cell r="AA137">
            <v>0.1599780533033911</v>
          </cell>
          <cell r="AB137">
            <v>0.17732593915473205</v>
          </cell>
          <cell r="AC137">
            <v>0.16940121043708892</v>
          </cell>
          <cell r="AD137">
            <v>0.16624772636411533</v>
          </cell>
          <cell r="AE137">
            <v>0.16676928392693005</v>
          </cell>
        </row>
        <row r="138">
          <cell r="A138" t="str">
            <v>gas-bioHungary</v>
          </cell>
          <cell r="B138" t="str">
            <v>Hungary</v>
          </cell>
          <cell r="C138" t="str">
            <v>gas-bio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 t="str">
            <v>gas-ff-naturalHungary</v>
          </cell>
          <cell r="B139" t="str">
            <v>Hungary</v>
          </cell>
          <cell r="C139" t="str">
            <v>gas-ff-natural</v>
          </cell>
          <cell r="D139">
            <v>0.33422048861844339</v>
          </cell>
          <cell r="E139">
            <v>0.38099298135912169</v>
          </cell>
          <cell r="F139">
            <v>0.41905420240075786</v>
          </cell>
          <cell r="G139">
            <v>0.48863481097609435</v>
          </cell>
          <cell r="H139">
            <v>0.50661920326226262</v>
          </cell>
          <cell r="I139">
            <v>0.58394470402614995</v>
          </cell>
          <cell r="J139">
            <v>0.63467857525732918</v>
          </cell>
          <cell r="K139">
            <v>0.64871441198184976</v>
          </cell>
          <cell r="L139">
            <v>0.65708944338488706</v>
          </cell>
          <cell r="M139">
            <v>0.67200407809358653</v>
          </cell>
          <cell r="N139">
            <v>0.6720058613522657</v>
          </cell>
          <cell r="O139">
            <v>0.67525021954250408</v>
          </cell>
          <cell r="P139">
            <v>0.67818458367979084</v>
          </cell>
          <cell r="Q139">
            <v>0.69941958772425017</v>
          </cell>
          <cell r="R139">
            <v>0.69008004092851027</v>
          </cell>
          <cell r="S139">
            <v>0.65664216396991237</v>
          </cell>
          <cell r="T139">
            <v>0.6296113369050429</v>
          </cell>
          <cell r="U139">
            <v>0.59894311593596472</v>
          </cell>
          <cell r="V139">
            <v>0.6222906601399687</v>
          </cell>
          <cell r="W139">
            <v>0.5696829682604444</v>
          </cell>
          <cell r="X139">
            <v>0.55838597706787763</v>
          </cell>
          <cell r="Y139">
            <v>0.50834029157746763</v>
          </cell>
          <cell r="Z139">
            <v>0.4765937097714556</v>
          </cell>
          <cell r="AA139">
            <v>0.45674153104587084</v>
          </cell>
          <cell r="AB139">
            <v>0.47360798216722932</v>
          </cell>
          <cell r="AC139">
            <v>0.49054474394858705</v>
          </cell>
          <cell r="AD139">
            <v>0.50710062774855102</v>
          </cell>
          <cell r="AE139">
            <v>0.52529617479291335</v>
          </cell>
        </row>
        <row r="140">
          <cell r="A140" t="str">
            <v>heat-ambientHungary</v>
          </cell>
          <cell r="B140" t="str">
            <v>Hungary</v>
          </cell>
          <cell r="C140" t="str">
            <v>heat-ambient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1.5895186598180063E-3</v>
          </cell>
        </row>
        <row r="141">
          <cell r="A141" t="str">
            <v>heat-geothermalHungary</v>
          </cell>
          <cell r="B141" t="str">
            <v>Hungary</v>
          </cell>
          <cell r="C141" t="str">
            <v>heat-geothermal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 t="str">
            <v>heat-solarHungary</v>
          </cell>
          <cell r="B142" t="str">
            <v>Hungary</v>
          </cell>
          <cell r="C142" t="str">
            <v>heat-solar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2.7232582407067625E-4</v>
          </cell>
          <cell r="P142">
            <v>3.0908506753102045E-4</v>
          </cell>
          <cell r="Q142">
            <v>3.0421863246098293E-4</v>
          </cell>
          <cell r="R142">
            <v>3.3055087382812242E-4</v>
          </cell>
          <cell r="S142">
            <v>3.0114362763646296E-4</v>
          </cell>
          <cell r="T142">
            <v>3.1588009052915117E-4</v>
          </cell>
          <cell r="U142">
            <v>4.3880682384634924E-4</v>
          </cell>
          <cell r="V142">
            <v>6.7319385274076644E-4</v>
          </cell>
          <cell r="W142">
            <v>7.572587959221328E-4</v>
          </cell>
          <cell r="X142">
            <v>8.3680549215496916E-4</v>
          </cell>
          <cell r="Y142">
            <v>1.0439021612383534E-3</v>
          </cell>
          <cell r="Z142">
            <v>1.4072068998355058E-3</v>
          </cell>
          <cell r="AA142">
            <v>1.5120007807959371E-3</v>
          </cell>
          <cell r="AB142">
            <v>1.8761132126094116E-3</v>
          </cell>
          <cell r="AC142">
            <v>1.9057922451977578E-3</v>
          </cell>
          <cell r="AD142">
            <v>1.9350505737814148E-3</v>
          </cell>
          <cell r="AE142">
            <v>1.989010441442729E-3</v>
          </cell>
        </row>
        <row r="143">
          <cell r="A143" t="str">
            <v>liquid-bioHungary</v>
          </cell>
          <cell r="B143" t="str">
            <v>Hungary</v>
          </cell>
          <cell r="C143" t="str">
            <v>liquid-bio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 t="str">
            <v>liquid-ff-heatingoilHungary</v>
          </cell>
          <cell r="B144" t="str">
            <v>Hungary</v>
          </cell>
          <cell r="C144" t="str">
            <v>liquid-ff-heatingoil</v>
          </cell>
          <cell r="D144">
            <v>0.14593837425639131</v>
          </cell>
          <cell r="E144">
            <v>0.12971512920813311</v>
          </cell>
          <cell r="F144">
            <v>0.18355822903366181</v>
          </cell>
          <cell r="G144">
            <v>0.1227218942309152</v>
          </cell>
          <cell r="H144">
            <v>0.12459161601084168</v>
          </cell>
          <cell r="I144">
            <v>5.3598351903551035E-2</v>
          </cell>
          <cell r="J144">
            <v>1.6971467257617081E-2</v>
          </cell>
          <cell r="K144">
            <v>1.0249364881420723E-2</v>
          </cell>
          <cell r="L144">
            <v>5.8993530515559908E-3</v>
          </cell>
          <cell r="M144">
            <v>5.7121894979561896E-3</v>
          </cell>
          <cell r="N144">
            <v>5.4120224604100311E-3</v>
          </cell>
          <cell r="O144">
            <v>7.8069903549528629E-3</v>
          </cell>
          <cell r="P144">
            <v>5.126153661863155E-3</v>
          </cell>
          <cell r="Q144">
            <v>1.7213913803715121E-3</v>
          </cell>
          <cell r="R144">
            <v>1.7059082784999086E-3</v>
          </cell>
          <cell r="S144">
            <v>3.2779491847657384E-4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1.6882074314539418E-4</v>
          </cell>
          <cell r="AB144">
            <v>1.8994607510072084E-4</v>
          </cell>
          <cell r="AC144">
            <v>1.7449313832998065E-4</v>
          </cell>
          <cell r="AD144">
            <v>0</v>
          </cell>
          <cell r="AE144">
            <v>0</v>
          </cell>
        </row>
        <row r="145">
          <cell r="A145" t="str">
            <v>solid-bioHungary</v>
          </cell>
          <cell r="B145" t="str">
            <v>Hungary</v>
          </cell>
          <cell r="C145" t="str">
            <v>solid-bio</v>
          </cell>
          <cell r="D145">
            <v>0.10077137860603837</v>
          </cell>
          <cell r="E145">
            <v>8.913096263012682E-2</v>
          </cell>
          <cell r="F145">
            <v>9.8278853954194695E-2</v>
          </cell>
          <cell r="G145">
            <v>0.10407625076019462</v>
          </cell>
          <cell r="H145">
            <v>0.10573372376930301</v>
          </cell>
          <cell r="I145">
            <v>0.11021727975212912</v>
          </cell>
          <cell r="J145">
            <v>0.10604376763195421</v>
          </cell>
          <cell r="K145">
            <v>0.10819528484992456</v>
          </cell>
          <cell r="L145">
            <v>0.1163668710406261</v>
          </cell>
          <cell r="M145">
            <v>0.11564781818817035</v>
          </cell>
          <cell r="N145">
            <v>0.11212268304818691</v>
          </cell>
          <cell r="O145">
            <v>0.11418775734837887</v>
          </cell>
          <cell r="P145">
            <v>0.10749024773759716</v>
          </cell>
          <cell r="Q145">
            <v>9.7630379892807775E-2</v>
          </cell>
          <cell r="R145">
            <v>8.9512659858536792E-2</v>
          </cell>
          <cell r="S145">
            <v>0.1515191315573147</v>
          </cell>
          <cell r="T145">
            <v>0.16899502195457539</v>
          </cell>
          <cell r="U145">
            <v>0.20005916251207087</v>
          </cell>
          <cell r="V145">
            <v>0.16692297329847414</v>
          </cell>
          <cell r="W145">
            <v>0.2376900401671132</v>
          </cell>
          <cell r="X145">
            <v>0.25785551772631049</v>
          </cell>
          <cell r="Y145">
            <v>0.3011315065100692</v>
          </cell>
          <cell r="Z145">
            <v>0.33954604217921125</v>
          </cell>
          <cell r="AA145">
            <v>0.35812366295290332</v>
          </cell>
          <cell r="AB145">
            <v>0.32673356461906117</v>
          </cell>
          <cell r="AC145">
            <v>0.32076510151774495</v>
          </cell>
          <cell r="AD145">
            <v>0.30343686374599882</v>
          </cell>
          <cell r="AE145">
            <v>0.27993373643439184</v>
          </cell>
        </row>
        <row r="146">
          <cell r="A146" t="str">
            <v>solid-ff-coalHungary</v>
          </cell>
          <cell r="B146" t="str">
            <v>Hungary</v>
          </cell>
          <cell r="C146" t="str">
            <v>solid-ff-coal</v>
          </cell>
          <cell r="D146">
            <v>0.28493337337614</v>
          </cell>
          <cell r="E146">
            <v>0.26310765288372606</v>
          </cell>
          <cell r="F146">
            <v>0.13721228422996129</v>
          </cell>
          <cell r="G146">
            <v>0.13526222584992215</v>
          </cell>
          <cell r="H146">
            <v>0.11117842490741263</v>
          </cell>
          <cell r="I146">
            <v>9.7074953318623189E-2</v>
          </cell>
          <cell r="J146">
            <v>8.3627413402414599E-2</v>
          </cell>
          <cell r="K146">
            <v>6.8290485617447966E-2</v>
          </cell>
          <cell r="L146">
            <v>4.479088314602641E-2</v>
          </cell>
          <cell r="M146">
            <v>3.8802433198984923E-2</v>
          </cell>
          <cell r="N146">
            <v>3.9815444420010879E-2</v>
          </cell>
          <cell r="O146">
            <v>3.6954405283539077E-2</v>
          </cell>
          <cell r="P146">
            <v>4.2945632454227875E-2</v>
          </cell>
          <cell r="Q146">
            <v>4.1482515222664579E-2</v>
          </cell>
          <cell r="R146">
            <v>4.3298657789963821E-2</v>
          </cell>
          <cell r="S146">
            <v>3.8688098985766764E-2</v>
          </cell>
          <cell r="T146">
            <v>3.8326123134720627E-2</v>
          </cell>
          <cell r="U146">
            <v>2.4576638739729338E-2</v>
          </cell>
          <cell r="V146">
            <v>2.9755973634521989E-2</v>
          </cell>
          <cell r="W146">
            <v>2.450774280227333E-2</v>
          </cell>
          <cell r="X146">
            <v>2.4476601770237593E-2</v>
          </cell>
          <cell r="Y146">
            <v>2.8469592417952869E-2</v>
          </cell>
          <cell r="Z146">
            <v>2.6050969116124707E-2</v>
          </cell>
          <cell r="AA146">
            <v>2.3475931173893277E-2</v>
          </cell>
          <cell r="AB146">
            <v>2.0266454771267334E-2</v>
          </cell>
          <cell r="AC146">
            <v>1.7208658713051304E-2</v>
          </cell>
          <cell r="AD146">
            <v>2.1279731567553351E-2</v>
          </cell>
          <cell r="AE146">
            <v>2.4422275744503879E-2</v>
          </cell>
        </row>
        <row r="147">
          <cell r="A147" t="str">
            <v>solid-wasteHungary</v>
          </cell>
          <cell r="B147" t="str">
            <v>Hungary</v>
          </cell>
          <cell r="C147" t="str">
            <v>solid-waste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 t="str">
            <v>electricityIreland</v>
          </cell>
          <cell r="B148" t="str">
            <v>Ireland</v>
          </cell>
          <cell r="C148" t="str">
            <v>electricity</v>
          </cell>
          <cell r="D148">
            <v>0.1525963592613635</v>
          </cell>
          <cell r="E148">
            <v>0.16257872130355353</v>
          </cell>
          <cell r="F148">
            <v>0.18593897669125387</v>
          </cell>
          <cell r="G148">
            <v>0.18755408338581661</v>
          </cell>
          <cell r="H148">
            <v>0.1918414105463003</v>
          </cell>
          <cell r="I148">
            <v>0.19294773916407093</v>
          </cell>
          <cell r="J148">
            <v>0.19595285285796687</v>
          </cell>
          <cell r="K148">
            <v>0.20580529251879859</v>
          </cell>
          <cell r="L148">
            <v>0.19678367794421167</v>
          </cell>
          <cell r="M148">
            <v>0.21163307938068321</v>
          </cell>
          <cell r="N148">
            <v>0.2189600743620051</v>
          </cell>
          <cell r="O148">
            <v>0.21809723261596112</v>
          </cell>
          <cell r="P148">
            <v>0.21633532641014805</v>
          </cell>
          <cell r="Q148">
            <v>0.21869955538451369</v>
          </cell>
          <cell r="R148">
            <v>0.22083153135924383</v>
          </cell>
          <cell r="S148">
            <v>0.21915979149516912</v>
          </cell>
          <cell r="T148">
            <v>0.22585322687624446</v>
          </cell>
          <cell r="U148">
            <v>0.2348821435661913</v>
          </cell>
          <cell r="V148">
            <v>0.22928825849844797</v>
          </cell>
          <cell r="W148">
            <v>0.22272502029651728</v>
          </cell>
          <cell r="X148">
            <v>0.22343677783453744</v>
          </cell>
          <cell r="Y148">
            <v>0.25804382051859809</v>
          </cell>
          <cell r="Z148">
            <v>0.25528747624684422</v>
          </cell>
          <cell r="AA148">
            <v>0.2445304015672663</v>
          </cell>
          <cell r="AB148">
            <v>0.25645605023140428</v>
          </cell>
          <cell r="AC148">
            <v>0.25064888708051669</v>
          </cell>
          <cell r="AD148">
            <v>0.25447890833317355</v>
          </cell>
          <cell r="AE148">
            <v>0.26533303298401567</v>
          </cell>
        </row>
        <row r="149">
          <cell r="A149" t="str">
            <v>gas-bioIreland</v>
          </cell>
          <cell r="B149" t="str">
            <v>Ireland</v>
          </cell>
          <cell r="C149" t="str">
            <v>gas-bio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 t="str">
            <v>gas-ff-naturalIreland</v>
          </cell>
          <cell r="B150" t="str">
            <v>Ireland</v>
          </cell>
          <cell r="C150" t="str">
            <v>gas-ff-natural</v>
          </cell>
          <cell r="D150">
            <v>8.0060944624541872E-2</v>
          </cell>
          <cell r="E150">
            <v>0.10161371067411336</v>
          </cell>
          <cell r="F150">
            <v>0.11978555596714137</v>
          </cell>
          <cell r="G150">
            <v>0.1331865197786346</v>
          </cell>
          <cell r="H150">
            <v>0.14273836112221022</v>
          </cell>
          <cell r="I150">
            <v>0.14418317419600019</v>
          </cell>
          <cell r="J150">
            <v>0.15995147824970621</v>
          </cell>
          <cell r="K150">
            <v>0.15454320302881699</v>
          </cell>
          <cell r="L150">
            <v>0.16790820712366542</v>
          </cell>
          <cell r="M150">
            <v>0.18626730564430241</v>
          </cell>
          <cell r="N150">
            <v>0.20411164047392602</v>
          </cell>
          <cell r="O150">
            <v>0.21013834092678429</v>
          </cell>
          <cell r="P150">
            <v>0.20905431787631193</v>
          </cell>
          <cell r="Q150">
            <v>0.22229386830808415</v>
          </cell>
          <cell r="R150">
            <v>0.23533426167775354</v>
          </cell>
          <cell r="S150">
            <v>0.2310861809561878</v>
          </cell>
          <cell r="T150">
            <v>0.23208005014995917</v>
          </cell>
          <cell r="U150">
            <v>0.22413117851013095</v>
          </cell>
          <cell r="V150">
            <v>0.23166911257824097</v>
          </cell>
          <cell r="W150">
            <v>0.21639945841940356</v>
          </cell>
          <cell r="X150">
            <v>0.23420601328176316</v>
          </cell>
          <cell r="Y150">
            <v>0.21968039900856454</v>
          </cell>
          <cell r="Z150">
            <v>0.22896214337364637</v>
          </cell>
          <cell r="AA150">
            <v>0.2426747296197232</v>
          </cell>
          <cell r="AB150">
            <v>0.23095396461222659</v>
          </cell>
          <cell r="AC150">
            <v>0.22783121722967659</v>
          </cell>
          <cell r="AD150">
            <v>0.22603464032459186</v>
          </cell>
          <cell r="AE150">
            <v>0.23065897079697387</v>
          </cell>
        </row>
        <row r="151">
          <cell r="A151" t="str">
            <v>heat-ambientIreland</v>
          </cell>
          <cell r="B151" t="str">
            <v>Ireland</v>
          </cell>
          <cell r="C151" t="str">
            <v>heat-ambient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 t="str">
            <v>heat-geothermalIreland</v>
          </cell>
          <cell r="B152" t="str">
            <v>Ireland</v>
          </cell>
          <cell r="C152" t="str">
            <v>heat-geothermal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 t="str">
            <v>heat-solarIreland</v>
          </cell>
          <cell r="B153" t="str">
            <v>Ireland</v>
          </cell>
          <cell r="C153" t="str">
            <v>heat-solar</v>
          </cell>
          <cell r="D153">
            <v>2.0566240002879278E-5</v>
          </cell>
          <cell r="E153">
            <v>5.1713138961461103E-5</v>
          </cell>
          <cell r="F153">
            <v>4.5070993857668622E-5</v>
          </cell>
          <cell r="G153">
            <v>4.4686433896894439E-5</v>
          </cell>
          <cell r="H153">
            <v>4.4345181041511247E-5</v>
          </cell>
          <cell r="I153">
            <v>4.3431937403720217E-5</v>
          </cell>
          <cell r="J153">
            <v>4.1919438698715826E-5</v>
          </cell>
          <cell r="K153">
            <v>4.3150663688671558E-5</v>
          </cell>
          <cell r="L153">
            <v>4.9417988978542626E-5</v>
          </cell>
          <cell r="M153">
            <v>4.8742524780863427E-5</v>
          </cell>
          <cell r="N153">
            <v>4.7534801266582763E-5</v>
          </cell>
          <cell r="O153">
            <v>4.4863251907159453E-5</v>
          </cell>
          <cell r="P153">
            <v>6.3865141296844802E-5</v>
          </cell>
          <cell r="Q153">
            <v>7.8502364746815272E-5</v>
          </cell>
          <cell r="R153">
            <v>1.0033951114730016E-4</v>
          </cell>
          <cell r="S153">
            <v>1.5642612784595454E-4</v>
          </cell>
          <cell r="T153">
            <v>2.0083381781512953E-4</v>
          </cell>
          <cell r="U153">
            <v>4.7024673046392482E-4</v>
          </cell>
          <cell r="V153">
            <v>9.8524571089700494E-4</v>
          </cell>
          <cell r="W153">
            <v>1.6884534021937459E-3</v>
          </cell>
          <cell r="X153">
            <v>2.2336957843781167E-3</v>
          </cell>
          <cell r="Y153">
            <v>3.0788547631140232E-3</v>
          </cell>
          <cell r="Z153">
            <v>3.3647409946384954E-3</v>
          </cell>
          <cell r="AA153">
            <v>3.5553329099090232E-3</v>
          </cell>
          <cell r="AB153">
            <v>4.0957425803139543E-3</v>
          </cell>
          <cell r="AC153">
            <v>4.1664894256466193E-3</v>
          </cell>
          <cell r="AD153">
            <v>4.4833254952202544E-3</v>
          </cell>
          <cell r="AE153">
            <v>4.8382863184553166E-3</v>
          </cell>
        </row>
        <row r="154">
          <cell r="A154" t="str">
            <v>liquid-bioIreland</v>
          </cell>
          <cell r="B154" t="str">
            <v>Ireland</v>
          </cell>
          <cell r="C154" t="str">
            <v>liquid-bio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 t="str">
            <v>liquid-ff-heatingoilIreland</v>
          </cell>
          <cell r="B155" t="str">
            <v>Ireland</v>
          </cell>
          <cell r="C155" t="str">
            <v>liquid-ff-heatingoil</v>
          </cell>
          <cell r="D155">
            <v>0.12898460188472452</v>
          </cell>
          <cell r="E155">
            <v>0.13809624380094176</v>
          </cell>
          <cell r="F155">
            <v>0.14668683593641796</v>
          </cell>
          <cell r="G155">
            <v>0.15329727696698278</v>
          </cell>
          <cell r="H155">
            <v>0.20402709675333222</v>
          </cell>
          <cell r="I155">
            <v>0.25013131374824404</v>
          </cell>
          <cell r="J155">
            <v>0.25432872787166705</v>
          </cell>
          <cell r="K155">
            <v>0.27881351856355036</v>
          </cell>
          <cell r="L155">
            <v>0.28654377229519568</v>
          </cell>
          <cell r="M155">
            <v>0.34046121078069957</v>
          </cell>
          <cell r="N155">
            <v>0.32521114039982763</v>
          </cell>
          <cell r="O155">
            <v>0.3363590266559347</v>
          </cell>
          <cell r="P155">
            <v>0.34845662428749258</v>
          </cell>
          <cell r="Q155">
            <v>0.35003875826054826</v>
          </cell>
          <cell r="R155">
            <v>0.35442502488384914</v>
          </cell>
          <cell r="S155">
            <v>0.35253359429238051</v>
          </cell>
          <cell r="T155">
            <v>0.36413868452549436</v>
          </cell>
          <cell r="U155">
            <v>0.35810406546593393</v>
          </cell>
          <cell r="V155">
            <v>0.36463693539165237</v>
          </cell>
          <cell r="W155">
            <v>0.37533824871508537</v>
          </cell>
          <cell r="X155">
            <v>0.37388071955046337</v>
          </cell>
          <cell r="Y155">
            <v>0.33742675991743348</v>
          </cell>
          <cell r="Z155">
            <v>0.33145842731625713</v>
          </cell>
          <cell r="AA155">
            <v>0.31954377521536498</v>
          </cell>
          <cell r="AB155">
            <v>0.33364370485255873</v>
          </cell>
          <cell r="AC155">
            <v>0.35203395629698814</v>
          </cell>
          <cell r="AD155">
            <v>0.36079417190241342</v>
          </cell>
          <cell r="AE155">
            <v>0.35773968786675348</v>
          </cell>
        </row>
        <row r="156">
          <cell r="A156" t="str">
            <v>solid-bioIreland</v>
          </cell>
          <cell r="B156" t="str">
            <v>Ireland</v>
          </cell>
          <cell r="C156" t="str">
            <v>solid-bio</v>
          </cell>
          <cell r="D156">
            <v>1.9147169442680603E-2</v>
          </cell>
          <cell r="E156">
            <v>1.732650893724719E-2</v>
          </cell>
          <cell r="F156">
            <v>1.5172023307337698E-2</v>
          </cell>
          <cell r="G156">
            <v>1.5454058389342658E-2</v>
          </cell>
          <cell r="H156">
            <v>1.4559539179660342E-2</v>
          </cell>
          <cell r="I156">
            <v>1.3436755634275941E-2</v>
          </cell>
          <cell r="J156">
            <v>1.1726089654326194E-2</v>
          </cell>
          <cell r="K156">
            <v>1.0896891039629838E-2</v>
          </cell>
          <cell r="L156">
            <v>1.0407262367993756E-2</v>
          </cell>
          <cell r="M156">
            <v>7.3167035307610375E-3</v>
          </cell>
          <cell r="N156">
            <v>6.866581796408049E-3</v>
          </cell>
          <cell r="O156">
            <v>6.1930137737723386E-3</v>
          </cell>
          <cell r="P156">
            <v>6.227042489440263E-3</v>
          </cell>
          <cell r="Q156">
            <v>5.6006873155879039E-3</v>
          </cell>
          <cell r="R156">
            <v>5.2522664667801052E-3</v>
          </cell>
          <cell r="S156">
            <v>5.4128190702791039E-3</v>
          </cell>
          <cell r="T156">
            <v>5.4530606196405733E-3</v>
          </cell>
          <cell r="U156">
            <v>7.8617257783972442E-3</v>
          </cell>
          <cell r="V156">
            <v>6.3903349585195911E-3</v>
          </cell>
          <cell r="W156">
            <v>8.5149709534994514E-3</v>
          </cell>
          <cell r="X156">
            <v>8.1302147948137879E-3</v>
          </cell>
          <cell r="Y156">
            <v>8.1501440711306376E-3</v>
          </cell>
          <cell r="Z156">
            <v>1.0090567246198582E-2</v>
          </cell>
          <cell r="AA156">
            <v>1.0163614731587752E-2</v>
          </cell>
          <cell r="AB156">
            <v>9.9298237735033837E-3</v>
          </cell>
          <cell r="AC156">
            <v>1.1977177521523224E-2</v>
          </cell>
          <cell r="AD156">
            <v>1.1992125045910291E-2</v>
          </cell>
          <cell r="AE156">
            <v>1.041284202698569E-2</v>
          </cell>
        </row>
        <row r="157">
          <cell r="A157" t="str">
            <v>solid-ff-coalIreland</v>
          </cell>
          <cell r="B157" t="str">
            <v>Ireland</v>
          </cell>
          <cell r="C157" t="str">
            <v>solid-ff-coal</v>
          </cell>
          <cell r="D157">
            <v>0.61919035854668669</v>
          </cell>
          <cell r="E157">
            <v>0.58033310214518263</v>
          </cell>
          <cell r="F157">
            <v>0.53237153710399143</v>
          </cell>
          <cell r="G157">
            <v>0.51046337504532646</v>
          </cell>
          <cell r="H157">
            <v>0.44678924721745533</v>
          </cell>
          <cell r="I157">
            <v>0.39925758532000516</v>
          </cell>
          <cell r="J157">
            <v>0.37799893192763478</v>
          </cell>
          <cell r="K157">
            <v>0.34989794418551545</v>
          </cell>
          <cell r="L157">
            <v>0.33830766227995501</v>
          </cell>
          <cell r="M157">
            <v>0.25427295813877282</v>
          </cell>
          <cell r="N157">
            <v>0.24480302816656677</v>
          </cell>
          <cell r="O157">
            <v>0.22916752277564037</v>
          </cell>
          <cell r="P157">
            <v>0.21986282379531027</v>
          </cell>
          <cell r="Q157">
            <v>0.20328862836651912</v>
          </cell>
          <cell r="R157">
            <v>0.18405657610122617</v>
          </cell>
          <cell r="S157">
            <v>0.19165118805813761</v>
          </cell>
          <cell r="T157">
            <v>0.17227414401084631</v>
          </cell>
          <cell r="U157">
            <v>0.17455063994888267</v>
          </cell>
          <cell r="V157">
            <v>0.16703011286224201</v>
          </cell>
          <cell r="W157">
            <v>0.17533384821330061</v>
          </cell>
          <cell r="X157">
            <v>0.15811257875404414</v>
          </cell>
          <cell r="Y157">
            <v>0.17362002172115912</v>
          </cell>
          <cell r="Z157">
            <v>0.1708366448224152</v>
          </cell>
          <cell r="AA157">
            <v>0.17953214595614875</v>
          </cell>
          <cell r="AB157">
            <v>0.16492071394999314</v>
          </cell>
          <cell r="AC157">
            <v>0.15334227244564863</v>
          </cell>
          <cell r="AD157">
            <v>0.14221682889869058</v>
          </cell>
          <cell r="AE157">
            <v>0.13101718000681606</v>
          </cell>
        </row>
        <row r="158">
          <cell r="A158" t="str">
            <v>solid-wasteIreland</v>
          </cell>
          <cell r="B158" t="str">
            <v>Ireland</v>
          </cell>
          <cell r="C158" t="str">
            <v>solid-waste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electricityItaly</v>
          </cell>
          <cell r="B159" t="str">
            <v>Italy</v>
          </cell>
          <cell r="C159" t="str">
            <v>electricity</v>
          </cell>
          <cell r="D159">
            <v>0.17274446383697001</v>
          </cell>
          <cell r="E159">
            <v>0.16534826670433017</v>
          </cell>
          <cell r="F159">
            <v>0.17664368553568671</v>
          </cell>
          <cell r="G159">
            <v>0.17956934755758489</v>
          </cell>
          <cell r="H159">
            <v>0.20043048245838144</v>
          </cell>
          <cell r="I159">
            <v>0.18553738143814993</v>
          </cell>
          <cell r="J159">
            <v>0.18393708041153037</v>
          </cell>
          <cell r="K159">
            <v>0.19199003613630056</v>
          </cell>
          <cell r="L159">
            <v>0.18521300647890651</v>
          </cell>
          <cell r="M159">
            <v>0.18237266157747306</v>
          </cell>
          <cell r="N159">
            <v>0.19041350064922019</v>
          </cell>
          <cell r="O159">
            <v>0.18308962111907004</v>
          </cell>
          <cell r="P159">
            <v>0.18834463999562445</v>
          </cell>
          <cell r="Q159">
            <v>0.17696510061335399</v>
          </cell>
          <cell r="R159">
            <v>0.18311572671542881</v>
          </cell>
          <cell r="S159">
            <v>0.17052906351071184</v>
          </cell>
          <cell r="T159">
            <v>0.18015958704418927</v>
          </cell>
          <cell r="U159">
            <v>0.17946467308946187</v>
          </cell>
          <cell r="V159">
            <v>0.17517604975594228</v>
          </cell>
          <cell r="W159">
            <v>0.17436246191777027</v>
          </cell>
          <cell r="X159">
            <v>0.16955404307169158</v>
          </cell>
          <cell r="Y159">
            <v>0.1895905118640209</v>
          </cell>
          <cell r="Z159">
            <v>0.17745958490773694</v>
          </cell>
          <cell r="AA159">
            <v>0.17295746340228818</v>
          </cell>
          <cell r="AB159">
            <v>0.19232154390353134</v>
          </cell>
          <cell r="AC159">
            <v>0.18017613517802353</v>
          </cell>
          <cell r="AD159">
            <v>0.17699826585428283</v>
          </cell>
          <cell r="AE159">
            <v>0.17600919780995655</v>
          </cell>
        </row>
        <row r="160">
          <cell r="A160" t="str">
            <v>gas-bioItaly</v>
          </cell>
          <cell r="B160" t="str">
            <v>Italy</v>
          </cell>
          <cell r="C160" t="str">
            <v>gas-bio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 t="str">
            <v>gas-ff-naturalItaly</v>
          </cell>
          <cell r="B161" t="str">
            <v>Italy</v>
          </cell>
          <cell r="C161" t="str">
            <v>gas-ff-natural</v>
          </cell>
          <cell r="D161">
            <v>0.50323178349635656</v>
          </cell>
          <cell r="E161">
            <v>0.53246402379893465</v>
          </cell>
          <cell r="F161">
            <v>0.54039292172271025</v>
          </cell>
          <cell r="G161">
            <v>0.57014697482546484</v>
          </cell>
          <cell r="H161">
            <v>0.57849480342963422</v>
          </cell>
          <cell r="I161">
            <v>0.5830910281721331</v>
          </cell>
          <cell r="J161">
            <v>0.59382047238378854</v>
          </cell>
          <cell r="K161">
            <v>0.58432392681845535</v>
          </cell>
          <cell r="L161">
            <v>0.59465563620675532</v>
          </cell>
          <cell r="M161">
            <v>0.59901850267600121</v>
          </cell>
          <cell r="N161">
            <v>0.59817400840637969</v>
          </cell>
          <cell r="O161">
            <v>0.59679272784182158</v>
          </cell>
          <cell r="P161">
            <v>0.58365987791428098</v>
          </cell>
          <cell r="Q161">
            <v>0.59543314644016632</v>
          </cell>
          <cell r="R161">
            <v>0.62162458110127738</v>
          </cell>
          <cell r="S161">
            <v>0.60117024360067739</v>
          </cell>
          <cell r="T161">
            <v>0.57137795637579913</v>
          </cell>
          <cell r="U161">
            <v>0.53716475388439633</v>
          </cell>
          <cell r="V161">
            <v>0.52050918699269577</v>
          </cell>
          <cell r="W161">
            <v>0.53555211326033902</v>
          </cell>
          <cell r="X161">
            <v>0.56899862411197277</v>
          </cell>
          <cell r="Y161">
            <v>0.60465895751584053</v>
          </cell>
          <cell r="Z161">
            <v>0.57416378766371146</v>
          </cell>
          <cell r="AA161">
            <v>0.57853178883751732</v>
          </cell>
          <cell r="AB161">
            <v>0.56499158057001497</v>
          </cell>
          <cell r="AC161">
            <v>0.57212105547377023</v>
          </cell>
          <cell r="AD161">
            <v>0.58312557645331542</v>
          </cell>
          <cell r="AE161">
            <v>0.57537622325243187</v>
          </cell>
        </row>
        <row r="162">
          <cell r="A162" t="str">
            <v>heat-ambientItaly</v>
          </cell>
          <cell r="B162" t="str">
            <v>Italy</v>
          </cell>
          <cell r="C162" t="str">
            <v>heat-ambient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3.1793443853623316E-3</v>
          </cell>
        </row>
        <row r="163">
          <cell r="A163" t="str">
            <v>heat-geothermalItaly</v>
          </cell>
          <cell r="B163" t="str">
            <v>Italy</v>
          </cell>
          <cell r="C163" t="str">
            <v>heat-geothermal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8.3960883867131777E-5</v>
          </cell>
          <cell r="O163">
            <v>8.1813578369555385E-5</v>
          </cell>
          <cell r="P163">
            <v>8.2284885303394111E-5</v>
          </cell>
          <cell r="Q163">
            <v>7.4864894980221735E-5</v>
          </cell>
          <cell r="R163">
            <v>7.4098490485507564E-5</v>
          </cell>
          <cell r="S163">
            <v>6.8625999675263075E-5</v>
          </cell>
          <cell r="T163">
            <v>7.1778048519358578E-5</v>
          </cell>
          <cell r="U163">
            <v>7.1942609110964788E-5</v>
          </cell>
          <cell r="V163">
            <v>6.9023056828913936E-5</v>
          </cell>
          <cell r="W163">
            <v>6.8169213818020246E-5</v>
          </cell>
          <cell r="X163">
            <v>3.7935587300730429E-5</v>
          </cell>
          <cell r="Y163">
            <v>4.2061687897811856E-5</v>
          </cell>
          <cell r="Z163">
            <v>4.5432918963718186E-5</v>
          </cell>
          <cell r="AA163">
            <v>4.2312183978060607E-5</v>
          </cell>
          <cell r="AB163">
            <v>1.5803618527382623E-5</v>
          </cell>
          <cell r="AC163">
            <v>2.7227182758126915E-5</v>
          </cell>
          <cell r="AD163">
            <v>2.8298471792890013E-5</v>
          </cell>
          <cell r="AE163">
            <v>2.7505412549463248E-5</v>
          </cell>
        </row>
        <row r="164">
          <cell r="A164" t="str">
            <v>heat-solarItaly</v>
          </cell>
          <cell r="B164" t="str">
            <v>Italy</v>
          </cell>
          <cell r="C164" t="str">
            <v>heat-solar</v>
          </cell>
          <cell r="D164">
            <v>1.8383296338775082E-4</v>
          </cell>
          <cell r="E164">
            <v>1.9237387747028981E-4</v>
          </cell>
          <cell r="F164">
            <v>2.2534302615486555E-4</v>
          </cell>
          <cell r="G164">
            <v>2.5022048389509668E-4</v>
          </cell>
          <cell r="H164">
            <v>2.8119730616332664E-4</v>
          </cell>
          <cell r="I164">
            <v>2.6378804227469122E-4</v>
          </cell>
          <cell r="J164">
            <v>2.6254363247963503E-4</v>
          </cell>
          <cell r="K164">
            <v>2.7629464485467363E-4</v>
          </cell>
          <cell r="L164">
            <v>3.5064036109307053E-4</v>
          </cell>
          <cell r="M164">
            <v>3.429319582054078E-4</v>
          </cell>
          <cell r="N164">
            <v>3.0725262594277525E-4</v>
          </cell>
          <cell r="O164">
            <v>3.263548830183448E-4</v>
          </cell>
          <cell r="P164">
            <v>3.7976301187591825E-4</v>
          </cell>
          <cell r="Q164">
            <v>3.9619831948095358E-4</v>
          </cell>
          <cell r="R164">
            <v>4.605811221287354E-4</v>
          </cell>
          <cell r="S164">
            <v>6.3031070310283705E-4</v>
          </cell>
          <cell r="T164">
            <v>8.3980626556378593E-4</v>
          </cell>
          <cell r="U164">
            <v>1.2629545211862289E-3</v>
          </cell>
          <cell r="V164">
            <v>1.5518122901734073E-3</v>
          </cell>
          <cell r="W164">
            <v>1.9465149703065253E-3</v>
          </cell>
          <cell r="X164">
            <v>2.8143782793869244E-3</v>
          </cell>
          <cell r="Y164">
            <v>3.2654078988769123E-3</v>
          </cell>
          <cell r="Z164">
            <v>3.4151351702138804E-3</v>
          </cell>
          <cell r="AA164">
            <v>3.7368955727791935E-3</v>
          </cell>
          <cell r="AB164">
            <v>4.6251691491923557E-3</v>
          </cell>
          <cell r="AC164">
            <v>4.4493332363707934E-3</v>
          </cell>
          <cell r="AD164">
            <v>4.7397059186958012E-3</v>
          </cell>
          <cell r="AE164">
            <v>4.8287939661126444E-3</v>
          </cell>
        </row>
        <row r="165">
          <cell r="A165" t="str">
            <v>liquid-bioItaly</v>
          </cell>
          <cell r="B165" t="str">
            <v>Italy</v>
          </cell>
          <cell r="C165" t="str">
            <v>liquid-bio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1.1771971703649661E-3</v>
          </cell>
          <cell r="U165">
            <v>1.2073441573891906E-3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 t="str">
            <v>liquid-ff-heatingoilItaly</v>
          </cell>
          <cell r="B166" t="str">
            <v>Italy</v>
          </cell>
          <cell r="C166" t="str">
            <v>liquid-ff-heatingoil</v>
          </cell>
          <cell r="D166">
            <v>0.29680618705935574</v>
          </cell>
          <cell r="E166">
            <v>0.27350596010848061</v>
          </cell>
          <cell r="F166">
            <v>0.247684677805728</v>
          </cell>
          <cell r="G166">
            <v>0.21701819886638543</v>
          </cell>
          <cell r="H166">
            <v>0.17802704056084129</v>
          </cell>
          <cell r="I166">
            <v>0.19160846436194523</v>
          </cell>
          <cell r="J166">
            <v>0.18426778653808448</v>
          </cell>
          <cell r="K166">
            <v>0.18002632911964594</v>
          </cell>
          <cell r="L166">
            <v>0.17940896185742225</v>
          </cell>
          <cell r="M166">
            <v>0.17712531705573858</v>
          </cell>
          <cell r="N166">
            <v>0.16227790769912248</v>
          </cell>
          <cell r="O166">
            <v>0.17110336109552296</v>
          </cell>
          <cell r="P166">
            <v>0.15180093083863189</v>
          </cell>
          <cell r="Q166">
            <v>0.11609291350746305</v>
          </cell>
          <cell r="R166">
            <v>0.12271829336945152</v>
          </cell>
          <cell r="S166">
            <v>0.11173059132627786</v>
          </cell>
          <cell r="T166">
            <v>0.10182894928585025</v>
          </cell>
          <cell r="U166">
            <v>7.96368975477941E-2</v>
          </cell>
          <cell r="V166">
            <v>7.3945946873456597E-2</v>
          </cell>
          <cell r="W166">
            <v>7.081933981485157E-2</v>
          </cell>
          <cell r="X166">
            <v>5.5406994982068768E-2</v>
          </cell>
          <cell r="Y166">
            <v>5.7668806080875198E-2</v>
          </cell>
          <cell r="Z166">
            <v>4.762056304015104E-2</v>
          </cell>
          <cell r="AA166">
            <v>4.5552024001368638E-2</v>
          </cell>
          <cell r="AB166">
            <v>4.048229162772328E-2</v>
          </cell>
          <cell r="AC166">
            <v>4.0812248914324008E-2</v>
          </cell>
          <cell r="AD166">
            <v>3.7488432519476964E-2</v>
          </cell>
          <cell r="AE166">
            <v>2.9370467057220597E-2</v>
          </cell>
        </row>
        <row r="167">
          <cell r="A167" t="str">
            <v>solid-bioItaly</v>
          </cell>
          <cell r="B167" t="str">
            <v>Italy</v>
          </cell>
          <cell r="C167" t="str">
            <v>solid-bio</v>
          </cell>
          <cell r="D167">
            <v>2.3362559790004463E-2</v>
          </cell>
          <cell r="E167">
            <v>2.4736150610669239E-2</v>
          </cell>
          <cell r="F167">
            <v>3.0743990603851863E-2</v>
          </cell>
          <cell r="G167">
            <v>2.8796235120183027E-2</v>
          </cell>
          <cell r="H167">
            <v>3.827860157583314E-2</v>
          </cell>
          <cell r="I167">
            <v>3.5118036479119458E-2</v>
          </cell>
          <cell r="J167">
            <v>3.361078566716845E-2</v>
          </cell>
          <cell r="K167">
            <v>3.8640361573748637E-2</v>
          </cell>
          <cell r="L167">
            <v>3.7860219467651696E-2</v>
          </cell>
          <cell r="M167">
            <v>3.8799657801623449E-2</v>
          </cell>
          <cell r="N167">
            <v>4.6391124222102599E-2</v>
          </cell>
          <cell r="O167">
            <v>4.6021538868783553E-2</v>
          </cell>
          <cell r="P167">
            <v>7.5156126436762824E-2</v>
          </cell>
          <cell r="Q167">
            <v>0.11051337375088001</v>
          </cell>
          <cell r="R167">
            <v>7.1763028869980733E-2</v>
          </cell>
          <cell r="S167">
            <v>0.11566427983248029</v>
          </cell>
          <cell r="T167">
            <v>0.14432833838247658</v>
          </cell>
          <cell r="U167">
            <v>0.20102072186226599</v>
          </cell>
          <cell r="V167">
            <v>0.22862086778813689</v>
          </cell>
          <cell r="W167">
            <v>0.21714357166078974</v>
          </cell>
          <cell r="X167">
            <v>0.20308521795894516</v>
          </cell>
          <cell r="Y167">
            <v>0.14466045576699535</v>
          </cell>
          <cell r="Z167">
            <v>0.19722358808215792</v>
          </cell>
          <cell r="AA167">
            <v>0.19917951600206857</v>
          </cell>
          <cell r="AB167">
            <v>0.19756361113101067</v>
          </cell>
          <cell r="AC167">
            <v>0.20241400001475338</v>
          </cell>
          <cell r="AD167">
            <v>0.19761972078243609</v>
          </cell>
          <cell r="AE167">
            <v>0.21120846811636651</v>
          </cell>
        </row>
        <row r="168">
          <cell r="A168" t="str">
            <v>solid-ff-coalItaly</v>
          </cell>
          <cell r="B168" t="str">
            <v>Italy</v>
          </cell>
          <cell r="C168" t="str">
            <v>solid-ff-coal</v>
          </cell>
          <cell r="D168">
            <v>3.6711728539254129E-3</v>
          </cell>
          <cell r="E168">
            <v>3.753224900115051E-3</v>
          </cell>
          <cell r="F168">
            <v>4.3093813058683655E-3</v>
          </cell>
          <cell r="G168">
            <v>4.2190231464868605E-3</v>
          </cell>
          <cell r="H168">
            <v>4.4878746691465786E-3</v>
          </cell>
          <cell r="I168">
            <v>4.3813015063774849E-3</v>
          </cell>
          <cell r="J168">
            <v>4.1013313669486561E-3</v>
          </cell>
          <cell r="K168">
            <v>4.7430517069946641E-3</v>
          </cell>
          <cell r="L168">
            <v>2.5115356281713535E-3</v>
          </cell>
          <cell r="M168">
            <v>2.3409289309584383E-3</v>
          </cell>
          <cell r="N168">
            <v>2.3522455133651813E-3</v>
          </cell>
          <cell r="O168">
            <v>2.5845826134142033E-3</v>
          </cell>
          <cell r="P168">
            <v>5.7637691752051873E-4</v>
          </cell>
          <cell r="Q168">
            <v>5.2440247367541366E-4</v>
          </cell>
          <cell r="R168">
            <v>2.4369033124711597E-4</v>
          </cell>
          <cell r="S168">
            <v>2.0688502707454144E-4</v>
          </cell>
          <cell r="T168">
            <v>2.1638742723682335E-4</v>
          </cell>
          <cell r="U168">
            <v>1.7071232839537524E-4</v>
          </cell>
          <cell r="V168">
            <v>1.2711324276606638E-4</v>
          </cell>
          <cell r="W168">
            <v>1.0782916212474934E-4</v>
          </cell>
          <cell r="X168">
            <v>1.0280600863411699E-4</v>
          </cell>
          <cell r="Y168">
            <v>1.1379918549333254E-4</v>
          </cell>
          <cell r="Z168">
            <v>7.1908217064877713E-5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 t="str">
            <v>solid-wasteItaly</v>
          </cell>
          <cell r="B169" t="str">
            <v>Italy</v>
          </cell>
          <cell r="C169" t="str">
            <v>solid-waste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 t="str">
            <v>electricityLatvia</v>
          </cell>
          <cell r="B170" t="str">
            <v>Latvia</v>
          </cell>
          <cell r="C170" t="str">
            <v>electricity</v>
          </cell>
          <cell r="D170">
            <v>0.11464997210891834</v>
          </cell>
          <cell r="E170">
            <v>9.9147481145876251E-2</v>
          </cell>
          <cell r="F170">
            <v>9.841891310547507E-2</v>
          </cell>
          <cell r="G170">
            <v>7.0774422206792337E-2</v>
          </cell>
          <cell r="H170">
            <v>8.146276956462771E-2</v>
          </cell>
          <cell r="I170">
            <v>9.9895729304468411E-2</v>
          </cell>
          <cell r="J170">
            <v>9.2532951836707331E-2</v>
          </cell>
          <cell r="K170">
            <v>9.753036980505457E-2</v>
          </cell>
          <cell r="L170">
            <v>0.10167797557276281</v>
          </cell>
          <cell r="M170">
            <v>0.10821973574914054</v>
          </cell>
          <cell r="N170">
            <v>0.11527290439551519</v>
          </cell>
          <cell r="O170">
            <v>0.10943603998393411</v>
          </cell>
          <cell r="P170">
            <v>0.11733767142094821</v>
          </cell>
          <cell r="Q170">
            <v>0.11947665890911933</v>
          </cell>
          <cell r="R170">
            <v>0.12128819973961388</v>
          </cell>
          <cell r="S170">
            <v>0.12686792006555142</v>
          </cell>
          <cell r="T170">
            <v>0.14081892029444962</v>
          </cell>
          <cell r="U170">
            <v>0.14773766641988814</v>
          </cell>
          <cell r="V170">
            <v>0.1647537302731383</v>
          </cell>
          <cell r="W170">
            <v>0.14997501419350787</v>
          </cell>
          <cell r="X170">
            <v>0.17214491585830727</v>
          </cell>
          <cell r="Y170">
            <v>0.1586588374216806</v>
          </cell>
          <cell r="Z170">
            <v>0.15405047150587314</v>
          </cell>
          <cell r="AA170">
            <v>0.1705405660954542</v>
          </cell>
          <cell r="AB170">
            <v>0.16919514181349621</v>
          </cell>
          <cell r="AC170">
            <v>0.19673510799508317</v>
          </cell>
          <cell r="AD170">
            <v>0.19918295840374567</v>
          </cell>
          <cell r="AE170">
            <v>0.1728141463213401</v>
          </cell>
        </row>
        <row r="171">
          <cell r="A171" t="str">
            <v>gas-bioLatvia</v>
          </cell>
          <cell r="B171" t="str">
            <v>Latvia</v>
          </cell>
          <cell r="C171" t="str">
            <v>gas-bio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 t="str">
            <v>gas-ff-naturalLatvia</v>
          </cell>
          <cell r="B172" t="str">
            <v>Latvia</v>
          </cell>
          <cell r="C172" t="str">
            <v>gas-ff-natural</v>
          </cell>
          <cell r="D172">
            <v>0.17020921421802326</v>
          </cell>
          <cell r="E172">
            <v>0.15050011362183816</v>
          </cell>
          <cell r="F172">
            <v>0.16793549977523525</v>
          </cell>
          <cell r="G172">
            <v>0.16467869432850854</v>
          </cell>
          <cell r="H172">
            <v>0.14938248458206016</v>
          </cell>
          <cell r="I172">
            <v>0.13039440740822275</v>
          </cell>
          <cell r="J172">
            <v>0.11738504148578886</v>
          </cell>
          <cell r="K172">
            <v>0.10975272248476792</v>
          </cell>
          <cell r="L172">
            <v>0.10951704318671669</v>
          </cell>
          <cell r="M172">
            <v>0.10874753519851735</v>
          </cell>
          <cell r="N172">
            <v>0.1034835788315308</v>
          </cell>
          <cell r="O172">
            <v>0.1015530703416878</v>
          </cell>
          <cell r="P172">
            <v>0.10967521332096841</v>
          </cell>
          <cell r="Q172">
            <v>0.11222498190992117</v>
          </cell>
          <cell r="R172">
            <v>0.11809683517404912</v>
          </cell>
          <cell r="S172">
            <v>0.12156486203132466</v>
          </cell>
          <cell r="T172">
            <v>0.12576756599480057</v>
          </cell>
          <cell r="U172">
            <v>0.12889598044671069</v>
          </cell>
          <cell r="V172">
            <v>0.12833403775179816</v>
          </cell>
          <cell r="W172">
            <v>0.10861892589811548</v>
          </cell>
          <cell r="X172">
            <v>0.15102633237259946</v>
          </cell>
          <cell r="Y172">
            <v>0.13390174845964567</v>
          </cell>
          <cell r="Z172">
            <v>0.12969740500276408</v>
          </cell>
          <cell r="AA172">
            <v>0.13732681472582359</v>
          </cell>
          <cell r="AB172">
            <v>0.14108925109903908</v>
          </cell>
          <cell r="AC172">
            <v>0.15163927495983925</v>
          </cell>
          <cell r="AD172">
            <v>0.16130757662671896</v>
          </cell>
          <cell r="AE172">
            <v>0.15810508792918102</v>
          </cell>
        </row>
        <row r="173">
          <cell r="A173" t="str">
            <v>heat-ambientLatvia</v>
          </cell>
          <cell r="B173" t="str">
            <v>Latvia</v>
          </cell>
          <cell r="C173" t="str">
            <v>heat-ambient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 t="str">
            <v>heat-geothermalLatvia</v>
          </cell>
          <cell r="B174" t="str">
            <v>Latvia</v>
          </cell>
          <cell r="C174" t="str">
            <v>heat-geothermal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 t="str">
            <v>heat-solarLatvia</v>
          </cell>
          <cell r="B175" t="str">
            <v>Latvia</v>
          </cell>
          <cell r="C175" t="str">
            <v>heat-solar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 t="str">
            <v>liquid-bioLatvia</v>
          </cell>
          <cell r="B176" t="str">
            <v>Latvia</v>
          </cell>
          <cell r="C176" t="str">
            <v>liquid-bio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liquid-ff-heatingoilLatvia</v>
          </cell>
          <cell r="B177" t="str">
            <v>Latvia</v>
          </cell>
          <cell r="C177" t="str">
            <v>liquid-ff-heatingoil</v>
          </cell>
          <cell r="D177">
            <v>5.0497373676210461E-2</v>
          </cell>
          <cell r="E177">
            <v>6.0388231618117003E-2</v>
          </cell>
          <cell r="F177">
            <v>6.0844051952069531E-2</v>
          </cell>
          <cell r="G177">
            <v>4.2605811123234569E-2</v>
          </cell>
          <cell r="H177">
            <v>2.2283211399302706E-2</v>
          </cell>
          <cell r="I177">
            <v>3.0470659106874459E-3</v>
          </cell>
          <cell r="J177">
            <v>9.993609997154527E-4</v>
          </cell>
          <cell r="K177">
            <v>1.0640439119915127E-3</v>
          </cell>
          <cell r="L177">
            <v>1.0803331470689975E-3</v>
          </cell>
          <cell r="M177">
            <v>2.2275111896775156E-3</v>
          </cell>
          <cell r="N177">
            <v>6.9883549967076474E-3</v>
          </cell>
          <cell r="O177">
            <v>7.4083889835653343E-3</v>
          </cell>
          <cell r="P177">
            <v>7.4728394614001744E-3</v>
          </cell>
          <cell r="Q177">
            <v>6.0587096395674023E-3</v>
          </cell>
          <cell r="R177">
            <v>5.9577266791923812E-3</v>
          </cell>
          <cell r="S177">
            <v>7.7865786640611296E-3</v>
          </cell>
          <cell r="T177">
            <v>8.857751859739308E-3</v>
          </cell>
          <cell r="U177">
            <v>8.9510698472686605E-3</v>
          </cell>
          <cell r="V177">
            <v>8.8171807663569753E-3</v>
          </cell>
          <cell r="W177">
            <v>2.3196247158028035E-2</v>
          </cell>
          <cell r="X177">
            <v>3.271867026167085E-2</v>
          </cell>
          <cell r="Y177">
            <v>3.2980295335670713E-2</v>
          </cell>
          <cell r="Z177">
            <v>3.1950222537859681E-2</v>
          </cell>
          <cell r="AA177">
            <v>3.5231627482716237E-2</v>
          </cell>
          <cell r="AB177">
            <v>3.5673857680771234E-2</v>
          </cell>
          <cell r="AC177">
            <v>3.9831682459985564E-2</v>
          </cell>
          <cell r="AD177">
            <v>4.2185392474535281E-2</v>
          </cell>
          <cell r="AE177">
            <v>4.403738961836285E-2</v>
          </cell>
        </row>
        <row r="178">
          <cell r="A178" t="str">
            <v>solid-bioLatvia</v>
          </cell>
          <cell r="B178" t="str">
            <v>Latvia</v>
          </cell>
          <cell r="C178" t="str">
            <v>solid-bio</v>
          </cell>
          <cell r="D178">
            <v>0.49553950061484808</v>
          </cell>
          <cell r="E178">
            <v>0.52302351261912539</v>
          </cell>
          <cell r="F178">
            <v>0.5615473480179618</v>
          </cell>
          <cell r="G178">
            <v>0.60131124150191895</v>
          </cell>
          <cell r="H178">
            <v>0.63836553881012603</v>
          </cell>
          <cell r="I178">
            <v>0.71709519053918558</v>
          </cell>
          <cell r="J178">
            <v>0.73722122504920495</v>
          </cell>
          <cell r="K178">
            <v>0.74439987923363682</v>
          </cell>
          <cell r="L178">
            <v>0.76250658577472652</v>
          </cell>
          <cell r="M178">
            <v>0.76156522712384422</v>
          </cell>
          <cell r="N178">
            <v>0.7601882503630607</v>
          </cell>
          <cell r="O178">
            <v>0.74878350185055642</v>
          </cell>
          <cell r="P178">
            <v>0.74438371352043053</v>
          </cell>
          <cell r="Q178">
            <v>0.74386795220307822</v>
          </cell>
          <cell r="R178">
            <v>0.73659174956778595</v>
          </cell>
          <cell r="S178">
            <v>0.72262002979098439</v>
          </cell>
          <cell r="T178">
            <v>0.70615597642355721</v>
          </cell>
          <cell r="U178">
            <v>0.69582165285441067</v>
          </cell>
          <cell r="V178">
            <v>0.67977954217831349</v>
          </cell>
          <cell r="W178">
            <v>0.70127876747153228</v>
          </cell>
          <cell r="X178">
            <v>0.61773638702079525</v>
          </cell>
          <cell r="Y178">
            <v>0.65023309671352891</v>
          </cell>
          <cell r="Z178">
            <v>0.67040286817607719</v>
          </cell>
          <cell r="AA178">
            <v>0.64283704037420808</v>
          </cell>
          <cell r="AB178">
            <v>0.6397415695280918</v>
          </cell>
          <cell r="AC178">
            <v>0.59619399441976628</v>
          </cell>
          <cell r="AD178">
            <v>0.5819535097647065</v>
          </cell>
          <cell r="AE178">
            <v>0.61316498945626352</v>
          </cell>
        </row>
        <row r="179">
          <cell r="A179" t="str">
            <v>solid-ff-coalLatvia</v>
          </cell>
          <cell r="B179" t="str">
            <v>Latvia</v>
          </cell>
          <cell r="C179" t="str">
            <v>solid-ff-coal</v>
          </cell>
          <cell r="D179">
            <v>0.169103939382</v>
          </cell>
          <cell r="E179">
            <v>0.16694066099504326</v>
          </cell>
          <cell r="F179">
            <v>0.11125418714925825</v>
          </cell>
          <cell r="G179">
            <v>0.12062983083954555</v>
          </cell>
          <cell r="H179">
            <v>0.1085059956438835</v>
          </cell>
          <cell r="I179">
            <v>4.9567606837435781E-2</v>
          </cell>
          <cell r="J179">
            <v>5.1861420628583295E-2</v>
          </cell>
          <cell r="K179">
            <v>4.7252984564549197E-2</v>
          </cell>
          <cell r="L179">
            <v>2.5218062318724886E-2</v>
          </cell>
          <cell r="M179">
            <v>1.9239990738820476E-2</v>
          </cell>
          <cell r="N179">
            <v>1.4066911413185642E-2</v>
          </cell>
          <cell r="O179">
            <v>3.281899884025636E-2</v>
          </cell>
          <cell r="P179">
            <v>2.1130562276252599E-2</v>
          </cell>
          <cell r="Q179">
            <v>1.8371697338313807E-2</v>
          </cell>
          <cell r="R179">
            <v>1.8065488839358691E-2</v>
          </cell>
          <cell r="S179">
            <v>2.1160609448078377E-2</v>
          </cell>
          <cell r="T179">
            <v>1.8399785427453342E-2</v>
          </cell>
          <cell r="U179">
            <v>1.8593630431721998E-2</v>
          </cell>
          <cell r="V179">
            <v>1.8315509030393147E-2</v>
          </cell>
          <cell r="W179">
            <v>1.6931045278816309E-2</v>
          </cell>
          <cell r="X179">
            <v>2.6373694486627203E-2</v>
          </cell>
          <cell r="Y179">
            <v>2.4226022069473961E-2</v>
          </cell>
          <cell r="Z179">
            <v>1.3899032777425826E-2</v>
          </cell>
          <cell r="AA179">
            <v>1.4063951321797845E-2</v>
          </cell>
          <cell r="AB179">
            <v>1.4300179878601655E-2</v>
          </cell>
          <cell r="AC179">
            <v>1.5599940165325808E-2</v>
          </cell>
          <cell r="AD179">
            <v>1.5370562730293589E-2</v>
          </cell>
          <cell r="AE179">
            <v>1.1878386674852519E-2</v>
          </cell>
        </row>
        <row r="180">
          <cell r="A180" t="str">
            <v>solid-wasteLatvia</v>
          </cell>
          <cell r="B180" t="str">
            <v>Latvia</v>
          </cell>
          <cell r="C180" t="str">
            <v>solid-waste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 t="str">
            <v>electricityLithuania</v>
          </cell>
          <cell r="B181" t="str">
            <v>Lithuania</v>
          </cell>
          <cell r="C181" t="str">
            <v>electricity</v>
          </cell>
          <cell r="D181">
            <v>0.13847593751513815</v>
          </cell>
          <cell r="E181">
            <v>0.12705224120835962</v>
          </cell>
          <cell r="F181">
            <v>0.18021748212739438</v>
          </cell>
          <cell r="G181">
            <v>0.14229443100508898</v>
          </cell>
          <cell r="H181">
            <v>0.15218989336530997</v>
          </cell>
          <cell r="I181">
            <v>0.1608124444315239</v>
          </cell>
          <cell r="J181">
            <v>0.16181540358056024</v>
          </cell>
          <cell r="K181">
            <v>0.17183752858284843</v>
          </cell>
          <cell r="L181">
            <v>0.17707692107741257</v>
          </cell>
          <cell r="M181">
            <v>0.18698969502485438</v>
          </cell>
          <cell r="N181">
            <v>0.1722097732319128</v>
          </cell>
          <cell r="O181">
            <v>0.17356719899714756</v>
          </cell>
          <cell r="P181">
            <v>0.17362518021147044</v>
          </cell>
          <cell r="Q181">
            <v>0.17904423180060405</v>
          </cell>
          <cell r="R181">
            <v>0.19034061721843926</v>
          </cell>
          <cell r="S181">
            <v>0.19065801470505284</v>
          </cell>
          <cell r="T181">
            <v>0.20005194194262862</v>
          </cell>
          <cell r="U181">
            <v>0.21357865880007143</v>
          </cell>
          <cell r="V181">
            <v>0.22484116637947466</v>
          </cell>
          <cell r="W181">
            <v>0.22285249057450798</v>
          </cell>
          <cell r="X181">
            <v>0.20894259285842282</v>
          </cell>
          <cell r="Y181">
            <v>0.21507730025711017</v>
          </cell>
          <cell r="Z181">
            <v>0.21691814687004063</v>
          </cell>
          <cell r="AA181">
            <v>0.22222532550375404</v>
          </cell>
          <cell r="AB181">
            <v>0.23766830610533063</v>
          </cell>
          <cell r="AC181">
            <v>0.24609317839466321</v>
          </cell>
          <cell r="AD181">
            <v>0.24678444951927059</v>
          </cell>
          <cell r="AE181">
            <v>0.24882440945122788</v>
          </cell>
        </row>
        <row r="182">
          <cell r="A182" t="str">
            <v>gas-bioLithuania</v>
          </cell>
          <cell r="B182" t="str">
            <v>Lithuania</v>
          </cell>
          <cell r="C182" t="str">
            <v>gas-bio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 t="str">
            <v>gas-ff-naturalLithuania</v>
          </cell>
          <cell r="B183" t="str">
            <v>Lithuania</v>
          </cell>
          <cell r="C183" t="str">
            <v>gas-ff-natural</v>
          </cell>
          <cell r="D183">
            <v>0.30206317767567359</v>
          </cell>
          <cell r="E183">
            <v>0.36915071015593814</v>
          </cell>
          <cell r="F183">
            <v>0.41372018606648642</v>
          </cell>
          <cell r="G183">
            <v>0.36575571928422329</v>
          </cell>
          <cell r="H183">
            <v>0.33134742877620499</v>
          </cell>
          <cell r="I183">
            <v>0.30383449739448953</v>
          </cell>
          <cell r="J183">
            <v>0.26613748057737063</v>
          </cell>
          <cell r="K183">
            <v>0.24848139093900468</v>
          </cell>
          <cell r="L183">
            <v>0.22385128804375437</v>
          </cell>
          <cell r="M183">
            <v>0.20115860344928976</v>
          </cell>
          <cell r="N183">
            <v>0.20596712786492075</v>
          </cell>
          <cell r="O183">
            <v>0.20435561289806814</v>
          </cell>
          <cell r="P183">
            <v>0.20571034818026837</v>
          </cell>
          <cell r="Q183">
            <v>0.20586970824078113</v>
          </cell>
          <cell r="R183">
            <v>0.20270532199178298</v>
          </cell>
          <cell r="S183">
            <v>0.20163296032261277</v>
          </cell>
          <cell r="T183">
            <v>0.19053970618501131</v>
          </cell>
          <cell r="U183">
            <v>0.18452601335471627</v>
          </cell>
          <cell r="V183">
            <v>0.17470596743156477</v>
          </cell>
          <cell r="W183">
            <v>0.17280417422798466</v>
          </cell>
          <cell r="X183">
            <v>0.18604710074560699</v>
          </cell>
          <cell r="Y183">
            <v>0.18069848743542385</v>
          </cell>
          <cell r="Z183">
            <v>0.17377819961690721</v>
          </cell>
          <cell r="AA183">
            <v>0.16157035798679933</v>
          </cell>
          <cell r="AB183">
            <v>0.16179656945898524</v>
          </cell>
          <cell r="AC183">
            <v>0.1660931783946632</v>
          </cell>
          <cell r="AD183">
            <v>0.18548420460374987</v>
          </cell>
          <cell r="AE183">
            <v>0.1937483364284687</v>
          </cell>
        </row>
        <row r="184">
          <cell r="A184" t="str">
            <v>heat-ambientLithuania</v>
          </cell>
          <cell r="B184" t="str">
            <v>Lithuania</v>
          </cell>
          <cell r="C184" t="str">
            <v>heat-ambient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 t="str">
            <v>heat-geothermalLithuania</v>
          </cell>
          <cell r="B185" t="str">
            <v>Lithuania</v>
          </cell>
          <cell r="C185" t="str">
            <v>heat-geothermal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 t="str">
            <v>heat-solarLithuania</v>
          </cell>
          <cell r="B186" t="str">
            <v>Lithuania</v>
          </cell>
          <cell r="C186" t="str">
            <v>heat-solar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 t="str">
            <v>liquid-bioLithuania</v>
          </cell>
          <cell r="B187" t="str">
            <v>Lithuania</v>
          </cell>
          <cell r="C187" t="str">
            <v>liquid-bio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 t="str">
            <v>liquid-ff-heatingoilLithuania</v>
          </cell>
          <cell r="B188" t="str">
            <v>Lithuania</v>
          </cell>
          <cell r="C188" t="str">
            <v>liquid-ff-heatingoil</v>
          </cell>
          <cell r="D188">
            <v>2.8590909880274819E-2</v>
          </cell>
          <cell r="E188">
            <v>2.0418592822467455E-2</v>
          </cell>
          <cell r="F188">
            <v>2.0968656712934332E-2</v>
          </cell>
          <cell r="G188">
            <v>1.078703132905069E-2</v>
          </cell>
          <cell r="H188">
            <v>2.5644471397920601E-2</v>
          </cell>
          <cell r="I188">
            <v>6.1461460006444124E-3</v>
          </cell>
          <cell r="J188">
            <v>3.4275228325751765E-3</v>
          </cell>
          <cell r="K188">
            <v>1.1096187094495362E-3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1.0481632016770613E-3</v>
          </cell>
          <cell r="T188">
            <v>1.0015974597449944E-3</v>
          </cell>
          <cell r="U188">
            <v>1.0269020391340488E-3</v>
          </cell>
          <cell r="V188">
            <v>1.9702744303972063E-3</v>
          </cell>
          <cell r="W188">
            <v>2.9351229403730629E-3</v>
          </cell>
          <cell r="X188">
            <v>6.7561545180669187E-3</v>
          </cell>
          <cell r="Y188">
            <v>7.8633102529731061E-3</v>
          </cell>
          <cell r="Z188">
            <v>1.1787836137141853E-2</v>
          </cell>
          <cell r="AA188">
            <v>1.026111121640102E-2</v>
          </cell>
          <cell r="AB188">
            <v>1.1776484080516351E-2</v>
          </cell>
          <cell r="AC188">
            <v>9.9128469980632652E-3</v>
          </cell>
          <cell r="AD188">
            <v>1.4823180923066741E-2</v>
          </cell>
          <cell r="AE188">
            <v>1.941827771777872E-2</v>
          </cell>
        </row>
        <row r="189">
          <cell r="A189" t="str">
            <v>solid-bioLithuania</v>
          </cell>
          <cell r="B189" t="str">
            <v>Lithuania</v>
          </cell>
          <cell r="C189" t="str">
            <v>solid-bio</v>
          </cell>
          <cell r="D189">
            <v>0.19645293938610112</v>
          </cell>
          <cell r="E189">
            <v>0.17298139945144803</v>
          </cell>
          <cell r="F189">
            <v>0.25785566076709249</v>
          </cell>
          <cell r="G189">
            <v>0.38360974946112675</v>
          </cell>
          <cell r="H189">
            <v>0.41685158895336283</v>
          </cell>
          <cell r="I189">
            <v>0.47959683026510563</v>
          </cell>
          <cell r="J189">
            <v>0.50025779658911673</v>
          </cell>
          <cell r="K189">
            <v>0.50646715993381786</v>
          </cell>
          <cell r="L189">
            <v>0.55639260315633632</v>
          </cell>
          <cell r="M189">
            <v>0.56951101814814853</v>
          </cell>
          <cell r="N189">
            <v>0.59690660537002971</v>
          </cell>
          <cell r="O189">
            <v>0.59773092420758345</v>
          </cell>
          <cell r="P189">
            <v>0.58881679810628829</v>
          </cell>
          <cell r="Q189">
            <v>0.57853419056738564</v>
          </cell>
          <cell r="R189">
            <v>0.57385406174302722</v>
          </cell>
          <cell r="S189">
            <v>0.56980182331168294</v>
          </cell>
          <cell r="T189">
            <v>0.562699804972706</v>
          </cell>
          <cell r="U189">
            <v>0.55118093734500406</v>
          </cell>
          <cell r="V189">
            <v>0.54890198148114444</v>
          </cell>
          <cell r="W189">
            <v>0.55558567401303394</v>
          </cell>
          <cell r="X189">
            <v>0.53835602429250828</v>
          </cell>
          <cell r="Y189">
            <v>0.53329008353453411</v>
          </cell>
          <cell r="Z189">
            <v>0.53520309071429795</v>
          </cell>
          <cell r="AA189">
            <v>0.53831383419632273</v>
          </cell>
          <cell r="AB189">
            <v>0.52897185757489351</v>
          </cell>
          <cell r="AC189">
            <v>0.52793307510221643</v>
          </cell>
          <cell r="AD189">
            <v>0.50048610766353907</v>
          </cell>
          <cell r="AE189">
            <v>0.47950836808349417</v>
          </cell>
        </row>
        <row r="190">
          <cell r="A190" t="str">
            <v>solid-ff-coalLithuania</v>
          </cell>
          <cell r="B190" t="str">
            <v>Lithuania</v>
          </cell>
          <cell r="C190" t="str">
            <v>solid-ff-coal</v>
          </cell>
          <cell r="D190">
            <v>0.33441703554281227</v>
          </cell>
          <cell r="E190">
            <v>0.31039705636178683</v>
          </cell>
          <cell r="F190">
            <v>0.1272380143260925</v>
          </cell>
          <cell r="G190">
            <v>9.7553068920510355E-2</v>
          </cell>
          <cell r="H190">
            <v>7.3966617507201626E-2</v>
          </cell>
          <cell r="I190">
            <v>4.9610081908236611E-2</v>
          </cell>
          <cell r="J190">
            <v>6.836179642037718E-2</v>
          </cell>
          <cell r="K190">
            <v>7.2104301834879439E-2</v>
          </cell>
          <cell r="L190">
            <v>4.2679187722496667E-2</v>
          </cell>
          <cell r="M190">
            <v>4.2340683377707258E-2</v>
          </cell>
          <cell r="N190">
            <v>2.4916493533136793E-2</v>
          </cell>
          <cell r="O190">
            <v>2.4346263897200963E-2</v>
          </cell>
          <cell r="P190">
            <v>3.1847673501972991E-2</v>
          </cell>
          <cell r="Q190">
            <v>3.6551869391229203E-2</v>
          </cell>
          <cell r="R190">
            <v>3.3099999046750532E-2</v>
          </cell>
          <cell r="S190">
            <v>3.6859038458974466E-2</v>
          </cell>
          <cell r="T190">
            <v>4.5706949439909057E-2</v>
          </cell>
          <cell r="U190">
            <v>4.9687488461074021E-2</v>
          </cell>
          <cell r="V190">
            <v>4.9580610277418849E-2</v>
          </cell>
          <cell r="W190">
            <v>4.5822538244100264E-2</v>
          </cell>
          <cell r="X190">
            <v>5.9898127585394839E-2</v>
          </cell>
          <cell r="Y190">
            <v>6.3070818519958757E-2</v>
          </cell>
          <cell r="Z190">
            <v>6.2312726661612229E-2</v>
          </cell>
          <cell r="AA190">
            <v>6.7629371096722957E-2</v>
          </cell>
          <cell r="AB190">
            <v>5.9786782780274286E-2</v>
          </cell>
          <cell r="AC190">
            <v>4.9967721110393805E-2</v>
          </cell>
          <cell r="AD190">
            <v>5.242205729037383E-2</v>
          </cell>
          <cell r="AE190">
            <v>5.8500608319030444E-2</v>
          </cell>
        </row>
        <row r="191">
          <cell r="A191" t="str">
            <v>solid-wasteLithuania</v>
          </cell>
          <cell r="B191" t="str">
            <v>Lithuania</v>
          </cell>
          <cell r="C191" t="str">
            <v>solid-waste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 t="str">
            <v>electricityLuxembourg</v>
          </cell>
          <cell r="B192" t="str">
            <v>Luxembourg</v>
          </cell>
          <cell r="C192" t="str">
            <v>electricity</v>
          </cell>
          <cell r="D192">
            <v>9.9114125281409088E-2</v>
          </cell>
          <cell r="E192">
            <v>8.7455470091979112E-2</v>
          </cell>
          <cell r="F192">
            <v>9.2953760426096668E-2</v>
          </cell>
          <cell r="G192">
            <v>9.7973366258047451E-2</v>
          </cell>
          <cell r="H192">
            <v>0.10149743455430725</v>
          </cell>
          <cell r="I192">
            <v>0.10202209676985075</v>
          </cell>
          <cell r="J192">
            <v>9.1967637540453076E-2</v>
          </cell>
          <cell r="K192">
            <v>9.1034487365320257E-2</v>
          </cell>
          <cell r="L192">
            <v>9.0519307079368935E-2</v>
          </cell>
          <cell r="M192">
            <v>9.9194213320775937E-2</v>
          </cell>
          <cell r="N192">
            <v>0.14561309765533159</v>
          </cell>
          <cell r="O192">
            <v>0.13669046192428108</v>
          </cell>
          <cell r="P192">
            <v>0.14378080537107094</v>
          </cell>
          <cell r="Q192">
            <v>0.14103980756419512</v>
          </cell>
          <cell r="R192">
            <v>0.13518817738422378</v>
          </cell>
          <cell r="S192">
            <v>0.13827592768791627</v>
          </cell>
          <cell r="T192">
            <v>0.13836319661353694</v>
          </cell>
          <cell r="U192">
            <v>0.1444103552422269</v>
          </cell>
          <cell r="V192">
            <v>0.13037500805555502</v>
          </cell>
          <cell r="W192">
            <v>0.15001504606410399</v>
          </cell>
          <cell r="X192">
            <v>0.13663548924125402</v>
          </cell>
          <cell r="Y192">
            <v>0.15311366953408914</v>
          </cell>
          <cell r="Z192">
            <v>0.16046459064261995</v>
          </cell>
          <cell r="AA192">
            <v>0.16869422381586724</v>
          </cell>
          <cell r="AB192">
            <v>0.18524941518349813</v>
          </cell>
          <cell r="AC192">
            <v>0.16655217158995497</v>
          </cell>
          <cell r="AD192">
            <v>0.15921231025949767</v>
          </cell>
          <cell r="AE192">
            <v>0.15300659254119625</v>
          </cell>
        </row>
        <row r="193">
          <cell r="A193" t="str">
            <v>gas-bioLuxembourg</v>
          </cell>
          <cell r="B193" t="str">
            <v>Luxembourg</v>
          </cell>
          <cell r="C193" t="str">
            <v>gas-bio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 t="str">
            <v>gas-ff-naturalLuxembourg</v>
          </cell>
          <cell r="B194" t="str">
            <v>Luxembourg</v>
          </cell>
          <cell r="C194" t="str">
            <v>gas-ff-natural</v>
          </cell>
          <cell r="D194">
            <v>0.30623119345507183</v>
          </cell>
          <cell r="E194">
            <v>0.28816625627226494</v>
          </cell>
          <cell r="F194">
            <v>0.30256554488165449</v>
          </cell>
          <cell r="G194">
            <v>0.31963136079019311</v>
          </cell>
          <cell r="H194">
            <v>0.32290603793694883</v>
          </cell>
          <cell r="I194">
            <v>0.34638795896570607</v>
          </cell>
          <cell r="J194">
            <v>0.36561165048543687</v>
          </cell>
          <cell r="K194">
            <v>0.35006379127228515</v>
          </cell>
          <cell r="L194">
            <v>0.35946375968868405</v>
          </cell>
          <cell r="M194">
            <v>0.38249571548360334</v>
          </cell>
          <cell r="N194">
            <v>0.34652146963900221</v>
          </cell>
          <cell r="O194">
            <v>0.35480395697013228</v>
          </cell>
          <cell r="P194">
            <v>0.36674395371877583</v>
          </cell>
          <cell r="Q194">
            <v>0.3771426633849394</v>
          </cell>
          <cell r="R194">
            <v>0.3857814450613512</v>
          </cell>
          <cell r="S194">
            <v>0.3942835394862037</v>
          </cell>
          <cell r="T194">
            <v>0.37174603850823662</v>
          </cell>
          <cell r="U194">
            <v>0.37598974271169094</v>
          </cell>
          <cell r="V194">
            <v>0.39426717883722706</v>
          </cell>
          <cell r="W194">
            <v>0.38326761932686226</v>
          </cell>
          <cell r="X194">
            <v>0.45143456444525887</v>
          </cell>
          <cell r="Y194">
            <v>0.45276907700221219</v>
          </cell>
          <cell r="Z194">
            <v>0.40747181321892328</v>
          </cell>
          <cell r="AA194">
            <v>0.42404222714115453</v>
          </cell>
          <cell r="AB194">
            <v>0.43369736118863689</v>
          </cell>
          <cell r="AC194">
            <v>0.43410857264761554</v>
          </cell>
          <cell r="AD194">
            <v>0.44728793150853768</v>
          </cell>
          <cell r="AE194">
            <v>0.45615071286988673</v>
          </cell>
        </row>
        <row r="195">
          <cell r="A195" t="str">
            <v>heat-ambientLuxembourg</v>
          </cell>
          <cell r="B195" t="str">
            <v>Luxembourg</v>
          </cell>
          <cell r="C195" t="str">
            <v>heat-ambient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8.1345655546781695E-5</v>
          </cell>
          <cell r="P195">
            <v>1.1169047673218487E-4</v>
          </cell>
          <cell r="Q195">
            <v>1.7951101200330298E-4</v>
          </cell>
          <cell r="R195">
            <v>2.0993990470227899E-4</v>
          </cell>
          <cell r="S195">
            <v>2.5118934348239771E-4</v>
          </cell>
          <cell r="T195">
            <v>3.1951418352507412E-4</v>
          </cell>
          <cell r="U195">
            <v>4.6388745652299428E-4</v>
          </cell>
          <cell r="V195">
            <v>7.9676762311329152E-4</v>
          </cell>
          <cell r="W195">
            <v>1.2326198669773615E-3</v>
          </cell>
          <cell r="X195">
            <v>1.6803839540876998E-3</v>
          </cell>
          <cell r="Y195">
            <v>2.3293451487309881E-3</v>
          </cell>
          <cell r="Z195">
            <v>3.1826576718747145E-3</v>
          </cell>
          <cell r="AA195">
            <v>3.7980388818220972E-3</v>
          </cell>
          <cell r="AB195">
            <v>5.0769315988393147E-3</v>
          </cell>
          <cell r="AC195">
            <v>6.7679312011805718E-3</v>
          </cell>
          <cell r="AD195">
            <v>7.7972561698254521E-3</v>
          </cell>
          <cell r="AE195">
            <v>8.9588984014664554E-3</v>
          </cell>
        </row>
        <row r="196">
          <cell r="A196" t="str">
            <v>heat-geothermalLuxembourg</v>
          </cell>
          <cell r="B196" t="str">
            <v>Luxembourg</v>
          </cell>
          <cell r="C196" t="str">
            <v>heat-geothermal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 t="str">
            <v>heat-solarLuxembourg</v>
          </cell>
          <cell r="B197" t="str">
            <v>Luxembourg</v>
          </cell>
          <cell r="C197" t="str">
            <v>heat-solar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2.1373458439310068E-6</v>
          </cell>
          <cell r="O197">
            <v>4.7616969100555147E-5</v>
          </cell>
          <cell r="P197">
            <v>1.6753571509827732E-4</v>
          </cell>
          <cell r="Q197">
            <v>2.6128825080480773E-4</v>
          </cell>
          <cell r="R197">
            <v>3.3365449140183617E-4</v>
          </cell>
          <cell r="S197">
            <v>4.4529019980970501E-4</v>
          </cell>
          <cell r="T197">
            <v>5.7318908074801178E-4</v>
          </cell>
          <cell r="U197">
            <v>8.063279823682947E-4</v>
          </cell>
          <cell r="V197">
            <v>1.0232995943906E-3</v>
          </cell>
          <cell r="W197">
            <v>1.325211030693971E-3</v>
          </cell>
          <cell r="X197">
            <v>1.7759046196912929E-3</v>
          </cell>
          <cell r="Y197">
            <v>2.3648917084512994E-3</v>
          </cell>
          <cell r="Z197">
            <v>2.7774440591408251E-3</v>
          </cell>
          <cell r="AA197">
            <v>3.2712012099237789E-3</v>
          </cell>
          <cell r="AB197">
            <v>3.7496431447575302E-3</v>
          </cell>
          <cell r="AC197">
            <v>3.7362581443185984E-3</v>
          </cell>
          <cell r="AD197">
            <v>3.9043167445697003E-3</v>
          </cell>
          <cell r="AE197">
            <v>4.172663795690478E-3</v>
          </cell>
        </row>
        <row r="198">
          <cell r="A198" t="str">
            <v>liquid-bioLuxembourg</v>
          </cell>
          <cell r="B198" t="str">
            <v>Luxembourg</v>
          </cell>
          <cell r="C198" t="str">
            <v>liquid-bio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 t="str">
            <v>liquid-ff-heatingoilLuxembourg</v>
          </cell>
          <cell r="B199" t="str">
            <v>Luxembourg</v>
          </cell>
          <cell r="C199" t="str">
            <v>liquid-ff-heatingoil</v>
          </cell>
          <cell r="D199">
            <v>0.5817925581712371</v>
          </cell>
          <cell r="E199">
            <v>0.61135396305604206</v>
          </cell>
          <cell r="F199">
            <v>0.56544292783251449</v>
          </cell>
          <cell r="G199">
            <v>0.54773965958197379</v>
          </cell>
          <cell r="H199">
            <v>0.54082432562699279</v>
          </cell>
          <cell r="I199">
            <v>0.5191771600893923</v>
          </cell>
          <cell r="J199">
            <v>0.51234466019417479</v>
          </cell>
          <cell r="K199">
            <v>0.52874782074318505</v>
          </cell>
          <cell r="L199">
            <v>0.52201799395515569</v>
          </cell>
          <cell r="M199">
            <v>0.48855565845008181</v>
          </cell>
          <cell r="N199">
            <v>0.47233847008784496</v>
          </cell>
          <cell r="O199">
            <v>0.47359043851260463</v>
          </cell>
          <cell r="P199">
            <v>0.4560218747867022</v>
          </cell>
          <cell r="Q199">
            <v>0.44927816627506667</v>
          </cell>
          <cell r="R199">
            <v>0.44652343266739897</v>
          </cell>
          <cell r="S199">
            <v>0.43551855375832538</v>
          </cell>
          <cell r="T199">
            <v>0.45732936490262571</v>
          </cell>
          <cell r="U199">
            <v>0.44933771604114858</v>
          </cell>
          <cell r="V199">
            <v>0.44249505437743741</v>
          </cell>
          <cell r="W199">
            <v>0.43015732781901511</v>
          </cell>
          <cell r="X199">
            <v>0.37273918179727006</v>
          </cell>
          <cell r="Y199">
            <v>0.35936526390184131</v>
          </cell>
          <cell r="Z199">
            <v>0.38993970665792443</v>
          </cell>
          <cell r="AA199">
            <v>0.36071754089001512</v>
          </cell>
          <cell r="AB199">
            <v>0.32612734299434565</v>
          </cell>
          <cell r="AC199">
            <v>0.3437337920965125</v>
          </cell>
          <cell r="AD199">
            <v>0.33278848615285433</v>
          </cell>
          <cell r="AE199">
            <v>0.32697207583811672</v>
          </cell>
        </row>
        <row r="200">
          <cell r="A200" t="str">
            <v>solid-bioLuxembourg</v>
          </cell>
          <cell r="B200" t="str">
            <v>Luxembourg</v>
          </cell>
          <cell r="C200" t="str">
            <v>solid-bio</v>
          </cell>
          <cell r="D200">
            <v>0</v>
          </cell>
          <cell r="E200">
            <v>0</v>
          </cell>
          <cell r="F200">
            <v>2.708104449932763E-2</v>
          </cell>
          <cell r="G200">
            <v>2.7173472087485669E-2</v>
          </cell>
          <cell r="H200">
            <v>2.8020741823949129E-2</v>
          </cell>
          <cell r="I200">
            <v>2.7654170294115005E-2</v>
          </cell>
          <cell r="J200">
            <v>2.4928802588996761E-2</v>
          </cell>
          <cell r="K200">
            <v>2.5726919916904348E-2</v>
          </cell>
          <cell r="L200">
            <v>2.4610695412691619E-2</v>
          </cell>
          <cell r="M200">
            <v>2.6969258266622088E-2</v>
          </cell>
          <cell r="N200">
            <v>3.2276059589202127E-2</v>
          </cell>
          <cell r="O200">
            <v>3.2351762423068843E-2</v>
          </cell>
          <cell r="P200">
            <v>3.116577969260299E-2</v>
          </cell>
          <cell r="Q200">
            <v>3.0692393918964739E-2</v>
          </cell>
          <cell r="R200">
            <v>3.0737451404535453E-2</v>
          </cell>
          <cell r="S200">
            <v>2.9859181731684108E-2</v>
          </cell>
          <cell r="T200">
            <v>3.0475843759500704E-2</v>
          </cell>
          <cell r="U200">
            <v>2.7968630855085934E-2</v>
          </cell>
          <cell r="V200">
            <v>3.0117035008953873E-2</v>
          </cell>
          <cell r="W200">
            <v>3.3002962917238941E-2</v>
          </cell>
          <cell r="X200">
            <v>3.4553138731095688E-2</v>
          </cell>
          <cell r="Y200">
            <v>2.8918171819523844E-2</v>
          </cell>
          <cell r="Z200">
            <v>3.5251548058538106E-2</v>
          </cell>
          <cell r="AA200">
            <v>3.820474554541721E-2</v>
          </cell>
          <cell r="AB200">
            <v>4.5040457797340311E-2</v>
          </cell>
          <cell r="AC200">
            <v>4.3895650948547679E-2</v>
          </cell>
          <cell r="AD200">
            <v>4.7896618091833931E-2</v>
          </cell>
          <cell r="AE200">
            <v>5.0012711046377167E-2</v>
          </cell>
        </row>
        <row r="201">
          <cell r="A201" t="str">
            <v>solid-ff-coalLuxembourg</v>
          </cell>
          <cell r="B201" t="str">
            <v>Luxembourg</v>
          </cell>
          <cell r="C201" t="str">
            <v>solid-ff-coal</v>
          </cell>
          <cell r="D201">
            <v>1.2862123092282126E-2</v>
          </cell>
          <cell r="E201">
            <v>1.3024310579713826E-2</v>
          </cell>
          <cell r="F201">
            <v>1.1956722360406759E-2</v>
          </cell>
          <cell r="G201">
            <v>7.4821412823000257E-3</v>
          </cell>
          <cell r="H201">
            <v>6.7514600578021016E-3</v>
          </cell>
          <cell r="I201">
            <v>4.7586138809359258E-3</v>
          </cell>
          <cell r="J201">
            <v>5.1472491909385102E-3</v>
          </cell>
          <cell r="K201">
            <v>4.4269807023051685E-3</v>
          </cell>
          <cell r="L201">
            <v>3.3882438640996312E-3</v>
          </cell>
          <cell r="M201">
            <v>2.7851544789170286E-3</v>
          </cell>
          <cell r="N201">
            <v>3.2487656827751292E-3</v>
          </cell>
          <cell r="O201">
            <v>2.4344175452658814E-3</v>
          </cell>
          <cell r="P201">
            <v>2.0083602390176202E-3</v>
          </cell>
          <cell r="Q201">
            <v>1.4061695940258735E-3</v>
          </cell>
          <cell r="R201">
            <v>1.225899086386522E-3</v>
          </cell>
          <cell r="S201">
            <v>1.3663177925784967E-3</v>
          </cell>
          <cell r="T201">
            <v>1.1928529518269433E-3</v>
          </cell>
          <cell r="U201">
            <v>1.0233397109563047E-3</v>
          </cell>
          <cell r="V201">
            <v>9.2565650332279443E-4</v>
          </cell>
          <cell r="W201">
            <v>9.9921297510840871E-4</v>
          </cell>
          <cell r="X201">
            <v>1.1813372113423967E-3</v>
          </cell>
          <cell r="Y201">
            <v>1.1395808851511564E-3</v>
          </cell>
          <cell r="Z201">
            <v>9.1223969097880479E-4</v>
          </cell>
          <cell r="AA201">
            <v>1.2720225158001223E-3</v>
          </cell>
          <cell r="AB201">
            <v>1.0588480925820981E-3</v>
          </cell>
          <cell r="AC201">
            <v>1.2056233718702233E-3</v>
          </cell>
          <cell r="AD201">
            <v>1.1130810728812114E-3</v>
          </cell>
          <cell r="AE201">
            <v>7.2634550726632236E-4</v>
          </cell>
        </row>
        <row r="202">
          <cell r="A202" t="str">
            <v>solid-wasteLuxembourg</v>
          </cell>
          <cell r="B202" t="str">
            <v>Luxembourg</v>
          </cell>
          <cell r="C202" t="str">
            <v>solid-waste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 t="str">
            <v>electricityMalta</v>
          </cell>
          <cell r="B203" t="str">
            <v>Malta</v>
          </cell>
          <cell r="C203" t="str">
            <v>electricity</v>
          </cell>
          <cell r="D203">
            <v>0.40076851917739981</v>
          </cell>
          <cell r="E203">
            <v>0.40006892986386355</v>
          </cell>
          <cell r="F203">
            <v>0.39372679847585407</v>
          </cell>
          <cell r="G203">
            <v>0.39627404041884479</v>
          </cell>
          <cell r="H203">
            <v>0.46977216493370899</v>
          </cell>
          <cell r="I203">
            <v>0.46756389342033716</v>
          </cell>
          <cell r="J203">
            <v>0.48786592237335225</v>
          </cell>
          <cell r="K203">
            <v>0.53294248648358578</v>
          </cell>
          <cell r="L203">
            <v>0.6476356898603558</v>
          </cell>
          <cell r="M203">
            <v>0.61909261502016266</v>
          </cell>
          <cell r="N203">
            <v>0.62746403488159574</v>
          </cell>
          <cell r="O203">
            <v>0.61934933105683676</v>
          </cell>
          <cell r="P203">
            <v>0.60678956556189723</v>
          </cell>
          <cell r="Q203">
            <v>0.60780832078397884</v>
          </cell>
          <cell r="R203">
            <v>0.5953345942538053</v>
          </cell>
          <cell r="S203">
            <v>0.7430917767173455</v>
          </cell>
          <cell r="T203">
            <v>0.77580470707430282</v>
          </cell>
          <cell r="U203">
            <v>0.79903400745678455</v>
          </cell>
          <cell r="V203">
            <v>0.78345505657658676</v>
          </cell>
          <cell r="W203">
            <v>0.76112310344292078</v>
          </cell>
          <cell r="X203">
            <v>0.7313885479095964</v>
          </cell>
          <cell r="Y203">
            <v>0.74280104712041894</v>
          </cell>
          <cell r="Z203">
            <v>0.73145184754146064</v>
          </cell>
          <cell r="AA203">
            <v>0.72929723406033264</v>
          </cell>
          <cell r="AB203">
            <v>0.73744543768390813</v>
          </cell>
          <cell r="AC203">
            <v>0.70689525528235209</v>
          </cell>
          <cell r="AD203">
            <v>0.69938965470846526</v>
          </cell>
          <cell r="AE203">
            <v>0.69986096812880083</v>
          </cell>
        </row>
        <row r="204">
          <cell r="A204" t="str">
            <v>gas-bioMalta</v>
          </cell>
          <cell r="B204" t="str">
            <v>Malta</v>
          </cell>
          <cell r="C204" t="str">
            <v>gas-bio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gas-ff-naturalMalta</v>
          </cell>
          <cell r="B205" t="str">
            <v>Malta</v>
          </cell>
          <cell r="C205" t="str">
            <v>gas-ff-natural</v>
          </cell>
          <cell r="D205">
            <v>0.3014658791717072</v>
          </cell>
          <cell r="E205">
            <v>0.31149405479924175</v>
          </cell>
          <cell r="F205">
            <v>0.3325483654679553</v>
          </cell>
          <cell r="G205">
            <v>0.33115117169052388</v>
          </cell>
          <cell r="H205">
            <v>0.29083653942419085</v>
          </cell>
          <cell r="I205">
            <v>0.2764410005437738</v>
          </cell>
          <cell r="J205">
            <v>0.25167072883088293</v>
          </cell>
          <cell r="K205">
            <v>0.24250392412025915</v>
          </cell>
          <cell r="L205">
            <v>0.28932106111504452</v>
          </cell>
          <cell r="M205">
            <v>0.25560627636779831</v>
          </cell>
          <cell r="N205">
            <v>0.23597295109788255</v>
          </cell>
          <cell r="O205">
            <v>0.24111299337059314</v>
          </cell>
          <cell r="P205">
            <v>0.23778336284062346</v>
          </cell>
          <cell r="Q205">
            <v>0.21584140612708189</v>
          </cell>
          <cell r="R205">
            <v>0.21622534450148612</v>
          </cell>
          <cell r="S205">
            <v>0.21337809344134945</v>
          </cell>
          <cell r="T205">
            <v>0.19555306069360204</v>
          </cell>
          <cell r="U205">
            <v>0.1861936504349791</v>
          </cell>
          <cell r="V205">
            <v>0.20176863637005749</v>
          </cell>
          <cell r="W205">
            <v>0.23887689655707917</v>
          </cell>
          <cell r="X205">
            <v>0.20626760054877605</v>
          </cell>
          <cell r="Y205">
            <v>0.19173938336242002</v>
          </cell>
          <cell r="Z205">
            <v>0.19788852404505589</v>
          </cell>
          <cell r="AA205">
            <v>0.18361605526308461</v>
          </cell>
          <cell r="AB205">
            <v>0.1685470037792684</v>
          </cell>
          <cell r="AC205">
            <v>0.19277138631977339</v>
          </cell>
          <cell r="AD205">
            <v>0.20157295399782282</v>
          </cell>
          <cell r="AE205">
            <v>0.17160353629156364</v>
          </cell>
        </row>
        <row r="206">
          <cell r="A206" t="str">
            <v>heat-ambientMalta</v>
          </cell>
          <cell r="B206" t="str">
            <v>Malta</v>
          </cell>
          <cell r="C206" t="str">
            <v>heat-ambient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5.8775458221453365E-2</v>
          </cell>
        </row>
        <row r="207">
          <cell r="A207" t="str">
            <v>heat-geothermalMalta</v>
          </cell>
          <cell r="B207" t="str">
            <v>Malta</v>
          </cell>
          <cell r="C207" t="str">
            <v>heat-geothermal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 t="str">
            <v>heat-solarMalta</v>
          </cell>
          <cell r="B208" t="str">
            <v>Malta</v>
          </cell>
          <cell r="C208" t="str">
            <v>heat-solar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5.1657159361686758E-2</v>
          </cell>
          <cell r="Y208">
            <v>5.5031995346131471E-2</v>
          </cell>
          <cell r="Z208">
            <v>5.7428266622331213E-2</v>
          </cell>
          <cell r="AA208">
            <v>6.080610567950754E-2</v>
          </cell>
          <cell r="AB208">
            <v>6.4693823476090193E-2</v>
          </cell>
          <cell r="AC208">
            <v>6.0230092488157E-2</v>
          </cell>
          <cell r="AD208">
            <v>6.0471886199346847E-2</v>
          </cell>
          <cell r="AE208">
            <v>5.2948855375014592E-2</v>
          </cell>
        </row>
        <row r="209">
          <cell r="A209" t="str">
            <v>liquid-bioMalta</v>
          </cell>
          <cell r="B209" t="str">
            <v>Malta</v>
          </cell>
          <cell r="C209" t="str">
            <v>liquid-bio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 t="str">
            <v>liquid-ff-heatingoilMalta</v>
          </cell>
          <cell r="B210" t="str">
            <v>Malta</v>
          </cell>
          <cell r="C210" t="str">
            <v>liquid-ff-heatingoil</v>
          </cell>
          <cell r="D210">
            <v>0.29776560165089311</v>
          </cell>
          <cell r="E210">
            <v>0.2884370153368947</v>
          </cell>
          <cell r="F210">
            <v>0.27372483605619058</v>
          </cell>
          <cell r="G210">
            <v>0.27257478789063133</v>
          </cell>
          <cell r="H210">
            <v>0.23939129564210015</v>
          </cell>
          <cell r="I210">
            <v>0.2559951060358891</v>
          </cell>
          <cell r="J210">
            <v>0.26046334879576488</v>
          </cell>
          <cell r="K210">
            <v>0.224553589396155</v>
          </cell>
          <cell r="L210">
            <v>6.3043249024599665E-2</v>
          </cell>
          <cell r="M210">
            <v>0.125301108612039</v>
          </cell>
          <cell r="N210">
            <v>0.13656301402052168</v>
          </cell>
          <cell r="O210">
            <v>0.13953767557256999</v>
          </cell>
          <cell r="P210">
            <v>0.15542707159747929</v>
          </cell>
          <cell r="Q210">
            <v>0.17635027308893933</v>
          </cell>
          <cell r="R210">
            <v>0.18844006124470866</v>
          </cell>
          <cell r="S210">
            <v>4.3530129841305061E-2</v>
          </cell>
          <cell r="T210">
            <v>2.8642232232095187E-2</v>
          </cell>
          <cell r="U210">
            <v>1.477234210823636E-2</v>
          </cell>
          <cell r="V210">
            <v>1.4776307053355749E-2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1.4303222751455392E-2</v>
          </cell>
          <cell r="AB210">
            <v>1.432217217287015E-2</v>
          </cell>
          <cell r="AC210">
            <v>2.574128380579993E-2</v>
          </cell>
          <cell r="AD210">
            <v>2.5123231038320877E-2</v>
          </cell>
          <cell r="AE210">
            <v>2.4410175859397392E-3</v>
          </cell>
        </row>
        <row r="211">
          <cell r="A211" t="str">
            <v>solid-bioMalta</v>
          </cell>
          <cell r="B211" t="str">
            <v>Malta</v>
          </cell>
          <cell r="C211" t="str">
            <v>solid-bio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1.0686692179940791E-2</v>
          </cell>
          <cell r="Y211">
            <v>1.042757417102967E-2</v>
          </cell>
          <cell r="Z211">
            <v>1.3231361791152307E-2</v>
          </cell>
          <cell r="AA211">
            <v>1.1977382245619903E-2</v>
          </cell>
          <cell r="AB211">
            <v>1.4991562887863108E-2</v>
          </cell>
          <cell r="AC211">
            <v>1.4361982103917585E-2</v>
          </cell>
          <cell r="AD211">
            <v>1.344227405604413E-2</v>
          </cell>
          <cell r="AE211">
            <v>1.4370164397227856E-2</v>
          </cell>
        </row>
        <row r="212">
          <cell r="A212" t="str">
            <v>solid-ff-coalMalta</v>
          </cell>
          <cell r="B212" t="str">
            <v>Malta</v>
          </cell>
          <cell r="C212" t="str">
            <v>solid-ff-coal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 t="str">
            <v>solid-wasteMalta</v>
          </cell>
          <cell r="B213" t="str">
            <v>Malta</v>
          </cell>
          <cell r="C213" t="str">
            <v>solid-waste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 t="str">
            <v>electricityNetherlands</v>
          </cell>
          <cell r="B214" t="str">
            <v>Netherlands</v>
          </cell>
          <cell r="C214" t="str">
            <v>electricity</v>
          </cell>
          <cell r="D214">
            <v>0.13095395413175298</v>
          </cell>
          <cell r="E214">
            <v>0.12001586540118096</v>
          </cell>
          <cell r="F214">
            <v>0.13150896738825424</v>
          </cell>
          <cell r="G214">
            <v>0.12853939597743211</v>
          </cell>
          <cell r="H214">
            <v>0.13982848133676401</v>
          </cell>
          <cell r="I214">
            <v>0.133543689929042</v>
          </cell>
          <cell r="J214">
            <v>0.1186057701879009</v>
          </cell>
          <cell r="K214">
            <v>0.13999155045646655</v>
          </cell>
          <cell r="L214">
            <v>0.1483750719151658</v>
          </cell>
          <cell r="M214">
            <v>0.1583511923443908</v>
          </cell>
          <cell r="N214">
            <v>0.16142960129141881</v>
          </cell>
          <cell r="O214">
            <v>0.15563175355006517</v>
          </cell>
          <cell r="P214">
            <v>0.1645352425231747</v>
          </cell>
          <cell r="Q214">
            <v>0.16441526255221633</v>
          </cell>
          <cell r="R214">
            <v>0.17086769183372272</v>
          </cell>
          <cell r="S214">
            <v>0.17783505545937933</v>
          </cell>
          <cell r="T214">
            <v>0.17833624326010988</v>
          </cell>
          <cell r="U214">
            <v>0.1958251377431881</v>
          </cell>
          <cell r="V214">
            <v>0.1792435804505951</v>
          </cell>
          <cell r="W214">
            <v>0.18218642834605228</v>
          </cell>
          <cell r="X214">
            <v>0.16219067433646822</v>
          </cell>
          <cell r="Y214">
            <v>0.19758077503950186</v>
          </cell>
          <cell r="Z214">
            <v>0.18969411890016813</v>
          </cell>
          <cell r="AA214">
            <v>0.18082179769912055</v>
          </cell>
          <cell r="AB214">
            <v>0.22076560956062743</v>
          </cell>
          <cell r="AC214">
            <v>0.20905195392573639</v>
          </cell>
          <cell r="AD214">
            <v>0.20217668059956578</v>
          </cell>
          <cell r="AE214">
            <v>0.20636162455854218</v>
          </cell>
        </row>
        <row r="215">
          <cell r="A215" t="str">
            <v>gas-bioNetherlands</v>
          </cell>
          <cell r="B215" t="str">
            <v>Netherlands</v>
          </cell>
          <cell r="C215" t="str">
            <v>gas-bio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gas-ff-naturalNetherlands</v>
          </cell>
          <cell r="B216" t="str">
            <v>Netherlands</v>
          </cell>
          <cell r="C216" t="str">
            <v>gas-ff-natural</v>
          </cell>
          <cell r="D216">
            <v>0.81781913808241391</v>
          </cell>
          <cell r="E216">
            <v>0.83568440121901688</v>
          </cell>
          <cell r="F216">
            <v>0.82232824381830827</v>
          </cell>
          <cell r="G216">
            <v>0.8260786007389288</v>
          </cell>
          <cell r="H216">
            <v>0.81395588351506842</v>
          </cell>
          <cell r="I216">
            <v>0.82748136994117483</v>
          </cell>
          <cell r="J216">
            <v>0.84804235292526742</v>
          </cell>
          <cell r="K216">
            <v>0.8230418704438095</v>
          </cell>
          <cell r="L216">
            <v>0.81371137013672978</v>
          </cell>
          <cell r="M216">
            <v>0.80265314464046955</v>
          </cell>
          <cell r="N216">
            <v>0.80018458218282074</v>
          </cell>
          <cell r="O216">
            <v>0.80857356730110341</v>
          </cell>
          <cell r="P216">
            <v>0.79942716995922125</v>
          </cell>
          <cell r="Q216">
            <v>0.80001348092716651</v>
          </cell>
          <cell r="R216">
            <v>0.79115403465477507</v>
          </cell>
          <cell r="S216">
            <v>0.78174220602429711</v>
          </cell>
          <cell r="T216">
            <v>0.78026953173285496</v>
          </cell>
          <cell r="U216">
            <v>0.75885829429177831</v>
          </cell>
          <cell r="V216">
            <v>0.77871426316187353</v>
          </cell>
          <cell r="W216">
            <v>0.77541875852158559</v>
          </cell>
          <cell r="X216">
            <v>0.79960157983341651</v>
          </cell>
          <cell r="Y216">
            <v>0.75518141444883613</v>
          </cell>
          <cell r="Z216">
            <v>0.7647550624506142</v>
          </cell>
          <cell r="AA216">
            <v>0.77453360101730007</v>
          </cell>
          <cell r="AB216">
            <v>0.72177419808327681</v>
          </cell>
          <cell r="AC216">
            <v>0.73492734687770844</v>
          </cell>
          <cell r="AD216">
            <v>0.74164369619255799</v>
          </cell>
          <cell r="AE216">
            <v>0.7339669017744781</v>
          </cell>
        </row>
        <row r="217">
          <cell r="A217" t="str">
            <v>heat-ambientNetherlands</v>
          </cell>
          <cell r="B217" t="str">
            <v>Netherlands</v>
          </cell>
          <cell r="C217" t="str">
            <v>heat-ambient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2.8778299200666543E-5</v>
          </cell>
          <cell r="I217">
            <v>2.7223493892404852E-5</v>
          </cell>
          <cell r="J217">
            <v>2.6895039104860977E-5</v>
          </cell>
          <cell r="K217">
            <v>5.9633609711063846E-5</v>
          </cell>
          <cell r="L217">
            <v>1.1204624546133639E-4</v>
          </cell>
          <cell r="M217">
            <v>1.3771784619434204E-4</v>
          </cell>
          <cell r="N217">
            <v>1.6580698060517858E-4</v>
          </cell>
          <cell r="O217">
            <v>1.7940362561174003E-4</v>
          </cell>
          <cell r="P217">
            <v>2.4795226964489562E-4</v>
          </cell>
          <cell r="Q217">
            <v>3.2372080732005423E-4</v>
          </cell>
          <cell r="R217">
            <v>4.1234356225496602E-4</v>
          </cell>
          <cell r="S217">
            <v>5.037707367749033E-4</v>
          </cell>
          <cell r="T217">
            <v>6.6708521520495942E-4</v>
          </cell>
          <cell r="U217">
            <v>9.0584453306409248E-4</v>
          </cell>
          <cell r="V217">
            <v>1.1604698355664456E-3</v>
          </cell>
          <cell r="W217">
            <v>1.6002377474907468E-3</v>
          </cell>
          <cell r="X217">
            <v>1.7482153208009164E-3</v>
          </cell>
          <cell r="Y217">
            <v>2.5767837171999813E-3</v>
          </cell>
          <cell r="Z217">
            <v>2.7980776058608545E-3</v>
          </cell>
          <cell r="AA217">
            <v>2.941318914263173E-3</v>
          </cell>
          <cell r="AB217">
            <v>4.0842886695516252E-3</v>
          </cell>
          <cell r="AC217">
            <v>4.338916346802041E-3</v>
          </cell>
          <cell r="AD217">
            <v>5.0543024923051169E-3</v>
          </cell>
          <cell r="AE217">
            <v>6.4320304942256613E-3</v>
          </cell>
        </row>
        <row r="218">
          <cell r="A218" t="str">
            <v>heat-geothermalNetherlands</v>
          </cell>
          <cell r="B218" t="str">
            <v>Netherlands</v>
          </cell>
          <cell r="C218" t="str">
            <v>heat-geothermal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heat-solarNetherlands</v>
          </cell>
          <cell r="B219" t="str">
            <v>Netherlands</v>
          </cell>
          <cell r="C219" t="str">
            <v>heat-solar</v>
          </cell>
          <cell r="D219">
            <v>1.8568606287635195E-4</v>
          </cell>
          <cell r="E219">
            <v>1.8474118576173042E-4</v>
          </cell>
          <cell r="F219">
            <v>2.3948241621289513E-4</v>
          </cell>
          <cell r="G219">
            <v>2.582953648817649E-4</v>
          </cell>
          <cell r="H219">
            <v>3.1822691624145414E-4</v>
          </cell>
          <cell r="I219">
            <v>3.4660574558279482E-4</v>
          </cell>
          <cell r="J219">
            <v>3.4986088578585906E-4</v>
          </cell>
          <cell r="K219">
            <v>4.8793506021603701E-4</v>
          </cell>
          <cell r="L219">
            <v>5.9565229845252377E-4</v>
          </cell>
          <cell r="M219">
            <v>7.2475660531333495E-4</v>
          </cell>
          <cell r="N219">
            <v>8.1309192412154887E-4</v>
          </cell>
          <cell r="O219">
            <v>8.7107058578582929E-4</v>
          </cell>
          <cell r="P219">
            <v>1.003777297932376E-3</v>
          </cell>
          <cell r="Q219">
            <v>1.0640111918478782E-3</v>
          </cell>
          <cell r="R219">
            <v>1.1889162419866589E-3</v>
          </cell>
          <cell r="S219">
            <v>1.3032185531863857E-3</v>
          </cell>
          <cell r="T219">
            <v>1.3550227139603973E-3</v>
          </cell>
          <cell r="U219">
            <v>1.5584576035712588E-3</v>
          </cell>
          <cell r="V219">
            <v>1.4980677982683562E-3</v>
          </cell>
          <cell r="W219">
            <v>1.6395164788173692E-3</v>
          </cell>
          <cell r="X219">
            <v>1.5576515654529492E-3</v>
          </cell>
          <cell r="Y219">
            <v>1.981650388088159E-3</v>
          </cell>
          <cell r="Z219">
            <v>1.9305715662737975E-3</v>
          </cell>
          <cell r="AA219">
            <v>1.9028462756226655E-3</v>
          </cell>
          <cell r="AB219">
            <v>2.4229517319313862E-3</v>
          </cell>
          <cell r="AC219">
            <v>2.3361080729704074E-3</v>
          </cell>
          <cell r="AD219">
            <v>2.2827494272824678E-3</v>
          </cell>
          <cell r="AE219">
            <v>2.3113499615837257E-3</v>
          </cell>
        </row>
        <row r="220">
          <cell r="A220" t="str">
            <v>liquid-bioNetherlands</v>
          </cell>
          <cell r="B220" t="str">
            <v>Netherlands</v>
          </cell>
          <cell r="C220" t="str">
            <v>liquid-bio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 t="str">
            <v>liquid-ff-heatingoilNetherlands</v>
          </cell>
          <cell r="B221" t="str">
            <v>Netherlands</v>
          </cell>
          <cell r="C221" t="str">
            <v>liquid-ff-heatingoil</v>
          </cell>
          <cell r="D221">
            <v>1.8866617357672751E-2</v>
          </cell>
          <cell r="E221">
            <v>1.6065866849036291E-2</v>
          </cell>
          <cell r="F221">
            <v>1.58787974247406E-2</v>
          </cell>
          <cell r="G221">
            <v>1.6166757878865803E-2</v>
          </cell>
          <cell r="H221">
            <v>1.5209377394914327E-2</v>
          </cell>
          <cell r="I221">
            <v>9.7935875188954226E-3</v>
          </cell>
          <cell r="J221">
            <v>6.8829513624253016E-3</v>
          </cell>
          <cell r="K221">
            <v>6.0851491448748983E-3</v>
          </cell>
          <cell r="L221">
            <v>5.6741483739875956E-3</v>
          </cell>
          <cell r="M221">
            <v>5.3187646765561107E-3</v>
          </cell>
          <cell r="N221">
            <v>4.8270651010911469E-3</v>
          </cell>
          <cell r="O221">
            <v>4.0388107465625066E-3</v>
          </cell>
          <cell r="P221">
            <v>3.573838203378418E-3</v>
          </cell>
          <cell r="Q221">
            <v>2.9409847861933893E-3</v>
          </cell>
          <cell r="R221">
            <v>2.4717526189818959E-3</v>
          </cell>
          <cell r="S221">
            <v>1.953594260448617E-3</v>
          </cell>
          <cell r="T221">
            <v>1.3537077050878447E-3</v>
          </cell>
          <cell r="U221">
            <v>1.4739789331059841E-3</v>
          </cell>
          <cell r="V221">
            <v>1.3367730526415652E-3</v>
          </cell>
          <cell r="W221">
            <v>1.336681165829801E-3</v>
          </cell>
          <cell r="X221">
            <v>1.1836609668169687E-3</v>
          </cell>
          <cell r="Y221">
            <v>1.3362578100030861E-3</v>
          </cell>
          <cell r="Z221">
            <v>1.2653293709008989E-3</v>
          </cell>
          <cell r="AA221">
            <v>1.2062702286566235E-3</v>
          </cell>
          <cell r="AB221">
            <v>1.5070345900427297E-3</v>
          </cell>
          <cell r="AC221">
            <v>1.4401431824122605E-3</v>
          </cell>
          <cell r="AD221">
            <v>1.3943657338134677E-3</v>
          </cell>
          <cell r="AE221">
            <v>1.4235213399137602E-3</v>
          </cell>
        </row>
        <row r="222">
          <cell r="A222" t="str">
            <v>solid-bioNetherlands</v>
          </cell>
          <cell r="B222" t="str">
            <v>Netherlands</v>
          </cell>
          <cell r="C222" t="str">
            <v>solid-bio</v>
          </cell>
          <cell r="D222">
            <v>3.0678621830462313E-2</v>
          </cell>
          <cell r="E222">
            <v>2.7026862141744948E-2</v>
          </cell>
          <cell r="F222">
            <v>2.9078759078113213E-2</v>
          </cell>
          <cell r="G222">
            <v>2.8095643133919292E-2</v>
          </cell>
          <cell r="H222">
            <v>3.0011694538434018E-2</v>
          </cell>
          <cell r="I222">
            <v>2.8326689484019466E-2</v>
          </cell>
          <cell r="J222">
            <v>2.5513851132953517E-2</v>
          </cell>
          <cell r="K222">
            <v>2.9744740333009365E-2</v>
          </cell>
          <cell r="L222">
            <v>3.1089038000755225E-2</v>
          </cell>
          <cell r="M222">
            <v>3.2419964653672029E-2</v>
          </cell>
          <cell r="N222">
            <v>3.238300362158833E-2</v>
          </cell>
          <cell r="O222">
            <v>3.0537938918058814E-2</v>
          </cell>
          <cell r="P222">
            <v>3.1040444815773928E-2</v>
          </cell>
          <cell r="Q222">
            <v>3.107487628347802E-2</v>
          </cell>
          <cell r="R222">
            <v>3.3796472573981495E-2</v>
          </cell>
          <cell r="S222">
            <v>3.6550374606538837E-2</v>
          </cell>
          <cell r="T222">
            <v>3.7907760769077314E-2</v>
          </cell>
          <cell r="U222">
            <v>4.1231727652221148E-2</v>
          </cell>
          <cell r="V222">
            <v>3.746021828617338E-2</v>
          </cell>
          <cell r="W222">
            <v>3.764134553370254E-2</v>
          </cell>
          <cell r="X222">
            <v>3.3561452012141633E-2</v>
          </cell>
          <cell r="Y222">
            <v>4.1152552277347293E-2</v>
          </cell>
          <cell r="Z222">
            <v>3.937638902948104E-2</v>
          </cell>
          <cell r="AA222">
            <v>3.8508196606203728E-2</v>
          </cell>
          <cell r="AB222">
            <v>4.937483931524847E-2</v>
          </cell>
          <cell r="AC222">
            <v>4.7847599123639714E-2</v>
          </cell>
          <cell r="AD222">
            <v>4.7336077435658028E-2</v>
          </cell>
          <cell r="AE222">
            <v>4.9384962511601099E-2</v>
          </cell>
        </row>
        <row r="223">
          <cell r="A223" t="str">
            <v>solid-ff-coalNetherlands</v>
          </cell>
          <cell r="B223" t="str">
            <v>Netherlands</v>
          </cell>
          <cell r="C223" t="str">
            <v>solid-ff-coal</v>
          </cell>
          <cell r="D223">
            <v>1.4959825348217241E-3</v>
          </cell>
          <cell r="E223">
            <v>1.0222632032592127E-3</v>
          </cell>
          <cell r="F223">
            <v>9.6574987437063396E-4</v>
          </cell>
          <cell r="G223">
            <v>8.6130690597231122E-4</v>
          </cell>
          <cell r="H223">
            <v>6.4755799937705615E-4</v>
          </cell>
          <cell r="I223">
            <v>4.8083388739298034E-4</v>
          </cell>
          <cell r="J223">
            <v>5.7831846656206652E-4</v>
          </cell>
          <cell r="K223">
            <v>5.8912095191236105E-4</v>
          </cell>
          <cell r="L223">
            <v>4.4267302944765073E-4</v>
          </cell>
          <cell r="M223">
            <v>3.9445923340384871E-4</v>
          </cell>
          <cell r="N223">
            <v>1.9684889835422506E-4</v>
          </cell>
          <cell r="O223">
            <v>1.674552728125486E-4</v>
          </cell>
          <cell r="P223">
            <v>1.7157493087439717E-4</v>
          </cell>
          <cell r="Q223">
            <v>1.6766345177800937E-4</v>
          </cell>
          <cell r="R223">
            <v>1.0878851429705487E-4</v>
          </cell>
          <cell r="S223">
            <v>1.1178035937480431E-4</v>
          </cell>
          <cell r="T223">
            <v>1.106486037047933E-4</v>
          </cell>
          <cell r="U223">
            <v>1.465592430711126E-4</v>
          </cell>
          <cell r="V223">
            <v>5.8662741488158508E-4</v>
          </cell>
          <cell r="W223">
            <v>1.7703220652164043E-4</v>
          </cell>
          <cell r="X223">
            <v>1.5676596490312754E-4</v>
          </cell>
          <cell r="Y223">
            <v>1.9056631902357446E-4</v>
          </cell>
          <cell r="Z223">
            <v>1.8045107670086702E-4</v>
          </cell>
          <cell r="AA223">
            <v>8.5969258833363857E-5</v>
          </cell>
          <cell r="AB223">
            <v>7.1078049321418314E-5</v>
          </cell>
          <cell r="AC223">
            <v>5.7932470730667113E-5</v>
          </cell>
          <cell r="AD223">
            <v>1.1212811881707644E-4</v>
          </cell>
          <cell r="AE223">
            <v>1.1960935965546555E-4</v>
          </cell>
        </row>
        <row r="224">
          <cell r="A224" t="str">
            <v>solid-wasteNetherlands</v>
          </cell>
          <cell r="B224" t="str">
            <v>Netherlands</v>
          </cell>
          <cell r="C224" t="str">
            <v>solid-waste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 t="str">
            <v>electricityPoland</v>
          </cell>
          <cell r="B225" t="str">
            <v>Poland</v>
          </cell>
          <cell r="C225" t="str">
            <v>electricity</v>
          </cell>
          <cell r="D225">
            <v>0.13942506210615166</v>
          </cell>
          <cell r="E225">
            <v>0.11963585700930017</v>
          </cell>
          <cell r="F225">
            <v>0.11118985675428884</v>
          </cell>
          <cell r="G225">
            <v>8.8644171710008809E-2</v>
          </cell>
          <cell r="H225">
            <v>9.62775754937501E-2</v>
          </cell>
          <cell r="I225">
            <v>9.5190683015215424E-2</v>
          </cell>
          <cell r="J225">
            <v>0.10024460064379825</v>
          </cell>
          <cell r="K225">
            <v>0.10883426973485412</v>
          </cell>
          <cell r="L225">
            <v>0.1274096514731228</v>
          </cell>
          <cell r="M225">
            <v>0.12932304752335186</v>
          </cell>
          <cell r="N225">
            <v>0.14685889618276066</v>
          </cell>
          <cell r="O225">
            <v>0.13830772753572196</v>
          </cell>
          <cell r="P225">
            <v>0.13564577230415045</v>
          </cell>
          <cell r="Q225">
            <v>0.1523948943798327</v>
          </cell>
          <cell r="R225">
            <v>0.15373796464663089</v>
          </cell>
          <cell r="S225">
            <v>0.14540367342377017</v>
          </cell>
          <cell r="T225">
            <v>0.14176379988320031</v>
          </cell>
          <cell r="U225">
            <v>0.15046550332698622</v>
          </cell>
          <cell r="V225">
            <v>0.15051436031348445</v>
          </cell>
          <cell r="W225">
            <v>0.15041561441828438</v>
          </cell>
          <cell r="X225">
            <v>0.14200019299283639</v>
          </cell>
          <cell r="Y225">
            <v>0.15256916062852627</v>
          </cell>
          <cell r="Z225">
            <v>0.14774096623129507</v>
          </cell>
          <cell r="AA225">
            <v>0.15057950622459063</v>
          </cell>
          <cell r="AB225">
            <v>0.16014877163716845</v>
          </cell>
          <cell r="AC225">
            <v>0.16138678739184512</v>
          </cell>
          <cell r="AD225">
            <v>0.15644039749791228</v>
          </cell>
          <cell r="AE225">
            <v>0.15663384746728834</v>
          </cell>
        </row>
        <row r="226">
          <cell r="A226" t="str">
            <v>gas-bioPoland</v>
          </cell>
          <cell r="B226" t="str">
            <v>Poland</v>
          </cell>
          <cell r="C226" t="str">
            <v>gas-bio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 t="str">
            <v>gas-ff-naturalPoland</v>
          </cell>
          <cell r="B227" t="str">
            <v>Poland</v>
          </cell>
          <cell r="C227" t="str">
            <v>gas-ff-natural</v>
          </cell>
          <cell r="D227">
            <v>0.30736577515503671</v>
          </cell>
          <cell r="E227">
            <v>0.27094396824993511</v>
          </cell>
          <cell r="F227">
            <v>0.27263757326069143</v>
          </cell>
          <cell r="G227">
            <v>0.21944544971217317</v>
          </cell>
          <cell r="H227">
            <v>0.24803047013913201</v>
          </cell>
          <cell r="I227">
            <v>0.25851978264354075</v>
          </cell>
          <cell r="J227">
            <v>0.23249420670716278</v>
          </cell>
          <cell r="K227">
            <v>0.25888151661195086</v>
          </cell>
          <cell r="L227">
            <v>0.27442738636791347</v>
          </cell>
          <cell r="M227">
            <v>0.26974632124370307</v>
          </cell>
          <cell r="N227">
            <v>0.28846818596420087</v>
          </cell>
          <cell r="O227">
            <v>0.27916307949218772</v>
          </cell>
          <cell r="P227">
            <v>0.25982806713957296</v>
          </cell>
          <cell r="Q227">
            <v>0.26214648683736275</v>
          </cell>
          <cell r="R227">
            <v>0.25345237053360475</v>
          </cell>
          <cell r="S227">
            <v>0.2542288007175339</v>
          </cell>
          <cell r="T227">
            <v>0.24182500291999226</v>
          </cell>
          <cell r="U227">
            <v>0.24945425109446759</v>
          </cell>
          <cell r="V227">
            <v>0.24156190403148037</v>
          </cell>
          <cell r="W227">
            <v>0.24317431789876165</v>
          </cell>
          <cell r="X227">
            <v>0.23902457126618307</v>
          </cell>
          <cell r="Y227">
            <v>0.23784679368796249</v>
          </cell>
          <cell r="Z227">
            <v>0.23836334578003443</v>
          </cell>
          <cell r="AA227">
            <v>0.24250812816004458</v>
          </cell>
          <cell r="AB227">
            <v>0.24245958017688696</v>
          </cell>
          <cell r="AC227">
            <v>0.2434834971320757</v>
          </cell>
          <cell r="AD227">
            <v>0.25068425016572482</v>
          </cell>
          <cell r="AE227">
            <v>0.25951482419882366</v>
          </cell>
        </row>
        <row r="228">
          <cell r="A228" t="str">
            <v>heat-ambientPoland</v>
          </cell>
          <cell r="B228" t="str">
            <v>Poland</v>
          </cell>
          <cell r="C228" t="str">
            <v>heat-ambient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9.4360067266809067E-4</v>
          </cell>
          <cell r="X228">
            <v>1.0949342381526986E-3</v>
          </cell>
          <cell r="Y228">
            <v>1.4499323132589716E-3</v>
          </cell>
          <cell r="Z228">
            <v>1.6510587381544984E-3</v>
          </cell>
          <cell r="AA228">
            <v>1.8365787274580707E-3</v>
          </cell>
          <cell r="AB228">
            <v>2.1517622444649689E-3</v>
          </cell>
          <cell r="AC228">
            <v>2.326979938965309E-3</v>
          </cell>
          <cell r="AD228">
            <v>2.3870794486676593E-3</v>
          </cell>
          <cell r="AE228">
            <v>2.5268155388449586E-3</v>
          </cell>
        </row>
        <row r="229">
          <cell r="A229" t="str">
            <v>heat-geothermalPoland</v>
          </cell>
          <cell r="B229" t="str">
            <v>Poland</v>
          </cell>
          <cell r="C229" t="str">
            <v>heat-geothermal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1.9390657519494792E-4</v>
          </cell>
          <cell r="O229">
            <v>1.7969420831570314E-4</v>
          </cell>
          <cell r="P229">
            <v>3.6884272463188382E-4</v>
          </cell>
          <cell r="Q229">
            <v>4.1049667673129974E-4</v>
          </cell>
          <cell r="R229">
            <v>4.1569162545251111E-4</v>
          </cell>
          <cell r="S229">
            <v>6.173421928645582E-4</v>
          </cell>
          <cell r="T229">
            <v>6.4722600739731365E-4</v>
          </cell>
          <cell r="U229">
            <v>5.6587334457824392E-4</v>
          </cell>
          <cell r="V229">
            <v>6.1988311568670327E-4</v>
          </cell>
          <cell r="W229">
            <v>6.9804340092945822E-4</v>
          </cell>
          <cell r="X229">
            <v>6.0650769074144565E-4</v>
          </cell>
          <cell r="Y229">
            <v>6.4487483682688668E-4</v>
          </cell>
          <cell r="Z229">
            <v>7.3909619232883554E-4</v>
          </cell>
          <cell r="AA229">
            <v>8.2500732094711979E-4</v>
          </cell>
          <cell r="AB229">
            <v>9.6313313136852036E-4</v>
          </cell>
          <cell r="AC229">
            <v>1.0684157056975996E-3</v>
          </cell>
          <cell r="AD229">
            <v>1.0597703824544468E-3</v>
          </cell>
          <cell r="AE229">
            <v>1.0612413014888529E-3</v>
          </cell>
        </row>
        <row r="230">
          <cell r="A230" t="str">
            <v>heat-solarPoland</v>
          </cell>
          <cell r="B230" t="str">
            <v>Poland</v>
          </cell>
          <cell r="C230" t="str">
            <v>heat-solar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3.8240859472052504E-4</v>
          </cell>
          <cell r="X230">
            <v>4.4110174900912258E-4</v>
          </cell>
          <cell r="Y230">
            <v>5.8189436347368627E-4</v>
          </cell>
          <cell r="Z230">
            <v>6.6082395785677279E-4</v>
          </cell>
          <cell r="AA230">
            <v>1.2588457852648605E-3</v>
          </cell>
          <cell r="AB230">
            <v>1.9880123683219527E-3</v>
          </cell>
          <cell r="AC230">
            <v>2.623518724718625E-3</v>
          </cell>
          <cell r="AD230">
            <v>2.9207093003709226E-3</v>
          </cell>
          <cell r="AE230">
            <v>3.0312172868467197E-3</v>
          </cell>
        </row>
        <row r="231">
          <cell r="A231" t="str">
            <v>liquid-bioPoland</v>
          </cell>
          <cell r="B231" t="str">
            <v>Poland</v>
          </cell>
          <cell r="C231" t="str">
            <v>liquid-bio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 t="str">
            <v>liquid-ff-heatingoilPoland</v>
          </cell>
          <cell r="B232" t="str">
            <v>Poland</v>
          </cell>
          <cell r="C232" t="str">
            <v>liquid-ff-heatingoil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3.1142568765844718E-3</v>
          </cell>
          <cell r="K232">
            <v>9.8626895636898162E-3</v>
          </cell>
          <cell r="L232">
            <v>1.498310191284071E-2</v>
          </cell>
          <cell r="M232">
            <v>1.6932235914171537E-2</v>
          </cell>
          <cell r="N232">
            <v>3.3358345765792517E-2</v>
          </cell>
          <cell r="O232">
            <v>3.8641704422140516E-2</v>
          </cell>
          <cell r="P232">
            <v>4.0020965183621256E-2</v>
          </cell>
          <cell r="Q232">
            <v>3.918581592775601E-2</v>
          </cell>
          <cell r="R232">
            <v>3.6040105995398967E-2</v>
          </cell>
          <cell r="S232">
            <v>3.0948604973384773E-2</v>
          </cell>
          <cell r="T232">
            <v>2.878984621374343E-2</v>
          </cell>
          <cell r="U232">
            <v>2.4536419527494767E-2</v>
          </cell>
          <cell r="V232">
            <v>1.7901852528631829E-2</v>
          </cell>
          <cell r="W232">
            <v>1.2155752053611664E-2</v>
          </cell>
          <cell r="X232">
            <v>6.2671307113240397E-3</v>
          </cell>
          <cell r="Y232">
            <v>7.1433545459688675E-3</v>
          </cell>
          <cell r="Z232">
            <v>5.4593973402002564E-3</v>
          </cell>
          <cell r="AA232">
            <v>5.0942462650855223E-3</v>
          </cell>
          <cell r="AB232">
            <v>4.8013400297681223E-3</v>
          </cell>
          <cell r="AC232">
            <v>5.0441459838938543E-3</v>
          </cell>
          <cell r="AD232">
            <v>4.5246197580496202E-3</v>
          </cell>
          <cell r="AE232">
            <v>4.4879894639963591E-3</v>
          </cell>
        </row>
        <row r="233">
          <cell r="A233" t="str">
            <v>solid-bioPoland</v>
          </cell>
          <cell r="B233" t="str">
            <v>Poland</v>
          </cell>
          <cell r="C233" t="str">
            <v>solid-bio</v>
          </cell>
          <cell r="D233">
            <v>0</v>
          </cell>
          <cell r="E233">
            <v>0</v>
          </cell>
          <cell r="F233">
            <v>0</v>
          </cell>
          <cell r="G233">
            <v>0.14336368615842884</v>
          </cell>
          <cell r="H233">
            <v>0.15382151986479856</v>
          </cell>
          <cell r="I233">
            <v>0.15360417489821865</v>
          </cell>
          <cell r="J233">
            <v>0.14629729885276702</v>
          </cell>
          <cell r="K233">
            <v>0.15290952415096465</v>
          </cell>
          <cell r="L233">
            <v>0.17544205938708216</v>
          </cell>
          <cell r="M233">
            <v>0.16407171374777671</v>
          </cell>
          <cell r="N233">
            <v>0.18424664981325123</v>
          </cell>
          <cell r="O233">
            <v>0.18781656712876721</v>
          </cell>
          <cell r="P233">
            <v>0.18179488746400158</v>
          </cell>
          <cell r="Q233">
            <v>0.17557390730220529</v>
          </cell>
          <cell r="R233">
            <v>0.17326059232863317</v>
          </cell>
          <cell r="S233">
            <v>0.16106062053905978</v>
          </cell>
          <cell r="T233">
            <v>0.15548000778664589</v>
          </cell>
          <cell r="U233">
            <v>0.1616742683845627</v>
          </cell>
          <cell r="V233">
            <v>0.15804824487926641</v>
          </cell>
          <cell r="W233">
            <v>0.15554099507176405</v>
          </cell>
          <cell r="X233">
            <v>0.1554153305106207</v>
          </cell>
          <cell r="Y233">
            <v>0.17247281117895236</v>
          </cell>
          <cell r="Z233">
            <v>0.16934191860415729</v>
          </cell>
          <cell r="AA233">
            <v>0.17184300933904098</v>
          </cell>
          <cell r="AB233">
            <v>0.16704145425276798</v>
          </cell>
          <cell r="AC233">
            <v>0.17182856314945424</v>
          </cell>
          <cell r="AD233">
            <v>0.16750772580098133</v>
          </cell>
          <cell r="AE233">
            <v>0.16360202027882306</v>
          </cell>
        </row>
        <row r="234">
          <cell r="A234" t="str">
            <v>solid-ff-coalPoland</v>
          </cell>
          <cell r="B234" t="str">
            <v>Poland</v>
          </cell>
          <cell r="C234" t="str">
            <v>solid-ff-coal</v>
          </cell>
          <cell r="D234">
            <v>0.55320916273881149</v>
          </cell>
          <cell r="E234">
            <v>0.60942017474076471</v>
          </cell>
          <cell r="F234">
            <v>0.61617256998501979</v>
          </cell>
          <cell r="G234">
            <v>0.54854669241938914</v>
          </cell>
          <cell r="H234">
            <v>0.50187043450231927</v>
          </cell>
          <cell r="I234">
            <v>0.49268535944302516</v>
          </cell>
          <cell r="J234">
            <v>0.51784963691968755</v>
          </cell>
          <cell r="K234">
            <v>0.46951199993854059</v>
          </cell>
          <cell r="L234">
            <v>0.40773780085904071</v>
          </cell>
          <cell r="M234">
            <v>0.41992668157099688</v>
          </cell>
          <cell r="N234">
            <v>0.34687401569879972</v>
          </cell>
          <cell r="O234">
            <v>0.35589122721286687</v>
          </cell>
          <cell r="P234">
            <v>0.38234146518402184</v>
          </cell>
          <cell r="Q234">
            <v>0.37028839887611203</v>
          </cell>
          <cell r="R234">
            <v>0.38309327487027972</v>
          </cell>
          <cell r="S234">
            <v>0.40774095815338679</v>
          </cell>
          <cell r="T234">
            <v>0.43149411718902075</v>
          </cell>
          <cell r="U234">
            <v>0.41330368432191056</v>
          </cell>
          <cell r="V234">
            <v>0.43135375513145013</v>
          </cell>
          <cell r="W234">
            <v>0.43668926788926027</v>
          </cell>
          <cell r="X234">
            <v>0.45515023084113249</v>
          </cell>
          <cell r="Y234">
            <v>0.42729117844503028</v>
          </cell>
          <cell r="Z234">
            <v>0.4360433931559729</v>
          </cell>
          <cell r="AA234">
            <v>0.42605467817756804</v>
          </cell>
          <cell r="AB234">
            <v>0.4204459461592529</v>
          </cell>
          <cell r="AC234">
            <v>0.41223809197334954</v>
          </cell>
          <cell r="AD234">
            <v>0.41447544764583899</v>
          </cell>
          <cell r="AE234">
            <v>0.40914204446388813</v>
          </cell>
        </row>
        <row r="235">
          <cell r="A235" t="str">
            <v>solid-wastePoland</v>
          </cell>
          <cell r="B235" t="str">
            <v>Poland</v>
          </cell>
          <cell r="C235" t="str">
            <v>solid-waste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 t="str">
            <v>electricityPortugal</v>
          </cell>
          <cell r="B236" t="str">
            <v>Portugal</v>
          </cell>
          <cell r="C236" t="str">
            <v>electricity</v>
          </cell>
          <cell r="D236">
            <v>0.21725498698675799</v>
          </cell>
          <cell r="E236">
            <v>0.23475850050661914</v>
          </cell>
          <cell r="F236">
            <v>0.23498780706004396</v>
          </cell>
          <cell r="G236">
            <v>0.23983806601146221</v>
          </cell>
          <cell r="H236">
            <v>0.24477960468104426</v>
          </cell>
          <cell r="I236">
            <v>0.2576032507180282</v>
          </cell>
          <cell r="J236">
            <v>0.26602821176418839</v>
          </cell>
          <cell r="K236">
            <v>0.26557802294996485</v>
          </cell>
          <cell r="L236">
            <v>0.27708449505473542</v>
          </cell>
          <cell r="M236">
            <v>0.28817354232045528</v>
          </cell>
          <cell r="N236">
            <v>0.30383168204108996</v>
          </cell>
          <cell r="O236">
            <v>0.31760885814111145</v>
          </cell>
          <cell r="P236">
            <v>0.32633052053778672</v>
          </cell>
          <cell r="Q236">
            <v>0.32516646924788395</v>
          </cell>
          <cell r="R236">
            <v>0.33319047270245039</v>
          </cell>
          <cell r="S236">
            <v>0.35382838341261746</v>
          </cell>
          <cell r="T236">
            <v>0.35875336435637162</v>
          </cell>
          <cell r="U236">
            <v>0.37025545387706488</v>
          </cell>
          <cell r="V236">
            <v>0.37088088284316251</v>
          </cell>
          <cell r="W236">
            <v>0.38164744124302225</v>
          </cell>
          <cell r="X236">
            <v>0.42064584503977154</v>
          </cell>
          <cell r="Y236">
            <v>0.42604993874756797</v>
          </cell>
          <cell r="Z236">
            <v>0.4116925146613033</v>
          </cell>
          <cell r="AA236">
            <v>0.40197866137586019</v>
          </cell>
          <cell r="AB236">
            <v>0.39946551086836157</v>
          </cell>
          <cell r="AC236">
            <v>0.40571152282055639</v>
          </cell>
          <cell r="AD236">
            <v>0.42832863321905607</v>
          </cell>
          <cell r="AE236">
            <v>0.42094684137338895</v>
          </cell>
        </row>
        <row r="237">
          <cell r="A237" t="str">
            <v>gas-bioPortugal</v>
          </cell>
          <cell r="B237" t="str">
            <v>Portugal</v>
          </cell>
          <cell r="C237" t="str">
            <v>gas-bio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 t="str">
            <v>gas-ff-naturalPortugal</v>
          </cell>
          <cell r="B238" t="str">
            <v>Portugal</v>
          </cell>
          <cell r="C238" t="str">
            <v>gas-ff-natural</v>
          </cell>
          <cell r="D238">
            <v>0.27496438323891015</v>
          </cell>
          <cell r="E238">
            <v>0.27448662661982631</v>
          </cell>
          <cell r="F238">
            <v>0.28827688528182482</v>
          </cell>
          <cell r="G238">
            <v>0.29533745981734605</v>
          </cell>
          <cell r="H238">
            <v>0.29577097968008248</v>
          </cell>
          <cell r="I238">
            <v>0.29761091578069537</v>
          </cell>
          <cell r="J238">
            <v>0.30533186213773028</v>
          </cell>
          <cell r="K238">
            <v>0.30512936444812611</v>
          </cell>
          <cell r="L238">
            <v>0.29343211633844979</v>
          </cell>
          <cell r="M238">
            <v>0.29963282843870964</v>
          </cell>
          <cell r="N238">
            <v>0.28817872468420708</v>
          </cell>
          <cell r="O238">
            <v>0.27860870169827395</v>
          </cell>
          <cell r="P238">
            <v>0.27487626845053054</v>
          </cell>
          <cell r="Q238">
            <v>0.30246357551564007</v>
          </cell>
          <cell r="R238">
            <v>0.29987360730365886</v>
          </cell>
          <cell r="S238">
            <v>0.27949162886843981</v>
          </cell>
          <cell r="T238">
            <v>0.2649186329944701</v>
          </cell>
          <cell r="U238">
            <v>0.25712250734374376</v>
          </cell>
          <cell r="V238">
            <v>0.24824926792817981</v>
          </cell>
          <cell r="W238">
            <v>0.24552718782902125</v>
          </cell>
          <cell r="X238">
            <v>0.28764150473041172</v>
          </cell>
          <cell r="Y238">
            <v>0.27267456943143337</v>
          </cell>
          <cell r="Z238">
            <v>0.26863204973149712</v>
          </cell>
          <cell r="AA238">
            <v>0.26476583360003758</v>
          </cell>
          <cell r="AB238">
            <v>0.26044413910130343</v>
          </cell>
          <cell r="AC238">
            <v>0.25295896461064138</v>
          </cell>
          <cell r="AD238">
            <v>0.23749938560597683</v>
          </cell>
          <cell r="AE238">
            <v>0.2425685092377424</v>
          </cell>
        </row>
        <row r="239">
          <cell r="A239" t="str">
            <v>heat-ambientPortugal</v>
          </cell>
          <cell r="B239" t="str">
            <v>Portugal</v>
          </cell>
          <cell r="C239" t="str">
            <v>heat-ambient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 t="str">
            <v>heat-geothermalPortugal</v>
          </cell>
          <cell r="B240" t="str">
            <v>Portugal</v>
          </cell>
          <cell r="C240" t="str">
            <v>heat-geothermal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 t="str">
            <v>heat-solarPortugal</v>
          </cell>
          <cell r="B241" t="str">
            <v>Portugal</v>
          </cell>
          <cell r="C241" t="str">
            <v>heat-solar</v>
          </cell>
          <cell r="D241">
            <v>1.5394806141533198E-3</v>
          </cell>
          <cell r="E241">
            <v>1.7393441381744249E-3</v>
          </cell>
          <cell r="F241">
            <v>1.7671218831608764E-3</v>
          </cell>
          <cell r="G241">
            <v>1.7976115207064389E-3</v>
          </cell>
          <cell r="H241">
            <v>1.8377176447053575E-3</v>
          </cell>
          <cell r="I241">
            <v>1.8835024764781245E-3</v>
          </cell>
          <cell r="J241">
            <v>2.083990117084687E-3</v>
          </cell>
          <cell r="K241">
            <v>2.2159370722275207E-3</v>
          </cell>
          <cell r="L241">
            <v>1.8313620755436857E-3</v>
          </cell>
          <cell r="M241">
            <v>3.7825744663553939E-3</v>
          </cell>
          <cell r="N241">
            <v>3.8860067213614762E-3</v>
          </cell>
          <cell r="O241">
            <v>3.9774722313963397E-3</v>
          </cell>
          <cell r="P241">
            <v>3.9422707252637773E-3</v>
          </cell>
          <cell r="Q241">
            <v>3.9075818079044415E-3</v>
          </cell>
          <cell r="R241">
            <v>3.9307972714138998E-3</v>
          </cell>
          <cell r="S241">
            <v>4.2011035549185767E-3</v>
          </cell>
          <cell r="T241">
            <v>4.4303064707683802E-3</v>
          </cell>
          <cell r="U241">
            <v>4.7924975003160522E-3</v>
          </cell>
          <cell r="V241">
            <v>5.8238490983974463E-3</v>
          </cell>
          <cell r="W241">
            <v>6.5446098851979755E-3</v>
          </cell>
          <cell r="X241">
            <v>9.719880934574654E-3</v>
          </cell>
          <cell r="Y241">
            <v>1.2865532896159115E-2</v>
          </cell>
          <cell r="Z241">
            <v>1.5002082539852239E-2</v>
          </cell>
          <cell r="AA241">
            <v>1.6575911265097266E-2</v>
          </cell>
          <cell r="AB241">
            <v>1.7983056055074061E-2</v>
          </cell>
          <cell r="AC241">
            <v>1.8974178314954574E-2</v>
          </cell>
          <cell r="AD241">
            <v>1.9343043830869613E-2</v>
          </cell>
          <cell r="AE241">
            <v>2.052438459121551E-2</v>
          </cell>
        </row>
        <row r="242">
          <cell r="A242" t="str">
            <v>liquid-bioPortugal</v>
          </cell>
          <cell r="B242" t="str">
            <v>Portugal</v>
          </cell>
          <cell r="C242" t="str">
            <v>liquid-bio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 t="str">
            <v>liquid-ff-heatingoilPortugal</v>
          </cell>
          <cell r="B243" t="str">
            <v>Portugal</v>
          </cell>
          <cell r="C243" t="str">
            <v>liquid-ff-heatingoil</v>
          </cell>
          <cell r="D243">
            <v>1.5137870369500955E-2</v>
          </cell>
          <cell r="E243">
            <v>1.2947439452909245E-2</v>
          </cell>
          <cell r="F243">
            <v>1.2573705467623873E-2</v>
          </cell>
          <cell r="G243">
            <v>1.2244611575191394E-2</v>
          </cell>
          <cell r="H243">
            <v>1.5198005708965848E-2</v>
          </cell>
          <cell r="I243">
            <v>4.7826638530959502E-3</v>
          </cell>
          <cell r="J243">
            <v>4.9854468939932702E-3</v>
          </cell>
          <cell r="K243">
            <v>5.3706130001397101E-3</v>
          </cell>
          <cell r="L243">
            <v>5.7567575499662491E-3</v>
          </cell>
          <cell r="M243">
            <v>3.6815697332102512E-3</v>
          </cell>
          <cell r="N243">
            <v>0</v>
          </cell>
          <cell r="O243">
            <v>0</v>
          </cell>
          <cell r="P243">
            <v>1.1387670625831726E-2</v>
          </cell>
          <cell r="Q243">
            <v>9.9215320251396606E-4</v>
          </cell>
          <cell r="R243">
            <v>1.935631675162978E-3</v>
          </cell>
          <cell r="S243">
            <v>6.4326387740819984E-4</v>
          </cell>
          <cell r="T243">
            <v>1.0629000814168017E-2</v>
          </cell>
          <cell r="U243">
            <v>7.2690405406958484E-3</v>
          </cell>
          <cell r="V243">
            <v>2.6202829212545143E-3</v>
          </cell>
          <cell r="W243">
            <v>3.1911346388562708E-3</v>
          </cell>
          <cell r="X243">
            <v>4.2169453978032991E-2</v>
          </cell>
          <cell r="Y243">
            <v>3.190495063774592E-2</v>
          </cell>
          <cell r="Z243">
            <v>2.4760322307379914E-2</v>
          </cell>
          <cell r="AA243">
            <v>2.3857603806829369E-2</v>
          </cell>
          <cell r="AB243">
            <v>2.2890078028862729E-2</v>
          </cell>
          <cell r="AC243">
            <v>2.1509927052399958E-2</v>
          </cell>
          <cell r="AD243">
            <v>2.1356336245561002E-2</v>
          </cell>
          <cell r="AE243">
            <v>1.8639194532326649E-2</v>
          </cell>
        </row>
        <row r="244">
          <cell r="A244" t="str">
            <v>solid-bioPortugal</v>
          </cell>
          <cell r="B244" t="str">
            <v>Portugal</v>
          </cell>
          <cell r="C244" t="str">
            <v>solid-bio</v>
          </cell>
          <cell r="D244">
            <v>0.4908322584995804</v>
          </cell>
          <cell r="E244">
            <v>0.47580371228335255</v>
          </cell>
          <cell r="F244">
            <v>0.46239448030734653</v>
          </cell>
          <cell r="G244">
            <v>0.45078225107529385</v>
          </cell>
          <cell r="H244">
            <v>0.44241369228520211</v>
          </cell>
          <cell r="I244">
            <v>0.43811966717170231</v>
          </cell>
          <cell r="J244">
            <v>0.4215704890870034</v>
          </cell>
          <cell r="K244">
            <v>0.42170606252954179</v>
          </cell>
          <cell r="L244">
            <v>0.42189526898130486</v>
          </cell>
          <cell r="M244">
            <v>0.40472948504126943</v>
          </cell>
          <cell r="N244">
            <v>0.4041035865533415</v>
          </cell>
          <cell r="O244">
            <v>0.39980496792921832</v>
          </cell>
          <cell r="P244">
            <v>0.38346326966058719</v>
          </cell>
          <cell r="Q244">
            <v>0.36747022022605752</v>
          </cell>
          <cell r="R244">
            <v>0.3610694910473139</v>
          </cell>
          <cell r="S244">
            <v>0.36183562028661609</v>
          </cell>
          <cell r="T244">
            <v>0.36126869536422196</v>
          </cell>
          <cell r="U244">
            <v>0.36056050073817941</v>
          </cell>
          <cell r="V244">
            <v>0.37242571720900564</v>
          </cell>
          <cell r="W244">
            <v>0.36308962640390213</v>
          </cell>
          <cell r="X244">
            <v>0.23982331531720913</v>
          </cell>
          <cell r="Y244">
            <v>0.25650500828709383</v>
          </cell>
          <cell r="Z244">
            <v>0.27991303075996737</v>
          </cell>
          <cell r="AA244">
            <v>0.2928219899521754</v>
          </cell>
          <cell r="AB244">
            <v>0.29921721594639827</v>
          </cell>
          <cell r="AC244">
            <v>0.30084540720144759</v>
          </cell>
          <cell r="AD244">
            <v>0.29347260109853646</v>
          </cell>
          <cell r="AE244">
            <v>0.29732107026532645</v>
          </cell>
        </row>
        <row r="245">
          <cell r="A245" t="str">
            <v>solid-ff-coalPortugal</v>
          </cell>
          <cell r="B245" t="str">
            <v>Portugal</v>
          </cell>
          <cell r="C245" t="str">
            <v>solid-ff-coal</v>
          </cell>
          <cell r="D245">
            <v>2.710202910971328E-4</v>
          </cell>
          <cell r="E245">
            <v>2.6437699911832961E-4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 t="str">
            <v>solid-wastePortugal</v>
          </cell>
          <cell r="B246" t="str">
            <v>Portugal</v>
          </cell>
          <cell r="C246" t="str">
            <v>solid-waste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 t="str">
            <v>electricityRomania</v>
          </cell>
          <cell r="B247" t="str">
            <v>Romania</v>
          </cell>
          <cell r="C247" t="str">
            <v>electricity</v>
          </cell>
          <cell r="D247">
            <v>0.10672315467359049</v>
          </cell>
          <cell r="E247">
            <v>0.12850309131472579</v>
          </cell>
          <cell r="F247">
            <v>0.19038360749970415</v>
          </cell>
          <cell r="G247">
            <v>0.17165297882525229</v>
          </cell>
          <cell r="H247">
            <v>0.169116667840568</v>
          </cell>
          <cell r="I247">
            <v>0.16227349337039212</v>
          </cell>
          <cell r="J247">
            <v>0.14228005517084011</v>
          </cell>
          <cell r="K247">
            <v>0.11022834816149221</v>
          </cell>
          <cell r="L247">
            <v>0.11222884734371499</v>
          </cell>
          <cell r="M247">
            <v>0.11888219697813431</v>
          </cell>
          <cell r="N247">
            <v>0.11310866342284555</v>
          </cell>
          <cell r="O247">
            <v>0.1388548796071426</v>
          </cell>
          <cell r="P247">
            <v>0.12957379180379147</v>
          </cell>
          <cell r="Q247">
            <v>0.11944869934780743</v>
          </cell>
          <cell r="R247">
            <v>0.10838535482649542</v>
          </cell>
          <cell r="S247">
            <v>0.12167502397928839</v>
          </cell>
          <cell r="T247">
            <v>0.13304829289104761</v>
          </cell>
          <cell r="U247">
            <v>0.14261121862424833</v>
          </cell>
          <cell r="V247">
            <v>0.13027651886370384</v>
          </cell>
          <cell r="W247">
            <v>0.13868532166093689</v>
          </cell>
          <cell r="X247">
            <v>0.13981442834940958</v>
          </cell>
          <cell r="Y247">
            <v>0.14771134467310965</v>
          </cell>
          <cell r="Z247">
            <v>0.14572896449494985</v>
          </cell>
          <cell r="AA247">
            <v>0.15004970009775723</v>
          </cell>
          <cell r="AB247">
            <v>0.15491479108628353</v>
          </cell>
          <cell r="AC247">
            <v>0.15820509130560581</v>
          </cell>
          <cell r="AD247">
            <v>0.15694817983524281</v>
          </cell>
          <cell r="AE247">
            <v>0.15755851572037208</v>
          </cell>
        </row>
        <row r="248">
          <cell r="A248" t="str">
            <v>gas-bioRomania</v>
          </cell>
          <cell r="B248" t="str">
            <v>Romania</v>
          </cell>
          <cell r="C248" t="str">
            <v>gas-bio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 t="str">
            <v>gas-ff-naturalRomania</v>
          </cell>
          <cell r="B249" t="str">
            <v>Romania</v>
          </cell>
          <cell r="C249" t="str">
            <v>gas-ff-natural</v>
          </cell>
          <cell r="D249">
            <v>0.58031273182492571</v>
          </cell>
          <cell r="E249">
            <v>0.66142173896864032</v>
          </cell>
          <cell r="F249">
            <v>0.51219451053184806</v>
          </cell>
          <cell r="G249">
            <v>0.52754178269021501</v>
          </cell>
          <cell r="H249">
            <v>0.5434140286933058</v>
          </cell>
          <cell r="I249">
            <v>0.53081444921676613</v>
          </cell>
          <cell r="J249">
            <v>0.38464710424395782</v>
          </cell>
          <cell r="K249">
            <v>0.37679850514863494</v>
          </cell>
          <cell r="L249">
            <v>0.41391162307379953</v>
          </cell>
          <cell r="M249">
            <v>0.40952336520229399</v>
          </cell>
          <cell r="N249">
            <v>0.43062653515346716</v>
          </cell>
          <cell r="O249">
            <v>0.48201842857047272</v>
          </cell>
          <cell r="P249">
            <v>0.51937684598527112</v>
          </cell>
          <cell r="Q249">
            <v>0.49560685558044365</v>
          </cell>
          <cell r="R249">
            <v>0.43757781282794217</v>
          </cell>
          <cell r="S249">
            <v>0.437140396875421</v>
          </cell>
          <cell r="T249">
            <v>0.43908076855998446</v>
          </cell>
          <cell r="U249">
            <v>0.40035032856873271</v>
          </cell>
          <cell r="V249">
            <v>0.34966137886334542</v>
          </cell>
          <cell r="W249">
            <v>0.3591161522771813</v>
          </cell>
          <cell r="X249">
            <v>0.35007997441737226</v>
          </cell>
          <cell r="Y249">
            <v>0.37998444898510336</v>
          </cell>
          <cell r="Z249">
            <v>0.38541093685440592</v>
          </cell>
          <cell r="AA249">
            <v>0.38864024170559941</v>
          </cell>
          <cell r="AB249">
            <v>0.36040823068973116</v>
          </cell>
          <cell r="AC249">
            <v>0.37756246997476889</v>
          </cell>
          <cell r="AD249">
            <v>0.3827367968851631</v>
          </cell>
          <cell r="AE249">
            <v>0.39178999393691838</v>
          </cell>
        </row>
        <row r="250">
          <cell r="A250" t="str">
            <v>heat-ambientRomania</v>
          </cell>
          <cell r="B250" t="str">
            <v>Romania</v>
          </cell>
          <cell r="C250" t="str">
            <v>heat-ambient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 t="str">
            <v>heat-geothermalRomania</v>
          </cell>
          <cell r="B251" t="str">
            <v>Romania</v>
          </cell>
          <cell r="C251" t="str">
            <v>heat-geothermal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8.2100092658574997E-4</v>
          </cell>
          <cell r="N251">
            <v>3.3264523617639865E-4</v>
          </cell>
          <cell r="O251">
            <v>4.3445463607838411E-4</v>
          </cell>
          <cell r="P251">
            <v>1.2922745292186101E-3</v>
          </cell>
          <cell r="Q251">
            <v>1.0988127597777904E-3</v>
          </cell>
          <cell r="R251">
            <v>9.4707536607291734E-4</v>
          </cell>
          <cell r="S251">
            <v>8.5281827706801532E-4</v>
          </cell>
          <cell r="T251">
            <v>9.610017445044549E-4</v>
          </cell>
          <cell r="U251">
            <v>1.0867146223862251E-3</v>
          </cell>
          <cell r="V251">
            <v>1.2004380433384358E-3</v>
          </cell>
          <cell r="W251">
            <v>1.5729577708840951E-3</v>
          </cell>
          <cell r="X251">
            <v>2.1562377462026505E-3</v>
          </cell>
          <cell r="Y251">
            <v>1.7898505885792036E-3</v>
          </cell>
          <cell r="Z251">
            <v>1.6548331520917139E-3</v>
          </cell>
          <cell r="AA251">
            <v>1.5135938862425203E-3</v>
          </cell>
          <cell r="AB251">
            <v>6.2142845041037267E-4</v>
          </cell>
          <cell r="AC251">
            <v>6.1396748649682252E-4</v>
          </cell>
          <cell r="AD251">
            <v>5.3835006822025317E-4</v>
          </cell>
          <cell r="AE251">
            <v>5.0899046781155335E-4</v>
          </cell>
        </row>
        <row r="252">
          <cell r="A252" t="str">
            <v>heat-solarRomania</v>
          </cell>
          <cell r="B252" t="str">
            <v>Romania</v>
          </cell>
          <cell r="C252" t="str">
            <v>heat-solar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 t="str">
            <v>liquid-bioRomania</v>
          </cell>
          <cell r="B253" t="str">
            <v>Romania</v>
          </cell>
          <cell r="C253" t="str">
            <v>liquid-bio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A254" t="str">
            <v>liquid-ff-heatingoilRomania</v>
          </cell>
          <cell r="B254" t="str">
            <v>Romania</v>
          </cell>
          <cell r="C254" t="str">
            <v>liquid-ff-heatingoil</v>
          </cell>
          <cell r="D254">
            <v>2.0614336053412462E-2</v>
          </cell>
          <cell r="E254">
            <v>1.4349051872774988E-2</v>
          </cell>
          <cell r="F254">
            <v>4.9914272605535645E-2</v>
          </cell>
          <cell r="G254">
            <v>2.2750943443423519E-2</v>
          </cell>
          <cell r="H254">
            <v>7.0585011272412393E-3</v>
          </cell>
          <cell r="I254">
            <v>2.5033781230233504E-2</v>
          </cell>
          <cell r="J254">
            <v>4.0330943547680614E-3</v>
          </cell>
          <cell r="K254">
            <v>2.4451216147802105E-2</v>
          </cell>
          <cell r="L254">
            <v>2.93349432779728E-2</v>
          </cell>
          <cell r="M254">
            <v>2.235153537345896E-2</v>
          </cell>
          <cell r="N254">
            <v>2.6895957509427526E-2</v>
          </cell>
          <cell r="O254">
            <v>1.1146960239246934E-2</v>
          </cell>
          <cell r="P254">
            <v>7.6054932526941601E-4</v>
          </cell>
          <cell r="Q254">
            <v>1.157899225050504E-2</v>
          </cell>
          <cell r="R254">
            <v>3.0389631475939295E-2</v>
          </cell>
          <cell r="S254">
            <v>1.9539116468005217E-2</v>
          </cell>
          <cell r="T254">
            <v>2.7505695985782737E-2</v>
          </cell>
          <cell r="U254">
            <v>2.6215094461315543E-2</v>
          </cell>
          <cell r="V254">
            <v>1.3285964592030986E-2</v>
          </cell>
          <cell r="W254">
            <v>1.8044817003164213E-3</v>
          </cell>
          <cell r="X254">
            <v>4.0475207643556369E-4</v>
          </cell>
          <cell r="Y254">
            <v>7.1596991294102627E-4</v>
          </cell>
          <cell r="Z254">
            <v>8.5818681208806947E-4</v>
          </cell>
          <cell r="AA254">
            <v>0</v>
          </cell>
          <cell r="AB254">
            <v>3.1056295245679042E-4</v>
          </cell>
          <cell r="AC254">
            <v>1.5607795865850841E-4</v>
          </cell>
          <cell r="AD254">
            <v>1.5519729418206788E-4</v>
          </cell>
          <cell r="AE254">
            <v>0</v>
          </cell>
        </row>
        <row r="255">
          <cell r="A255" t="str">
            <v>solid-bioRomania</v>
          </cell>
          <cell r="B255" t="str">
            <v>Romania</v>
          </cell>
          <cell r="C255" t="str">
            <v>solid-bio</v>
          </cell>
          <cell r="D255">
            <v>0.13343170437685459</v>
          </cell>
          <cell r="E255">
            <v>0.10304382419288244</v>
          </cell>
          <cell r="F255">
            <v>0.14920560058438043</v>
          </cell>
          <cell r="G255">
            <v>0.21262809966219093</v>
          </cell>
          <cell r="H255">
            <v>0.26066292083623605</v>
          </cell>
          <cell r="I255">
            <v>0.26625603188895097</v>
          </cell>
          <cell r="J255">
            <v>0.44070581188536362</v>
          </cell>
          <cell r="K255">
            <v>0.46949248686180917</v>
          </cell>
          <cell r="L255">
            <v>0.44174598100478546</v>
          </cell>
          <cell r="M255">
            <v>0.44022206487783999</v>
          </cell>
          <cell r="N255">
            <v>0.42178797072309332</v>
          </cell>
          <cell r="O255">
            <v>0.36606336430965619</v>
          </cell>
          <cell r="P255">
            <v>0.34442024984879188</v>
          </cell>
          <cell r="Q255">
            <v>0.3696074120650652</v>
          </cell>
          <cell r="R255">
            <v>0.41696893254278217</v>
          </cell>
          <cell r="S255">
            <v>0.41871277923285583</v>
          </cell>
          <cell r="T255">
            <v>0.39785054395638997</v>
          </cell>
          <cell r="U255">
            <v>0.42803512992202536</v>
          </cell>
          <cell r="V255">
            <v>0.49873567942243785</v>
          </cell>
          <cell r="W255">
            <v>0.49679195935833043</v>
          </cell>
          <cell r="X255">
            <v>0.50611247399970261</v>
          </cell>
          <cell r="Y255">
            <v>0.4669273835862599</v>
          </cell>
          <cell r="Z255">
            <v>0.46242679570731965</v>
          </cell>
          <cell r="AA255">
            <v>0.45607805203782137</v>
          </cell>
          <cell r="AB255">
            <v>0.47182590442950811</v>
          </cell>
          <cell r="AC255">
            <v>0.44890530935837958</v>
          </cell>
          <cell r="AD255">
            <v>0.44997443631314155</v>
          </cell>
          <cell r="AE255">
            <v>0.44375109827894599</v>
          </cell>
        </row>
        <row r="256">
          <cell r="A256" t="str">
            <v>solid-ff-coalRomania</v>
          </cell>
          <cell r="B256" t="str">
            <v>Romania</v>
          </cell>
          <cell r="C256" t="str">
            <v>solid-ff-coal</v>
          </cell>
          <cell r="D256">
            <v>0.15891807307121661</v>
          </cell>
          <cell r="E256">
            <v>9.268229365097648E-2</v>
          </cell>
          <cell r="F256">
            <v>9.8302008778531846E-2</v>
          </cell>
          <cell r="G256">
            <v>6.5426195378918015E-2</v>
          </cell>
          <cell r="H256">
            <v>1.9747881502648973E-2</v>
          </cell>
          <cell r="I256">
            <v>1.5622244293657349E-2</v>
          </cell>
          <cell r="J256">
            <v>2.833393434507038E-2</v>
          </cell>
          <cell r="K256">
            <v>1.9029443680261594E-2</v>
          </cell>
          <cell r="L256">
            <v>2.778605299727168E-3</v>
          </cell>
          <cell r="M256">
            <v>8.1998366416870284E-3</v>
          </cell>
          <cell r="N256">
            <v>7.2482279549899191E-3</v>
          </cell>
          <cell r="O256">
            <v>1.4819126374030732E-3</v>
          </cell>
          <cell r="P256">
            <v>4.5762885076575614E-3</v>
          </cell>
          <cell r="Q256">
            <v>2.6592279964008825E-3</v>
          </cell>
          <cell r="R256">
            <v>5.7311929607679162E-3</v>
          </cell>
          <cell r="S256">
            <v>2.079865167361564E-3</v>
          </cell>
          <cell r="T256">
            <v>1.5536968622906161E-3</v>
          </cell>
          <cell r="U256">
            <v>1.7015138012916686E-3</v>
          </cell>
          <cell r="V256">
            <v>6.8400202151435562E-3</v>
          </cell>
          <cell r="W256">
            <v>2.029127232350947E-3</v>
          </cell>
          <cell r="X256">
            <v>1.4321334108773245E-3</v>
          </cell>
          <cell r="Y256">
            <v>2.8710022540068348E-3</v>
          </cell>
          <cell r="Z256">
            <v>3.92028297914468E-3</v>
          </cell>
          <cell r="AA256">
            <v>3.7184122725795114E-3</v>
          </cell>
          <cell r="AB256">
            <v>1.1919082391610049E-2</v>
          </cell>
          <cell r="AC256">
            <v>1.4557083916090299E-2</v>
          </cell>
          <cell r="AD256">
            <v>9.6470396040502556E-3</v>
          </cell>
          <cell r="AE256">
            <v>6.3914015959520504E-3</v>
          </cell>
        </row>
        <row r="257">
          <cell r="A257" t="str">
            <v>solid-wasteRomania</v>
          </cell>
          <cell r="B257" t="str">
            <v>Romania</v>
          </cell>
          <cell r="C257" t="str">
            <v>solid-waste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A258" t="str">
            <v>electricitySlovakia</v>
          </cell>
          <cell r="B258" t="str">
            <v>Slovakia</v>
          </cell>
          <cell r="C258" t="str">
            <v>electricity</v>
          </cell>
          <cell r="D258">
            <v>0.16833725897241408</v>
          </cell>
          <cell r="E258">
            <v>0.21583031618643198</v>
          </cell>
          <cell r="F258">
            <v>0.22046172199414468</v>
          </cell>
          <cell r="G258">
            <v>0.25610476941297589</v>
          </cell>
          <cell r="H258">
            <v>0.26863426876441526</v>
          </cell>
          <cell r="I258">
            <v>0.27076898843839581</v>
          </cell>
          <cell r="J258">
            <v>0.25470138604348874</v>
          </cell>
          <cell r="K258">
            <v>0.24094099472747424</v>
          </cell>
          <cell r="L258">
            <v>0.23532948780046281</v>
          </cell>
          <cell r="M258">
            <v>0.22671864525912286</v>
          </cell>
          <cell r="N258">
            <v>0.21372813982439387</v>
          </cell>
          <cell r="O258">
            <v>0.20270626550168344</v>
          </cell>
          <cell r="P258">
            <v>0.20015094080719029</v>
          </cell>
          <cell r="Q258">
            <v>0.2009023253657293</v>
          </cell>
          <cell r="R258">
            <v>0.20279674398678008</v>
          </cell>
          <cell r="S258">
            <v>0.21107772548872167</v>
          </cell>
          <cell r="T258">
            <v>0.22280591505599145</v>
          </cell>
          <cell r="U258">
            <v>0.24744225892887856</v>
          </cell>
          <cell r="V258">
            <v>0.23084106169018154</v>
          </cell>
          <cell r="W258">
            <v>0.2254095230652555</v>
          </cell>
          <cell r="X258">
            <v>0.20640701543910767</v>
          </cell>
          <cell r="Y258">
            <v>0.23278945969767695</v>
          </cell>
          <cell r="Z258">
            <v>0.2563025527558202</v>
          </cell>
          <cell r="AA258">
            <v>0.25726388872030781</v>
          </cell>
          <cell r="AB258">
            <v>0.27737586395798552</v>
          </cell>
          <cell r="AC258">
            <v>0.28208008423335135</v>
          </cell>
          <cell r="AD258">
            <v>0.27706862816375172</v>
          </cell>
          <cell r="AE258">
            <v>0.2551388415235899</v>
          </cell>
        </row>
        <row r="259">
          <cell r="A259" t="str">
            <v>gas-bioSlovakia</v>
          </cell>
          <cell r="B259" t="str">
            <v>Slovakia</v>
          </cell>
          <cell r="C259" t="str">
            <v>gas-bio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 t="str">
            <v>gas-ff-naturalSlovakia</v>
          </cell>
          <cell r="B260" t="str">
            <v>Slovakia</v>
          </cell>
          <cell r="C260" t="str">
            <v>gas-ff-natural</v>
          </cell>
          <cell r="D260">
            <v>0.59943896629273286</v>
          </cell>
          <cell r="E260">
            <v>0.58721007000837144</v>
          </cell>
          <cell r="F260">
            <v>0.61631448194831062</v>
          </cell>
          <cell r="G260">
            <v>0.62739613594392907</v>
          </cell>
          <cell r="H260">
            <v>0.64708576169126453</v>
          </cell>
          <cell r="I260">
            <v>0.65907192136849058</v>
          </cell>
          <cell r="J260">
            <v>0.68079047843660634</v>
          </cell>
          <cell r="K260">
            <v>0.70475636575310818</v>
          </cell>
          <cell r="L260">
            <v>0.72249636729242195</v>
          </cell>
          <cell r="M260">
            <v>0.73619082329292995</v>
          </cell>
          <cell r="N260">
            <v>0.75932317052473597</v>
          </cell>
          <cell r="O260">
            <v>0.75392152525278977</v>
          </cell>
          <cell r="P260">
            <v>0.73306316854725784</v>
          </cell>
          <cell r="Q260">
            <v>0.75078199986089544</v>
          </cell>
          <cell r="R260">
            <v>0.73098182263296396</v>
          </cell>
          <cell r="S260">
            <v>0.74423654148624863</v>
          </cell>
          <cell r="T260">
            <v>0.73584700567274697</v>
          </cell>
          <cell r="U260">
            <v>0.70182876688771956</v>
          </cell>
          <cell r="V260">
            <v>0.71088637715645453</v>
          </cell>
          <cell r="W260">
            <v>0.72433232155131233</v>
          </cell>
          <cell r="X260">
            <v>0.73903150993000599</v>
          </cell>
          <cell r="Y260">
            <v>0.70905285662923401</v>
          </cell>
          <cell r="Z260">
            <v>0.68934859454238417</v>
          </cell>
          <cell r="AA260">
            <v>0.7000376272955684</v>
          </cell>
          <cell r="AB260">
            <v>0.68326340754542458</v>
          </cell>
          <cell r="AC260">
            <v>0.68734883866394225</v>
          </cell>
          <cell r="AD260">
            <v>0.680711348255294</v>
          </cell>
          <cell r="AE260">
            <v>0.69945042840026672</v>
          </cell>
        </row>
        <row r="261">
          <cell r="A261" t="str">
            <v>heat-ambientSlovakia</v>
          </cell>
          <cell r="B261" t="str">
            <v>Slovakia</v>
          </cell>
          <cell r="C261" t="str">
            <v>heat-ambient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 t="str">
            <v>heat-geothermalSlovakia</v>
          </cell>
          <cell r="B262" t="str">
            <v>Slovakia</v>
          </cell>
          <cell r="C262" t="str">
            <v>heat-geothermal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 t="str">
            <v>heat-solarSlovakia</v>
          </cell>
          <cell r="B263" t="str">
            <v>Slovakia</v>
          </cell>
          <cell r="C263" t="str">
            <v>heat-solar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2.0863065123744671E-3</v>
          </cell>
          <cell r="Y263">
            <v>2.6995275526167386E-3</v>
          </cell>
          <cell r="Z263">
            <v>2.9927602026488414E-3</v>
          </cell>
          <cell r="AA263">
            <v>3.203175258232487E-3</v>
          </cell>
          <cell r="AB263">
            <v>3.0244680118223246E-3</v>
          </cell>
          <cell r="AC263">
            <v>3.0343031983653722E-3</v>
          </cell>
          <cell r="AD263">
            <v>2.9593149511469639E-3</v>
          </cell>
          <cell r="AE263">
            <v>3.5322273494110437E-3</v>
          </cell>
        </row>
        <row r="264">
          <cell r="A264" t="str">
            <v>liquid-bioSlovakia</v>
          </cell>
          <cell r="B264" t="str">
            <v>Slovakia</v>
          </cell>
          <cell r="C264" t="str">
            <v>liquid-bio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 t="str">
            <v>liquid-ff-heatingoilSlovakia</v>
          </cell>
          <cell r="B265" t="str">
            <v>Slovakia</v>
          </cell>
          <cell r="C265" t="str">
            <v>liquid-ff-heatingoil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A266" t="str">
            <v>solid-bioSlovakia</v>
          </cell>
          <cell r="B266" t="str">
            <v>Slovakia</v>
          </cell>
          <cell r="C266" t="str">
            <v>solid-bio</v>
          </cell>
          <cell r="D266">
            <v>0</v>
          </cell>
          <cell r="E266">
            <v>0</v>
          </cell>
          <cell r="F266">
            <v>0</v>
          </cell>
          <cell r="G266">
            <v>3.9526118556756695E-4</v>
          </cell>
          <cell r="H266">
            <v>3.1597071911873396E-4</v>
          </cell>
          <cell r="I266">
            <v>2.5580442932300032E-4</v>
          </cell>
          <cell r="J266">
            <v>4.2821385913068244E-4</v>
          </cell>
          <cell r="K266">
            <v>1.6995016491271988E-4</v>
          </cell>
          <cell r="L266">
            <v>1.2867368256251434E-4</v>
          </cell>
          <cell r="M266">
            <v>9.9946911919343324E-5</v>
          </cell>
          <cell r="N266">
            <v>1.096276970018889E-4</v>
          </cell>
          <cell r="O266">
            <v>8.9712254444756431E-3</v>
          </cell>
          <cell r="P266">
            <v>8.7756913079941757E-3</v>
          </cell>
          <cell r="Q266">
            <v>1.0200078825956926E-2</v>
          </cell>
          <cell r="R266">
            <v>1.5167635718220209E-2</v>
          </cell>
          <cell r="S266">
            <v>1.842928131442572E-2</v>
          </cell>
          <cell r="T266">
            <v>1.4495510490619017E-2</v>
          </cell>
          <cell r="U266">
            <v>2.4539056320017006E-2</v>
          </cell>
          <cell r="V266">
            <v>2.1030097338190369E-2</v>
          </cell>
          <cell r="W266">
            <v>2.2893270317488789E-2</v>
          </cell>
          <cell r="X266">
            <v>2.3550873908644163E-2</v>
          </cell>
          <cell r="Y266">
            <v>2.6724120308744187E-2</v>
          </cell>
          <cell r="Z266">
            <v>2.3280312007686852E-2</v>
          </cell>
          <cell r="AA266">
            <v>2.343148797747217E-2</v>
          </cell>
          <cell r="AB266">
            <v>2.3473414532535999E-2</v>
          </cell>
          <cell r="AC266">
            <v>1.5888880780617988E-2</v>
          </cell>
          <cell r="AD266">
            <v>2.0550833393918895E-2</v>
          </cell>
          <cell r="AE266">
            <v>2.099719630963123E-2</v>
          </cell>
        </row>
        <row r="267">
          <cell r="A267" t="str">
            <v>solid-ff-coalSlovakia</v>
          </cell>
          <cell r="B267" t="str">
            <v>Slovakia</v>
          </cell>
          <cell r="C267" t="str">
            <v>solid-ff-coal</v>
          </cell>
          <cell r="D267">
            <v>0.23222377473485306</v>
          </cell>
          <cell r="E267">
            <v>0.19695961380519661</v>
          </cell>
          <cell r="F267">
            <v>0.16322379605754483</v>
          </cell>
          <cell r="G267">
            <v>0.11610383345752741</v>
          </cell>
          <cell r="H267">
            <v>8.396399882520135E-2</v>
          </cell>
          <cell r="I267">
            <v>6.9903285763790443E-2</v>
          </cell>
          <cell r="J267">
            <v>6.4079921660774211E-2</v>
          </cell>
          <cell r="K267">
            <v>5.4132689354504861E-2</v>
          </cell>
          <cell r="L267">
            <v>4.2045471224552697E-2</v>
          </cell>
          <cell r="M267">
            <v>3.699058453602784E-2</v>
          </cell>
          <cell r="N267">
            <v>2.6839061953868298E-2</v>
          </cell>
          <cell r="O267">
            <v>3.4400983801051152E-2</v>
          </cell>
          <cell r="P267">
            <v>5.8010199337557626E-2</v>
          </cell>
          <cell r="Q267">
            <v>3.8115595947418451E-2</v>
          </cell>
          <cell r="R267">
            <v>5.1053797662035626E-2</v>
          </cell>
          <cell r="S267">
            <v>2.62564517106041E-2</v>
          </cell>
          <cell r="T267">
            <v>2.6851568780642453E-2</v>
          </cell>
          <cell r="U267">
            <v>2.6189917863384954E-2</v>
          </cell>
          <cell r="V267">
            <v>3.7242463815173571E-2</v>
          </cell>
          <cell r="W267">
            <v>2.7364885065943444E-2</v>
          </cell>
          <cell r="X267">
            <v>2.892429420986771E-2</v>
          </cell>
          <cell r="Y267">
            <v>2.8734035811728103E-2</v>
          </cell>
          <cell r="Z267">
            <v>2.8075780491459958E-2</v>
          </cell>
          <cell r="AA267">
            <v>1.6063820748419045E-2</v>
          </cell>
          <cell r="AB267">
            <v>1.2862845952231777E-2</v>
          </cell>
          <cell r="AC267">
            <v>1.1647893123722946E-2</v>
          </cell>
          <cell r="AD267">
            <v>1.870987523588857E-2</v>
          </cell>
          <cell r="AE267">
            <v>2.0881306417101002E-2</v>
          </cell>
        </row>
        <row r="268">
          <cell r="A268" t="str">
            <v>solid-wasteSlovakia</v>
          </cell>
          <cell r="B268" t="str">
            <v>Slovakia</v>
          </cell>
          <cell r="C268" t="str">
            <v>solid-waste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A269" t="str">
            <v>electricitySlovenia</v>
          </cell>
          <cell r="B269" t="str">
            <v>Slovenia</v>
          </cell>
          <cell r="C269" t="str">
            <v>electricity</v>
          </cell>
          <cell r="D269">
            <v>0.2230580313577516</v>
          </cell>
          <cell r="E269">
            <v>0.20193903431484966</v>
          </cell>
          <cell r="F269">
            <v>0.22670237629126594</v>
          </cell>
          <cell r="G269">
            <v>0.21429129066611152</v>
          </cell>
          <cell r="H269">
            <v>0.2224098958244736</v>
          </cell>
          <cell r="I269">
            <v>0.20489944882367492</v>
          </cell>
          <cell r="J269">
            <v>0.24386910104601789</v>
          </cell>
          <cell r="K269">
            <v>0.24026176833127896</v>
          </cell>
          <cell r="L269">
            <v>0.25043390512446556</v>
          </cell>
          <cell r="M269">
            <v>0.21578852705416088</v>
          </cell>
          <cell r="N269">
            <v>0.21615033855943588</v>
          </cell>
          <cell r="O269">
            <v>0.22565764365735524</v>
          </cell>
          <cell r="P269">
            <v>0.21726904965933444</v>
          </cell>
          <cell r="Q269">
            <v>0.2239492462176674</v>
          </cell>
          <cell r="R269">
            <v>0.22758308581873146</v>
          </cell>
          <cell r="S269">
            <v>0.23460426825547401</v>
          </cell>
          <cell r="T269">
            <v>0.24815571621694388</v>
          </cell>
          <cell r="U269">
            <v>0.27200294035724087</v>
          </cell>
          <cell r="V269">
            <v>0.26936560959545391</v>
          </cell>
          <cell r="W269">
            <v>0.22670353545328856</v>
          </cell>
          <cell r="X269">
            <v>0.22596807363327537</v>
          </cell>
          <cell r="Y269">
            <v>0.2349303324895233</v>
          </cell>
          <cell r="Z269">
            <v>0.24040897097625336</v>
          </cell>
          <cell r="AA269">
            <v>0.2474719699515385</v>
          </cell>
          <cell r="AB269">
            <v>0.28273944812027546</v>
          </cell>
          <cell r="AC269">
            <v>0.26647533715541105</v>
          </cell>
          <cell r="AD269">
            <v>0.26304108943734866</v>
          </cell>
          <cell r="AE269">
            <v>0.27469337627457813</v>
          </cell>
        </row>
        <row r="270">
          <cell r="A270" t="str">
            <v>gas-bioSlovenia</v>
          </cell>
          <cell r="B270" t="str">
            <v>Slovenia</v>
          </cell>
          <cell r="C270" t="str">
            <v>gas-bio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A271" t="str">
            <v>gas-ff-naturalSlovenia</v>
          </cell>
          <cell r="B271" t="str">
            <v>Slovenia</v>
          </cell>
          <cell r="C271" t="str">
            <v>gas-ff-natural</v>
          </cell>
          <cell r="D271">
            <v>6.0776555108413802E-2</v>
          </cell>
          <cell r="E271">
            <v>6.103729336433774E-2</v>
          </cell>
          <cell r="F271">
            <v>8.4254314821578011E-2</v>
          </cell>
          <cell r="G271">
            <v>7.4929537429237178E-2</v>
          </cell>
          <cell r="H271">
            <v>6.9434674410204011E-2</v>
          </cell>
          <cell r="I271">
            <v>7.7347633115383008E-2</v>
          </cell>
          <cell r="J271">
            <v>7.1031259709324404E-2</v>
          </cell>
          <cell r="K271">
            <v>0.10618357930506048</v>
          </cell>
          <cell r="L271">
            <v>9.6762737538017451E-2</v>
          </cell>
          <cell r="M271">
            <v>0.11991699106276051</v>
          </cell>
          <cell r="N271">
            <v>0.10140062898795567</v>
          </cell>
          <cell r="O271">
            <v>0.10613833449591527</v>
          </cell>
          <cell r="P271">
            <v>0.1166654674141281</v>
          </cell>
          <cell r="Q271">
            <v>0.12360367786552882</v>
          </cell>
          <cell r="R271">
            <v>0.1288256384119229</v>
          </cell>
          <cell r="S271">
            <v>0.13805167692031739</v>
          </cell>
          <cell r="T271">
            <v>0.12454217644852678</v>
          </cell>
          <cell r="U271">
            <v>0.12962807831737846</v>
          </cell>
          <cell r="V271">
            <v>0.1440086007023513</v>
          </cell>
          <cell r="W271">
            <v>0.12057269888763285</v>
          </cell>
          <cell r="X271">
            <v>0.122469856255424</v>
          </cell>
          <cell r="Y271">
            <v>0.12911399944691446</v>
          </cell>
          <cell r="Z271">
            <v>0.13403078276165348</v>
          </cell>
          <cell r="AA271">
            <v>0.12843952470806769</v>
          </cell>
          <cell r="AB271">
            <v>0.11865182584979039</v>
          </cell>
          <cell r="AC271">
            <v>0.1319699816373951</v>
          </cell>
          <cell r="AD271">
            <v>0.13781059652738092</v>
          </cell>
          <cell r="AE271">
            <v>0.14474521880158209</v>
          </cell>
        </row>
        <row r="272">
          <cell r="A272" t="str">
            <v>heat-ambientSlovenia</v>
          </cell>
          <cell r="B272" t="str">
            <v>Slovenia</v>
          </cell>
          <cell r="C272" t="str">
            <v>heat-ambient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A273" t="str">
            <v>heat-geothermalSlovenia</v>
          </cell>
          <cell r="B273" t="str">
            <v>Slovenia</v>
          </cell>
          <cell r="C273" t="str">
            <v>heat-geothermal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5.3193590546350023E-3</v>
          </cell>
          <cell r="X273">
            <v>6.8251528107628407E-3</v>
          </cell>
          <cell r="Y273">
            <v>8.9216958454763993E-3</v>
          </cell>
          <cell r="Z273">
            <v>1.4032541776605102E-2</v>
          </cell>
          <cell r="AA273">
            <v>1.7839937036564963E-2</v>
          </cell>
          <cell r="AB273">
            <v>2.1688805831944373E-2</v>
          </cell>
          <cell r="AC273">
            <v>2.598226398637744E-2</v>
          </cell>
          <cell r="AD273">
            <v>3.0123370596940275E-2</v>
          </cell>
          <cell r="AE273">
            <v>3.2704290187560672E-2</v>
          </cell>
        </row>
        <row r="274">
          <cell r="A274" t="str">
            <v>heat-solarSlovenia</v>
          </cell>
          <cell r="B274" t="str">
            <v>Slovenia</v>
          </cell>
          <cell r="C274" t="str">
            <v>heat-solar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6.4035703329537183E-3</v>
          </cell>
          <cell r="X274">
            <v>6.6496255554621218E-3</v>
          </cell>
          <cell r="Y274">
            <v>7.6010976621498022E-3</v>
          </cell>
          <cell r="Z274">
            <v>8.5919085312225162E-3</v>
          </cell>
          <cell r="AA274">
            <v>9.3036853753517418E-3</v>
          </cell>
          <cell r="AB274">
            <v>1.136000134686937E-2</v>
          </cell>
          <cell r="AC274">
            <v>1.0531181134188192E-2</v>
          </cell>
          <cell r="AD274">
            <v>1.0265086787325307E-2</v>
          </cell>
          <cell r="AE274">
            <v>1.0503897071602989E-2</v>
          </cell>
        </row>
        <row r="275">
          <cell r="A275" t="str">
            <v>liquid-bioSlovenia</v>
          </cell>
          <cell r="B275" t="str">
            <v>Slovenia</v>
          </cell>
          <cell r="C275" t="str">
            <v>liquid-bio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A276" t="str">
            <v>liquid-ff-heatingoilSlovenia</v>
          </cell>
          <cell r="B276" t="str">
            <v>Slovenia</v>
          </cell>
          <cell r="C276" t="str">
            <v>liquid-ff-heatingoil</v>
          </cell>
          <cell r="D276">
            <v>0.41485705921168808</v>
          </cell>
          <cell r="E276">
            <v>0.4527719636423807</v>
          </cell>
          <cell r="F276">
            <v>0.40549836093261782</v>
          </cell>
          <cell r="G276">
            <v>0.48519285125191175</v>
          </cell>
          <cell r="H276">
            <v>0.5025370958332791</v>
          </cell>
          <cell r="I276">
            <v>0.54163318072142952</v>
          </cell>
          <cell r="J276">
            <v>0.49970008975731006</v>
          </cell>
          <cell r="K276">
            <v>0.48222049172135795</v>
          </cell>
          <cell r="L276">
            <v>0.47927487226461124</v>
          </cell>
          <cell r="M276">
            <v>0.48935304146975878</v>
          </cell>
          <cell r="N276">
            <v>0.33153309532047653</v>
          </cell>
          <cell r="O276">
            <v>0.3153814985632058</v>
          </cell>
          <cell r="P276">
            <v>0.35702651407190467</v>
          </cell>
          <cell r="Q276">
            <v>0.36816147419407075</v>
          </cell>
          <cell r="R276">
            <v>0.35829627937222103</v>
          </cell>
          <cell r="S276">
            <v>0.32760645212589889</v>
          </cell>
          <cell r="T276">
            <v>0.32104472098860604</v>
          </cell>
          <cell r="U276">
            <v>0.25890222474465596</v>
          </cell>
          <cell r="V276">
            <v>0.26746057765294162</v>
          </cell>
          <cell r="W276">
            <v>0.21721290463563356</v>
          </cell>
          <cell r="X276">
            <v>0.22179134136295689</v>
          </cell>
          <cell r="Y276">
            <v>0.18181369524984578</v>
          </cell>
          <cell r="Z276">
            <v>0.16286895338610377</v>
          </cell>
          <cell r="AA276">
            <v>0.13603720761087457</v>
          </cell>
          <cell r="AB276">
            <v>0.13061791841338788</v>
          </cell>
          <cell r="AC276">
            <v>0.11708070360009554</v>
          </cell>
          <cell r="AD276">
            <v>0.10502781867609565</v>
          </cell>
          <cell r="AE276">
            <v>9.823193841503404E-2</v>
          </cell>
        </row>
        <row r="277">
          <cell r="A277" t="str">
            <v>solid-bioSlovenia</v>
          </cell>
          <cell r="B277" t="str">
            <v>Slovenia</v>
          </cell>
          <cell r="C277" t="str">
            <v>solid-bio</v>
          </cell>
          <cell r="D277">
            <v>0.1745889755290575</v>
          </cell>
          <cell r="E277">
            <v>0.14570142664851299</v>
          </cell>
          <cell r="F277">
            <v>0.1644002680415311</v>
          </cell>
          <cell r="G277">
            <v>0.14831170079030181</v>
          </cell>
          <cell r="H277">
            <v>0.1482732638829824</v>
          </cell>
          <cell r="I277">
            <v>0.13831212167882428</v>
          </cell>
          <cell r="J277">
            <v>0.15985863223668315</v>
          </cell>
          <cell r="K277">
            <v>0.15426674884232269</v>
          </cell>
          <cell r="L277">
            <v>0.1604393296152293</v>
          </cell>
          <cell r="M277">
            <v>0.16218823002268756</v>
          </cell>
          <cell r="N277">
            <v>0.34626134894140981</v>
          </cell>
          <cell r="O277">
            <v>0.35149119528138906</v>
          </cell>
          <cell r="P277">
            <v>0.30294614297021527</v>
          </cell>
          <cell r="Q277">
            <v>0.28070263544573643</v>
          </cell>
          <cell r="R277">
            <v>0.28487846886588514</v>
          </cell>
          <cell r="S277">
            <v>0.29973760269830962</v>
          </cell>
          <cell r="T277">
            <v>0.30625738634592325</v>
          </cell>
          <cell r="U277">
            <v>0.33946675658072473</v>
          </cell>
          <cell r="V277">
            <v>0.31916521204925319</v>
          </cell>
          <cell r="W277">
            <v>0.4215816877555566</v>
          </cell>
          <cell r="X277">
            <v>0.41520359937006124</v>
          </cell>
          <cell r="Y277">
            <v>0.43685166670212094</v>
          </cell>
          <cell r="Z277">
            <v>0.43966930518909414</v>
          </cell>
          <cell r="AA277">
            <v>0.46050301224417761</v>
          </cell>
          <cell r="AB277">
            <v>0.43446323046618512</v>
          </cell>
          <cell r="AC277">
            <v>0.44796053248653261</v>
          </cell>
          <cell r="AD277">
            <v>0.45373203797490924</v>
          </cell>
          <cell r="AE277">
            <v>0.43901373409267896</v>
          </cell>
        </row>
        <row r="278">
          <cell r="A278" t="str">
            <v>solid-ff-coalSlovenia</v>
          </cell>
          <cell r="B278" t="str">
            <v>Slovenia</v>
          </cell>
          <cell r="C278" t="str">
            <v>solid-ff-coal</v>
          </cell>
          <cell r="D278">
            <v>0.12671937879308903</v>
          </cell>
          <cell r="E278">
            <v>0.13855028202991868</v>
          </cell>
          <cell r="F278">
            <v>0.11914467991300715</v>
          </cell>
          <cell r="G278">
            <v>7.727461986243786E-2</v>
          </cell>
          <cell r="H278">
            <v>5.7345070049060864E-2</v>
          </cell>
          <cell r="I278">
            <v>3.7807615660688201E-2</v>
          </cell>
          <cell r="J278">
            <v>2.5540917250664548E-2</v>
          </cell>
          <cell r="K278">
            <v>1.706741179998001E-2</v>
          </cell>
          <cell r="L278">
            <v>1.3089155457676523E-2</v>
          </cell>
          <cell r="M278">
            <v>1.2753210390632147E-2</v>
          </cell>
          <cell r="N278">
            <v>4.654588190722138E-3</v>
          </cell>
          <cell r="O278">
            <v>1.3313280021348345E-3</v>
          </cell>
          <cell r="P278">
            <v>6.0928258844175995E-3</v>
          </cell>
          <cell r="Q278">
            <v>3.5829662769967167E-3</v>
          </cell>
          <cell r="R278">
            <v>4.1652753123956485E-4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2.206243880299713E-3</v>
          </cell>
          <cell r="X278">
            <v>1.0923510120574979E-3</v>
          </cell>
          <cell r="Y278">
            <v>7.6751260396945272E-4</v>
          </cell>
          <cell r="Z278">
            <v>3.9753737906772214E-4</v>
          </cell>
          <cell r="AA278">
            <v>4.0466307342495599E-4</v>
          </cell>
          <cell r="AB278">
            <v>4.7876997154738463E-4</v>
          </cell>
          <cell r="AC278">
            <v>0</v>
          </cell>
          <cell r="AD278">
            <v>0</v>
          </cell>
          <cell r="AE278">
            <v>1.0754515696311681E-4</v>
          </cell>
        </row>
        <row r="279">
          <cell r="A279" t="str">
            <v>solid-wasteSlovenia</v>
          </cell>
          <cell r="B279" t="str">
            <v>Slovenia</v>
          </cell>
          <cell r="C279" t="str">
            <v>solid-waste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A280" t="str">
            <v>electricitySpain</v>
          </cell>
          <cell r="B280" t="str">
            <v>Spain</v>
          </cell>
          <cell r="C280" t="str">
            <v>electricity</v>
          </cell>
          <cell r="D280">
            <v>0.2735352849073156</v>
          </cell>
          <cell r="E280">
            <v>0.26665377685916147</v>
          </cell>
          <cell r="F280">
            <v>0.27037437292639949</v>
          </cell>
          <cell r="G280">
            <v>0.27834156448702901</v>
          </cell>
          <cell r="H280">
            <v>0.28701916901685087</v>
          </cell>
          <cell r="I280">
            <v>0.30556494752762259</v>
          </cell>
          <cell r="J280">
            <v>0.30243189933678372</v>
          </cell>
          <cell r="K280">
            <v>0.3179934741609306</v>
          </cell>
          <cell r="L280">
            <v>0.32005019681156166</v>
          </cell>
          <cell r="M280">
            <v>0.32825219720661847</v>
          </cell>
          <cell r="N280">
            <v>0.30979946241697265</v>
          </cell>
          <cell r="O280">
            <v>0.33648902150221477</v>
          </cell>
          <cell r="P280">
            <v>0.3341754663891281</v>
          </cell>
          <cell r="Q280">
            <v>0.33368717244837637</v>
          </cell>
          <cell r="R280">
            <v>0.33836268261610231</v>
          </cell>
          <cell r="S280">
            <v>0.35372293993265852</v>
          </cell>
          <cell r="T280">
            <v>0.372866159610172</v>
          </cell>
          <cell r="U280">
            <v>0.37366251568063097</v>
          </cell>
          <cell r="V280">
            <v>0.38353347895451839</v>
          </cell>
          <cell r="W280">
            <v>0.38401649730160814</v>
          </cell>
          <cell r="X280">
            <v>0.38351966335824772</v>
          </cell>
          <cell r="Y280">
            <v>0.41782054264882434</v>
          </cell>
          <cell r="Z280">
            <v>0.41494899873819985</v>
          </cell>
          <cell r="AA280">
            <v>0.40957215011804748</v>
          </cell>
          <cell r="AB280">
            <v>0.41042013959088031</v>
          </cell>
          <cell r="AC280">
            <v>0.401704469498537</v>
          </cell>
          <cell r="AD280">
            <v>0.39376265592883486</v>
          </cell>
          <cell r="AE280">
            <v>0.38999847296721118</v>
          </cell>
        </row>
        <row r="281">
          <cell r="A281" t="str">
            <v>gas-bioSpain</v>
          </cell>
          <cell r="B281" t="str">
            <v>Spain</v>
          </cell>
          <cell r="C281" t="str">
            <v>gas-bio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A282" t="str">
            <v>gas-ff-naturalSpain</v>
          </cell>
          <cell r="B282" t="str">
            <v>Spain</v>
          </cell>
          <cell r="C282" t="str">
            <v>gas-ff-natural</v>
          </cell>
          <cell r="D282">
            <v>0.33810933420973854</v>
          </cell>
          <cell r="E282">
            <v>0.34500162076278956</v>
          </cell>
          <cell r="F282">
            <v>0.327763984644869</v>
          </cell>
          <cell r="G282">
            <v>0.32057947135297443</v>
          </cell>
          <cell r="H282">
            <v>0.32156097285626051</v>
          </cell>
          <cell r="I282">
            <v>0.30255098030463951</v>
          </cell>
          <cell r="J282">
            <v>0.31222835161995682</v>
          </cell>
          <cell r="K282">
            <v>0.29996792778051756</v>
          </cell>
          <cell r="L282">
            <v>0.31522528314033016</v>
          </cell>
          <cell r="M282">
            <v>0.32251050666279563</v>
          </cell>
          <cell r="N282">
            <v>0.329524551830357</v>
          </cell>
          <cell r="O282">
            <v>0.31720581240395279</v>
          </cell>
          <cell r="P282">
            <v>0.32984898095145992</v>
          </cell>
          <cell r="Q282">
            <v>0.33622415239253201</v>
          </cell>
          <cell r="R282">
            <v>0.32632935465203627</v>
          </cell>
          <cell r="S282">
            <v>0.32489375010845856</v>
          </cell>
          <cell r="T282">
            <v>0.33720074585995535</v>
          </cell>
          <cell r="U282">
            <v>0.34224824970362006</v>
          </cell>
          <cell r="V282">
            <v>0.33333611694026949</v>
          </cell>
          <cell r="W282">
            <v>0.32064362891603271</v>
          </cell>
          <cell r="X282">
            <v>0.33514845215012079</v>
          </cell>
          <cell r="Y282">
            <v>0.29850569687026485</v>
          </cell>
          <cell r="Z282">
            <v>0.30477809818903762</v>
          </cell>
          <cell r="AA282">
            <v>0.2926784569108522</v>
          </cell>
          <cell r="AB282">
            <v>0.28285078883124443</v>
          </cell>
          <cell r="AC282">
            <v>0.27310696639566773</v>
          </cell>
          <cell r="AD282">
            <v>0.30135452670401391</v>
          </cell>
          <cell r="AE282">
            <v>0.30961376954684566</v>
          </cell>
        </row>
        <row r="283">
          <cell r="A283" t="str">
            <v>heat-ambientSpain</v>
          </cell>
          <cell r="B283" t="str">
            <v>Spain</v>
          </cell>
          <cell r="C283" t="str">
            <v>heat-ambient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4.793369517561253E-3</v>
          </cell>
          <cell r="AC283">
            <v>5.7966898060869236E-3</v>
          </cell>
          <cell r="AD283">
            <v>6.8188896927373725E-3</v>
          </cell>
          <cell r="AE283">
            <v>7.9397930556353684E-3</v>
          </cell>
        </row>
        <row r="284">
          <cell r="A284" t="str">
            <v>heat-geothermalSpain</v>
          </cell>
          <cell r="B284" t="str">
            <v>Spain</v>
          </cell>
          <cell r="C284" t="str">
            <v>heat-geothermal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1.2561466390485312E-4</v>
          </cell>
          <cell r="T284">
            <v>1.6628468461838561E-4</v>
          </cell>
          <cell r="U284">
            <v>2.4953951136761732E-4</v>
          </cell>
          <cell r="V284">
            <v>3.4521008481093609E-4</v>
          </cell>
          <cell r="W284">
            <v>4.7499850527132627E-4</v>
          </cell>
          <cell r="X284">
            <v>5.3208803829195045E-4</v>
          </cell>
          <cell r="Y284">
            <v>6.1453361463755852E-4</v>
          </cell>
          <cell r="Z284">
            <v>6.5702553620398377E-4</v>
          </cell>
          <cell r="AA284">
            <v>7.0122621748148052E-4</v>
          </cell>
          <cell r="AB284">
            <v>7.1911680872255681E-4</v>
          </cell>
          <cell r="AC284">
            <v>7.1028452385833913E-4</v>
          </cell>
          <cell r="AD284">
            <v>7.004506146810846E-4</v>
          </cell>
          <cell r="AE284">
            <v>6.9017735672762242E-4</v>
          </cell>
        </row>
        <row r="285">
          <cell r="A285" t="str">
            <v>heat-solarSpain</v>
          </cell>
          <cell r="B285" t="str">
            <v>Spain</v>
          </cell>
          <cell r="C285" t="str">
            <v>heat-solar</v>
          </cell>
          <cell r="D285">
            <v>1.9673835336432273E-3</v>
          </cell>
          <cell r="E285">
            <v>1.8874934634922804E-3</v>
          </cell>
          <cell r="F285">
            <v>1.9138847956690693E-3</v>
          </cell>
          <cell r="G285">
            <v>1.9552511853091394E-3</v>
          </cell>
          <cell r="H285">
            <v>1.9169784832628936E-3</v>
          </cell>
          <cell r="I285">
            <v>1.9961780817967911E-3</v>
          </cell>
          <cell r="J285">
            <v>1.9143247331543081E-3</v>
          </cell>
          <cell r="K285">
            <v>1.912806350557658E-3</v>
          </cell>
          <cell r="L285">
            <v>1.9262522112179286E-3</v>
          </cell>
          <cell r="M285">
            <v>1.8953030909796729E-3</v>
          </cell>
          <cell r="N285">
            <v>2.0197566429483757E-3</v>
          </cell>
          <cell r="O285">
            <v>2.1125961279677809E-3</v>
          </cell>
          <cell r="P285">
            <v>2.2672813040628386E-3</v>
          </cell>
          <cell r="Q285">
            <v>2.3427798717134641E-3</v>
          </cell>
          <cell r="R285">
            <v>2.4918281378892926E-3</v>
          </cell>
          <cell r="S285">
            <v>2.7190217542774724E-3</v>
          </cell>
          <cell r="T285">
            <v>3.1887946992301013E-3</v>
          </cell>
          <cell r="U285">
            <v>4.2777837909912606E-3</v>
          </cell>
          <cell r="V285">
            <v>6.0731023145134955E-3</v>
          </cell>
          <cell r="W285">
            <v>7.4486895294694185E-3</v>
          </cell>
          <cell r="X285">
            <v>8.4563570817599732E-3</v>
          </cell>
          <cell r="Y285">
            <v>1.0228840187037852E-2</v>
          </cell>
          <cell r="Z285">
            <v>1.1217957472587357E-2</v>
          </cell>
          <cell r="AA285">
            <v>1.2770280610475037E-2</v>
          </cell>
          <cell r="AB285">
            <v>1.3727617885912686E-2</v>
          </cell>
          <cell r="AC285">
            <v>1.4509860006674126E-2</v>
          </cell>
          <cell r="AD285">
            <v>1.5354485017569783E-2</v>
          </cell>
          <cell r="AE285">
            <v>1.5987456692229292E-2</v>
          </cell>
        </row>
        <row r="286">
          <cell r="A286" t="str">
            <v>liquid-bioSpain</v>
          </cell>
          <cell r="B286" t="str">
            <v>Spain</v>
          </cell>
          <cell r="C286" t="str">
            <v>liquid-bio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4.3235915330805361E-5</v>
          </cell>
          <cell r="AB286">
            <v>4.3539879998690424E-5</v>
          </cell>
          <cell r="AC286">
            <v>4.3005117608995465E-5</v>
          </cell>
          <cell r="AD286">
            <v>4.2409710548136632E-5</v>
          </cell>
          <cell r="AE286">
            <v>4.1787702533494451E-5</v>
          </cell>
        </row>
        <row r="287">
          <cell r="A287" t="str">
            <v>liquid-ff-heatingoilSpain</v>
          </cell>
          <cell r="B287" t="str">
            <v>Spain</v>
          </cell>
          <cell r="C287" t="str">
            <v>liquid-ff-heatingoil</v>
          </cell>
          <cell r="D287">
            <v>0.13779382414478628</v>
          </cell>
          <cell r="E287">
            <v>0.14112522197021513</v>
          </cell>
          <cell r="F287">
            <v>0.14685531587609288</v>
          </cell>
          <cell r="G287">
            <v>0.1560294847117403</v>
          </cell>
          <cell r="H287">
            <v>0.15809307823795032</v>
          </cell>
          <cell r="I287">
            <v>0.17114983017427332</v>
          </cell>
          <cell r="J287">
            <v>0.17603902604767979</v>
          </cell>
          <cell r="K287">
            <v>0.17533010041426464</v>
          </cell>
          <cell r="L287">
            <v>0.16751164097229498</v>
          </cell>
          <cell r="M287">
            <v>0.16734364463566892</v>
          </cell>
          <cell r="N287">
            <v>0.1813534467570028</v>
          </cell>
          <cell r="O287">
            <v>0.17284757117212854</v>
          </cell>
          <cell r="P287">
            <v>0.16639296574824117</v>
          </cell>
          <cell r="Q287">
            <v>0.17296679178761237</v>
          </cell>
          <cell r="R287">
            <v>0.18215686721151175</v>
          </cell>
          <cell r="S287">
            <v>0.1715014837122939</v>
          </cell>
          <cell r="T287">
            <v>0.14395194238462461</v>
          </cell>
          <cell r="U287">
            <v>0.13785092648471708</v>
          </cell>
          <cell r="V287">
            <v>0.13218706969183927</v>
          </cell>
          <cell r="W287">
            <v>0.12247193850173398</v>
          </cell>
          <cell r="X287">
            <v>0.11677086920541661</v>
          </cell>
          <cell r="Y287">
            <v>0.10714478169339793</v>
          </cell>
          <cell r="Z287">
            <v>9.9973604579113862E-2</v>
          </cell>
          <cell r="AA287">
            <v>0.10890067959485333</v>
          </cell>
          <cell r="AB287">
            <v>0.11000192047997823</v>
          </cell>
          <cell r="AC287">
            <v>0.13045152373132402</v>
          </cell>
          <cell r="AD287">
            <v>0.11045960882729523</v>
          </cell>
          <cell r="AE287">
            <v>0.10644014578919575</v>
          </cell>
        </row>
        <row r="288">
          <cell r="A288" t="str">
            <v>solid-bioSpain</v>
          </cell>
          <cell r="B288" t="str">
            <v>Spain</v>
          </cell>
          <cell r="C288" t="str">
            <v>solid-bio</v>
          </cell>
          <cell r="D288">
            <v>0.21837851920033854</v>
          </cell>
          <cell r="E288">
            <v>0.20920137503326602</v>
          </cell>
          <cell r="F288">
            <v>0.20996926130414489</v>
          </cell>
          <cell r="G288">
            <v>0.20995698687460004</v>
          </cell>
          <cell r="H288">
            <v>0.20182723981401784</v>
          </cell>
          <cell r="I288">
            <v>0.19667395158929937</v>
          </cell>
          <cell r="J288">
            <v>0.18673413650341059</v>
          </cell>
          <cell r="K288">
            <v>0.18362959408262938</v>
          </cell>
          <cell r="L288">
            <v>0.1777480915553567</v>
          </cell>
          <cell r="M288">
            <v>0.1673476770166967</v>
          </cell>
          <cell r="N288">
            <v>0.16479139272429996</v>
          </cell>
          <cell r="O288">
            <v>0.15713770713141784</v>
          </cell>
          <cell r="P288">
            <v>0.15313551035320155</v>
          </cell>
          <cell r="Q288">
            <v>0.14276975384675711</v>
          </cell>
          <cell r="R288">
            <v>0.13688940177142433</v>
          </cell>
          <cell r="S288">
            <v>0.13298773853639659</v>
          </cell>
          <cell r="T288">
            <v>0.12974741017832198</v>
          </cell>
          <cell r="U288">
            <v>0.12972945699578001</v>
          </cell>
          <cell r="V288">
            <v>0.13198305271577684</v>
          </cell>
          <cell r="W288">
            <v>0.15278197149583686</v>
          </cell>
          <cell r="X288">
            <v>0.14519537998117185</v>
          </cell>
          <cell r="Y288">
            <v>0.15784983850375842</v>
          </cell>
          <cell r="Z288">
            <v>0.16138380130951363</v>
          </cell>
          <cell r="AA288">
            <v>0.16898003392242994</v>
          </cell>
          <cell r="AB288">
            <v>0.17124342809388818</v>
          </cell>
          <cell r="AC288">
            <v>0.16777063137179987</v>
          </cell>
          <cell r="AD288">
            <v>0.16630846351196718</v>
          </cell>
          <cell r="AE288">
            <v>0.16414935171076583</v>
          </cell>
        </row>
        <row r="289">
          <cell r="A289" t="str">
            <v>solid-ff-coalSpain</v>
          </cell>
          <cell r="B289" t="str">
            <v>Spain</v>
          </cell>
          <cell r="C289" t="str">
            <v>solid-ff-coal</v>
          </cell>
          <cell r="D289">
            <v>3.0215654004177809E-2</v>
          </cell>
          <cell r="E289">
            <v>3.6130511911075587E-2</v>
          </cell>
          <cell r="F289">
            <v>4.312318045282458E-2</v>
          </cell>
          <cell r="G289">
            <v>3.3137241388347387E-2</v>
          </cell>
          <cell r="H289">
            <v>2.958256159165757E-2</v>
          </cell>
          <cell r="I289">
            <v>2.2064112322368292E-2</v>
          </cell>
          <cell r="J289">
            <v>2.0652261759014853E-2</v>
          </cell>
          <cell r="K289">
            <v>2.1166097211100122E-2</v>
          </cell>
          <cell r="L289">
            <v>1.7538535309238459E-2</v>
          </cell>
          <cell r="M289">
            <v>1.2650671387240724E-2</v>
          </cell>
          <cell r="N289">
            <v>1.2511389628419125E-2</v>
          </cell>
          <cell r="O289">
            <v>1.420729166231826E-2</v>
          </cell>
          <cell r="P289">
            <v>1.4179795253906334E-2</v>
          </cell>
          <cell r="Q289">
            <v>1.2009349653008691E-2</v>
          </cell>
          <cell r="R289">
            <v>1.3769865611036179E-2</v>
          </cell>
          <cell r="S289">
            <v>1.4049451292010252E-2</v>
          </cell>
          <cell r="T289">
            <v>1.2878662583077662E-2</v>
          </cell>
          <cell r="U289">
            <v>1.1981527832893005E-2</v>
          </cell>
          <cell r="V289">
            <v>1.2541969298271534E-2</v>
          </cell>
          <cell r="W289">
            <v>1.216227575004734E-2</v>
          </cell>
          <cell r="X289">
            <v>1.037719018499136E-2</v>
          </cell>
          <cell r="Y289">
            <v>7.8357664820788552E-3</v>
          </cell>
          <cell r="Z289">
            <v>7.0405141753436184E-3</v>
          </cell>
          <cell r="AA289">
            <v>6.3539367105297827E-3</v>
          </cell>
          <cell r="AB289">
            <v>6.2000789118135165E-3</v>
          </cell>
          <cell r="AC289">
            <v>5.9065695484429304E-3</v>
          </cell>
          <cell r="AD289">
            <v>5.1985099923524446E-3</v>
          </cell>
          <cell r="AE289">
            <v>5.1390451788555763E-3</v>
          </cell>
        </row>
        <row r="290">
          <cell r="A290" t="str">
            <v>solid-wasteSpain</v>
          </cell>
          <cell r="B290" t="str">
            <v>Spain</v>
          </cell>
          <cell r="C290" t="str">
            <v>solid-waste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A291" t="str">
            <v>electricitySweden</v>
          </cell>
          <cell r="B291" t="str">
            <v>Sweden</v>
          </cell>
          <cell r="C291" t="str">
            <v>electricity</v>
          </cell>
          <cell r="D291">
            <v>0.59237260457096852</v>
          </cell>
          <cell r="E291">
            <v>0.59283405831631553</v>
          </cell>
          <cell r="F291">
            <v>0.57319419040070263</v>
          </cell>
          <cell r="G291">
            <v>0.59406298350990228</v>
          </cell>
          <cell r="H291">
            <v>0.59471022283868347</v>
          </cell>
          <cell r="I291">
            <v>0.62605609150038932</v>
          </cell>
          <cell r="J291">
            <v>0.61427308230543209</v>
          </cell>
          <cell r="K291">
            <v>0.62740190736955681</v>
          </cell>
          <cell r="L291">
            <v>0.63980152484362585</v>
          </cell>
          <cell r="M291">
            <v>0.65820005500572076</v>
          </cell>
          <cell r="N291">
            <v>0.68836993613506348</v>
          </cell>
          <cell r="O291">
            <v>0.70003761892473193</v>
          </cell>
          <cell r="P291">
            <v>0.71377079341848326</v>
          </cell>
          <cell r="Q291">
            <v>0.72130814199102788</v>
          </cell>
          <cell r="R291">
            <v>0.75122721286323069</v>
          </cell>
          <cell r="S291">
            <v>0.76129503820215771</v>
          </cell>
          <cell r="T291">
            <v>0.79285080417452014</v>
          </cell>
          <cell r="U291">
            <v>0.80433567740623046</v>
          </cell>
          <cell r="V291">
            <v>0.79814675324148887</v>
          </cell>
          <cell r="W291">
            <v>0.80467557768772224</v>
          </cell>
          <cell r="X291">
            <v>0.8222638950211496</v>
          </cell>
          <cell r="Y291">
            <v>0.73354863023673333</v>
          </cell>
          <cell r="Z291">
            <v>0.74058714304937612</v>
          </cell>
          <cell r="AA291">
            <v>0.77303872477276936</v>
          </cell>
          <cell r="AB291">
            <v>0.77651981391484048</v>
          </cell>
          <cell r="AC291">
            <v>0.78184107263312896</v>
          </cell>
          <cell r="AD291">
            <v>0.78792201929942673</v>
          </cell>
          <cell r="AE291">
            <v>0.79264569000962659</v>
          </cell>
        </row>
        <row r="292">
          <cell r="A292" t="str">
            <v>gas-bioSweden</v>
          </cell>
          <cell r="B292" t="str">
            <v>Sweden</v>
          </cell>
          <cell r="C292" t="str">
            <v>gas-bio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1.3896131673465942E-2</v>
          </cell>
          <cell r="W292">
            <v>1.5050289909494842E-2</v>
          </cell>
          <cell r="X292">
            <v>1.3694900900702295E-2</v>
          </cell>
          <cell r="Y292">
            <v>2.5401758081237693E-3</v>
          </cell>
          <cell r="Z292">
            <v>5.884494507033578E-3</v>
          </cell>
          <cell r="AA292">
            <v>7.2410815806343487E-3</v>
          </cell>
          <cell r="AB292">
            <v>8.9100023506644751E-3</v>
          </cell>
          <cell r="AC292">
            <v>9.4777857851615875E-3</v>
          </cell>
          <cell r="AD292">
            <v>1.0122514577693047E-2</v>
          </cell>
          <cell r="AE292">
            <v>6.6689502459545613E-3</v>
          </cell>
        </row>
        <row r="293">
          <cell r="A293" t="str">
            <v>gas-ff-naturalSweden</v>
          </cell>
          <cell r="B293" t="str">
            <v>Sweden</v>
          </cell>
          <cell r="C293" t="str">
            <v>gas-ff-natural</v>
          </cell>
          <cell r="D293">
            <v>1.2315551557673131E-2</v>
          </cell>
          <cell r="E293">
            <v>1.4013938620060212E-2</v>
          </cell>
          <cell r="F293">
            <v>1.4557818550405272E-2</v>
          </cell>
          <cell r="G293">
            <v>1.6212986540289874E-2</v>
          </cell>
          <cell r="H293">
            <v>1.8131702856376854E-2</v>
          </cell>
          <cell r="I293">
            <v>1.9904660183568307E-2</v>
          </cell>
          <cell r="J293">
            <v>2.0164169569328632E-2</v>
          </cell>
          <cell r="K293">
            <v>2.0154273243388594E-2</v>
          </cell>
          <cell r="L293">
            <v>2.5340811812976836E-2</v>
          </cell>
          <cell r="M293">
            <v>2.8325277835115105E-2</v>
          </cell>
          <cell r="N293">
            <v>2.4777598708107265E-2</v>
          </cell>
          <cell r="O293">
            <v>2.8749042396663285E-2</v>
          </cell>
          <cell r="P293">
            <v>2.1343452790323236E-2</v>
          </cell>
          <cell r="Q293">
            <v>2.0262546417815976E-2</v>
          </cell>
          <cell r="R293">
            <v>2.0826140673952973E-2</v>
          </cell>
          <cell r="S293">
            <v>2.0179820760324211E-2</v>
          </cell>
          <cell r="T293">
            <v>1.7795871306296607E-2</v>
          </cell>
          <cell r="U293">
            <v>1.6137429159801143E-2</v>
          </cell>
          <cell r="V293">
            <v>1.5115542383821561E-2</v>
          </cell>
          <cell r="W293">
            <v>1.9170435333921012E-2</v>
          </cell>
          <cell r="X293">
            <v>1.8651061619983034E-2</v>
          </cell>
          <cell r="Y293">
            <v>1.5405619406290557E-2</v>
          </cell>
          <cell r="Z293">
            <v>1.0216607617065132E-2</v>
          </cell>
          <cell r="AA293">
            <v>8.2892497868325126E-3</v>
          </cell>
          <cell r="AB293">
            <v>7.581822256965895E-3</v>
          </cell>
          <cell r="AC293">
            <v>6.8616486951783582E-3</v>
          </cell>
          <cell r="AD293">
            <v>7.2564790947576294E-3</v>
          </cell>
          <cell r="AE293">
            <v>8.2897196242592928E-3</v>
          </cell>
        </row>
        <row r="294">
          <cell r="A294" t="str">
            <v>heat-ambientSweden</v>
          </cell>
          <cell r="B294" t="str">
            <v>Sweden</v>
          </cell>
          <cell r="C294" t="str">
            <v>heat-ambient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A295" t="str">
            <v>heat-geothermalSweden</v>
          </cell>
          <cell r="B295" t="str">
            <v>Sweden</v>
          </cell>
          <cell r="C295" t="str">
            <v>heat-geothermal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A296" t="str">
            <v>heat-solarSweden</v>
          </cell>
          <cell r="B296" t="str">
            <v>Sweden</v>
          </cell>
          <cell r="C296" t="str">
            <v>heat-solar</v>
          </cell>
          <cell r="D296">
            <v>5.745448942544426E-4</v>
          </cell>
          <cell r="E296">
            <v>5.9166913125731954E-4</v>
          </cell>
          <cell r="F296">
            <v>6.4540419328703376E-4</v>
          </cell>
          <cell r="G296">
            <v>6.508314739524561E-4</v>
          </cell>
          <cell r="H296">
            <v>6.6049413746379682E-4</v>
          </cell>
          <cell r="I296">
            <v>7.9993788757995498E-4</v>
          </cell>
          <cell r="J296">
            <v>6.3027974724166034E-4</v>
          </cell>
          <cell r="K296">
            <v>7.0404648489196442E-4</v>
          </cell>
          <cell r="L296">
            <v>7.6954823228905312E-4</v>
          </cell>
          <cell r="M296">
            <v>8.3766508148794467E-4</v>
          </cell>
          <cell r="N296">
            <v>9.3736907554642216E-4</v>
          </cell>
          <cell r="O296">
            <v>6.4544732839043697E-4</v>
          </cell>
          <cell r="P296">
            <v>7.602002541206536E-4</v>
          </cell>
          <cell r="Q296">
            <v>8.5390205274058623E-4</v>
          </cell>
          <cell r="R296">
            <v>1.0087143885495185E-3</v>
          </cell>
          <cell r="S296">
            <v>1.2242205996128319E-3</v>
          </cell>
          <cell r="T296">
            <v>1.2792296530589613E-3</v>
          </cell>
          <cell r="U296">
            <v>2.0290964597246305E-3</v>
          </cell>
          <cell r="V296">
            <v>2.2552183219678246E-3</v>
          </cell>
          <cell r="W296">
            <v>2.2599433048608201E-3</v>
          </cell>
          <cell r="X296">
            <v>2.1458464311836945E-3</v>
          </cell>
          <cell r="Y296">
            <v>2.2178951568670854E-3</v>
          </cell>
          <cell r="Z296">
            <v>2.173804731055906E-3</v>
          </cell>
          <cell r="AA296">
            <v>2.3100205459154299E-3</v>
          </cell>
          <cell r="AB296">
            <v>2.4442537186965298E-3</v>
          </cell>
          <cell r="AC296">
            <v>2.3847291035309602E-3</v>
          </cell>
          <cell r="AD296">
            <v>2.3008147535372092E-3</v>
          </cell>
          <cell r="AE296">
            <v>2.2635622243696312E-3</v>
          </cell>
        </row>
        <row r="297">
          <cell r="A297" t="str">
            <v>liquid-bioSweden</v>
          </cell>
          <cell r="B297" t="str">
            <v>Sweden</v>
          </cell>
          <cell r="C297" t="str">
            <v>liquid-bio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A298" t="str">
            <v>liquid-ff-heatingoilSweden</v>
          </cell>
          <cell r="B298" t="str">
            <v>Sweden</v>
          </cell>
          <cell r="C298" t="str">
            <v>liquid-ff-heatingoil</v>
          </cell>
          <cell r="D298">
            <v>0.28050612757464655</v>
          </cell>
          <cell r="E298">
            <v>0.28678194423313408</v>
          </cell>
          <cell r="F298">
            <v>0.30732314093170632</v>
          </cell>
          <cell r="G298">
            <v>0.28310706714463663</v>
          </cell>
          <cell r="H298">
            <v>0.287045058226788</v>
          </cell>
          <cell r="I298">
            <v>0.24604849234811399</v>
          </cell>
          <cell r="J298">
            <v>0.25642326302850244</v>
          </cell>
          <cell r="K298">
            <v>0.24114311921385356</v>
          </cell>
          <cell r="L298">
            <v>0.22156020257240971</v>
          </cell>
          <cell r="M298">
            <v>0.20243534683622758</v>
          </cell>
          <cell r="N298">
            <v>0.16854753328088889</v>
          </cell>
          <cell r="O298">
            <v>0.1625666413750653</v>
          </cell>
          <cell r="P298">
            <v>0.15012994260267903</v>
          </cell>
          <cell r="Q298">
            <v>0.14188396559703534</v>
          </cell>
          <cell r="R298">
            <v>0.10621697051627298</v>
          </cell>
          <cell r="S298">
            <v>8.6883344788999894E-2</v>
          </cell>
          <cell r="T298">
            <v>5.5624487869209212E-2</v>
          </cell>
          <cell r="U298">
            <v>3.5115310167618756E-2</v>
          </cell>
          <cell r="V298">
            <v>2.3235091368770635E-2</v>
          </cell>
          <cell r="W298">
            <v>1.7605068050851463E-2</v>
          </cell>
          <cell r="X298">
            <v>1.4725190028448371E-2</v>
          </cell>
          <cell r="Y298">
            <v>1.0550461395108627E-2</v>
          </cell>
          <cell r="Z298">
            <v>7.8568466610461334E-3</v>
          </cell>
          <cell r="AA298">
            <v>8.9143895391490414E-3</v>
          </cell>
          <cell r="AB298">
            <v>6.5127619214222082E-3</v>
          </cell>
          <cell r="AC298">
            <v>6.3000507024628455E-3</v>
          </cell>
          <cell r="AD298">
            <v>4.6508238822842414E-3</v>
          </cell>
          <cell r="AE298">
            <v>4.1220852959757736E-3</v>
          </cell>
        </row>
        <row r="299">
          <cell r="A299" t="str">
            <v>solid-bioSweden</v>
          </cell>
          <cell r="B299" t="str">
            <v>Sweden</v>
          </cell>
          <cell r="C299" t="str">
            <v>solid-bio</v>
          </cell>
          <cell r="D299">
            <v>0.11423117140245739</v>
          </cell>
          <cell r="E299">
            <v>0.10577838969923289</v>
          </cell>
          <cell r="F299">
            <v>0.10427944592389866</v>
          </cell>
          <cell r="G299">
            <v>0.10596613133121872</v>
          </cell>
          <cell r="H299">
            <v>9.945252194068796E-2</v>
          </cell>
          <cell r="I299">
            <v>0.10719081808034832</v>
          </cell>
          <cell r="J299">
            <v>0.10850920534949524</v>
          </cell>
          <cell r="K299">
            <v>0.11059665368830894</v>
          </cell>
          <cell r="L299">
            <v>0.11252791253869847</v>
          </cell>
          <cell r="M299">
            <v>0.11020165524144862</v>
          </cell>
          <cell r="N299">
            <v>0.1173675628003939</v>
          </cell>
          <cell r="O299">
            <v>0.10800124997514911</v>
          </cell>
          <cell r="P299">
            <v>0.1139956109343938</v>
          </cell>
          <cell r="Q299">
            <v>0.11569144394138017</v>
          </cell>
          <cell r="R299">
            <v>0.12072096155799389</v>
          </cell>
          <cell r="S299">
            <v>0.13041757564890538</v>
          </cell>
          <cell r="T299">
            <v>0.13244960699691502</v>
          </cell>
          <cell r="U299">
            <v>0.1423824868066251</v>
          </cell>
          <cell r="V299">
            <v>0.14735126301048518</v>
          </cell>
          <cell r="W299">
            <v>0.14123868571314943</v>
          </cell>
          <cell r="X299">
            <v>0.12851910599853295</v>
          </cell>
          <cell r="Y299">
            <v>0.23573721799687672</v>
          </cell>
          <cell r="Z299">
            <v>0.23328110343442318</v>
          </cell>
          <cell r="AA299">
            <v>0.20020653377469924</v>
          </cell>
          <cell r="AB299">
            <v>0.19803134583741058</v>
          </cell>
          <cell r="AC299">
            <v>0.19313471308053737</v>
          </cell>
          <cell r="AD299">
            <v>0.18774734839230106</v>
          </cell>
          <cell r="AE299">
            <v>0.18600999259981418</v>
          </cell>
        </row>
        <row r="300">
          <cell r="A300" t="str">
            <v>solid-ff-coalSweden</v>
          </cell>
          <cell r="B300" t="str">
            <v>Sweden</v>
          </cell>
          <cell r="C300" t="str">
            <v>solid-ff-coal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A301" t="str">
            <v>solid-wasteSweden</v>
          </cell>
          <cell r="B301" t="str">
            <v>Sweden</v>
          </cell>
          <cell r="C301" t="str">
            <v>solid-waste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A302" t="str">
            <v>electricityUnited Kingdom</v>
          </cell>
          <cell r="B302" t="str">
            <v>United Kingdom</v>
          </cell>
          <cell r="C302" t="str">
            <v>electricity</v>
          </cell>
          <cell r="D302">
            <v>0.21610908275995189</v>
          </cell>
          <cell r="E302">
            <v>0.20666164695238073</v>
          </cell>
          <cell r="F302">
            <v>0.2127297138967302</v>
          </cell>
          <cell r="G302">
            <v>0.20734468270361581</v>
          </cell>
          <cell r="H302">
            <v>0.21631330673581672</v>
          </cell>
          <cell r="I302">
            <v>0.22342551100403585</v>
          </cell>
          <cell r="J302">
            <v>0.20947254304218232</v>
          </cell>
          <cell r="K302">
            <v>0.21834671312276072</v>
          </cell>
          <cell r="L302">
            <v>0.22214810385221784</v>
          </cell>
          <cell r="M302">
            <v>0.22422839890701676</v>
          </cell>
          <cell r="N302">
            <v>0.22340479457413825</v>
          </cell>
          <cell r="O302">
            <v>0.22379420152325075</v>
          </cell>
          <cell r="P302">
            <v>0.22630491403429043</v>
          </cell>
          <cell r="Q302">
            <v>0.23638316909277096</v>
          </cell>
          <cell r="R302">
            <v>0.23421598814664157</v>
          </cell>
          <cell r="S302">
            <v>0.24453334765501408</v>
          </cell>
          <cell r="T302">
            <v>0.24887748684804684</v>
          </cell>
          <cell r="U302">
            <v>0.25457946891134214</v>
          </cell>
          <cell r="V302">
            <v>0.24249077966408603</v>
          </cell>
          <cell r="W302">
            <v>0.24693328177933022</v>
          </cell>
          <cell r="X302">
            <v>0.22473245518349802</v>
          </cell>
          <cell r="Y302">
            <v>0.25423369347261954</v>
          </cell>
          <cell r="Z302">
            <v>0.24098804177342495</v>
          </cell>
          <cell r="AA302">
            <v>0.23546961070093186</v>
          </cell>
          <cell r="AB302">
            <v>0.2598064761290439</v>
          </cell>
          <cell r="AC302">
            <v>0.25037010289007605</v>
          </cell>
          <cell r="AD302">
            <v>0.24283439557086914</v>
          </cell>
          <cell r="AE302">
            <v>0.24614463187287569</v>
          </cell>
        </row>
        <row r="303">
          <cell r="A303" t="str">
            <v>gas-bioUnited Kingdom</v>
          </cell>
          <cell r="B303" t="str">
            <v>United Kingdom</v>
          </cell>
          <cell r="C303" t="str">
            <v>gas-bio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A304" t="str">
            <v>gas-ff-naturalUnited Kingdom</v>
          </cell>
          <cell r="B304" t="str">
            <v>United Kingdom</v>
          </cell>
          <cell r="C304" t="str">
            <v>gas-ff-natural</v>
          </cell>
          <cell r="D304">
            <v>0.63383502321309748</v>
          </cell>
          <cell r="E304">
            <v>0.64491068397478257</v>
          </cell>
          <cell r="F304">
            <v>0.64669645311208823</v>
          </cell>
          <cell r="G304">
            <v>0.64290639712496378</v>
          </cell>
          <cell r="H304">
            <v>0.64379822540602749</v>
          </cell>
          <cell r="I304">
            <v>0.65125614466182791</v>
          </cell>
          <cell r="J304">
            <v>0.66841100718262481</v>
          </cell>
          <cell r="K304">
            <v>0.65867602076910248</v>
          </cell>
          <cell r="L304">
            <v>0.658490863927646</v>
          </cell>
          <cell r="M304">
            <v>0.66273764208217167</v>
          </cell>
          <cell r="N304">
            <v>0.672353491121775</v>
          </cell>
          <cell r="O304">
            <v>0.6715970744538613</v>
          </cell>
          <cell r="P304">
            <v>0.67757917752799079</v>
          </cell>
          <cell r="Q304">
            <v>0.6770840429623487</v>
          </cell>
          <cell r="R304">
            <v>0.68090785184109048</v>
          </cell>
          <cell r="S304">
            <v>0.67612570242934822</v>
          </cell>
          <cell r="T304">
            <v>0.66726962191565509</v>
          </cell>
          <cell r="U304">
            <v>0.66368350292778999</v>
          </cell>
          <cell r="V304">
            <v>0.66352327037383452</v>
          </cell>
          <cell r="W304">
            <v>0.65544889836629783</v>
          </cell>
          <cell r="X304">
            <v>0.6726153744235186</v>
          </cell>
          <cell r="Y304">
            <v>0.64161921315203274</v>
          </cell>
          <cell r="Z304">
            <v>0.65710290285295037</v>
          </cell>
          <cell r="AA304">
            <v>0.6516885133216298</v>
          </cell>
          <cell r="AB304">
            <v>0.62031221745314657</v>
          </cell>
          <cell r="AC304">
            <v>0.62831404849748185</v>
          </cell>
          <cell r="AD304">
            <v>0.63642539212949578</v>
          </cell>
          <cell r="AE304">
            <v>0.63029014707734499</v>
          </cell>
        </row>
        <row r="305">
          <cell r="A305" t="str">
            <v>heat-ambientUnited Kingdom</v>
          </cell>
          <cell r="B305" t="str">
            <v>United Kingdom</v>
          </cell>
          <cell r="C305" t="str">
            <v>heat-ambient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4.086653725753473E-5</v>
          </cell>
          <cell r="W305">
            <v>1.8559925653700762E-4</v>
          </cell>
          <cell r="X305">
            <v>3.7570832136746393E-4</v>
          </cell>
          <cell r="Y305">
            <v>8.9280308344836525E-4</v>
          </cell>
          <cell r="Z305">
            <v>1.0468385709807785E-3</v>
          </cell>
          <cell r="AA305">
            <v>1.6072685443833021E-3</v>
          </cell>
          <cell r="AB305">
            <v>2.3105028672791772E-3</v>
          </cell>
          <cell r="AC305">
            <v>2.5373350046608554E-3</v>
          </cell>
          <cell r="AD305">
            <v>2.5422136363427109E-3</v>
          </cell>
          <cell r="AE305">
            <v>2.8719005408063378E-3</v>
          </cell>
        </row>
        <row r="306">
          <cell r="A306" t="str">
            <v>heat-geothermalUnited Kingdom</v>
          </cell>
          <cell r="B306" t="str">
            <v>United Kingdom</v>
          </cell>
          <cell r="C306" t="str">
            <v>heat-geothermal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A307" t="str">
            <v>heat-solarUnited Kingdom</v>
          </cell>
          <cell r="B307" t="str">
            <v>United Kingdom</v>
          </cell>
          <cell r="C307" t="str">
            <v>heat-solar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8.3578715677108239E-4</v>
          </cell>
          <cell r="Y307">
            <v>1.1385398851311616E-3</v>
          </cell>
          <cell r="Z307">
            <v>1.1214870485135909E-3</v>
          </cell>
          <cell r="AA307">
            <v>1.1563553824492884E-3</v>
          </cell>
          <cell r="AB307">
            <v>1.3856083710081107E-3</v>
          </cell>
          <cell r="AC307">
            <v>1.3694664825219757E-3</v>
          </cell>
          <cell r="AD307">
            <v>1.3400556529046606E-3</v>
          </cell>
          <cell r="AE307">
            <v>1.413596728136735E-3</v>
          </cell>
        </row>
        <row r="308">
          <cell r="A308" t="str">
            <v>liquid-bioUnited Kingdom</v>
          </cell>
          <cell r="B308" t="str">
            <v>United Kingdom</v>
          </cell>
          <cell r="C308" t="str">
            <v>liquid-bio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A309" t="str">
            <v>liquid-ff-heatingoilUnited Kingdom</v>
          </cell>
          <cell r="B309" t="str">
            <v>United Kingdom</v>
          </cell>
          <cell r="C309" t="str">
            <v>liquid-ff-heatingoil</v>
          </cell>
          <cell r="D309">
            <v>5.2238841365872798E-2</v>
          </cell>
          <cell r="E309">
            <v>5.3626978778819751E-2</v>
          </cell>
          <cell r="F309">
            <v>5.6420161274358095E-2</v>
          </cell>
          <cell r="G309">
            <v>5.7819246528148523E-2</v>
          </cell>
          <cell r="H309">
            <v>5.9964707379891728E-2</v>
          </cell>
          <cell r="I309">
            <v>6.2431958136993933E-2</v>
          </cell>
          <cell r="J309">
            <v>6.6332735551681524E-2</v>
          </cell>
          <cell r="K309">
            <v>6.9655089757471755E-2</v>
          </cell>
          <cell r="L309">
            <v>7.1304794803913149E-2</v>
          </cell>
          <cell r="M309">
            <v>6.3033157585589014E-2</v>
          </cell>
          <cell r="N309">
            <v>6.408889357225174E-2</v>
          </cell>
          <cell r="O309">
            <v>6.7116617141965845E-2</v>
          </cell>
          <cell r="P309">
            <v>5.9041812385945913E-2</v>
          </cell>
          <cell r="Q309">
            <v>5.6433521238626494E-2</v>
          </cell>
          <cell r="R309">
            <v>5.9885949279511241E-2</v>
          </cell>
          <cell r="S309">
            <v>5.8881065605438578E-2</v>
          </cell>
          <cell r="T309">
            <v>6.3416674974099946E-2</v>
          </cell>
          <cell r="U309">
            <v>5.897144624391016E-2</v>
          </cell>
          <cell r="V309">
            <v>5.9096190859723431E-2</v>
          </cell>
          <cell r="W309">
            <v>6.0866235652912194E-2</v>
          </cell>
          <cell r="X309">
            <v>6.1816027806726681E-2</v>
          </cell>
          <cell r="Y309">
            <v>5.8916444850384463E-2</v>
          </cell>
          <cell r="Z309">
            <v>5.4672848036427281E-2</v>
          </cell>
          <cell r="AA309">
            <v>5.7092671589010595E-2</v>
          </cell>
          <cell r="AB309">
            <v>5.989585109808087E-2</v>
          </cell>
          <cell r="AC309">
            <v>5.8421662250704921E-2</v>
          </cell>
          <cell r="AD309">
            <v>5.718076480265568E-2</v>
          </cell>
          <cell r="AE309">
            <v>5.7691070297653309E-2</v>
          </cell>
        </row>
        <row r="310">
          <cell r="A310" t="str">
            <v>solid-bioUnited Kingdom</v>
          </cell>
          <cell r="B310" t="str">
            <v>United Kingdom</v>
          </cell>
          <cell r="C310" t="str">
            <v>solid-bio</v>
          </cell>
          <cell r="D310">
            <v>4.6626098690707518E-3</v>
          </cell>
          <cell r="E310">
            <v>4.2631065308423319E-3</v>
          </cell>
          <cell r="F310">
            <v>5.0732853196882501E-3</v>
          </cell>
          <cell r="G310">
            <v>4.8969160264766371E-3</v>
          </cell>
          <cell r="H310">
            <v>5.0608201184059939E-3</v>
          </cell>
          <cell r="I310">
            <v>5.1861491140788316E-3</v>
          </cell>
          <cell r="J310">
            <v>4.6224449638149643E-3</v>
          </cell>
          <cell r="K310">
            <v>4.9593306588340885E-3</v>
          </cell>
          <cell r="L310">
            <v>4.0506821356367266E-3</v>
          </cell>
          <cell r="M310">
            <v>4.0553298299782293E-3</v>
          </cell>
          <cell r="N310">
            <v>3.9850167699701277E-3</v>
          </cell>
          <cell r="O310">
            <v>4.0984418573362762E-3</v>
          </cell>
          <cell r="P310">
            <v>4.1734784404788023E-3</v>
          </cell>
          <cell r="Q310">
            <v>4.0592567718947033E-3</v>
          </cell>
          <cell r="R310">
            <v>3.9832130351149901E-3</v>
          </cell>
          <cell r="S310">
            <v>5.2752755683061151E-3</v>
          </cell>
          <cell r="T310">
            <v>6.0592929076414958E-3</v>
          </cell>
          <cell r="U310">
            <v>6.9512024409881506E-3</v>
          </cell>
          <cell r="V310">
            <v>1.7877556368455429E-2</v>
          </cell>
          <cell r="W310">
            <v>2.0030765238986604E-2</v>
          </cell>
          <cell r="X310">
            <v>2.3426960043501407E-2</v>
          </cell>
          <cell r="Y310">
            <v>2.460889520056736E-2</v>
          </cell>
          <cell r="Z310">
            <v>2.8761271333478944E-2</v>
          </cell>
          <cell r="AA310">
            <v>3.6458625481751342E-2</v>
          </cell>
          <cell r="AB310">
            <v>4.0075425227248038E-2</v>
          </cell>
          <cell r="AC310">
            <v>4.3701687654047416E-2</v>
          </cell>
          <cell r="AD310">
            <v>4.5243670831776141E-2</v>
          </cell>
          <cell r="AE310">
            <v>4.6710537734150979E-2</v>
          </cell>
        </row>
        <row r="311">
          <cell r="A311" t="str">
            <v>solid-ff-coalUnited Kingdom</v>
          </cell>
          <cell r="B311" t="str">
            <v>United Kingdom</v>
          </cell>
          <cell r="C311" t="str">
            <v>solid-ff-coal</v>
          </cell>
          <cell r="D311">
            <v>9.3154442792007214E-2</v>
          </cell>
          <cell r="E311">
            <v>9.0537583763174528E-2</v>
          </cell>
          <cell r="F311">
            <v>7.9080386397135299E-2</v>
          </cell>
          <cell r="G311">
            <v>8.7032757616795492E-2</v>
          </cell>
          <cell r="H311">
            <v>7.4862940359858104E-2</v>
          </cell>
          <cell r="I311">
            <v>5.7700237083063537E-2</v>
          </cell>
          <cell r="J311">
            <v>5.1161269259696406E-2</v>
          </cell>
          <cell r="K311">
            <v>4.836284569183099E-2</v>
          </cell>
          <cell r="L311">
            <v>4.4005555280586355E-2</v>
          </cell>
          <cell r="M311">
            <v>4.5945471595244237E-2</v>
          </cell>
          <cell r="N311">
            <v>3.6167803961864781E-2</v>
          </cell>
          <cell r="O311">
            <v>3.3120929015658614E-2</v>
          </cell>
          <cell r="P311">
            <v>3.2622888198836984E-2</v>
          </cell>
          <cell r="Q311">
            <v>2.5769881547607235E-2</v>
          </cell>
          <cell r="R311">
            <v>2.0741929737734487E-2</v>
          </cell>
          <cell r="S311">
            <v>1.4911190723930649E-2</v>
          </cell>
          <cell r="T311">
            <v>1.4096400964582947E-2</v>
          </cell>
          <cell r="U311">
            <v>1.5523634437116426E-2</v>
          </cell>
          <cell r="V311">
            <v>1.6772276611937129E-2</v>
          </cell>
          <cell r="W311">
            <v>1.6336174738998774E-2</v>
          </cell>
          <cell r="X311">
            <v>1.5957068341062128E-2</v>
          </cell>
          <cell r="Y311">
            <v>1.8304344525433721E-2</v>
          </cell>
          <cell r="Z311">
            <v>1.6026397500649693E-2</v>
          </cell>
          <cell r="AA311">
            <v>1.6169392481079767E-2</v>
          </cell>
          <cell r="AB311">
            <v>1.5819939855297987E-2</v>
          </cell>
          <cell r="AC311">
            <v>1.496302159486765E-2</v>
          </cell>
          <cell r="AD311">
            <v>1.4183607084968819E-2</v>
          </cell>
          <cell r="AE311">
            <v>1.4516113305135279E-2</v>
          </cell>
        </row>
        <row r="312">
          <cell r="A312" t="str">
            <v>solid-wasteUnited Kingdom</v>
          </cell>
          <cell r="B312" t="str">
            <v>United Kingdom</v>
          </cell>
          <cell r="C312" t="str">
            <v>solid-waste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2.7273600792744243E-4</v>
          </cell>
          <cell r="P312">
            <v>2.7772941245706264E-4</v>
          </cell>
          <cell r="Q312">
            <v>2.7012838675197058E-4</v>
          </cell>
          <cell r="R312">
            <v>2.6506795990705642E-4</v>
          </cell>
          <cell r="S312">
            <v>2.7341801796233766E-4</v>
          </cell>
          <cell r="T312">
            <v>2.8052238997370362E-4</v>
          </cell>
          <cell r="U312">
            <v>2.9074503885304906E-4</v>
          </cell>
          <cell r="V312">
            <v>1.9905958470605627E-4</v>
          </cell>
          <cell r="W312">
            <v>1.9904496693748264E-4</v>
          </cell>
          <cell r="X312">
            <v>2.4061872355462215E-4</v>
          </cell>
          <cell r="Y312">
            <v>2.8606583038251764E-4</v>
          </cell>
          <cell r="Z312">
            <v>2.8021288357438223E-4</v>
          </cell>
          <cell r="AA312">
            <v>3.5756249876399703E-4</v>
          </cell>
          <cell r="AB312">
            <v>3.939789988952261E-4</v>
          </cell>
          <cell r="AC312">
            <v>3.2267562563931566E-4</v>
          </cell>
          <cell r="AD312">
            <v>2.4990029098710041E-4</v>
          </cell>
          <cell r="AE312">
            <v>3.6200244389675095E-4</v>
          </cell>
        </row>
        <row r="313">
          <cell r="A313" t="str">
            <v>liquid-ff-heatingoilSwitzerland</v>
          </cell>
          <cell r="B313" t="str">
            <v>Switzerland</v>
          </cell>
          <cell r="C313" t="str">
            <v>liquid-ff-heatingoil</v>
          </cell>
          <cell r="D313">
            <v>0.7063013483713334</v>
          </cell>
          <cell r="E313">
            <v>0.6946710139689779</v>
          </cell>
          <cell r="F313">
            <v>0.69285674962297983</v>
          </cell>
          <cell r="G313">
            <v>0.67884781126282656</v>
          </cell>
          <cell r="H313">
            <v>0.67830076662046856</v>
          </cell>
          <cell r="I313">
            <v>0.6730820464236964</v>
          </cell>
          <cell r="J313">
            <v>0.65826340689403218</v>
          </cell>
          <cell r="K313">
            <v>0.66572794089874199</v>
          </cell>
          <cell r="L313">
            <v>0.66647245606422212</v>
          </cell>
          <cell r="M313">
            <v>0.6520557418254872</v>
          </cell>
          <cell r="N313">
            <v>0.64229244877788605</v>
          </cell>
          <cell r="O313">
            <v>0.64484631980903151</v>
          </cell>
          <cell r="P313">
            <v>0.63909196024441461</v>
          </cell>
          <cell r="Q313">
            <v>0.63885101909034636</v>
          </cell>
          <cell r="R313">
            <v>0.63137310027796212</v>
          </cell>
          <cell r="S313">
            <v>0.62680596233679364</v>
          </cell>
          <cell r="T313">
            <v>0.62190090592536307</v>
          </cell>
          <cell r="U313">
            <v>0.59879313077874319</v>
          </cell>
          <cell r="V313">
            <v>0.5951130773128197</v>
          </cell>
          <cell r="W313">
            <v>0.58674930775534451</v>
          </cell>
          <cell r="X313">
            <v>0.57767327408733959</v>
          </cell>
          <cell r="Y313">
            <v>0.55168505651728417</v>
          </cell>
          <cell r="Z313">
            <v>0.54588599832200146</v>
          </cell>
          <cell r="AA313">
            <v>0.54118905038074261</v>
          </cell>
          <cell r="AB313">
            <v>0.51181096091586342</v>
          </cell>
          <cell r="AC313">
            <v>0.50792379696405943</v>
          </cell>
          <cell r="AD313">
            <v>0.50087209362393759</v>
          </cell>
          <cell r="AE313">
            <v>0.48663689809513805</v>
          </cell>
        </row>
        <row r="314">
          <cell r="A314" t="str">
            <v>gas-ff-naturalSwitzerland</v>
          </cell>
          <cell r="B314" t="str">
            <v>Switzerland</v>
          </cell>
          <cell r="C314" t="str">
            <v>gas-ff-natural</v>
          </cell>
          <cell r="D314">
            <v>0.11922665833573817</v>
          </cell>
          <cell r="E314">
            <v>0.12826033497898015</v>
          </cell>
          <cell r="F314">
            <v>0.13464252790669906</v>
          </cell>
          <cell r="G314">
            <v>0.14264618260999865</v>
          </cell>
          <cell r="H314">
            <v>0.14345567195762374</v>
          </cell>
          <cell r="I314">
            <v>0.15348183410279387</v>
          </cell>
          <cell r="J314">
            <v>0.16542171807025197</v>
          </cell>
          <cell r="K314">
            <v>0.16129803431183129</v>
          </cell>
          <cell r="L314">
            <v>0.1630845518612683</v>
          </cell>
          <cell r="M314">
            <v>0.17458514381528961</v>
          </cell>
          <cell r="N314">
            <v>0.17894918735761348</v>
          </cell>
          <cell r="O314">
            <v>0.17810919442278939</v>
          </cell>
          <cell r="P314">
            <v>0.18260582377439466</v>
          </cell>
          <cell r="Q314">
            <v>0.18469798262370307</v>
          </cell>
          <cell r="R314">
            <v>0.19051885051232978</v>
          </cell>
          <cell r="S314">
            <v>0.19239430626913132</v>
          </cell>
          <cell r="T314">
            <v>0.19115456060153321</v>
          </cell>
          <cell r="U314">
            <v>0.20398317981032726</v>
          </cell>
          <cell r="V314">
            <v>0.20725220992359036</v>
          </cell>
          <cell r="W314">
            <v>0.21132326273169677</v>
          </cell>
          <cell r="X314">
            <v>0.22265507287112982</v>
          </cell>
          <cell r="Y314">
            <v>0.2317694789138843</v>
          </cell>
          <cell r="Z314">
            <v>0.24364813834228474</v>
          </cell>
          <cell r="AA314">
            <v>0.24768316617601546</v>
          </cell>
          <cell r="AB314">
            <v>0.25770210169679747</v>
          </cell>
          <cell r="AC314">
            <v>0.263234168480659</v>
          </cell>
          <cell r="AD314">
            <v>0.26845377551774391</v>
          </cell>
          <cell r="AE314">
            <v>0.2759012019891573</v>
          </cell>
        </row>
        <row r="315">
          <cell r="A315" t="str">
            <v>solid-ff-coalSwitzerland</v>
          </cell>
          <cell r="B315" t="str">
            <v>Switzerland</v>
          </cell>
          <cell r="C315" t="str">
            <v>solid-ff-coal</v>
          </cell>
          <cell r="D315">
            <v>3.6692840597394413E-3</v>
          </cell>
          <cell r="E315">
            <v>4.1147423512674459E-3</v>
          </cell>
          <cell r="F315">
            <v>3.4109790712278081E-3</v>
          </cell>
          <cell r="G315">
            <v>3.0527989396207772E-3</v>
          </cell>
          <cell r="H315">
            <v>2.929626583653248E-3</v>
          </cell>
          <cell r="I315">
            <v>2.6176674494882896E-3</v>
          </cell>
          <cell r="J315">
            <v>1.424820919137082E-3</v>
          </cell>
          <cell r="K315">
            <v>1.2959955383370486E-3</v>
          </cell>
          <cell r="L315">
            <v>7.9913402136469003E-4</v>
          </cell>
          <cell r="M315">
            <v>8.1076858878808764E-4</v>
          </cell>
          <cell r="N315">
            <v>8.1066178579673558E-4</v>
          </cell>
          <cell r="O315">
            <v>7.7168367292367089E-4</v>
          </cell>
          <cell r="P315">
            <v>7.9744838459478427E-4</v>
          </cell>
          <cell r="Q315">
            <v>7.5577329191772974E-4</v>
          </cell>
          <cell r="R315">
            <v>2.3215884687325006E-3</v>
          </cell>
          <cell r="S315">
            <v>2.2825299242508995E-3</v>
          </cell>
          <cell r="T315">
            <v>2.3622223816852661E-3</v>
          </cell>
          <cell r="U315">
            <v>2.6335853606038349E-3</v>
          </cell>
          <cell r="V315">
            <v>2.4726699828835587E-3</v>
          </cell>
          <cell r="W315">
            <v>2.5165092191167999E-3</v>
          </cell>
          <cell r="X315">
            <v>2.3358423237464696E-3</v>
          </cell>
          <cell r="Y315">
            <v>2.1486187233678584E-3</v>
          </cell>
          <cell r="Z315">
            <v>1.9653907746188829E-3</v>
          </cell>
          <cell r="AA315">
            <v>1.8450936923211875E-3</v>
          </cell>
          <cell r="AB315">
            <v>1.5387335066898758E-3</v>
          </cell>
          <cell r="AC315">
            <v>1.4446647612165301E-3</v>
          </cell>
          <cell r="AD315">
            <v>1.3911927021920565E-3</v>
          </cell>
          <cell r="AE315">
            <v>7.2211766324505164E-4</v>
          </cell>
        </row>
        <row r="316">
          <cell r="A316" t="str">
            <v>electricitySwitzerland</v>
          </cell>
          <cell r="B316" t="str">
            <v>Switzerland</v>
          </cell>
          <cell r="C316" t="str">
            <v>electricity</v>
          </cell>
          <cell r="D316">
            <v>6.0809692936819419E-2</v>
          </cell>
          <cell r="E316">
            <v>6.0026831535785898E-2</v>
          </cell>
          <cell r="F316">
            <v>6.1582372384400633E-2</v>
          </cell>
          <cell r="G316">
            <v>6.4500289080295689E-2</v>
          </cell>
          <cell r="H316">
            <v>6.843933914898806E-2</v>
          </cell>
          <cell r="I316">
            <v>6.6008597729751928E-2</v>
          </cell>
          <cell r="J316">
            <v>6.6128785179337138E-2</v>
          </cell>
          <cell r="K316">
            <v>6.9159572123799085E-2</v>
          </cell>
          <cell r="L316">
            <v>6.8203800481511576E-2</v>
          </cell>
          <cell r="M316">
            <v>7.1192349514835343E-2</v>
          </cell>
          <cell r="N316">
            <v>7.7493466408560752E-2</v>
          </cell>
          <cell r="O316">
            <v>7.5422058793654809E-2</v>
          </cell>
          <cell r="P316">
            <v>7.8963451113311253E-2</v>
          </cell>
          <cell r="Q316">
            <v>7.6610402828239235E-2</v>
          </cell>
          <cell r="R316">
            <v>7.8482951956114211E-2</v>
          </cell>
          <cell r="S316">
            <v>7.9467031323381093E-2</v>
          </cell>
          <cell r="T316">
            <v>8.2604476160622498E-2</v>
          </cell>
          <cell r="U316">
            <v>9.0894358263204966E-2</v>
          </cell>
          <cell r="V316">
            <v>8.7416451057795011E-2</v>
          </cell>
          <cell r="W316">
            <v>8.9076767907202523E-2</v>
          </cell>
          <cell r="X316">
            <v>8.5898747163352038E-2</v>
          </cell>
          <cell r="Y316">
            <v>0.10153184076257768</v>
          </cell>
          <cell r="Z316">
            <v>9.4900929963676536E-2</v>
          </cell>
          <cell r="AA316">
            <v>9.1198077771962746E-2</v>
          </cell>
          <cell r="AB316">
            <v>0.11116194692204436</v>
          </cell>
          <cell r="AC316">
            <v>0.1070772020159671</v>
          </cell>
          <cell r="AD316">
            <v>0.10485435084610482</v>
          </cell>
          <cell r="AE316">
            <v>0.10970803522886516</v>
          </cell>
        </row>
        <row r="317">
          <cell r="A317" t="str">
            <v>solid-bioSwitzerland</v>
          </cell>
          <cell r="B317" t="str">
            <v>Switzerland</v>
          </cell>
          <cell r="C317" t="str">
            <v>solid-bio</v>
          </cell>
          <cell r="D317">
            <v>0.10999301629636961</v>
          </cell>
          <cell r="E317">
            <v>0.11292707716498858</v>
          </cell>
          <cell r="F317">
            <v>0.1075073710146927</v>
          </cell>
          <cell r="G317">
            <v>0.11095291810725839</v>
          </cell>
          <cell r="H317">
            <v>0.10687459568926638</v>
          </cell>
          <cell r="I317">
            <v>0.10480985429426942</v>
          </cell>
          <cell r="J317">
            <v>0.10876126893724176</v>
          </cell>
          <cell r="K317">
            <v>0.10251845712729055</v>
          </cell>
          <cell r="L317">
            <v>0.1014400575716332</v>
          </cell>
          <cell r="M317">
            <v>0.10135599625559974</v>
          </cell>
          <cell r="N317">
            <v>0.10045423567014283</v>
          </cell>
          <cell r="O317">
            <v>0.10085074330160058</v>
          </cell>
          <cell r="P317">
            <v>9.8541316483284888E-2</v>
          </cell>
          <cell r="Q317">
            <v>9.9084822165793646E-2</v>
          </cell>
          <cell r="R317">
            <v>9.7303508784861326E-2</v>
          </cell>
          <cell r="S317">
            <v>9.9050170146443142E-2</v>
          </cell>
          <cell r="T317">
            <v>0.10197783493079586</v>
          </cell>
          <cell r="U317">
            <v>0.10369574578712071</v>
          </cell>
          <cell r="V317">
            <v>0.10774559172291134</v>
          </cell>
          <cell r="W317">
            <v>0.11033415238663953</v>
          </cell>
          <cell r="X317">
            <v>0.11143706355443206</v>
          </cell>
          <cell r="Y317">
            <v>0.11286500508288599</v>
          </cell>
          <cell r="Z317">
            <v>0.11359954259741843</v>
          </cell>
          <cell r="AA317">
            <v>0.11808461197895792</v>
          </cell>
          <cell r="AB317">
            <v>0.11778625695860491</v>
          </cell>
          <cell r="AC317">
            <v>0.12032016777809799</v>
          </cell>
          <cell r="AD317">
            <v>0.12442858731002164</v>
          </cell>
          <cell r="AE317">
            <v>0.12703174702359432</v>
          </cell>
        </row>
      </sheetData>
      <sheetData sheetId="3">
        <row r="5">
          <cell r="X5">
            <v>0.7063013483713334</v>
          </cell>
          <cell r="Y5">
            <v>0.6946710139689779</v>
          </cell>
          <cell r="Z5">
            <v>0.69285674962297983</v>
          </cell>
          <cell r="AA5">
            <v>0.67884781126282656</v>
          </cell>
          <cell r="AB5">
            <v>0.67830076662046856</v>
          </cell>
          <cell r="AC5">
            <v>0.6730820464236964</v>
          </cell>
          <cell r="AD5">
            <v>0.65826340689403218</v>
          </cell>
          <cell r="AE5">
            <v>0.66572794089874199</v>
          </cell>
          <cell r="AF5">
            <v>0.66647245606422212</v>
          </cell>
          <cell r="AG5">
            <v>0.6520557418254872</v>
          </cell>
          <cell r="AH5">
            <v>0.64229244877788605</v>
          </cell>
          <cell r="AI5">
            <v>0.64484631980903151</v>
          </cell>
          <cell r="AJ5">
            <v>0.63909196024441461</v>
          </cell>
          <cell r="AK5">
            <v>0.63885101909034636</v>
          </cell>
          <cell r="AL5">
            <v>0.63137310027796212</v>
          </cell>
          <cell r="AM5">
            <v>0.62680596233679364</v>
          </cell>
          <cell r="AN5">
            <v>0.62190090592536307</v>
          </cell>
          <cell r="AO5">
            <v>0.59879313077874319</v>
          </cell>
          <cell r="AP5">
            <v>0.5951130773128197</v>
          </cell>
          <cell r="AQ5">
            <v>0.58674930775534451</v>
          </cell>
          <cell r="AR5">
            <v>0.57767327408733959</v>
          </cell>
          <cell r="AS5">
            <v>0.55168505651728417</v>
          </cell>
          <cell r="AT5">
            <v>0.54588599832200146</v>
          </cell>
          <cell r="AU5">
            <v>0.54118905038074261</v>
          </cell>
          <cell r="AV5">
            <v>0.51181096091586342</v>
          </cell>
          <cell r="AW5">
            <v>0.50792379696405943</v>
          </cell>
          <cell r="AX5">
            <v>0.50087209362393759</v>
          </cell>
          <cell r="AY5">
            <v>0.48663689809513805</v>
          </cell>
        </row>
        <row r="6">
          <cell r="X6">
            <v>0.11922665833573817</v>
          </cell>
          <cell r="Y6">
            <v>0.12826033497898015</v>
          </cell>
          <cell r="Z6">
            <v>0.13464252790669906</v>
          </cell>
          <cell r="AA6">
            <v>0.14264618260999865</v>
          </cell>
          <cell r="AB6">
            <v>0.14345567195762374</v>
          </cell>
          <cell r="AC6">
            <v>0.15348183410279387</v>
          </cell>
          <cell r="AD6">
            <v>0.16542171807025197</v>
          </cell>
          <cell r="AE6">
            <v>0.16129803431183129</v>
          </cell>
          <cell r="AF6">
            <v>0.1630845518612683</v>
          </cell>
          <cell r="AG6">
            <v>0.17458514381528961</v>
          </cell>
          <cell r="AH6">
            <v>0.17894918735761348</v>
          </cell>
          <cell r="AI6">
            <v>0.17810919442278939</v>
          </cell>
          <cell r="AJ6">
            <v>0.18260582377439466</v>
          </cell>
          <cell r="AK6">
            <v>0.18469798262370307</v>
          </cell>
          <cell r="AL6">
            <v>0.19051885051232978</v>
          </cell>
          <cell r="AM6">
            <v>0.19239430626913132</v>
          </cell>
          <cell r="AN6">
            <v>0.19115456060153321</v>
          </cell>
          <cell r="AO6">
            <v>0.20398317981032726</v>
          </cell>
          <cell r="AP6">
            <v>0.20725220992359036</v>
          </cell>
          <cell r="AQ6">
            <v>0.21132326273169677</v>
          </cell>
          <cell r="AR6">
            <v>0.22265507287112982</v>
          </cell>
          <cell r="AS6">
            <v>0.2317694789138843</v>
          </cell>
          <cell r="AT6">
            <v>0.24364813834228474</v>
          </cell>
          <cell r="AU6">
            <v>0.24768316617601546</v>
          </cell>
          <cell r="AV6">
            <v>0.25770210169679747</v>
          </cell>
          <cell r="AW6">
            <v>0.263234168480659</v>
          </cell>
          <cell r="AX6">
            <v>0.26845377551774391</v>
          </cell>
          <cell r="AY6">
            <v>0.2759012019891573</v>
          </cell>
        </row>
        <row r="7">
          <cell r="X7">
            <v>3.6692840597394413E-3</v>
          </cell>
          <cell r="Y7">
            <v>4.1147423512674459E-3</v>
          </cell>
          <cell r="Z7">
            <v>3.4109790712278081E-3</v>
          </cell>
          <cell r="AA7">
            <v>3.0527989396207772E-3</v>
          </cell>
          <cell r="AB7">
            <v>2.929626583653248E-3</v>
          </cell>
          <cell r="AC7">
            <v>2.6176674494882896E-3</v>
          </cell>
          <cell r="AD7">
            <v>1.424820919137082E-3</v>
          </cell>
          <cell r="AE7">
            <v>1.2959955383370486E-3</v>
          </cell>
          <cell r="AF7">
            <v>7.9913402136469003E-4</v>
          </cell>
          <cell r="AG7">
            <v>8.1076858878808764E-4</v>
          </cell>
          <cell r="AH7">
            <v>8.1066178579673558E-4</v>
          </cell>
          <cell r="AI7">
            <v>7.7168367292367089E-4</v>
          </cell>
          <cell r="AJ7">
            <v>7.9744838459478427E-4</v>
          </cell>
          <cell r="AK7">
            <v>7.5577329191772974E-4</v>
          </cell>
          <cell r="AL7">
            <v>2.3215884687325006E-3</v>
          </cell>
          <cell r="AM7">
            <v>2.2825299242508995E-3</v>
          </cell>
          <cell r="AN7">
            <v>2.3622223816852661E-3</v>
          </cell>
          <cell r="AO7">
            <v>2.6335853606038349E-3</v>
          </cell>
          <cell r="AP7">
            <v>2.4726699828835587E-3</v>
          </cell>
          <cell r="AQ7">
            <v>2.5165092191167999E-3</v>
          </cell>
          <cell r="AR7">
            <v>2.3358423237464696E-3</v>
          </cell>
          <cell r="AS7">
            <v>2.1486187233678584E-3</v>
          </cell>
          <cell r="AT7">
            <v>1.9653907746188829E-3</v>
          </cell>
          <cell r="AU7">
            <v>1.8450936923211875E-3</v>
          </cell>
          <cell r="AV7">
            <v>1.5387335066898758E-3</v>
          </cell>
          <cell r="AW7">
            <v>1.4446647612165301E-3</v>
          </cell>
          <cell r="AX7">
            <v>1.3911927021920565E-3</v>
          </cell>
          <cell r="AY7">
            <v>7.2211766324505164E-4</v>
          </cell>
        </row>
        <row r="8">
          <cell r="X8">
            <v>6.0809692936819419E-2</v>
          </cell>
          <cell r="Y8">
            <v>6.0026831535785898E-2</v>
          </cell>
          <cell r="Z8">
            <v>6.1582372384400633E-2</v>
          </cell>
          <cell r="AA8">
            <v>6.4500289080295689E-2</v>
          </cell>
          <cell r="AB8">
            <v>6.843933914898806E-2</v>
          </cell>
          <cell r="AC8">
            <v>6.6008597729751928E-2</v>
          </cell>
          <cell r="AD8">
            <v>6.6128785179337138E-2</v>
          </cell>
          <cell r="AE8">
            <v>6.9159572123799085E-2</v>
          </cell>
          <cell r="AF8">
            <v>6.8203800481511576E-2</v>
          </cell>
          <cell r="AG8">
            <v>7.1192349514835343E-2</v>
          </cell>
          <cell r="AH8">
            <v>7.7493466408560752E-2</v>
          </cell>
          <cell r="AI8">
            <v>7.5422058793654809E-2</v>
          </cell>
          <cell r="AJ8">
            <v>7.8963451113311253E-2</v>
          </cell>
          <cell r="AK8">
            <v>7.6610402828239235E-2</v>
          </cell>
          <cell r="AL8">
            <v>7.8482951956114211E-2</v>
          </cell>
          <cell r="AM8">
            <v>7.9467031323381093E-2</v>
          </cell>
          <cell r="AN8">
            <v>8.2604476160622498E-2</v>
          </cell>
          <cell r="AO8">
            <v>9.0894358263204966E-2</v>
          </cell>
          <cell r="AP8">
            <v>8.7416451057795011E-2</v>
          </cell>
          <cell r="AQ8">
            <v>8.9076767907202523E-2</v>
          </cell>
          <cell r="AR8">
            <v>8.5898747163352038E-2</v>
          </cell>
          <cell r="AS8">
            <v>0.10153184076257768</v>
          </cell>
          <cell r="AT8">
            <v>9.4900929963676536E-2</v>
          </cell>
          <cell r="AU8">
            <v>9.1198077771962746E-2</v>
          </cell>
          <cell r="AV8">
            <v>0.11116194692204436</v>
          </cell>
          <cell r="AW8">
            <v>0.1070772020159671</v>
          </cell>
          <cell r="AX8">
            <v>0.10485435084610482</v>
          </cell>
          <cell r="AY8">
            <v>0.10970803522886516</v>
          </cell>
        </row>
        <row r="9">
          <cell r="X9">
            <v>0.10999301629636961</v>
          </cell>
          <cell r="Y9">
            <v>0.11292707716498858</v>
          </cell>
          <cell r="Z9">
            <v>0.1075073710146927</v>
          </cell>
          <cell r="AA9">
            <v>0.11095291810725839</v>
          </cell>
          <cell r="AB9">
            <v>0.10687459568926638</v>
          </cell>
          <cell r="AC9">
            <v>0.10480985429426942</v>
          </cell>
          <cell r="AD9">
            <v>0.10876126893724176</v>
          </cell>
          <cell r="AE9">
            <v>0.10251845712729055</v>
          </cell>
          <cell r="AF9">
            <v>0.1014400575716332</v>
          </cell>
          <cell r="AG9">
            <v>0.10135599625559974</v>
          </cell>
          <cell r="AH9">
            <v>0.10045423567014283</v>
          </cell>
          <cell r="AI9">
            <v>0.10085074330160058</v>
          </cell>
          <cell r="AJ9">
            <v>9.8541316483284888E-2</v>
          </cell>
          <cell r="AK9">
            <v>9.9084822165793646E-2</v>
          </cell>
          <cell r="AL9">
            <v>9.7303508784861326E-2</v>
          </cell>
          <cell r="AM9">
            <v>9.9050170146443142E-2</v>
          </cell>
          <cell r="AN9">
            <v>0.10197783493079586</v>
          </cell>
          <cell r="AO9">
            <v>0.10369574578712071</v>
          </cell>
          <cell r="AP9">
            <v>0.10774559172291134</v>
          </cell>
          <cell r="AQ9">
            <v>0.11033415238663953</v>
          </cell>
          <cell r="AR9">
            <v>0.11143706355443206</v>
          </cell>
          <cell r="AS9">
            <v>0.11286500508288599</v>
          </cell>
          <cell r="AT9">
            <v>0.11359954259741843</v>
          </cell>
          <cell r="AU9">
            <v>0.11808461197895792</v>
          </cell>
          <cell r="AV9">
            <v>0.11778625695860491</v>
          </cell>
          <cell r="AW9">
            <v>0.12032016777809799</v>
          </cell>
          <cell r="AX9">
            <v>0.12442858731002164</v>
          </cell>
          <cell r="AY9">
            <v>0.12703174702359432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172A0A-C09A-418F-8F78-8305C6BD6956}" name="eurostat_source" displayName="eurostat_source" ref="A25:BL338" totalsRowShown="0" headerRowDxfId="102" headerRowBorderDxfId="101">
  <autoFilter ref="A25:BL338" xr:uid="{E18696DD-3DBD-4B97-9FF8-9DFA95881D60}"/>
  <tableColumns count="64">
    <tableColumn id="1" xr3:uid="{51C2672E-3335-4E3B-85BB-658C40F55EC3}" name="key">
      <calculatedColumnFormula>C26&amp;B26</calculatedColumnFormula>
    </tableColumn>
    <tableColumn id="3" xr3:uid="{64B33433-FDCC-4AE1-A845-78327F699E37}" name="Country EUCalc"/>
    <tableColumn id="2" xr3:uid="{029FF447-8277-4C92-AE97-B35C83AB3790}" name="energy carrier EUCalc" dataDxfId="100"/>
    <tableColumn id="4" xr3:uid="{81EFE699-0858-4287-AB2D-D28D784C2AF9}" name="1990" dataDxfId="99"/>
    <tableColumn id="5" xr3:uid="{9EE9A729-3ABB-4B8D-93A9-690D9A991D81}" name="1991" dataDxfId="98"/>
    <tableColumn id="6" xr3:uid="{B738449B-8E7C-47E7-807F-EF29BF181BDD}" name="1992" dataDxfId="97"/>
    <tableColumn id="7" xr3:uid="{46AAFF4F-4E42-48B9-9819-C1CE242CDE44}" name="1993" dataDxfId="96"/>
    <tableColumn id="8" xr3:uid="{DDB02B83-DCD1-4779-98CE-1CB647E182F0}" name="1994" dataDxfId="95"/>
    <tableColumn id="9" xr3:uid="{C181141F-2EC9-4F7A-880C-4BAE8402FAF4}" name="1995" dataDxfId="94"/>
    <tableColumn id="10" xr3:uid="{31E5BA8F-872B-4C1F-9D53-B2FB838944C6}" name="1996" dataDxfId="93"/>
    <tableColumn id="11" xr3:uid="{0741F6BF-4FC4-4E91-B644-B9300AEE3224}" name="1997" dataDxfId="92"/>
    <tableColumn id="12" xr3:uid="{7230A205-752C-4E73-B2B0-3E0D72BBC832}" name="1998" dataDxfId="91"/>
    <tableColumn id="13" xr3:uid="{596F800D-58D5-402D-A08A-A315F064BFAB}" name="1999" dataDxfId="90"/>
    <tableColumn id="14" xr3:uid="{35FDBFD8-6620-40E9-BAA0-C26EC4C923A7}" name="2000" dataDxfId="89"/>
    <tableColumn id="15" xr3:uid="{1AE0EAAE-AED8-4149-BD15-5C1F1E04B46B}" name="2001" dataDxfId="88"/>
    <tableColumn id="16" xr3:uid="{028E3FFB-FDED-417D-A7D3-AAFD19749227}" name="2002" dataDxfId="87"/>
    <tableColumn id="17" xr3:uid="{49798155-82F8-464E-ADD3-079E50462D77}" name="2003" dataDxfId="86"/>
    <tableColumn id="18" xr3:uid="{8741999F-171D-4329-A4E3-B12866C3DAFF}" name="2004" dataDxfId="85"/>
    <tableColumn id="19" xr3:uid="{E8D3AAB1-E561-474E-A6D9-3E408A3EB30D}" name="2005" dataDxfId="84"/>
    <tableColumn id="20" xr3:uid="{62D228E2-D635-4AAD-BDEB-AF6DC89E95E3}" name="2006" dataDxfId="83"/>
    <tableColumn id="21" xr3:uid="{68AE9353-EFB6-4D2A-B58A-B1084617C770}" name="2007" dataDxfId="82"/>
    <tableColumn id="22" xr3:uid="{0126431F-A627-4D81-91AC-772C573FF64E}" name="2008" dataDxfId="81"/>
    <tableColumn id="23" xr3:uid="{DBBF81DB-9F33-4C4C-8C43-904ABB37A1CB}" name="2009" dataDxfId="80"/>
    <tableColumn id="24" xr3:uid="{2DCA9C10-CA6E-4ABC-9742-2DBAD27D7202}" name="2010" dataDxfId="79"/>
    <tableColumn id="25" xr3:uid="{AB559F31-978A-4A2F-B80C-F594EC9DD359}" name="2011" dataDxfId="78"/>
    <tableColumn id="26" xr3:uid="{ABF64CCE-F5E6-4C7E-987D-C00A3360F055}" name="2012" dataDxfId="77"/>
    <tableColumn id="27" xr3:uid="{2EFD2F45-01D4-4558-B425-4A69F2FEA285}" name="2013" dataDxfId="76"/>
    <tableColumn id="28" xr3:uid="{8DEE4206-3574-47F0-9C9F-F10A50EFECB7}" name="2014" dataDxfId="75"/>
    <tableColumn id="29" xr3:uid="{8094D0AC-930C-4E17-BC66-15D5D9A73FFC}" name="2015" dataDxfId="74"/>
    <tableColumn id="30" xr3:uid="{0F9F51D7-7C94-4766-AA70-AD03898D92E6}" name="2016" dataDxfId="73"/>
    <tableColumn id="31" xr3:uid="{B130E715-7D9C-4569-A6A0-065F3159AA0B}" name="2017" dataDxfId="72"/>
    <tableColumn id="32" xr3:uid="{D551B9FC-A7A2-4500-9DD6-BCEDDED0FE97}" name="2018 1" dataDxfId="71">
      <calculatedColumnFormula>MAX(0,AE26+(AE26-U26)/10)</calculatedColumnFormula>
    </tableColumn>
    <tableColumn id="33" xr3:uid="{E291DBBC-2B19-4D5E-A5FF-A8553F05A977}" name="2019 1" dataDxfId="70">
      <calculatedColumnFormula>MAX(0,AF26+(AF26-V26)/10)</calculatedColumnFormula>
    </tableColumn>
    <tableColumn id="34" xr3:uid="{D203CDFC-B04F-4E84-AF67-42633541DBC7}" name="2020 1" dataDxfId="69">
      <calculatedColumnFormula>MAX(0,AG26+(AG26-W26)/10)</calculatedColumnFormula>
    </tableColumn>
    <tableColumn id="35" xr3:uid="{622EC64D-6CBD-4CFF-9ADA-B537940DBB08}" name="2025 1" dataDxfId="68"/>
    <tableColumn id="36" xr3:uid="{D7ACD238-487B-48BE-9CBE-2A7BC171A30D}" name="2030 1" dataDxfId="67"/>
    <tableColumn id="37" xr3:uid="{F152DE54-8EFA-4BDF-A59C-4EC4B7FEE127}" name="2035 1" dataDxfId="66">
      <calculatedColumnFormula>VLOOKUP(eurostat_source[[#This Row],[energy carrier EUCalc]],$B$7:$AN$20,COLUMN()-COLUMN($AD$25),FALSE)*eurostat_source[[#This Row],[2020 1]]</calculatedColumnFormula>
    </tableColumn>
    <tableColumn id="38" xr3:uid="{ACFD76FC-3EEF-4700-896E-66DA6C402487}" name="2040 1" dataDxfId="65">
      <calculatedColumnFormula>VLOOKUP(eurostat_source[[#This Row],[energy carrier EUCalc]],$B$7:$AN$20,COLUMN()-COLUMN($AD$25),FALSE)*eurostat_source[[#This Row],[2020 1]]</calculatedColumnFormula>
    </tableColumn>
    <tableColumn id="39" xr3:uid="{B542CB3D-DC84-4F2B-91B1-46FF2132293B}" name="2045 1" dataDxfId="64">
      <calculatedColumnFormula>VLOOKUP(eurostat_source[[#This Row],[energy carrier EUCalc]],$B$7:$AN$20,COLUMN()-COLUMN($AD$25),FALSE)*eurostat_source[[#This Row],[2020 1]]</calculatedColumnFormula>
    </tableColumn>
    <tableColumn id="40" xr3:uid="{31D495C1-1007-4152-8F96-A1CD4A4F6E63}" name="2050 1" dataDxfId="63">
      <calculatedColumnFormula>VLOOKUP(eurostat_source[[#This Row],[energy carrier EUCalc]],$B$7:$AN$20,COLUMN()-COLUMN($AD$25),FALSE)*eurostat_source[[#This Row],[2020 1]]</calculatedColumnFormula>
    </tableColumn>
    <tableColumn id="42" xr3:uid="{56D7C023-0818-48CA-8346-7727F040F138}" name="2019 2"/>
    <tableColumn id="43" xr3:uid="{02058AAF-A77D-43CA-8A6E-F73993F6BC02}" name="2020 2"/>
    <tableColumn id="44" xr3:uid="{7AFE2C97-37AD-48FC-98DE-FCEE29FA4581}" name="2025 2"/>
    <tableColumn id="45" xr3:uid="{2F8DA036-BB01-42A6-8298-D1100D370E60}" name="2030 2"/>
    <tableColumn id="46" xr3:uid="{5FDF12B3-9900-45D9-A084-E4C0E6C31F13}" name="2035 2"/>
    <tableColumn id="47" xr3:uid="{24016C09-F1F4-4723-91D7-B0C5C689A405}" name="2040 2"/>
    <tableColumn id="49" xr3:uid="{88BCF324-4C53-43A1-95A3-B49A8FB2A3DA}" name="2050 2"/>
    <tableColumn id="50" xr3:uid="{3F5B8780-11C7-451F-A2BD-780ABDE85EC5}" name="2018 3"/>
    <tableColumn id="51" xr3:uid="{F36380EA-951B-48FB-9BB2-8A76C650ACC4}" name="2019 3"/>
    <tableColumn id="52" xr3:uid="{E4111BB8-9424-4EE6-8882-09694A05B0F4}" name="2020 3"/>
    <tableColumn id="53" xr3:uid="{B515CDA4-1D61-4C1A-AD7D-31A0E7857EA9}" name="2025 3"/>
    <tableColumn id="54" xr3:uid="{17E9272B-046F-41CB-91C8-1ABED200FE6E}" name="2030 3"/>
    <tableColumn id="56" xr3:uid="{F171C34A-4470-434B-BA72-1501091AB724}" name="2040 3"/>
    <tableColumn id="57" xr3:uid="{BBD56BFC-0178-44CD-9036-6E71BC98CAC2}" name="2045 3"/>
    <tableColumn id="58" xr3:uid="{36E31866-38DB-4776-899B-3983CFC6C0EE}" name="2050 3"/>
    <tableColumn id="59" xr3:uid="{2B042691-5BA8-4856-A739-D75C4605B41C}" name="2018 4"/>
    <tableColumn id="60" xr3:uid="{EAEEA0E8-0229-4208-932D-42C8E6ECD916}" name="2019 4"/>
    <tableColumn id="61" xr3:uid="{55C1FBB8-6B25-4891-80E0-9FEBC35AA09F}" name="2020 4"/>
    <tableColumn id="62" xr3:uid="{A6B72B16-A252-496F-871C-476ABFA2E31A}" name="2025 4"/>
    <tableColumn id="63" xr3:uid="{A292F149-E16D-487D-BFEF-2609B8B62049}" name="2030 4"/>
    <tableColumn id="64" xr3:uid="{6DEC5394-9CC6-4A32-9452-FB8EE08A3C18}" name="2035 4"/>
    <tableColumn id="65" xr3:uid="{2D3C5C6C-1849-4970-AD26-1FFDCA23F6B8}" name="2040 4"/>
    <tableColumn id="66" xr3:uid="{26861CC9-D8C5-4AD1-9756-6C27F5D5B710}" name="2045 4"/>
    <tableColumn id="67" xr3:uid="{398B4472-5D54-46F1-960F-697FEBAEB6AE}" name="2050 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2" headerRowBorderDxfId="61">
  <autoFilter ref="A29:BI432" xr:uid="{82731431-7E44-4C86-AAD1-96BAF1D2D33F}"/>
  <tableColumns count="61">
    <tableColumn id="67" xr3:uid="{2E2FEE1D-5B10-4EFE-8580-8C1F498635D6}" name="key" dataDxfId="60">
      <calculatedColumnFormula>B30&amp;C30</calculatedColumnFormula>
    </tableColumn>
    <tableColumn id="1" xr3:uid="{86FAE891-CB15-4DF4-8FB9-5977A5B24304}" name="energy carrier EUCalc" dataDxfId="59"/>
    <tableColumn id="2" xr3:uid="{AF81936A-D66B-4ADB-B021-5BF052F873BE}" name="Country EUCalc"/>
    <tableColumn id="3" xr3:uid="{58B6C46B-A9D6-46B0-B490-41D952EAE096}" name="1990" dataDxfId="58"/>
    <tableColumn id="4" xr3:uid="{C4B00A0D-0A61-4FFF-AF94-E8AD804B3ED1}" name="1991" dataDxfId="57"/>
    <tableColumn id="5" xr3:uid="{406C445E-909D-4BA8-9703-3820F3F44962}" name="1992" dataDxfId="56"/>
    <tableColumn id="6" xr3:uid="{61EDC66A-943D-4DE3-AD77-D0688425B19E}" name="1993" dataDxfId="55"/>
    <tableColumn id="7" xr3:uid="{5F390B68-5EA0-4E8A-9486-053FE7C695B6}" name="1994" dataDxfId="54"/>
    <tableColumn id="8" xr3:uid="{E0E565F7-1B37-4F92-B868-5B20DF792811}" name="1995" dataDxfId="53"/>
    <tableColumn id="9" xr3:uid="{1F0785F8-5189-478F-A9D7-D2571DBA1EF0}" name="1996" dataDxfId="52"/>
    <tableColumn id="10" xr3:uid="{24A2DC64-2979-4568-A5B6-52F60800C778}" name="1997" dataDxfId="51"/>
    <tableColumn id="11" xr3:uid="{A1C202D1-C9E7-447D-9917-67D7DF748516}" name="1998" dataDxfId="50"/>
    <tableColumn id="12" xr3:uid="{6E1945AA-969B-4389-AA03-A5E9C247A41B}" name="1999" dataDxfId="49"/>
    <tableColumn id="13" xr3:uid="{0B80B138-1581-435D-AAA4-832399E55F45}" name="2000" dataDxfId="48"/>
    <tableColumn id="14" xr3:uid="{C370EE26-33AC-4A34-AA5B-B0056E981164}" name="2001" dataDxfId="47"/>
    <tableColumn id="15" xr3:uid="{548D827C-FA0B-401C-A4FF-0673E9DFB32D}" name="2002" dataDxfId="46"/>
    <tableColumn id="16" xr3:uid="{87FE2FB4-E381-4AF4-9A8B-B9BE602E37AA}" name="2003" dataDxfId="45"/>
    <tableColumn id="17" xr3:uid="{2DA06874-B3E3-4E96-B4B8-08B54FCE2E3F}" name="2004" dataDxfId="44"/>
    <tableColumn id="18" xr3:uid="{E5F884EC-3746-4C04-B25D-7E143A12E045}" name="2005" dataDxfId="43"/>
    <tableColumn id="19" xr3:uid="{83B82A0F-F9C2-4155-811C-2B0BC7DA3323}" name="2006" dataDxfId="42"/>
    <tableColumn id="20" xr3:uid="{544D1A99-E014-4095-BB99-1EC105647675}" name="2007" dataDxfId="41"/>
    <tableColumn id="21" xr3:uid="{72BE4D16-A0E1-4194-AE5C-96431A9CE0BC}" name="2008" dataDxfId="40"/>
    <tableColumn id="22" xr3:uid="{FFCF7D36-EFD8-4855-8C75-E5C6E915E131}" name="2009" dataDxfId="39"/>
    <tableColumn id="23" xr3:uid="{6BD73DA4-969C-4121-A05B-82F2A78C0FE3}" name="2010" dataDxfId="38"/>
    <tableColumn id="24" xr3:uid="{5E71776A-845A-4194-8EB6-C19073F47C35}" name="2011" dataDxfId="37"/>
    <tableColumn id="25" xr3:uid="{623EC245-BAEE-47C7-9439-DAE089E7EB55}" name="2012" dataDxfId="36"/>
    <tableColumn id="26" xr3:uid="{F97FEE63-0E65-49C7-A0F5-C3CF0DD55FD7}" name="2013" dataDxfId="35"/>
    <tableColumn id="27" xr3:uid="{87D9B2BA-5BBE-4DD1-84CB-6CF086914725}" name="2014" dataDxfId="34"/>
    <tableColumn id="28" xr3:uid="{A1821DDC-6836-4D08-9CE3-73230AC641BA}" name="2015" dataDxfId="33"/>
    <tableColumn id="29" xr3:uid="{7171EFC8-074E-4FCA-923C-B1F29EEC4DFC}" name="2016" dataDxfId="32"/>
    <tableColumn id="30" xr3:uid="{FE5FFE5F-B8CE-415A-9A14-DF0D6B2897DF}" name="2017" dataDxfId="31"/>
    <tableColumn id="31" xr3:uid="{7D83CE7D-C016-4F1F-985E-3DE918C048E3}" name="2018" dataDxfId="30">
      <calculatedColumnFormula>AE30+(AE30-Z30)/5</calculatedColumnFormula>
    </tableColumn>
    <tableColumn id="32" xr3:uid="{8C6C0297-6FE9-4E4D-B01F-EB37E27837C8}" name="2019" dataDxfId="29">
      <calculatedColumnFormula>AF30+(AF30-AA30)/5</calculatedColumnFormula>
    </tableColumn>
    <tableColumn id="33" xr3:uid="{7A94F76E-EF0E-47AB-AC86-7FBCA34EBAF0}" name="2020 1" dataDxfId="28">
      <calculatedColumnFormula>AG30+(AG30-AB30)/5</calculatedColumnFormula>
    </tableColumn>
    <tableColumn id="34" xr3:uid="{71BCD000-6DC1-4064-BF54-6673B05EEB55}" name="2025 1" dataDxfId="27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6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5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4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3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2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1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20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9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8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7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6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5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4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3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2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1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10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9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8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7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6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5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4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3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2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1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bpie.sharepoint.com/:x:/g/ES6yVQv0IzNNlBJonI5ufDsBJg9OeW-rMMpjDYL2XHCNFw?e=WKaw62" TargetMode="External"/><Relationship Id="rId1" Type="http://schemas.openxmlformats.org/officeDocument/2006/relationships/hyperlink" Target="https://bpie.sharepoint.com/:x:/g/EV9VigYLreVIiheKkurjvccB2WxhhcxAzoAuFKbb5HgPKg?e=e5ftIp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H262"/>
  <sheetViews>
    <sheetView zoomScale="70" zoomScaleNormal="70" workbookViewId="0">
      <selection activeCell="I10" sqref="I10"/>
    </sheetView>
  </sheetViews>
  <sheetFormatPr defaultRowHeight="14.4" x14ac:dyDescent="0.3"/>
  <cols>
    <col min="1" max="1" width="18.33203125" bestFit="1" customWidth="1"/>
    <col min="2" max="2" width="27" bestFit="1" customWidth="1"/>
    <col min="3" max="3" width="19.88671875" customWidth="1"/>
    <col min="8" max="8" width="10" customWidth="1"/>
    <col min="17" max="17" width="11.77734375" bestFit="1" customWidth="1"/>
    <col min="19" max="19" width="10.33203125" customWidth="1"/>
    <col min="20" max="20" width="12.21875" customWidth="1"/>
    <col min="22" max="22" width="10" bestFit="1" customWidth="1"/>
    <col min="26" max="26" width="10" bestFit="1" customWidth="1"/>
  </cols>
  <sheetData>
    <row r="1" spans="1:21" x14ac:dyDescent="0.3">
      <c r="A1" s="155"/>
      <c r="B1" s="156" t="s">
        <v>31</v>
      </c>
      <c r="C1" s="156"/>
      <c r="D1" s="156">
        <v>1</v>
      </c>
      <c r="E1" s="156">
        <f ca="1">MATCH(D4,INDIRECT("'heat-solar'!$B$1:$B$125"))</f>
        <v>30</v>
      </c>
      <c r="F1" s="156">
        <f ca="1">MATCH(E4,INDIRECT("'heat-solar'!$B$1:$B$125"))</f>
        <v>59</v>
      </c>
      <c r="G1" s="156">
        <f ca="1">MATCH(F4,INDIRECT("'heat-solar'!$B$1:$B$125"))</f>
        <v>88</v>
      </c>
      <c r="H1" s="156">
        <f ca="1">MATCH(G4,INDIRECT("'heat-solar'!$B$1:$B$125"))</f>
        <v>117</v>
      </c>
    </row>
    <row r="2" spans="1:21" x14ac:dyDescent="0.3">
      <c r="A2" s="155"/>
      <c r="B2" s="156" t="s">
        <v>32</v>
      </c>
      <c r="C2" s="156"/>
      <c r="D2" s="156">
        <v>8</v>
      </c>
      <c r="E2" s="156">
        <f>D2</f>
        <v>8</v>
      </c>
      <c r="F2" s="156">
        <f t="shared" ref="F2:G2" si="0">E2</f>
        <v>8</v>
      </c>
      <c r="G2" s="156">
        <f t="shared" si="0"/>
        <v>8</v>
      </c>
      <c r="H2" s="156"/>
    </row>
    <row r="3" spans="1:21" x14ac:dyDescent="0.3">
      <c r="B3" s="2"/>
      <c r="C3" s="2"/>
      <c r="D3" s="2"/>
      <c r="E3" s="2"/>
      <c r="F3" s="2"/>
      <c r="G3" s="2"/>
      <c r="H3" s="2"/>
    </row>
    <row r="4" spans="1:21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O4" s="10" t="s">
        <v>50</v>
      </c>
      <c r="P4" t="s">
        <v>51</v>
      </c>
      <c r="Q4" t="s">
        <v>52</v>
      </c>
      <c r="R4" t="s">
        <v>53</v>
      </c>
      <c r="S4" s="10" t="s">
        <v>35</v>
      </c>
      <c r="T4" s="10" t="s">
        <v>36</v>
      </c>
      <c r="U4" s="10" t="s">
        <v>37</v>
      </c>
    </row>
    <row r="5" spans="1:21" x14ac:dyDescent="0.3">
      <c r="B5" t="s">
        <v>33</v>
      </c>
      <c r="C5" t="s">
        <v>33</v>
      </c>
      <c r="D5" s="3">
        <f t="shared" ref="D5:G15" ca="1" si="1">AVERAGE(OFFSET(INDIRECT(ADDRESS(1,1,,,$C5)),D$1,D$2,30,1))</f>
        <v>0.28856364720469047</v>
      </c>
      <c r="E5" s="3">
        <f t="shared" ca="1" si="1"/>
        <v>0.24519645089858164</v>
      </c>
      <c r="F5" s="3">
        <f t="shared" ca="1" si="1"/>
        <v>0.23003727112654912</v>
      </c>
      <c r="G5" s="3">
        <f t="shared" ca="1" si="1"/>
        <v>0.20238508458259202</v>
      </c>
      <c r="H5" s="2"/>
      <c r="J5" s="4"/>
      <c r="K5" s="4"/>
      <c r="M5">
        <v>1</v>
      </c>
      <c r="N5" t="s">
        <v>62</v>
      </c>
      <c r="O5" s="28">
        <f>AVERAGEIF($C$25:$C$140,$M5,D$25:D$140)</f>
        <v>0.30181537379918533</v>
      </c>
      <c r="P5" s="28">
        <f t="shared" ref="P5:R8" si="2">AVERAGEIF($C$25:$C$140,$M5,G$25:G$140)</f>
        <v>2.1529947899877909E-2</v>
      </c>
      <c r="Q5" s="28">
        <f t="shared" si="2"/>
        <v>2.5037894195122628E-3</v>
      </c>
      <c r="R5" s="28">
        <f t="shared" si="2"/>
        <v>1.1928304970040945E-3</v>
      </c>
      <c r="S5" s="28">
        <f t="shared" ref="S5:T8" si="3">AVERAGEIF($C$25:$C$140,$M5,K$25:K$140)</f>
        <v>0.26243722835497146</v>
      </c>
      <c r="T5" s="28">
        <f t="shared" si="3"/>
        <v>2.5116762517866358E-2</v>
      </c>
      <c r="U5" s="28">
        <f>AVERAGEIF($C$25:$C$140,$M5,N$25:N$140)</f>
        <v>2.1204747144971899E-3</v>
      </c>
    </row>
    <row r="6" spans="1:21" x14ac:dyDescent="0.3">
      <c r="B6" t="s">
        <v>34</v>
      </c>
      <c r="C6" t="s">
        <v>34</v>
      </c>
      <c r="D6" s="3">
        <f t="shared" ca="1" si="1"/>
        <v>9.1816252609794285E-2</v>
      </c>
      <c r="E6" s="3">
        <f t="shared" ca="1" si="1"/>
        <v>7.9499802469735564E-2</v>
      </c>
      <c r="F6" s="3">
        <f t="shared" ca="1" si="1"/>
        <v>7.4445923159778285E-2</v>
      </c>
      <c r="G6" s="3">
        <f t="shared" ca="1" si="1"/>
        <v>6.3878503430496267E-2</v>
      </c>
      <c r="J6" s="4"/>
      <c r="K6" s="4"/>
      <c r="M6">
        <v>2</v>
      </c>
      <c r="N6" t="s">
        <v>63</v>
      </c>
      <c r="O6" s="28">
        <f>AVERAGEIF($C$25:$C$140,$M6,D$25:D$140)</f>
        <v>0.30181537379918533</v>
      </c>
      <c r="P6" s="28">
        <f t="shared" si="2"/>
        <v>6.1514136856794044E-3</v>
      </c>
      <c r="Q6" s="28">
        <f t="shared" si="2"/>
        <v>2.1943267036205048E-2</v>
      </c>
      <c r="R6" s="28">
        <f t="shared" si="2"/>
        <v>3.2202379059904488E-3</v>
      </c>
      <c r="S6" s="28">
        <f t="shared" si="3"/>
        <v>0.35045405523355727</v>
      </c>
      <c r="T6" s="28">
        <f t="shared" si="3"/>
        <v>8.343519536794472E-2</v>
      </c>
      <c r="U6" s="28">
        <f>AVERAGEIF($C$25:$C$140,$M6,N$25:N$140)</f>
        <v>6.1752895324698985E-3</v>
      </c>
    </row>
    <row r="7" spans="1:21" x14ac:dyDescent="0.3">
      <c r="B7" t="s">
        <v>39</v>
      </c>
      <c r="C7" t="s">
        <v>39</v>
      </c>
      <c r="D7" s="3">
        <f t="shared" ca="1" si="1"/>
        <v>2.677895191277866E-2</v>
      </c>
      <c r="E7" s="3">
        <f t="shared" ca="1" si="1"/>
        <v>2.1822723608301266E-2</v>
      </c>
      <c r="F7" s="3">
        <f t="shared" ca="1" si="1"/>
        <v>2.0831201096768424E-2</v>
      </c>
      <c r="G7" s="3">
        <f t="shared" ca="1" si="1"/>
        <v>2.1017330092737964E-2</v>
      </c>
      <c r="J7" s="4"/>
      <c r="K7" s="4"/>
      <c r="M7">
        <v>3</v>
      </c>
      <c r="N7" t="s">
        <v>64</v>
      </c>
      <c r="O7" s="28">
        <f>AVERAGEIF($C$25:$C$140,$M7,D$25:D$140)</f>
        <v>0.30181537379918533</v>
      </c>
      <c r="P7" s="28">
        <f t="shared" si="2"/>
        <v>3.0757068428397022E-3</v>
      </c>
      <c r="Q7" s="28">
        <f t="shared" si="2"/>
        <v>3.511956023633625E-2</v>
      </c>
      <c r="R7" s="28">
        <f t="shared" si="2"/>
        <v>5.2402584307302937E-3</v>
      </c>
      <c r="S7" s="28">
        <f t="shared" si="3"/>
        <v>0.33907248871427348</v>
      </c>
      <c r="T7" s="28">
        <f t="shared" si="3"/>
        <v>0.12296407496833837</v>
      </c>
      <c r="U7" s="28">
        <f>AVERAGEIF($C$25:$C$140,$M7,N$25:N$140)</f>
        <v>1.0215330581949591E-2</v>
      </c>
    </row>
    <row r="8" spans="1:21" x14ac:dyDescent="0.3">
      <c r="B8" t="s">
        <v>35</v>
      </c>
      <c r="C8" t="s">
        <v>35</v>
      </c>
      <c r="D8" s="3">
        <f t="shared" ca="1" si="1"/>
        <v>0.30013531780078367</v>
      </c>
      <c r="E8" s="3">
        <f t="shared" ca="1" si="1"/>
        <v>0.30013531780078367</v>
      </c>
      <c r="F8" s="3">
        <f t="shared" ca="1" si="1"/>
        <v>0.30013531780078367</v>
      </c>
      <c r="G8" s="3">
        <f t="shared" ca="1" si="1"/>
        <v>0.30181537379918533</v>
      </c>
      <c r="H8" s="2"/>
      <c r="J8" s="4"/>
      <c r="K8" s="4"/>
      <c r="M8">
        <v>4</v>
      </c>
      <c r="N8" s="4" t="s">
        <v>65</v>
      </c>
      <c r="O8" s="28">
        <f>AVERAGEIF($C$25:$C$140,$M8,D$25:D$140)</f>
        <v>0.30181537379918533</v>
      </c>
      <c r="P8" s="28">
        <f t="shared" si="2"/>
        <v>1.5378534214198524E-3</v>
      </c>
      <c r="Q8" s="28">
        <f t="shared" si="2"/>
        <v>5.9908581702556425E-2</v>
      </c>
      <c r="R8" s="28">
        <f t="shared" si="2"/>
        <v>9.1135697322150665E-3</v>
      </c>
      <c r="S8" s="28">
        <f t="shared" si="3"/>
        <v>0.32061582898927393</v>
      </c>
      <c r="T8" s="28">
        <f t="shared" si="3"/>
        <v>0.19733113936699886</v>
      </c>
      <c r="U8" s="28">
        <f>AVERAGEIF($C$25:$C$140,$M8,N$25:N$140)</f>
        <v>1.7961953184919131E-2</v>
      </c>
    </row>
    <row r="9" spans="1:21" x14ac:dyDescent="0.3">
      <c r="B9" t="s">
        <v>36</v>
      </c>
      <c r="C9" t="s">
        <v>35</v>
      </c>
      <c r="D9" s="3">
        <f t="shared" ca="1" si="1"/>
        <v>0.30013531780078367</v>
      </c>
      <c r="E9" s="3">
        <f t="shared" ca="1" si="1"/>
        <v>0.30013531780078367</v>
      </c>
      <c r="F9" s="3">
        <f t="shared" ca="1" si="1"/>
        <v>0.30013531780078367</v>
      </c>
      <c r="G9" s="3">
        <f t="shared" ca="1" si="1"/>
        <v>0.30181537379918533</v>
      </c>
      <c r="H9" s="2"/>
      <c r="J9" s="4"/>
      <c r="K9" s="4"/>
      <c r="L9" s="4"/>
      <c r="M9" s="4"/>
      <c r="N9" s="4"/>
    </row>
    <row r="10" spans="1:21" x14ac:dyDescent="0.3">
      <c r="B10" s="154" t="s">
        <v>67</v>
      </c>
      <c r="C10" s="154" t="s">
        <v>67</v>
      </c>
      <c r="D10" s="3">
        <f t="shared" ca="1" si="1"/>
        <v>1.098339940185896E-3</v>
      </c>
      <c r="E10" s="3">
        <f t="shared" ca="1" si="1"/>
        <v>1.7735129478124868E-3</v>
      </c>
      <c r="F10" s="3">
        <f t="shared" ca="1" si="1"/>
        <v>2.4680969690480462E-3</v>
      </c>
      <c r="G10" s="3">
        <f t="shared" ca="1" si="1"/>
        <v>3.7217973789849838E-3</v>
      </c>
    </row>
    <row r="11" spans="1:21" x14ac:dyDescent="0.3">
      <c r="B11" s="154" t="s">
        <v>76</v>
      </c>
      <c r="C11" s="154" t="s">
        <v>76</v>
      </c>
      <c r="D11" s="3">
        <f t="shared" ca="1" si="1"/>
        <v>1.0136569627365123E-4</v>
      </c>
      <c r="E11" s="3">
        <f t="shared" ca="1" si="1"/>
        <v>7.7653870390024149E-4</v>
      </c>
      <c r="F11" s="3">
        <f t="shared" ca="1" si="1"/>
        <v>1.4711227251358019E-3</v>
      </c>
      <c r="G11" s="3">
        <f t="shared" ca="1" si="1"/>
        <v>2.7212417783019378E-3</v>
      </c>
    </row>
    <row r="12" spans="1:21" x14ac:dyDescent="0.3">
      <c r="B12" s="154" t="s">
        <v>77</v>
      </c>
      <c r="C12" s="154" t="s">
        <v>77</v>
      </c>
      <c r="D12" s="3">
        <f t="shared" ca="1" si="1"/>
        <v>0.25015989831128532</v>
      </c>
      <c r="E12" s="3">
        <f t="shared" ca="1" si="1"/>
        <v>0.27841660788300354</v>
      </c>
      <c r="F12" s="3">
        <f t="shared" ca="1" si="1"/>
        <v>0.27457558806928584</v>
      </c>
      <c r="G12" s="3">
        <f t="shared" ca="1" si="1"/>
        <v>0.26736375636477927</v>
      </c>
      <c r="H12" s="2"/>
      <c r="J12" s="4"/>
      <c r="K12" s="4"/>
      <c r="L12" s="4"/>
      <c r="M12" s="4"/>
      <c r="N12" s="4"/>
    </row>
    <row r="13" spans="1:21" x14ac:dyDescent="0.3">
      <c r="B13" t="s">
        <v>37</v>
      </c>
      <c r="C13" t="s">
        <v>37</v>
      </c>
      <c r="D13" s="3">
        <f t="shared" ca="1" si="1"/>
        <v>2.1063577485520051E-2</v>
      </c>
      <c r="E13" s="3">
        <f t="shared" ca="1" si="1"/>
        <v>4.0287153812515651E-2</v>
      </c>
      <c r="F13" s="3">
        <f t="shared" ca="1" si="1"/>
        <v>5.3870183595811978E-2</v>
      </c>
      <c r="G13" s="3">
        <f t="shared" ca="1" si="1"/>
        <v>7.7513975961886014E-2</v>
      </c>
      <c r="H13" s="2"/>
      <c r="J13" s="4"/>
      <c r="K13" s="4"/>
      <c r="L13" s="4"/>
      <c r="M13" s="4"/>
      <c r="N13" s="4"/>
    </row>
    <row r="14" spans="1:21" x14ac:dyDescent="0.3">
      <c r="B14" t="s">
        <v>38</v>
      </c>
      <c r="C14" t="s">
        <v>38</v>
      </c>
      <c r="D14" s="3">
        <f t="shared" ca="1" si="1"/>
        <v>1.7688800789974E-2</v>
      </c>
      <c r="E14" s="3">
        <f t="shared" ca="1" si="1"/>
        <v>2.1739838835733542E-2</v>
      </c>
      <c r="F14" s="3">
        <f t="shared" ca="1" si="1"/>
        <v>2.5907342963146902E-2</v>
      </c>
      <c r="G14" s="3">
        <f t="shared" ca="1" si="1"/>
        <v>3.3103435571226254E-2</v>
      </c>
      <c r="H14" s="2"/>
      <c r="J14" s="4"/>
      <c r="K14" s="4"/>
      <c r="L14" s="4"/>
      <c r="M14" s="4"/>
      <c r="N14" s="4"/>
    </row>
    <row r="15" spans="1:21" x14ac:dyDescent="0.3">
      <c r="B15" t="s">
        <v>40</v>
      </c>
      <c r="C15" t="s">
        <v>40</v>
      </c>
      <c r="D15" s="3">
        <f t="shared" ca="1" si="1"/>
        <v>1.8807921503405591E-3</v>
      </c>
      <c r="E15" s="3">
        <f t="shared" ca="1" si="1"/>
        <v>3.2311381655937394E-3</v>
      </c>
      <c r="F15" s="3">
        <f t="shared" ca="1" si="1"/>
        <v>4.6203062080648616E-3</v>
      </c>
      <c r="G15" s="3">
        <f t="shared" ca="1" si="1"/>
        <v>7.1784084784589693E-3</v>
      </c>
      <c r="H15" s="2"/>
    </row>
    <row r="16" spans="1:21" x14ac:dyDescent="0.3">
      <c r="D16" s="3"/>
      <c r="E16" s="3"/>
      <c r="F16" s="3"/>
      <c r="G16" s="3"/>
    </row>
    <row r="17" spans="1:34" x14ac:dyDescent="0.3">
      <c r="D17" s="3"/>
      <c r="E17" s="3"/>
      <c r="F17" s="3"/>
      <c r="G17" s="3"/>
    </row>
    <row r="20" spans="1:34" x14ac:dyDescent="0.3">
      <c r="D20" s="156">
        <f>MATCH(D24,'_eurostat_input new'!$C$10:$O$10,0)+1</f>
        <v>2</v>
      </c>
      <c r="E20" s="156">
        <f>MATCH(E24,'_eurostat_input new'!$C$10:$O$10,0)+1</f>
        <v>3</v>
      </c>
      <c r="F20" s="156">
        <f>MATCH(F24,'_eurostat_input new'!$C$10:$O$10,0)+1</f>
        <v>4</v>
      </c>
      <c r="G20" s="156">
        <f>MATCH(G24,'_eurostat_input new'!$C$10:$O$10,0)+1</f>
        <v>5</v>
      </c>
      <c r="H20" s="156">
        <f>MATCH(H24,'_eurostat_input new'!$C$10:$O$10,0)+1</f>
        <v>6</v>
      </c>
      <c r="I20" s="156">
        <f>MATCH(I24,'_eurostat_input new'!$C$10:$O$10,0)+1</f>
        <v>11</v>
      </c>
      <c r="J20" s="156">
        <f>MATCH(J24,'_eurostat_input new'!$C$10:$O$10,0)+1</f>
        <v>12</v>
      </c>
      <c r="K20" s="156">
        <f>MATCH(K24,'_eurostat_input new'!$C$10:$O$10,0)+1</f>
        <v>8</v>
      </c>
      <c r="L20" s="156">
        <f>MATCH(L24,'_eurostat_input new'!$C$10:$O$10,0)+1</f>
        <v>7</v>
      </c>
      <c r="M20" s="156">
        <f>MATCH(M24,'_eurostat_input new'!$C$10:$O$10,0)+1</f>
        <v>10</v>
      </c>
      <c r="N20" s="156">
        <f>MATCH(N24,'_eurostat_input new'!$C$10:$O$10,0)+1</f>
        <v>9</v>
      </c>
      <c r="O20" s="156">
        <f>MATCH(O24,'_eurostat_input new'!$C$10:$O$10,0)+1</f>
        <v>13</v>
      </c>
      <c r="V20" s="156">
        <f>MATCH(V24,'_eurostat_input new'!$C$10:$O$10,0)+1</f>
        <v>2</v>
      </c>
      <c r="W20" s="156">
        <f>MATCH(W24,'_eurostat_input new'!$C$10:$O$10,0)+1</f>
        <v>3</v>
      </c>
      <c r="X20" s="156">
        <f>MATCH(X24,'_eurostat_input new'!$C$10:$O$10,0)+1</f>
        <v>4</v>
      </c>
      <c r="Y20" s="156">
        <f>MATCH(Y24,'_eurostat_input new'!$C$10:$O$10,0)+1</f>
        <v>5</v>
      </c>
      <c r="Z20" s="156">
        <f>MATCH(Z24,'_eurostat_input new'!$C$10:$O$10,0)+1</f>
        <v>6</v>
      </c>
      <c r="AA20" s="156">
        <f>MATCH(AA24,'_eurostat_input new'!$C$10:$O$10,0)+1</f>
        <v>7</v>
      </c>
      <c r="AB20" s="156">
        <f>MATCH(AB24,'_eurostat_input new'!$C$10:$O$10,0)+1</f>
        <v>8</v>
      </c>
      <c r="AC20" s="156">
        <f>MATCH(AC24,'_eurostat_input new'!$C$10:$O$10,0)+1</f>
        <v>9</v>
      </c>
      <c r="AD20" s="156">
        <f>MATCH(AD24,'_eurostat_input new'!$C$10:$O$10,0)+1</f>
        <v>10</v>
      </c>
      <c r="AE20" s="156">
        <f>MATCH(AE24,'_eurostat_input new'!$C$10:$O$10,0)+1</f>
        <v>11</v>
      </c>
      <c r="AF20" s="156">
        <f>MATCH(AF24,'_eurostat_input new'!$C$10:$O$10,0)+1</f>
        <v>12</v>
      </c>
      <c r="AG20" s="156">
        <f>MATCH(AG24,'_eurostat_input new'!$C$10:$O$10,0)+1</f>
        <v>13</v>
      </c>
    </row>
    <row r="21" spans="1:34" s="10" customFormat="1" x14ac:dyDescent="0.3">
      <c r="C21" s="1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s="10" customFormat="1" x14ac:dyDescent="0.3">
      <c r="B22" s="11"/>
      <c r="C22" s="11"/>
      <c r="P22" s="48"/>
      <c r="Q22" s="48"/>
      <c r="R22" s="48"/>
      <c r="T22"/>
      <c r="U22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/>
    </row>
    <row r="23" spans="1:34" s="10" customFormat="1" ht="15" customHeight="1" x14ac:dyDescent="0.3">
      <c r="B23" s="11"/>
      <c r="C23" s="11"/>
      <c r="E23" s="12" t="s">
        <v>50</v>
      </c>
      <c r="F23" s="10" t="s">
        <v>51</v>
      </c>
      <c r="G23" s="12" t="s">
        <v>52</v>
      </c>
      <c r="I23" s="157"/>
      <c r="J23" s="157" t="s">
        <v>53</v>
      </c>
      <c r="K23" s="157"/>
      <c r="L23" s="12"/>
      <c r="M23" s="12" t="s">
        <v>43</v>
      </c>
      <c r="N23" s="12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s="10" customFormat="1" ht="43.8" thickBot="1" x14ac:dyDescent="0.35">
      <c r="B24" s="14" t="s">
        <v>0</v>
      </c>
      <c r="C24" s="14" t="s">
        <v>55</v>
      </c>
      <c r="D24" s="10" t="s">
        <v>35</v>
      </c>
      <c r="E24" s="13" t="s">
        <v>33</v>
      </c>
      <c r="F24" s="13" t="s">
        <v>34</v>
      </c>
      <c r="G24" s="10" t="s">
        <v>39</v>
      </c>
      <c r="H24" s="10" t="s">
        <v>36</v>
      </c>
      <c r="I24" s="10" t="s">
        <v>67</v>
      </c>
      <c r="J24" s="10" t="s">
        <v>76</v>
      </c>
      <c r="K24" s="10" t="s">
        <v>77</v>
      </c>
      <c r="L24" s="10" t="s">
        <v>37</v>
      </c>
      <c r="M24" s="10" t="s">
        <v>38</v>
      </c>
      <c r="N24" s="10" t="s">
        <v>40</v>
      </c>
      <c r="O24" s="10" t="s">
        <v>78</v>
      </c>
      <c r="T24" s="14" t="s">
        <v>0</v>
      </c>
      <c r="U24" s="14" t="s">
        <v>55</v>
      </c>
      <c r="V24" s="10" t="s">
        <v>35</v>
      </c>
      <c r="W24" s="13" t="s">
        <v>33</v>
      </c>
      <c r="X24" s="13" t="s">
        <v>34</v>
      </c>
      <c r="Y24" s="10" t="s">
        <v>39</v>
      </c>
      <c r="Z24" s="10" t="s">
        <v>36</v>
      </c>
      <c r="AA24" s="10" t="s">
        <v>37</v>
      </c>
      <c r="AB24" s="10" t="s">
        <v>77</v>
      </c>
      <c r="AC24" s="10" t="s">
        <v>40</v>
      </c>
      <c r="AD24" s="10" t="s">
        <v>38</v>
      </c>
      <c r="AE24" s="10" t="s">
        <v>67</v>
      </c>
      <c r="AF24" s="10" t="s">
        <v>76</v>
      </c>
      <c r="AG24" s="10" t="s">
        <v>78</v>
      </c>
    </row>
    <row r="25" spans="1:34" ht="15.6" thickTop="1" thickBot="1" x14ac:dyDescent="0.35">
      <c r="A25">
        <f t="array" ref="A25:A140">MATCH($C25:$C140,'_eurostat_input new'!$A$9:$BO$9,0)-1</f>
        <v>15</v>
      </c>
      <c r="B25" t="s">
        <v>12</v>
      </c>
      <c r="C25">
        <v>1</v>
      </c>
      <c r="D25" s="15">
        <f>VLOOKUP($B25,'_eurostat_input new'!$A$12:$BO$40,D$20+$A25-1,FALSE)</f>
        <v>0.2514136938471358</v>
      </c>
      <c r="E25" s="15">
        <f>VLOOKUP($B25,'_eurostat_input new'!$A$12:$BO$40,E$20+$A25-1,FALSE)</f>
        <v>0.24057910313872924</v>
      </c>
      <c r="F25" s="15">
        <f>VLOOKUP($B25,'_eurostat_input new'!$A$12:$BO$40,F$20+$A25-1,FALSE)</f>
        <v>0.14462379939386558</v>
      </c>
      <c r="G25" s="15">
        <f>VLOOKUP($B25,'_eurostat_input new'!$A$12:$BO$40,G$20+$A25-1,FALSE)</f>
        <v>5.8138633846142407E-4</v>
      </c>
      <c r="H25" s="15">
        <f>VLOOKUP($B25,'_eurostat_input new'!$A$12:$BO$40,H$20+$A25-1,FALSE)</f>
        <v>2.1735401007991714E-3</v>
      </c>
      <c r="I25" s="15">
        <f>VLOOKUP($B25,'_eurostat_input new'!$A$12:$BO$40,I$20+$A25-1,FALSE)</f>
        <v>1.0380175709456248E-3</v>
      </c>
      <c r="J25" s="15">
        <f>VLOOKUP($B25,'_eurostat_input new'!$A$12:$BO$40,J$20+$A25-1,FALSE)</f>
        <v>1.4490267338661142E-4</v>
      </c>
      <c r="K25" s="15">
        <f>VLOOKUP($B25,'_eurostat_input new'!$A$12:$BO$40,K$20+$A25-1,FALSE)</f>
        <v>0.2978732388738411</v>
      </c>
      <c r="L25" s="15">
        <f>VLOOKUP($B25,'_eurostat_input new'!$A$12:$BO$40,L$20+$A25-1,FALSE)</f>
        <v>3.4498460446804297E-2</v>
      </c>
      <c r="M25" s="15">
        <f>VLOOKUP($B25,'_eurostat_input new'!$A$12:$BO$40,M$20+$A25-1,FALSE)</f>
        <v>2.6784052269257962E-2</v>
      </c>
      <c r="N25" s="15">
        <f>VLOOKUP($B25,'_eurostat_input new'!$A$12:$BO$40,N$20+$A25-1,FALSE)</f>
        <v>2.8980534677322284E-4</v>
      </c>
      <c r="O25" s="15">
        <f>VLOOKUP($B25,'_eurostat_input new'!$A$12:$BO$40,O$20+$A25-1,FALSE)</f>
        <v>0</v>
      </c>
      <c r="P25" s="15"/>
      <c r="Q25" s="153">
        <f>SUM(D25:P25)</f>
        <v>1</v>
      </c>
      <c r="S25">
        <v>1</v>
      </c>
      <c r="T25" t="s">
        <v>12</v>
      </c>
      <c r="U25">
        <v>0</v>
      </c>
      <c r="V25" s="15">
        <f>VLOOKUP($B25,'_eurostat_input new'!$A$12:$BO$40,V$20+1,FALSE)</f>
        <v>0.2514136938471358</v>
      </c>
      <c r="W25" s="15">
        <f>VLOOKUP($B25,'_eurostat_input new'!$A$12:$BO$40,W$20+1,FALSE)</f>
        <v>0.25324116119866236</v>
      </c>
      <c r="X25" s="15">
        <f>VLOOKUP($B25,'_eurostat_input new'!$A$12:$BO$40,X$20+1,FALSE)</f>
        <v>0.16069311043762841</v>
      </c>
      <c r="Y25" s="15">
        <f>VLOOKUP($B25,'_eurostat_input new'!$A$12:$BO$40,Y$20+1,FALSE)</f>
        <v>8.3055191208774876E-4</v>
      </c>
      <c r="Z25" s="15">
        <f>VLOOKUP($B25,'_eurostat_input new'!$A$12:$BO$40,Z$20+1,FALSE)</f>
        <v>0</v>
      </c>
      <c r="AA25" s="15">
        <f>VLOOKUP($B25,'_eurostat_input new'!$A$12:$BO$40,AA$20+1,FALSE)</f>
        <v>2.7977840144406785E-2</v>
      </c>
      <c r="AB25" s="15">
        <f>VLOOKUP($B25,'_eurostat_input new'!$A$12:$BO$40,AB$20+1,FALSE)</f>
        <v>0.27903589133358159</v>
      </c>
      <c r="AC25" s="15">
        <f>VLOOKUP($B25,'_eurostat_input new'!$A$12:$BO$40,AC$20+1,FALSE)</f>
        <v>0</v>
      </c>
      <c r="AD25" s="15">
        <f>VLOOKUP($B25,'_eurostat_input new'!$A$12:$BO$40,AD$20+1,FALSE)</f>
        <v>2.5914636228938293E-2</v>
      </c>
      <c r="AE25" s="158">
        <f>VLOOKUP($B25,'_eurostat_input new'!$A$12:$BO$40,AE$20+1,FALSE)</f>
        <v>8.9311489755901342E-4</v>
      </c>
      <c r="AF25" s="15">
        <f>VLOOKUP($B25,'_eurostat_input new'!$A$12:$BO$40,AF$20+1,FALSE)</f>
        <v>0</v>
      </c>
      <c r="AG25" s="15">
        <f>VLOOKUP($B25,'_eurostat_input new'!$A$12:$BO$40,AG$20+1,FALSE)</f>
        <v>0</v>
      </c>
      <c r="AH25" s="16" t="str">
        <f>VLOOKUP($B25,'_eurostat_input new'!$A$12:$BO$40,AH$20+1,FALSE)</f>
        <v>Austria</v>
      </c>
    </row>
    <row r="26" spans="1:34" ht="15.6" thickTop="1" thickBot="1" x14ac:dyDescent="0.35">
      <c r="A26">
        <v>15</v>
      </c>
      <c r="B26" t="s">
        <v>1</v>
      </c>
      <c r="C26">
        <v>1</v>
      </c>
      <c r="D26" s="15">
        <f>VLOOKUP($B26,'_eurostat_input new'!$A$12:$BO$40,D$20+$A26-1,FALSE)</f>
        <v>0.18662935070659542</v>
      </c>
      <c r="E26" s="15">
        <f>VLOOKUP($B26,'_eurostat_input new'!$A$12:$BO$40,E$20+$A26-1,FALSE)</f>
        <v>0.41215816669115857</v>
      </c>
      <c r="F26" s="15">
        <f>VLOOKUP($B26,'_eurostat_input new'!$A$12:$BO$40,F$20+$A26-1,FALSE)</f>
        <v>0.25222531962786587</v>
      </c>
      <c r="G26" s="15">
        <f>VLOOKUP($B26,'_eurostat_input new'!$A$12:$BO$40,G$20+$A26-1,FALSE)</f>
        <v>5.6806983354454445E-3</v>
      </c>
      <c r="H26" s="15">
        <f>VLOOKUP($B26,'_eurostat_input new'!$A$12:$BO$40,H$20+$A26-1,FALSE)</f>
        <v>3.9114116703090644E-3</v>
      </c>
      <c r="I26" s="15">
        <f>VLOOKUP($B26,'_eurostat_input new'!$A$12:$BO$40,I$20+$A26-1,FALSE)</f>
        <v>2.6076077802060429E-4</v>
      </c>
      <c r="J26" s="15">
        <f>VLOOKUP($B26,'_eurostat_input new'!$A$12:$BO$40,J$20+$A26-1,FALSE)</f>
        <v>2.6076077802060429E-4</v>
      </c>
      <c r="K26" s="15">
        <f>VLOOKUP($B26,'_eurostat_input new'!$A$12:$BO$40,K$20+$A26-1,FALSE)</f>
        <v>0.11378706654039862</v>
      </c>
      <c r="L26" s="15">
        <f>VLOOKUP($B26,'_eurostat_input new'!$A$12:$BO$40,L$20+$A26-1,FALSE)</f>
        <v>1.915554713195505E-2</v>
      </c>
      <c r="M26" s="15">
        <f>VLOOKUP($B26,'_eurostat_input new'!$A$12:$BO$40,M$20+$A26-1,FALSE)</f>
        <v>5.4085992921424336E-3</v>
      </c>
      <c r="N26" s="15">
        <f>VLOOKUP($B26,'_eurostat_input new'!$A$12:$BO$40,N$20+$A26-1,FALSE)</f>
        <v>5.2152155604120857E-4</v>
      </c>
      <c r="O26" s="15">
        <f>VLOOKUP($B26,'_eurostat_input new'!$A$12:$BO$40,O$20+$A26-1,FALSE)</f>
        <v>2.2983314094233068E-6</v>
      </c>
      <c r="P26" s="15"/>
      <c r="Q26" s="153">
        <f t="shared" ref="Q26:Q89" si="4">SUM(D26:P26)</f>
        <v>1.0000015014393624</v>
      </c>
      <c r="S26">
        <v>1</v>
      </c>
      <c r="T26" t="s">
        <v>1</v>
      </c>
      <c r="U26">
        <v>0</v>
      </c>
      <c r="V26" s="15">
        <f>VLOOKUP($B26,'_eurostat_input new'!$A$12:$BO$40,V$20+1,FALSE)</f>
        <v>0.18662935070659542</v>
      </c>
      <c r="W26" s="15">
        <f>VLOOKUP($B26,'_eurostat_input new'!$A$12:$BO$40,W$20+1,FALSE)</f>
        <v>0.43385070178016694</v>
      </c>
      <c r="X26" s="15">
        <f>VLOOKUP($B26,'_eurostat_input new'!$A$12:$BO$40,X$20+1,FALSE)</f>
        <v>0.28025035514207319</v>
      </c>
      <c r="Y26" s="15">
        <f>VLOOKUP($B26,'_eurostat_input new'!$A$12:$BO$40,Y$20+1,FALSE)</f>
        <v>8.1152833363506358E-3</v>
      </c>
      <c r="Z26" s="15">
        <f>VLOOKUP($B26,'_eurostat_input new'!$A$12:$BO$40,Z$20+1,FALSE)</f>
        <v>0</v>
      </c>
      <c r="AA26" s="15">
        <f>VLOOKUP($B26,'_eurostat_input new'!$A$12:$BO$40,AA$20+1,FALSE)</f>
        <v>7.4213121210278572E-3</v>
      </c>
      <c r="AB26" s="15">
        <f>VLOOKUP($B26,'_eurostat_input new'!$A$12:$BO$40,AB$20+1,FALSE)</f>
        <v>7.9888165397720062E-2</v>
      </c>
      <c r="AC26" s="15">
        <f>VLOOKUP($B26,'_eurostat_input new'!$A$12:$BO$40,AC$20+1,FALSE)</f>
        <v>0</v>
      </c>
      <c r="AD26" s="15">
        <f>VLOOKUP($B26,'_eurostat_input new'!$A$12:$BO$40,AD$20+1,FALSE)</f>
        <v>3.8440346240188081E-3</v>
      </c>
      <c r="AE26" s="15">
        <f>VLOOKUP($B26,'_eurostat_input new'!$A$12:$BO$40,AE$20+1,FALSE)</f>
        <v>0</v>
      </c>
      <c r="AF26" s="15">
        <f>VLOOKUP($B26,'_eurostat_input new'!$A$12:$BO$40,AF$20+1,FALSE)</f>
        <v>0</v>
      </c>
      <c r="AG26" s="15">
        <f>VLOOKUP($B26,'_eurostat_input new'!$A$12:$BO$40,AG$20+1,FALSE)</f>
        <v>2.2983314094233068E-6</v>
      </c>
      <c r="AH26" s="16" t="str">
        <f>VLOOKUP($B26,'_eurostat_input new'!$A$12:$BO$40,AH$20+1,FALSE)</f>
        <v>Belgium</v>
      </c>
    </row>
    <row r="27" spans="1:34" ht="15.6" thickTop="1" thickBot="1" x14ac:dyDescent="0.35">
      <c r="A27">
        <v>15</v>
      </c>
      <c r="B27" t="s">
        <v>19</v>
      </c>
      <c r="C27">
        <v>1</v>
      </c>
      <c r="D27" s="15">
        <f>VLOOKUP($B27,'_eurostat_input new'!$A$12:$BO$40,D$20+$A27-1,FALSE)</f>
        <v>0.48183964500565085</v>
      </c>
      <c r="E27" s="15">
        <f>VLOOKUP($B27,'_eurostat_input new'!$A$12:$BO$40,E$20+$A27-1,FALSE)</f>
        <v>4.7368113182645617E-2</v>
      </c>
      <c r="F27" s="15">
        <f>VLOOKUP($B27,'_eurostat_input new'!$A$12:$BO$40,F$20+$A27-1,FALSE)</f>
        <v>2.524051427316977E-4</v>
      </c>
      <c r="G27" s="15">
        <f>VLOOKUP($B27,'_eurostat_input new'!$A$12:$BO$40,G$20+$A27-1,FALSE)</f>
        <v>4.9828921191013481E-2</v>
      </c>
      <c r="H27" s="15">
        <f>VLOOKUP($B27,'_eurostat_input new'!$A$12:$BO$40,H$20+$A27-1,FALSE)</f>
        <v>1.7907266657568863E-3</v>
      </c>
      <c r="I27" s="15">
        <f>VLOOKUP($B27,'_eurostat_input new'!$A$12:$BO$40,I$20+$A27-1,FALSE)</f>
        <v>1.1938177771712575E-4</v>
      </c>
      <c r="J27" s="15">
        <f>VLOOKUP($B27,'_eurostat_input new'!$A$12:$BO$40,J$20+$A27-1,FALSE)</f>
        <v>1.1938177771712575E-4</v>
      </c>
      <c r="K27" s="15">
        <f>VLOOKUP($B27,'_eurostat_input new'!$A$12:$BO$40,K$20+$A27-1,FALSE)</f>
        <v>0.40564782556477064</v>
      </c>
      <c r="L27" s="15">
        <f>VLOOKUP($B27,'_eurostat_input new'!$A$12:$BO$40,L$20+$A27-1,FALSE)</f>
        <v>5.3721799972706588E-3</v>
      </c>
      <c r="M27" s="15">
        <f>VLOOKUP($B27,'_eurostat_input new'!$A$12:$BO$40,M$20+$A27-1,FALSE)</f>
        <v>7.4226561392916396E-3</v>
      </c>
      <c r="N27" s="15">
        <f>VLOOKUP($B27,'_eurostat_input new'!$A$12:$BO$40,N$20+$A27-1,FALSE)</f>
        <v>2.3876355543425151E-4</v>
      </c>
      <c r="O27" s="15">
        <f>VLOOKUP($B27,'_eurostat_input new'!$A$12:$BO$40,O$20+$A27-1,FALSE)</f>
        <v>0</v>
      </c>
      <c r="P27" s="15"/>
      <c r="Q27" s="153">
        <f t="shared" si="4"/>
        <v>0.99999999999999989</v>
      </c>
      <c r="S27">
        <v>1</v>
      </c>
      <c r="T27" t="s">
        <v>19</v>
      </c>
      <c r="U27">
        <v>0</v>
      </c>
      <c r="V27" s="15">
        <f>VLOOKUP($B27,'_eurostat_input new'!$A$12:$BO$40,V$20+1,FALSE)</f>
        <v>0.48183964500565085</v>
      </c>
      <c r="W27" s="15">
        <f>VLOOKUP($B27,'_eurostat_input new'!$A$12:$BO$40,W$20+1,FALSE)</f>
        <v>4.9861171771205914E-2</v>
      </c>
      <c r="X27" s="15">
        <f>VLOOKUP($B27,'_eurostat_input new'!$A$12:$BO$40,X$20+1,FALSE)</f>
        <v>2.8045015859077518E-4</v>
      </c>
      <c r="Y27" s="15">
        <f>VLOOKUP($B27,'_eurostat_input new'!$A$12:$BO$40,Y$20+1,FALSE)</f>
        <v>7.1184173130019263E-2</v>
      </c>
      <c r="Z27" s="15">
        <f>VLOOKUP($B27,'_eurostat_input new'!$A$12:$BO$40,Z$20+1,FALSE)</f>
        <v>0</v>
      </c>
      <c r="AA27" s="15">
        <f>VLOOKUP($B27,'_eurostat_input new'!$A$12:$BO$40,AA$20+1,FALSE)</f>
        <v>0</v>
      </c>
      <c r="AB27" s="15">
        <f>VLOOKUP($B27,'_eurostat_input new'!$A$12:$BO$40,AB$20+1,FALSE)</f>
        <v>0.39012819446154429</v>
      </c>
      <c r="AC27" s="15">
        <f>VLOOKUP($B27,'_eurostat_input new'!$A$12:$BO$40,AC$20+1,FALSE)</f>
        <v>0</v>
      </c>
      <c r="AD27" s="15">
        <f>VLOOKUP($B27,'_eurostat_input new'!$A$12:$BO$40,AD$20+1,FALSE)</f>
        <v>6.7063654729888848E-3</v>
      </c>
      <c r="AE27" s="15">
        <f>VLOOKUP($B27,'_eurostat_input new'!$A$12:$BO$40,AE$20+1,FALSE)</f>
        <v>0</v>
      </c>
      <c r="AF27" s="15">
        <f>VLOOKUP($B27,'_eurostat_input new'!$A$12:$BO$40,AF$20+1,FALSE)</f>
        <v>0</v>
      </c>
      <c r="AG27" s="15">
        <f>VLOOKUP($B27,'_eurostat_input new'!$A$12:$BO$40,AG$20+1,FALSE)</f>
        <v>0</v>
      </c>
      <c r="AH27" s="16" t="str">
        <f>VLOOKUP($B27,'_eurostat_input new'!$A$12:$BO$40,AH$20+1,FALSE)</f>
        <v>Bulgaria</v>
      </c>
    </row>
    <row r="28" spans="1:34" ht="15.6" thickTop="1" thickBot="1" x14ac:dyDescent="0.35">
      <c r="A28">
        <v>15</v>
      </c>
      <c r="B28" t="s">
        <v>22</v>
      </c>
      <c r="C28">
        <v>1</v>
      </c>
      <c r="D28" s="15">
        <f>VLOOKUP($B28,'_eurostat_input new'!$A$12:$BO$40,D$20+$A28-1,FALSE)</f>
        <v>0.24110082160836124</v>
      </c>
      <c r="E28" s="15">
        <f>VLOOKUP($B28,'_eurostat_input new'!$A$12:$BO$40,E$20+$A28-1,FALSE)</f>
        <v>0.21636591048304032</v>
      </c>
      <c r="F28" s="15">
        <f>VLOOKUP($B28,'_eurostat_input new'!$A$12:$BO$40,F$20+$A28-1,FALSE)</f>
        <v>2.4787163918541803E-2</v>
      </c>
      <c r="G28" s="15">
        <f>VLOOKUP($B28,'_eurostat_input new'!$A$12:$BO$40,G$20+$A28-1,FALSE)</f>
        <v>1.1261130303947091E-3</v>
      </c>
      <c r="H28" s="15">
        <f>VLOOKUP($B28,'_eurostat_input new'!$A$12:$BO$40,H$20+$A28-1,FALSE)</f>
        <v>1.0968321520169228E-3</v>
      </c>
      <c r="I28" s="15">
        <f>VLOOKUP($B28,'_eurostat_input new'!$A$12:$BO$40,I$20+$A28-1,FALSE)</f>
        <v>7.312214346779485E-5</v>
      </c>
      <c r="J28" s="15">
        <f>VLOOKUP($B28,'_eurostat_input new'!$A$12:$BO$40,J$20+$A28-1,FALSE)</f>
        <v>7.312214346779485E-5</v>
      </c>
      <c r="K28" s="15">
        <f>VLOOKUP($B28,'_eurostat_input new'!$A$12:$BO$40,K$20+$A28-1,FALSE)</f>
        <v>0.50657085254162593</v>
      </c>
      <c r="L28" s="15">
        <f>VLOOKUP($B28,'_eurostat_input new'!$A$12:$BO$40,L$20+$A28-1,FALSE)</f>
        <v>3.2904964560507683E-3</v>
      </c>
      <c r="M28" s="15">
        <f>VLOOKUP($B28,'_eurostat_input new'!$A$12:$BO$40,M$20+$A28-1,FALSE)</f>
        <v>5.3693212360971312E-3</v>
      </c>
      <c r="N28" s="15">
        <f>VLOOKUP($B28,'_eurostat_input new'!$A$12:$BO$40,N$20+$A28-1,FALSE)</f>
        <v>1.462442869355897E-4</v>
      </c>
      <c r="O28" s="15">
        <f>VLOOKUP($B28,'_eurostat_input new'!$A$12:$BO$40,O$20+$A28-1,FALSE)</f>
        <v>0</v>
      </c>
      <c r="P28" s="15"/>
      <c r="Q28" s="153">
        <f t="shared" si="4"/>
        <v>0.99999999999999989</v>
      </c>
      <c r="S28">
        <v>1</v>
      </c>
      <c r="T28" t="s">
        <v>22</v>
      </c>
      <c r="U28">
        <v>0</v>
      </c>
      <c r="V28" s="15">
        <f>VLOOKUP($B28,'_eurostat_input new'!$A$12:$BO$40,V$20+1,FALSE)</f>
        <v>0.24110082160836124</v>
      </c>
      <c r="W28" s="15">
        <f>VLOOKUP($B28,'_eurostat_input new'!$A$12:$BO$40,W$20+1,FALSE)</f>
        <v>0.22775358998214773</v>
      </c>
      <c r="X28" s="15">
        <f>VLOOKUP($B28,'_eurostat_input new'!$A$12:$BO$40,X$20+1,FALSE)</f>
        <v>2.7541293242824224E-2</v>
      </c>
      <c r="Y28" s="15">
        <f>VLOOKUP($B28,'_eurostat_input new'!$A$12:$BO$40,Y$20+1,FALSE)</f>
        <v>1.6087329005638703E-3</v>
      </c>
      <c r="Z28" s="15">
        <f>VLOOKUP($B28,'_eurostat_input new'!$A$12:$BO$40,Z$20+1,FALSE)</f>
        <v>0</v>
      </c>
      <c r="AA28" s="15">
        <f>VLOOKUP($B28,'_eurostat_input new'!$A$12:$BO$40,AA$20+1,FALSE)</f>
        <v>0</v>
      </c>
      <c r="AB28" s="15">
        <f>VLOOKUP($B28,'_eurostat_input new'!$A$12:$BO$40,AB$20+1,FALSE)</f>
        <v>0.49706497389081261</v>
      </c>
      <c r="AC28" s="15">
        <f>VLOOKUP($B28,'_eurostat_input new'!$A$12:$BO$40,AC$20+1,FALSE)</f>
        <v>0</v>
      </c>
      <c r="AD28" s="15">
        <f>VLOOKUP($B28,'_eurostat_input new'!$A$12:$BO$40,AD$20+1,FALSE)</f>
        <v>4.9305883752903618E-3</v>
      </c>
      <c r="AE28" s="15">
        <f>VLOOKUP($B28,'_eurostat_input new'!$A$12:$BO$40,AE$20+1,FALSE)</f>
        <v>0</v>
      </c>
      <c r="AF28" s="15">
        <f>VLOOKUP($B28,'_eurostat_input new'!$A$12:$BO$40,AF$20+1,FALSE)</f>
        <v>0</v>
      </c>
      <c r="AG28" s="15">
        <f>VLOOKUP($B28,'_eurostat_input new'!$A$12:$BO$40,AG$20+1,FALSE)</f>
        <v>0</v>
      </c>
      <c r="AH28" s="16" t="str">
        <f>VLOOKUP($B28,'_eurostat_input new'!$A$12:$BO$40,AH$20+1,FALSE)</f>
        <v>Croatia</v>
      </c>
    </row>
    <row r="29" spans="1:34" ht="15.6" thickTop="1" thickBot="1" x14ac:dyDescent="0.35">
      <c r="A29">
        <v>15</v>
      </c>
      <c r="B29" t="s">
        <v>28</v>
      </c>
      <c r="C29">
        <v>1</v>
      </c>
      <c r="D29" s="15">
        <f>VLOOKUP($B29,'_eurostat_input new'!$A$12:$BO$40,D$20+$A29-1,FALSE)</f>
        <v>0.42666367702656754</v>
      </c>
      <c r="E29" s="15">
        <f>VLOOKUP($B29,'_eurostat_input new'!$A$12:$BO$40,E$20+$A29-1,FALSE)</f>
        <v>0.10721348692662507</v>
      </c>
      <c r="F29" s="15">
        <f>VLOOKUP($B29,'_eurostat_input new'!$A$12:$BO$40,F$20+$A29-1,FALSE)</f>
        <v>0.20834858133034442</v>
      </c>
      <c r="G29" s="15">
        <f>VLOOKUP($B29,'_eurostat_input new'!$A$12:$BO$40,G$20+$A29-1,FALSE)</f>
        <v>0</v>
      </c>
      <c r="H29" s="15">
        <f>VLOOKUP($B29,'_eurostat_input new'!$A$12:$BO$40,H$20+$A29-1,FALSE)</f>
        <v>2.1594493103579693E-3</v>
      </c>
      <c r="I29" s="15">
        <f>VLOOKUP($B29,'_eurostat_input new'!$A$12:$BO$40,I$20+$A29-1,FALSE)</f>
        <v>1.4396328735719795E-4</v>
      </c>
      <c r="J29" s="15">
        <f>VLOOKUP($B29,'_eurostat_input new'!$A$12:$BO$40,J$20+$A29-1,FALSE)</f>
        <v>1.4396328735719795E-4</v>
      </c>
      <c r="K29" s="15">
        <f>VLOOKUP($B29,'_eurostat_input new'!$A$12:$BO$40,K$20+$A29-1,FALSE)</f>
        <v>5.1886741849896223E-2</v>
      </c>
      <c r="L29" s="15">
        <f>VLOOKUP($B29,'_eurostat_input new'!$A$12:$BO$40,L$20+$A29-1,FALSE)</f>
        <v>6.4783479310739078E-3</v>
      </c>
      <c r="M29" s="15">
        <f>VLOOKUP($B29,'_eurostat_input new'!$A$12:$BO$40,M$20+$A29-1,FALSE)</f>
        <v>0.19081192944089231</v>
      </c>
      <c r="N29" s="15">
        <f>VLOOKUP($B29,'_eurostat_input new'!$A$12:$BO$40,N$20+$A29-1,FALSE)</f>
        <v>6.1498596095281247E-3</v>
      </c>
      <c r="O29" s="15">
        <f>VLOOKUP($B29,'_eurostat_input new'!$A$12:$BO$40,O$20+$A29-1,FALSE)</f>
        <v>0</v>
      </c>
      <c r="P29" s="15"/>
      <c r="Q29" s="153">
        <f t="shared" si="4"/>
        <v>0.99999999999999989</v>
      </c>
      <c r="S29">
        <v>1</v>
      </c>
      <c r="T29" s="65" t="s">
        <v>28</v>
      </c>
      <c r="U29" s="65">
        <v>0</v>
      </c>
      <c r="V29" s="66">
        <f>VLOOKUP($B29,'_eurostat_input new'!$A$12:$BO$40,V$20+1,FALSE)</f>
        <v>0.42666367702656754</v>
      </c>
      <c r="W29" s="66">
        <f>VLOOKUP($B29,'_eurostat_input new'!$A$12:$BO$40,W$20+1,FALSE)</f>
        <v>0.11285630202802639</v>
      </c>
      <c r="X29" s="66">
        <f>VLOOKUP($B29,'_eurostat_input new'!$A$12:$BO$40,X$20+1,FALSE)</f>
        <v>0.23149842370038268</v>
      </c>
      <c r="Y29" s="66">
        <f>VLOOKUP($B29,'_eurostat_input new'!$A$12:$BO$40,Y$20+1,FALSE)</f>
        <v>0</v>
      </c>
      <c r="Z29" s="66">
        <f>VLOOKUP($B29,'_eurostat_input new'!$A$12:$BO$40,Z$20+1,FALSE)</f>
        <v>0</v>
      </c>
      <c r="AA29" s="66">
        <f>VLOOKUP($B29,'_eurostat_input new'!$A$12:$BO$40,AA$20+1,FALSE)</f>
        <v>0</v>
      </c>
      <c r="AB29" s="66">
        <f>VLOOKUP($B29,'_eurostat_input new'!$A$12:$BO$40,AB$20+1,FALSE)</f>
        <v>3.3171514493460494E-2</v>
      </c>
      <c r="AC29" s="66">
        <f>VLOOKUP($B29,'_eurostat_input new'!$A$12:$BO$40,AC$20+1,FALSE)</f>
        <v>5.8619330348137289E-3</v>
      </c>
      <c r="AD29" s="66">
        <f>VLOOKUP($B29,'_eurostat_input new'!$A$12:$BO$40,AD$20+1,FALSE)</f>
        <v>0.18994814971674912</v>
      </c>
      <c r="AE29" s="66">
        <f>VLOOKUP($B29,'_eurostat_input new'!$A$12:$BO$40,AE$20+1,FALSE)</f>
        <v>0</v>
      </c>
      <c r="AF29" s="66">
        <f>VLOOKUP($B29,'_eurostat_input new'!$A$12:$BO$40,AF$20+1,FALSE)</f>
        <v>0</v>
      </c>
      <c r="AG29" s="66">
        <f>VLOOKUP($B29,'_eurostat_input new'!$A$12:$BO$40,AG$20+1,FALSE)</f>
        <v>0</v>
      </c>
      <c r="AH29" s="16" t="str">
        <f>VLOOKUP($B29,'_eurostat_input new'!$A$12:$BO$40,AH$20+1,FALSE)</f>
        <v>Cyprus</v>
      </c>
    </row>
    <row r="30" spans="1:34" ht="15.6" thickTop="1" thickBot="1" x14ac:dyDescent="0.35">
      <c r="A30">
        <v>15</v>
      </c>
      <c r="B30" t="s">
        <v>13</v>
      </c>
      <c r="C30">
        <v>1</v>
      </c>
      <c r="D30" s="15">
        <f>VLOOKUP($B30,'_eurostat_input new'!$A$12:$BO$40,D$20+$A30-1,FALSE)</f>
        <v>0.20685217804345168</v>
      </c>
      <c r="E30" s="15">
        <f>VLOOKUP($B30,'_eurostat_input new'!$A$12:$BO$40,E$20+$A30-1,FALSE)</f>
        <v>0.30287734366047236</v>
      </c>
      <c r="F30" s="15">
        <f>VLOOKUP($B30,'_eurostat_input new'!$A$12:$BO$40,F$20+$A30-1,FALSE)</f>
        <v>0</v>
      </c>
      <c r="G30" s="15">
        <f>VLOOKUP($B30,'_eurostat_input new'!$A$12:$BO$40,G$20+$A30-1,FALSE)</f>
        <v>9.8811010807050709E-2</v>
      </c>
      <c r="H30" s="15">
        <f>VLOOKUP($B30,'_eurostat_input new'!$A$12:$BO$40,H$20+$A30-1,FALSE)</f>
        <v>4.371636666329998E-3</v>
      </c>
      <c r="I30" s="15">
        <f>VLOOKUP($B30,'_eurostat_input new'!$A$12:$BO$40,I$20+$A30-1,FALSE)</f>
        <v>2.914424444219999E-4</v>
      </c>
      <c r="J30" s="15">
        <f>VLOOKUP($B30,'_eurostat_input new'!$A$12:$BO$40,J$20+$A30-1,FALSE)</f>
        <v>2.914424444219999E-4</v>
      </c>
      <c r="K30" s="15">
        <f>VLOOKUP($B30,'_eurostat_input new'!$A$12:$BO$40,K$20+$A30-1,FALSE)</f>
        <v>0.34785476618932526</v>
      </c>
      <c r="L30" s="15">
        <f>VLOOKUP($B30,'_eurostat_input new'!$A$12:$BO$40,L$20+$A30-1,FALSE)</f>
        <v>3.3195166152365486E-2</v>
      </c>
      <c r="M30" s="15">
        <f>VLOOKUP($B30,'_eurostat_input new'!$A$12:$BO$40,M$20+$A30-1,FALSE)</f>
        <v>4.8721287033165195E-3</v>
      </c>
      <c r="N30" s="15">
        <f>VLOOKUP($B30,'_eurostat_input new'!$A$12:$BO$40,N$20+$A30-1,FALSE)</f>
        <v>5.828848888439998E-4</v>
      </c>
      <c r="O30" s="15">
        <f>VLOOKUP($B30,'_eurostat_input new'!$A$12:$BO$40,O$20+$A30-1,FALSE)</f>
        <v>0</v>
      </c>
      <c r="P30" s="15"/>
      <c r="Q30" s="153">
        <f t="shared" si="4"/>
        <v>1</v>
      </c>
      <c r="S30">
        <v>1</v>
      </c>
      <c r="T30" t="s">
        <v>13</v>
      </c>
      <c r="U30">
        <v>0</v>
      </c>
      <c r="V30" s="15">
        <f>VLOOKUP($B30,'_eurostat_input new'!$A$12:$BO$40,V$20+1,FALSE)</f>
        <v>0.20685217804345168</v>
      </c>
      <c r="W30" s="15">
        <f>VLOOKUP($B30,'_eurostat_input new'!$A$12:$BO$40,W$20+1,FALSE)</f>
        <v>0.31881825648470774</v>
      </c>
      <c r="X30" s="15">
        <f>VLOOKUP($B30,'_eurostat_input new'!$A$12:$BO$40,X$20+1,FALSE)</f>
        <v>0</v>
      </c>
      <c r="Y30" s="15">
        <f>VLOOKUP($B30,'_eurostat_input new'!$A$12:$BO$40,Y$20+1,FALSE)</f>
        <v>0.1411585868672153</v>
      </c>
      <c r="Z30" s="15">
        <f>VLOOKUP($B30,'_eurostat_input new'!$A$12:$BO$40,Z$20+1,FALSE)</f>
        <v>0</v>
      </c>
      <c r="AA30" s="15">
        <f>VLOOKUP($B30,'_eurostat_input new'!$A$12:$BO$40,AA$20+1,FALSE)</f>
        <v>2.0080256153375494E-2</v>
      </c>
      <c r="AB30" s="15">
        <f>VLOOKUP($B30,'_eurostat_input new'!$A$12:$BO$40,AB$20+1,FALSE)</f>
        <v>0.30996724841446527</v>
      </c>
      <c r="AC30" s="15">
        <f>VLOOKUP($B30,'_eurostat_input new'!$A$12:$BO$40,AC$20+1,FALSE)</f>
        <v>0</v>
      </c>
      <c r="AD30" s="15">
        <f>VLOOKUP($B30,'_eurostat_input new'!$A$12:$BO$40,AD$20+1,FALSE)</f>
        <v>3.1234740367845201E-3</v>
      </c>
      <c r="AE30" s="15">
        <f>VLOOKUP($B30,'_eurostat_input new'!$A$12:$BO$40,AE$20+1,FALSE)</f>
        <v>0</v>
      </c>
      <c r="AF30" s="15">
        <f>VLOOKUP($B30,'_eurostat_input new'!$A$12:$BO$40,AF$20+1,FALSE)</f>
        <v>0</v>
      </c>
      <c r="AG30" s="15">
        <f>VLOOKUP($B30,'_eurostat_input new'!$A$12:$BO$40,AG$20+1,FALSE)</f>
        <v>0</v>
      </c>
      <c r="AH30" s="16" t="str">
        <f>VLOOKUP($B30,'_eurostat_input new'!$A$12:$BO$40,AH$20+1,FALSE)</f>
        <v>Czech Republic</v>
      </c>
    </row>
    <row r="31" spans="1:34" ht="15.6" thickTop="1" thickBot="1" x14ac:dyDescent="0.35">
      <c r="A31">
        <v>15</v>
      </c>
      <c r="B31" t="s">
        <v>17</v>
      </c>
      <c r="C31">
        <v>1</v>
      </c>
      <c r="D31" s="15">
        <f>VLOOKUP($B31,'_eurostat_input new'!$A$12:$BO$40,D$20+$A31-1,FALSE)</f>
        <v>0.29464638729204767</v>
      </c>
      <c r="E31" s="15">
        <f>VLOOKUP($B31,'_eurostat_input new'!$A$12:$BO$40,E$20+$A31-1,FALSE)</f>
        <v>0.20114004941806746</v>
      </c>
      <c r="F31" s="15">
        <f>VLOOKUP($B31,'_eurostat_input new'!$A$12:$BO$40,F$20+$A31-1,FALSE)</f>
        <v>3.5838987698194692E-2</v>
      </c>
      <c r="G31" s="15">
        <f>VLOOKUP($B31,'_eurostat_input new'!$A$12:$BO$40,G$20+$A31-1,FALSE)</f>
        <v>0</v>
      </c>
      <c r="H31" s="15">
        <f>VLOOKUP($B31,'_eurostat_input new'!$A$12:$BO$40,H$20+$A31-1,FALSE)</f>
        <v>1.0926321101001344E-3</v>
      </c>
      <c r="I31" s="15">
        <f>VLOOKUP($B31,'_eurostat_input new'!$A$12:$BO$40,I$20+$A31-1,FALSE)</f>
        <v>1.4853680162162713E-2</v>
      </c>
      <c r="J31" s="15">
        <f>VLOOKUP($B31,'_eurostat_input new'!$A$12:$BO$40,J$20+$A31-1,FALSE)</f>
        <v>7.2842140673342297E-5</v>
      </c>
      <c r="K31" s="15">
        <f>VLOOKUP($B31,'_eurostat_input new'!$A$12:$BO$40,K$20+$A31-1,FALSE)</f>
        <v>0.38226842362491248</v>
      </c>
      <c r="L31" s="15">
        <f>VLOOKUP($B31,'_eurostat_input new'!$A$12:$BO$40,L$20+$A31-1,FALSE)</f>
        <v>6.5171763805165178E-2</v>
      </c>
      <c r="M31" s="15">
        <f>VLOOKUP($B31,'_eurostat_input new'!$A$12:$BO$40,M$20+$A31-1,FALSE)</f>
        <v>5.023460463277704E-3</v>
      </c>
      <c r="N31" s="15">
        <f>VLOOKUP($B31,'_eurostat_input new'!$A$12:$BO$40,N$20+$A31-1,FALSE)</f>
        <v>1.4568428134668459E-4</v>
      </c>
      <c r="O31" s="15">
        <f>VLOOKUP($B31,'_eurostat_input new'!$A$12:$BO$40,O$20+$A31-1,FALSE)</f>
        <v>0</v>
      </c>
      <c r="P31" s="15"/>
      <c r="Q31" s="153">
        <f t="shared" si="4"/>
        <v>1.0002539109959483</v>
      </c>
      <c r="S31">
        <v>1</v>
      </c>
      <c r="T31" t="s">
        <v>17</v>
      </c>
      <c r="U31">
        <v>0</v>
      </c>
      <c r="V31" s="15">
        <f>VLOOKUP($B31,'_eurostat_input new'!$A$12:$BO$40,V$20+1,FALSE)</f>
        <v>0.29464638729204767</v>
      </c>
      <c r="W31" s="15">
        <f>VLOOKUP($B31,'_eurostat_input new'!$A$12:$BO$40,W$20+1,FALSE)</f>
        <v>0.21172636780849208</v>
      </c>
      <c r="X31" s="15">
        <f>VLOOKUP($B31,'_eurostat_input new'!$A$12:$BO$40,X$20+1,FALSE)</f>
        <v>3.9821097442438544E-2</v>
      </c>
      <c r="Y31" s="15">
        <f>VLOOKUP($B31,'_eurostat_input new'!$A$12:$BO$40,Y$20+1,FALSE)</f>
        <v>0</v>
      </c>
      <c r="Z31" s="15">
        <f>VLOOKUP($B31,'_eurostat_input new'!$A$12:$BO$40,Z$20+1,FALSE)</f>
        <v>0</v>
      </c>
      <c r="AA31" s="15">
        <f>VLOOKUP($B31,'_eurostat_input new'!$A$12:$BO$40,AA$20+1,FALSE)</f>
        <v>6.1893867474864778E-2</v>
      </c>
      <c r="AB31" s="15">
        <f>VLOOKUP($B31,'_eurostat_input new'!$A$12:$BO$40,AB$20+1,FALSE)</f>
        <v>0.37279894533737801</v>
      </c>
      <c r="AC31" s="15">
        <f>VLOOKUP($B31,'_eurostat_input new'!$A$12:$BO$40,AC$20+1,FALSE)</f>
        <v>0</v>
      </c>
      <c r="AD31" s="15">
        <f>VLOOKUP($B31,'_eurostat_input new'!$A$12:$BO$40,AD$20+1,FALSE)</f>
        <v>4.5864076192376506E-3</v>
      </c>
      <c r="AE31" s="15">
        <f>VLOOKUP($B31,'_eurostat_input new'!$A$12:$BO$40,AE$20+1,FALSE)</f>
        <v>1.478083802148937E-2</v>
      </c>
      <c r="AF31" s="15">
        <f>VLOOKUP($B31,'_eurostat_input new'!$A$12:$BO$40,AF$20+1,FALSE)</f>
        <v>0</v>
      </c>
      <c r="AG31" s="15">
        <f>VLOOKUP($B31,'_eurostat_input new'!$A$12:$BO$40,AG$20+1,FALSE)</f>
        <v>0</v>
      </c>
      <c r="AH31" s="16" t="str">
        <f>VLOOKUP($B31,'_eurostat_input new'!$A$12:$BO$40,AH$20+1,FALSE)</f>
        <v>Denmark</v>
      </c>
    </row>
    <row r="32" spans="1:34" ht="15.6" thickTop="1" thickBot="1" x14ac:dyDescent="0.35">
      <c r="A32">
        <v>15</v>
      </c>
      <c r="B32" t="s">
        <v>25</v>
      </c>
      <c r="C32">
        <v>1</v>
      </c>
      <c r="D32" s="15">
        <f>VLOOKUP($B32,'_eurostat_input new'!$A$12:$BO$40,D$20+$A32-1,FALSE)</f>
        <v>0.27126895811167639</v>
      </c>
      <c r="E32" s="15">
        <f>VLOOKUP($B32,'_eurostat_input new'!$A$12:$BO$40,E$20+$A32-1,FALSE)</f>
        <v>0.10089602642914526</v>
      </c>
      <c r="F32" s="15">
        <f>VLOOKUP($B32,'_eurostat_input new'!$A$12:$BO$40,F$20+$A32-1,FALSE)</f>
        <v>8.9569795908939838E-4</v>
      </c>
      <c r="G32" s="15">
        <f>VLOOKUP($B32,'_eurostat_input new'!$A$12:$BO$40,G$20+$A32-1,FALSE)</f>
        <v>0</v>
      </c>
      <c r="H32" s="15">
        <f>VLOOKUP($B32,'_eurostat_input new'!$A$12:$BO$40,H$20+$A32-1,FALSE)</f>
        <v>4.0573793819517805E-4</v>
      </c>
      <c r="I32" s="15">
        <f>VLOOKUP($B32,'_eurostat_input new'!$A$12:$BO$40,I$20+$A32-1,FALSE)</f>
        <v>2.7049195879678537E-5</v>
      </c>
      <c r="J32" s="15">
        <f>VLOOKUP($B32,'_eurostat_input new'!$A$12:$BO$40,J$20+$A32-1,FALSE)</f>
        <v>2.7049195879678537E-5</v>
      </c>
      <c r="K32" s="15">
        <f>VLOOKUP($B32,'_eurostat_input new'!$A$12:$BO$40,K$20+$A32-1,FALSE)</f>
        <v>0.62590985010597877</v>
      </c>
      <c r="L32" s="15">
        <f>VLOOKUP($B32,'_eurostat_input new'!$A$12:$BO$40,L$20+$A32-1,FALSE)</f>
        <v>1.2172138145855342E-3</v>
      </c>
      <c r="M32" s="15">
        <f>VLOOKUP($B32,'_eurostat_input new'!$A$12:$BO$40,M$20+$A32-1,FALSE)</f>
        <v>1.6229517527807121E-4</v>
      </c>
      <c r="N32" s="15">
        <f>VLOOKUP($B32,'_eurostat_input new'!$A$12:$BO$40,N$20+$A32-1,FALSE)</f>
        <v>5.4098391759357074E-5</v>
      </c>
      <c r="O32" s="15">
        <f>VLOOKUP($B32,'_eurostat_input new'!$A$12:$BO$40,O$20+$A32-1,FALSE)</f>
        <v>0</v>
      </c>
      <c r="P32" s="15"/>
      <c r="Q32" s="153">
        <f t="shared" si="4"/>
        <v>1.0008639763174674</v>
      </c>
      <c r="S32">
        <v>1</v>
      </c>
      <c r="T32" s="65" t="s">
        <v>25</v>
      </c>
      <c r="U32" s="65">
        <v>0</v>
      </c>
      <c r="V32" s="66">
        <f>VLOOKUP($B32,'_eurostat_input new'!$A$12:$BO$40,V$20+1,FALSE)</f>
        <v>0.27126895811167639</v>
      </c>
      <c r="W32" s="66">
        <f>VLOOKUP($B32,'_eurostat_input new'!$A$12:$BO$40,W$20+1,FALSE)</f>
        <v>0.10620634360962659</v>
      </c>
      <c r="X32" s="66">
        <f>VLOOKUP($B32,'_eurostat_input new'!$A$12:$BO$40,X$20+1,FALSE)</f>
        <v>9.9521995454377593E-4</v>
      </c>
      <c r="Y32" s="66">
        <f>VLOOKUP($B32,'_eurostat_input new'!$A$12:$BO$40,Y$20+1,FALSE)</f>
        <v>0</v>
      </c>
      <c r="Z32" s="66">
        <f>VLOOKUP($B32,'_eurostat_input new'!$A$12:$BO$40,Z$20+1,FALSE)</f>
        <v>0</v>
      </c>
      <c r="AA32" s="66">
        <f>VLOOKUP($B32,'_eurostat_input new'!$A$12:$BO$40,AA$20+1,FALSE)</f>
        <v>0</v>
      </c>
      <c r="AB32" s="66">
        <f>VLOOKUP($B32,'_eurostat_input new'!$A$12:$BO$40,AB$20+1,FALSE)</f>
        <v>0.62239345464162055</v>
      </c>
      <c r="AC32" s="66">
        <f>VLOOKUP($B32,'_eurostat_input new'!$A$12:$BO$40,AC$20+1,FALSE)</f>
        <v>0</v>
      </c>
      <c r="AD32" s="66">
        <f>VLOOKUP($B32,'_eurostat_input new'!$A$12:$BO$40,AD$20+1,FALSE)</f>
        <v>0</v>
      </c>
      <c r="AE32" s="66">
        <f>VLOOKUP($B32,'_eurostat_input new'!$A$12:$BO$40,AE$20+1,FALSE)</f>
        <v>0</v>
      </c>
      <c r="AF32" s="66">
        <f>VLOOKUP($B32,'_eurostat_input new'!$A$12:$BO$40,AF$20+1,FALSE)</f>
        <v>0</v>
      </c>
      <c r="AG32" s="66">
        <f>VLOOKUP($B32,'_eurostat_input new'!$A$12:$BO$40,AG$20+1,FALSE)</f>
        <v>0</v>
      </c>
      <c r="AH32" s="16" t="str">
        <f>VLOOKUP($B32,'_eurostat_input new'!$A$12:$BO$40,AH$20+1,FALSE)</f>
        <v>Estonia</v>
      </c>
    </row>
    <row r="33" spans="1:34" ht="15.6" thickTop="1" thickBot="1" x14ac:dyDescent="0.35">
      <c r="A33">
        <v>15</v>
      </c>
      <c r="B33" t="s">
        <v>11</v>
      </c>
      <c r="C33">
        <v>1</v>
      </c>
      <c r="D33" s="15">
        <f>VLOOKUP($B33,'_eurostat_input new'!$A$12:$BO$40,D$20+$A33-1,FALSE)</f>
        <v>0.46562955112491189</v>
      </c>
      <c r="E33" s="15">
        <f>VLOOKUP($B33,'_eurostat_input new'!$A$12:$BO$40,E$20+$A33-1,FALSE)</f>
        <v>5.5124187521342054E-3</v>
      </c>
      <c r="F33" s="15">
        <f>VLOOKUP($B33,'_eurostat_input new'!$A$12:$BO$40,F$20+$A33-1,FALSE)</f>
        <v>5.808949688164014E-2</v>
      </c>
      <c r="G33" s="15">
        <f>VLOOKUP($B33,'_eurostat_input new'!$A$12:$BO$40,G$20+$A33-1,FALSE)</f>
        <v>2.5101334498998001E-4</v>
      </c>
      <c r="H33" s="15">
        <f>VLOOKUP($B33,'_eurostat_input new'!$A$12:$BO$40,H$20+$A33-1,FALSE)</f>
        <v>5.1390697447509107E-4</v>
      </c>
      <c r="I33" s="15">
        <f>VLOOKUP($B33,'_eurostat_input new'!$A$12:$BO$40,I$20+$A33-1,FALSE)</f>
        <v>3.4260464965006066E-5</v>
      </c>
      <c r="J33" s="15">
        <f>VLOOKUP($B33,'_eurostat_input new'!$A$12:$BO$40,J$20+$A33-1,FALSE)</f>
        <v>6.8525028279160945E-4</v>
      </c>
      <c r="K33" s="15">
        <f>VLOOKUP($B33,'_eurostat_input new'!$A$12:$BO$40,K$20+$A33-1,FALSE)</f>
        <v>0.30469274075746311</v>
      </c>
      <c r="L33" s="15">
        <f>VLOOKUP($B33,'_eurostat_input new'!$A$12:$BO$40,L$20+$A33-1,FALSE)</f>
        <v>0.16380283919838204</v>
      </c>
      <c r="M33" s="15">
        <f>VLOOKUP($B33,'_eurostat_input new'!$A$12:$BO$40,M$20+$A33-1,FALSE)</f>
        <v>7.2000128831668135E-4</v>
      </c>
      <c r="N33" s="15">
        <f>VLOOKUP($B33,'_eurostat_input new'!$A$12:$BO$40,N$20+$A33-1,FALSE)</f>
        <v>6.8520929930012133E-5</v>
      </c>
      <c r="O33" s="15">
        <f>VLOOKUP($B33,'_eurostat_input new'!$A$12:$BO$40,O$20+$A33-1,FALSE)</f>
        <v>0</v>
      </c>
      <c r="P33" s="15"/>
      <c r="Q33" s="153">
        <f t="shared" si="4"/>
        <v>0.99999999999999989</v>
      </c>
      <c r="S33">
        <v>1</v>
      </c>
      <c r="T33" t="s">
        <v>11</v>
      </c>
      <c r="U33">
        <v>0</v>
      </c>
      <c r="V33" s="15">
        <f>VLOOKUP($B33,'_eurostat_input new'!$A$12:$BO$40,V$20+1,FALSE)</f>
        <v>0.46562955112491189</v>
      </c>
      <c r="W33" s="15">
        <f>VLOOKUP($B33,'_eurostat_input new'!$A$12:$BO$40,W$20+1,FALSE)</f>
        <v>5.8025460548781112E-3</v>
      </c>
      <c r="X33" s="15">
        <f>VLOOKUP($B33,'_eurostat_input new'!$A$12:$BO$40,X$20+1,FALSE)</f>
        <v>6.45438854240446E-2</v>
      </c>
      <c r="Y33" s="15">
        <f>VLOOKUP($B33,'_eurostat_input new'!$A$12:$BO$40,Y$20+1,FALSE)</f>
        <v>3.5859049284282861E-4</v>
      </c>
      <c r="Z33" s="15">
        <f>VLOOKUP($B33,'_eurostat_input new'!$A$12:$BO$40,Z$20+1,FALSE)</f>
        <v>0</v>
      </c>
      <c r="AA33" s="15">
        <f>VLOOKUP($B33,'_eurostat_input new'!$A$12:$BO$40,AA$20+1,FALSE)</f>
        <v>0.16226111827495676</v>
      </c>
      <c r="AB33" s="15">
        <f>VLOOKUP($B33,'_eurostat_input new'!$A$12:$BO$40,AB$20+1,FALSE)</f>
        <v>0.30023888031201235</v>
      </c>
      <c r="AC33" s="15">
        <f>VLOOKUP($B33,'_eurostat_input new'!$A$12:$BO$40,AC$20+1,FALSE)</f>
        <v>0</v>
      </c>
      <c r="AD33" s="15">
        <f>VLOOKUP($B33,'_eurostat_input new'!$A$12:$BO$40,AD$20+1,FALSE)</f>
        <v>5.1443849852664497E-4</v>
      </c>
      <c r="AE33" s="15">
        <f>VLOOKUP($B33,'_eurostat_input new'!$A$12:$BO$40,AE$20+1,FALSE)</f>
        <v>0</v>
      </c>
      <c r="AF33" s="15">
        <f>VLOOKUP($B33,'_eurostat_input new'!$A$12:$BO$40,AF$20+1,FALSE)</f>
        <v>6.5098981782660335E-4</v>
      </c>
      <c r="AG33" s="15">
        <f>VLOOKUP($B33,'_eurostat_input new'!$A$12:$BO$40,AG$20+1,FALSE)</f>
        <v>0</v>
      </c>
      <c r="AH33" s="16" t="str">
        <f>VLOOKUP($B33,'_eurostat_input new'!$A$12:$BO$40,AH$20+1,FALSE)</f>
        <v>Finland</v>
      </c>
    </row>
    <row r="34" spans="1:34" ht="15.6" thickTop="1" thickBot="1" x14ac:dyDescent="0.35">
      <c r="A34">
        <v>15</v>
      </c>
      <c r="B34" t="s">
        <v>3</v>
      </c>
      <c r="C34">
        <v>1</v>
      </c>
      <c r="D34" s="15">
        <f>VLOOKUP($B34,'_eurostat_input new'!$A$12:$BO$40,D$20+$A34-1,FALSE)</f>
        <v>0.36214802096851501</v>
      </c>
      <c r="E34" s="15">
        <f>VLOOKUP($B34,'_eurostat_input new'!$A$12:$BO$40,E$20+$A34-1,FALSE)</f>
        <v>0.28070997226303634</v>
      </c>
      <c r="F34" s="15">
        <f>VLOOKUP($B34,'_eurostat_input new'!$A$12:$BO$40,F$20+$A34-1,FALSE)</f>
        <v>8.6077060065208141E-2</v>
      </c>
      <c r="G34" s="15">
        <f>VLOOKUP($B34,'_eurostat_input new'!$A$12:$BO$40,G$20+$A34-1,FALSE)</f>
        <v>0</v>
      </c>
      <c r="H34" s="15">
        <f>VLOOKUP($B34,'_eurostat_input new'!$A$12:$BO$40,H$20+$A34-1,FALSE)</f>
        <v>1.8253745138624043E-3</v>
      </c>
      <c r="I34" s="15">
        <f>VLOOKUP($B34,'_eurostat_input new'!$A$12:$BO$40,I$20+$A34-1,FALSE)</f>
        <v>1.2169163425749362E-4</v>
      </c>
      <c r="J34" s="15">
        <f>VLOOKUP($B34,'_eurostat_input new'!$A$12:$BO$40,J$20+$A34-1,FALSE)</f>
        <v>1.2169163425749362E-4</v>
      </c>
      <c r="K34" s="15">
        <f>VLOOKUP($B34,'_eurostat_input new'!$A$12:$BO$40,K$20+$A34-1,FALSE)</f>
        <v>0.1933441564246807</v>
      </c>
      <c r="L34" s="15">
        <f>VLOOKUP($B34,'_eurostat_input new'!$A$12:$BO$40,L$20+$A34-1,FALSE)</f>
        <v>7.0216741330012877E-2</v>
      </c>
      <c r="M34" s="15">
        <f>VLOOKUP($B34,'_eurostat_input new'!$A$12:$BO$40,M$20+$A34-1,FALSE)</f>
        <v>5.6941999369978305E-3</v>
      </c>
      <c r="N34" s="15">
        <f>VLOOKUP($B34,'_eurostat_input new'!$A$12:$BO$40,N$20+$A34-1,FALSE)</f>
        <v>2.4338326851498725E-4</v>
      </c>
      <c r="O34" s="15">
        <f>VLOOKUP($B34,'_eurostat_input new'!$A$12:$BO$40,O$20+$A34-1,FALSE)</f>
        <v>0</v>
      </c>
      <c r="P34" s="15"/>
      <c r="Q34" s="153">
        <f t="shared" si="4"/>
        <v>1.0005022920393432</v>
      </c>
      <c r="S34">
        <v>1</v>
      </c>
      <c r="T34" t="s">
        <v>3</v>
      </c>
      <c r="U34">
        <v>0</v>
      </c>
      <c r="V34" s="15">
        <f>VLOOKUP($B34,'_eurostat_input new'!$A$12:$BO$40,V$20+1,FALSE)</f>
        <v>0.36214802096851501</v>
      </c>
      <c r="W34" s="15">
        <f>VLOOKUP($B34,'_eurostat_input new'!$A$12:$BO$40,W$20+1,FALSE)</f>
        <v>0.29548418132951193</v>
      </c>
      <c r="X34" s="15">
        <f>VLOOKUP($B34,'_eurostat_input new'!$A$12:$BO$40,X$20+1,FALSE)</f>
        <v>9.5641177850231268E-2</v>
      </c>
      <c r="Y34" s="15">
        <f>VLOOKUP($B34,'_eurostat_input new'!$A$12:$BO$40,Y$20+1,FALSE)</f>
        <v>0</v>
      </c>
      <c r="Z34" s="15">
        <f>VLOOKUP($B34,'_eurostat_input new'!$A$12:$BO$40,Z$20+1,FALSE)</f>
        <v>0</v>
      </c>
      <c r="AA34" s="15">
        <f>VLOOKUP($B34,'_eurostat_input new'!$A$12:$BO$40,AA$20+1,FALSE)</f>
        <v>6.4740617788425658E-2</v>
      </c>
      <c r="AB34" s="15">
        <f>VLOOKUP($B34,'_eurostat_input new'!$A$12:$BO$40,AB$20+1,FALSE)</f>
        <v>0.17752424397120653</v>
      </c>
      <c r="AC34" s="15">
        <f>VLOOKUP($B34,'_eurostat_input new'!$A$12:$BO$40,AC$20+1,FALSE)</f>
        <v>0</v>
      </c>
      <c r="AD34" s="15">
        <f>VLOOKUP($B34,'_eurostat_input new'!$A$12:$BO$40,AD$20+1,FALSE)</f>
        <v>4.9640501314528688E-3</v>
      </c>
      <c r="AE34" s="15">
        <f>VLOOKUP($B34,'_eurostat_input new'!$A$12:$BO$40,AE$20+1,FALSE)</f>
        <v>0</v>
      </c>
      <c r="AF34" s="15">
        <f>VLOOKUP($B34,'_eurostat_input new'!$A$12:$BO$40,AF$20+1,FALSE)</f>
        <v>0</v>
      </c>
      <c r="AG34" s="15">
        <f>VLOOKUP($B34,'_eurostat_input new'!$A$12:$BO$40,AG$20+1,FALSE)</f>
        <v>0</v>
      </c>
      <c r="AH34" s="16" t="str">
        <f>VLOOKUP($B34,'_eurostat_input new'!$A$12:$BO$40,AH$20+1,FALSE)</f>
        <v>France</v>
      </c>
    </row>
    <row r="35" spans="1:34" ht="15.6" thickTop="1" thickBot="1" x14ac:dyDescent="0.35">
      <c r="A35">
        <v>15</v>
      </c>
      <c r="B35" t="s">
        <v>2</v>
      </c>
      <c r="C35">
        <v>1</v>
      </c>
      <c r="D35" s="15">
        <f>VLOOKUP($B35,'_eurostat_input new'!$A$12:$BO$40,D$20+$A35-1,FALSE)</f>
        <v>0.20686055170420559</v>
      </c>
      <c r="E35" s="15">
        <f>VLOOKUP($B35,'_eurostat_input new'!$A$12:$BO$40,E$20+$A35-1,FALSE)</f>
        <v>0.40589321090706959</v>
      </c>
      <c r="F35" s="15">
        <f>VLOOKUP($B35,'_eurostat_input new'!$A$12:$BO$40,F$20+$A35-1,FALSE)</f>
        <v>0.1753282724136167</v>
      </c>
      <c r="G35" s="15">
        <f>VLOOKUP($B35,'_eurostat_input new'!$A$12:$BO$40,G$20+$A35-1,FALSE)</f>
        <v>6.0193416714453231E-3</v>
      </c>
      <c r="H35" s="15">
        <f>VLOOKUP($B35,'_eurostat_input new'!$A$12:$BO$40,H$20+$A35-1,FALSE)</f>
        <v>3.2567578192736753E-3</v>
      </c>
      <c r="I35" s="15">
        <f>VLOOKUP($B35,'_eurostat_input new'!$A$12:$BO$40,I$20+$A35-1,FALSE)</f>
        <v>8.4518198352967772E-3</v>
      </c>
      <c r="J35" s="15">
        <f>VLOOKUP($B35,'_eurostat_input new'!$A$12:$BO$40,J$20+$A35-1,FALSE)</f>
        <v>2.4582038697292018E-4</v>
      </c>
      <c r="K35" s="15">
        <f>VLOOKUP($B35,'_eurostat_input new'!$A$12:$BO$40,K$20+$A35-1,FALSE)</f>
        <v>0.14216839188584887</v>
      </c>
      <c r="L35" s="15">
        <f>VLOOKUP($B35,'_eurostat_input new'!$A$12:$BO$40,L$20+$A35-1,FALSE)</f>
        <v>3.5133099388073269E-2</v>
      </c>
      <c r="M35" s="15">
        <f>VLOOKUP($B35,'_eurostat_input new'!$A$12:$BO$40,M$20+$A35-1,FALSE)</f>
        <v>1.5534593257752459E-2</v>
      </c>
      <c r="N35" s="15">
        <f>VLOOKUP($B35,'_eurostat_input new'!$A$12:$BO$40,N$20+$A35-1,FALSE)</f>
        <v>1.1081407304448401E-3</v>
      </c>
      <c r="O35" s="15">
        <f>VLOOKUP($B35,'_eurostat_input new'!$A$12:$BO$40,O$20+$A35-1,FALSE)</f>
        <v>0</v>
      </c>
      <c r="P35" s="15"/>
      <c r="Q35" s="153">
        <f t="shared" si="4"/>
        <v>1</v>
      </c>
      <c r="S35">
        <v>1</v>
      </c>
      <c r="T35" t="s">
        <v>2</v>
      </c>
      <c r="U35">
        <v>0</v>
      </c>
      <c r="V35" s="15">
        <f>VLOOKUP($B35,'_eurostat_input new'!$A$12:$BO$40,V$20+1,FALSE)</f>
        <v>0.20686055170420559</v>
      </c>
      <c r="W35" s="15">
        <f>VLOOKUP($B35,'_eurostat_input new'!$A$12:$BO$40,W$20+1,FALSE)</f>
        <v>0.42725601148112591</v>
      </c>
      <c r="X35" s="15">
        <f>VLOOKUP($B35,'_eurostat_input new'!$A$12:$BO$40,X$20+1,FALSE)</f>
        <v>0.19480919157068521</v>
      </c>
      <c r="Y35" s="15">
        <f>VLOOKUP($B35,'_eurostat_input new'!$A$12:$BO$40,Y$20+1,FALSE)</f>
        <v>8.5990595306361765E-3</v>
      </c>
      <c r="Z35" s="15">
        <f>VLOOKUP($B35,'_eurostat_input new'!$A$12:$BO$40,Z$20+1,FALSE)</f>
        <v>0</v>
      </c>
      <c r="AA35" s="15">
        <f>VLOOKUP($B35,'_eurostat_input new'!$A$12:$BO$40,AA$20+1,FALSE)</f>
        <v>2.5362825930252242E-2</v>
      </c>
      <c r="AB35" s="15">
        <f>VLOOKUP($B35,'_eurostat_input new'!$A$12:$BO$40,AB$20+1,FALSE)</f>
        <v>0.11394315745214369</v>
      </c>
      <c r="AC35" s="15">
        <f>VLOOKUP($B35,'_eurostat_input new'!$A$12:$BO$40,AC$20+1,FALSE)</f>
        <v>6.739063545416835E-4</v>
      </c>
      <c r="AD35" s="15">
        <f>VLOOKUP($B35,'_eurostat_input new'!$A$12:$BO$40,AD$20+1,FALSE)</f>
        <v>1.4231890130042989E-2</v>
      </c>
      <c r="AE35" s="15">
        <f>VLOOKUP($B35,'_eurostat_input new'!$A$12:$BO$40,AE$20+1,FALSE)</f>
        <v>8.2347026473451983E-3</v>
      </c>
      <c r="AF35" s="15">
        <f>VLOOKUP($B35,'_eurostat_input new'!$A$12:$BO$40,AF$20+1,FALSE)</f>
        <v>2.8703199021341792E-5</v>
      </c>
      <c r="AG35" s="15">
        <f>VLOOKUP($B35,'_eurostat_input new'!$A$12:$BO$40,AG$20+1,FALSE)</f>
        <v>0</v>
      </c>
      <c r="AH35" s="16" t="str">
        <f>VLOOKUP($B35,'_eurostat_input new'!$A$12:$BO$40,AH$20+1,FALSE)</f>
        <v>Germany</v>
      </c>
    </row>
    <row r="36" spans="1:34" ht="15.6" thickTop="1" thickBot="1" x14ac:dyDescent="0.35">
      <c r="A36">
        <v>15</v>
      </c>
      <c r="B36" t="s">
        <v>16</v>
      </c>
      <c r="C36">
        <v>1</v>
      </c>
      <c r="D36" s="15">
        <f>VLOOKUP($B36,'_eurostat_input new'!$A$12:$BO$40,D$20+$A36-1,FALSE)</f>
        <v>0.41442391884637775</v>
      </c>
      <c r="E36" s="15">
        <f>VLOOKUP($B36,'_eurostat_input new'!$A$12:$BO$40,E$20+$A36-1,FALSE)</f>
        <v>0.11214918408676472</v>
      </c>
      <c r="F36" s="15">
        <f>VLOOKUP($B36,'_eurostat_input new'!$A$12:$BO$40,F$20+$A36-1,FALSE)</f>
        <v>0.17768903135325825</v>
      </c>
      <c r="G36" s="15">
        <f>VLOOKUP($B36,'_eurostat_input new'!$A$12:$BO$40,G$20+$A36-1,FALSE)</f>
        <v>7.7823938561123838E-4</v>
      </c>
      <c r="H36" s="15">
        <f>VLOOKUP($B36,'_eurostat_input new'!$A$12:$BO$40,H$20+$A36-1,FALSE)</f>
        <v>1.948450913049379E-3</v>
      </c>
      <c r="I36" s="15">
        <f>VLOOKUP($B36,'_eurostat_input new'!$A$12:$BO$40,I$20+$A36-1,FALSE)</f>
        <v>1.2989672753662527E-4</v>
      </c>
      <c r="J36" s="15">
        <f>VLOOKUP($B36,'_eurostat_input new'!$A$12:$BO$40,J$20+$A36-1,FALSE)</f>
        <v>1.2989672753662527E-4</v>
      </c>
      <c r="K36" s="15">
        <f>VLOOKUP($B36,'_eurostat_input new'!$A$12:$BO$40,K$20+$A36-1,FALSE)</f>
        <v>0.19865264001716632</v>
      </c>
      <c r="L36" s="15">
        <f>VLOOKUP($B36,'_eurostat_input new'!$A$12:$BO$40,L$20+$A36-1,FALSE)</f>
        <v>2.4629309511934303E-2</v>
      </c>
      <c r="M36" s="15">
        <f>VLOOKUP($B36,'_eurostat_input new'!$A$12:$BO$40,M$20+$A36-1,FALSE)</f>
        <v>6.922199682849467E-2</v>
      </c>
      <c r="N36" s="15">
        <f>VLOOKUP($B36,'_eurostat_input new'!$A$12:$BO$40,N$20+$A36-1,FALSE)</f>
        <v>2.5979345507325054E-4</v>
      </c>
      <c r="O36" s="15">
        <f>VLOOKUP($B36,'_eurostat_input new'!$A$12:$BO$40,O$20+$A36-1,FALSE)</f>
        <v>0</v>
      </c>
      <c r="P36" s="15"/>
      <c r="Q36" s="153">
        <f t="shared" si="4"/>
        <v>1.0000123578528031</v>
      </c>
      <c r="S36">
        <v>1</v>
      </c>
      <c r="T36" t="s">
        <v>16</v>
      </c>
      <c r="U36">
        <v>0</v>
      </c>
      <c r="V36" s="15">
        <f>VLOOKUP($B36,'_eurostat_input new'!$A$12:$BO$40,V$20+1,FALSE)</f>
        <v>0.41442391884637775</v>
      </c>
      <c r="W36" s="15">
        <f>VLOOKUP($B36,'_eurostat_input new'!$A$12:$BO$40,W$20+1,FALSE)</f>
        <v>0.11805177272291023</v>
      </c>
      <c r="X36" s="15">
        <f>VLOOKUP($B36,'_eurostat_input new'!$A$12:$BO$40,X$20+1,FALSE)</f>
        <v>0.19743225705917583</v>
      </c>
      <c r="Y36" s="15">
        <f>VLOOKUP($B36,'_eurostat_input new'!$A$12:$BO$40,Y$20+1,FALSE)</f>
        <v>1.1117705508731977E-3</v>
      </c>
      <c r="Z36" s="15">
        <f>VLOOKUP($B36,'_eurostat_input new'!$A$12:$BO$40,Z$20+1,FALSE)</f>
        <v>0</v>
      </c>
      <c r="AA36" s="15">
        <f>VLOOKUP($B36,'_eurostat_input new'!$A$12:$BO$40,AA$20+1,FALSE)</f>
        <v>1.8783956772786166E-2</v>
      </c>
      <c r="AB36" s="15">
        <f>VLOOKUP($B36,'_eurostat_input new'!$A$12:$BO$40,AB$20+1,FALSE)</f>
        <v>0.18176606543740503</v>
      </c>
      <c r="AC36" s="15">
        <f>VLOOKUP($B36,'_eurostat_input new'!$A$12:$BO$40,AC$20+1,FALSE)</f>
        <v>0</v>
      </c>
      <c r="AD36" s="15">
        <f>VLOOKUP($B36,'_eurostat_input new'!$A$12:$BO$40,AD$20+1,FALSE)</f>
        <v>6.8442616463274916E-2</v>
      </c>
      <c r="AE36" s="15">
        <f>VLOOKUP($B36,'_eurostat_input new'!$A$12:$BO$40,AE$20+1,FALSE)</f>
        <v>0</v>
      </c>
      <c r="AF36" s="15">
        <f>VLOOKUP($B36,'_eurostat_input new'!$A$12:$BO$40,AF$20+1,FALSE)</f>
        <v>0</v>
      </c>
      <c r="AG36" s="15">
        <f>VLOOKUP($B36,'_eurostat_input new'!$A$12:$BO$40,AG$20+1,FALSE)</f>
        <v>0</v>
      </c>
      <c r="AH36" s="16" t="str">
        <f>VLOOKUP($B36,'_eurostat_input new'!$A$12:$BO$40,AH$20+1,FALSE)</f>
        <v>Greece</v>
      </c>
    </row>
    <row r="37" spans="1:34" ht="15.6" thickTop="1" thickBot="1" x14ac:dyDescent="0.35">
      <c r="A37">
        <v>15</v>
      </c>
      <c r="B37" t="s">
        <v>15</v>
      </c>
      <c r="C37">
        <v>1</v>
      </c>
      <c r="D37" s="15">
        <f>VLOOKUP($B37,'_eurostat_input new'!$A$12:$BO$40,D$20+$A37-1,FALSE)</f>
        <v>0.16410057061655178</v>
      </c>
      <c r="E37" s="15">
        <f>VLOOKUP($B37,'_eurostat_input new'!$A$12:$BO$40,E$20+$A37-1,FALSE)</f>
        <v>0.4762129810706911</v>
      </c>
      <c r="F37" s="15">
        <f>VLOOKUP($B37,'_eurostat_input new'!$A$12:$BO$40,F$20+$A37-1,FALSE)</f>
        <v>0</v>
      </c>
      <c r="G37" s="15">
        <f>VLOOKUP($B37,'_eurostat_input new'!$A$12:$BO$40,G$20+$A37-1,FALSE)</f>
        <v>1.6665841043881861E-2</v>
      </c>
      <c r="H37" s="15">
        <f>VLOOKUP($B37,'_eurostat_input new'!$A$12:$BO$40,H$20+$A37-1,FALSE)</f>
        <v>2.4154758310128404E-3</v>
      </c>
      <c r="I37" s="15">
        <f>VLOOKUP($B37,'_eurostat_input new'!$A$12:$BO$40,I$20+$A37-1,FALSE)</f>
        <v>1.610317220675227E-4</v>
      </c>
      <c r="J37" s="15">
        <f>VLOOKUP($B37,'_eurostat_input new'!$A$12:$BO$40,J$20+$A37-1,FALSE)</f>
        <v>1.610317220675227E-4</v>
      </c>
      <c r="K37" s="15">
        <f>VLOOKUP($B37,'_eurostat_input new'!$A$12:$BO$40,K$20+$A37-1,FALSE)</f>
        <v>0.32718823731944946</v>
      </c>
      <c r="L37" s="15">
        <f>VLOOKUP($B37,'_eurostat_input new'!$A$12:$BO$40,L$20+$A37-1,FALSE)</f>
        <v>9.3620768292562873E-3</v>
      </c>
      <c r="M37" s="15">
        <f>VLOOKUP($B37,'_eurostat_input new'!$A$12:$BO$40,M$20+$A37-1,FALSE)</f>
        <v>3.4106904008863025E-3</v>
      </c>
      <c r="N37" s="15">
        <f>VLOOKUP($B37,'_eurostat_input new'!$A$12:$BO$40,N$20+$A37-1,FALSE)</f>
        <v>3.220634441350454E-4</v>
      </c>
      <c r="O37" s="15">
        <f>VLOOKUP($B37,'_eurostat_input new'!$A$12:$BO$40,O$20+$A37-1,FALSE)</f>
        <v>0</v>
      </c>
      <c r="P37" s="15"/>
      <c r="Q37" s="153">
        <f t="shared" si="4"/>
        <v>0.99999999999999967</v>
      </c>
      <c r="S37">
        <v>1</v>
      </c>
      <c r="T37" t="s">
        <v>15</v>
      </c>
      <c r="U37">
        <v>0</v>
      </c>
      <c r="V37" s="15">
        <f>VLOOKUP($B37,'_eurostat_input new'!$A$12:$BO$40,V$20+1,FALSE)</f>
        <v>0.16410057061655178</v>
      </c>
      <c r="W37" s="15">
        <f>VLOOKUP($B37,'_eurostat_input new'!$A$12:$BO$40,W$20+1,FALSE)</f>
        <v>0.50127682217967484</v>
      </c>
      <c r="X37" s="15">
        <f>VLOOKUP($B37,'_eurostat_input new'!$A$12:$BO$40,X$20+1,FALSE)</f>
        <v>0</v>
      </c>
      <c r="Y37" s="15">
        <f>VLOOKUP($B37,'_eurostat_input new'!$A$12:$BO$40,Y$20+1,FALSE)</f>
        <v>2.380834434840266E-2</v>
      </c>
      <c r="Z37" s="15">
        <f>VLOOKUP($B37,'_eurostat_input new'!$A$12:$BO$40,Z$20+1,FALSE)</f>
        <v>0</v>
      </c>
      <c r="AA37" s="15">
        <f>VLOOKUP($B37,'_eurostat_input new'!$A$12:$BO$40,AA$20+1,FALSE)</f>
        <v>2.1156493362177661E-3</v>
      </c>
      <c r="AB37" s="15">
        <f>VLOOKUP($B37,'_eurostat_input new'!$A$12:$BO$40,AB$20+1,FALSE)</f>
        <v>0.30625411345067149</v>
      </c>
      <c r="AC37" s="15">
        <f>VLOOKUP($B37,'_eurostat_input new'!$A$12:$BO$40,AC$20+1,FALSE)</f>
        <v>0</v>
      </c>
      <c r="AD37" s="15">
        <f>VLOOKUP($B37,'_eurostat_input new'!$A$12:$BO$40,AD$20+1,FALSE)</f>
        <v>2.4445000684811665E-3</v>
      </c>
      <c r="AE37" s="15">
        <f>VLOOKUP($B37,'_eurostat_input new'!$A$12:$BO$40,AE$20+1,FALSE)</f>
        <v>0</v>
      </c>
      <c r="AF37" s="15">
        <f>VLOOKUP($B37,'_eurostat_input new'!$A$12:$BO$40,AF$20+1,FALSE)</f>
        <v>0</v>
      </c>
      <c r="AG37" s="15">
        <f>VLOOKUP($B37,'_eurostat_input new'!$A$12:$BO$40,AG$20+1,FALSE)</f>
        <v>0</v>
      </c>
      <c r="AH37" s="16" t="str">
        <f>VLOOKUP($B37,'_eurostat_input new'!$A$12:$BO$40,AH$20+1,FALSE)</f>
        <v>Hungary</v>
      </c>
    </row>
    <row r="38" spans="1:34" ht="15.6" thickTop="1" thickBot="1" x14ac:dyDescent="0.35">
      <c r="A38">
        <v>15</v>
      </c>
      <c r="B38" t="s">
        <v>18</v>
      </c>
      <c r="C38">
        <v>1</v>
      </c>
      <c r="D38" s="15">
        <f>VLOOKUP($B38,'_eurostat_input new'!$A$12:$BO$40,D$20+$A38-1,FALSE)</f>
        <v>0.27724331706573474</v>
      </c>
      <c r="E38" s="15">
        <f>VLOOKUP($B38,'_eurostat_input new'!$A$12:$BO$40,E$20+$A38-1,FALSE)</f>
        <v>0.22112548584022451</v>
      </c>
      <c r="F38" s="15">
        <f>VLOOKUP($B38,'_eurostat_input new'!$A$12:$BO$40,F$20+$A38-1,FALSE)</f>
        <v>0.31965934037821253</v>
      </c>
      <c r="G38" s="15">
        <f>VLOOKUP($B38,'_eurostat_input new'!$A$12:$BO$40,G$20+$A38-1,FALSE)</f>
        <v>8.2149579343356469E-2</v>
      </c>
      <c r="H38" s="15">
        <f>VLOOKUP($B38,'_eurostat_input new'!$A$12:$BO$40,H$20+$A38-1,FALSE)</f>
        <v>6.1772137895600432E-3</v>
      </c>
      <c r="I38" s="15">
        <f>VLOOKUP($B38,'_eurostat_input new'!$A$12:$BO$40,I$20+$A38-1,FALSE)</f>
        <v>4.1181425263733622E-4</v>
      </c>
      <c r="J38" s="15">
        <f>VLOOKUP($B38,'_eurostat_input new'!$A$12:$BO$40,J$20+$A38-1,FALSE)</f>
        <v>4.1181425263733622E-4</v>
      </c>
      <c r="K38" s="15">
        <f>VLOOKUP($B38,'_eurostat_input new'!$A$12:$BO$40,K$20+$A38-1,FALSE)</f>
        <v>6.4889642820798496E-2</v>
      </c>
      <c r="L38" s="15">
        <f>VLOOKUP($B38,'_eurostat_input new'!$A$12:$BO$40,L$20+$A38-1,FALSE)</f>
        <v>1.853164136868013E-2</v>
      </c>
      <c r="M38" s="15">
        <f>VLOOKUP($B38,'_eurostat_input new'!$A$12:$BO$40,M$20+$A38-1,FALSE)</f>
        <v>8.5765223828838631E-3</v>
      </c>
      <c r="N38" s="15">
        <f>VLOOKUP($B38,'_eurostat_input new'!$A$12:$BO$40,N$20+$A38-1,FALSE)</f>
        <v>8.2362850527467244E-4</v>
      </c>
      <c r="O38" s="15">
        <f>VLOOKUP($B38,'_eurostat_input new'!$A$12:$BO$40,O$20+$A38-1,FALSE)</f>
        <v>0</v>
      </c>
      <c r="P38" s="15"/>
      <c r="Q38" s="153">
        <f t="shared" si="4"/>
        <v>1.0000000000000002</v>
      </c>
      <c r="S38">
        <v>1</v>
      </c>
      <c r="T38" t="s">
        <v>18</v>
      </c>
      <c r="U38">
        <v>0</v>
      </c>
      <c r="V38" s="15">
        <f>VLOOKUP($B38,'_eurostat_input new'!$A$12:$BO$40,V$20+1,FALSE)</f>
        <v>0.27724331706573474</v>
      </c>
      <c r="W38" s="15">
        <f>VLOOKUP($B38,'_eurostat_input new'!$A$12:$BO$40,W$20+1,FALSE)</f>
        <v>0.23276366930549949</v>
      </c>
      <c r="X38" s="15">
        <f>VLOOKUP($B38,'_eurostat_input new'!$A$12:$BO$40,X$20+1,FALSE)</f>
        <v>0.3551770448646806</v>
      </c>
      <c r="Y38" s="15">
        <f>VLOOKUP($B38,'_eurostat_input new'!$A$12:$BO$40,Y$20+1,FALSE)</f>
        <v>0.11735654191908068</v>
      </c>
      <c r="Z38" s="15">
        <f>VLOOKUP($B38,'_eurostat_input new'!$A$12:$BO$40,Z$20+1,FALSE)</f>
        <v>0</v>
      </c>
      <c r="AA38" s="15">
        <f>VLOOKUP($B38,'_eurostat_input new'!$A$12:$BO$40,AA$20+1,FALSE)</f>
        <v>0</v>
      </c>
      <c r="AB38" s="15">
        <f>VLOOKUP($B38,'_eurostat_input new'!$A$12:$BO$40,AB$20+1,FALSE)</f>
        <v>1.1353789977944785E-2</v>
      </c>
      <c r="AC38" s="15">
        <f>VLOOKUP($B38,'_eurostat_input new'!$A$12:$BO$40,AC$20+1,FALSE)</f>
        <v>0</v>
      </c>
      <c r="AD38" s="15">
        <f>VLOOKUP($B38,'_eurostat_input new'!$A$12:$BO$40,AD$20+1,FALSE)</f>
        <v>6.1056368670598469E-3</v>
      </c>
      <c r="AE38" s="15">
        <f>VLOOKUP($B38,'_eurostat_input new'!$A$12:$BO$40,AE$20+1,FALSE)</f>
        <v>0</v>
      </c>
      <c r="AF38" s="15">
        <f>VLOOKUP($B38,'_eurostat_input new'!$A$12:$BO$40,AF$20+1,FALSE)</f>
        <v>0</v>
      </c>
      <c r="AG38" s="15">
        <f>VLOOKUP($B38,'_eurostat_input new'!$A$12:$BO$40,AG$20+1,FALSE)</f>
        <v>0</v>
      </c>
      <c r="AH38" s="16" t="str">
        <f>VLOOKUP($B38,'_eurostat_input new'!$A$12:$BO$40,AH$20+1,FALSE)</f>
        <v>Ireland</v>
      </c>
    </row>
    <row r="39" spans="1:34" ht="15.6" thickTop="1" thickBot="1" x14ac:dyDescent="0.35">
      <c r="A39">
        <v>15</v>
      </c>
      <c r="B39" t="s">
        <v>5</v>
      </c>
      <c r="C39">
        <v>1</v>
      </c>
      <c r="D39" s="15">
        <f>VLOOKUP($B39,'_eurostat_input new'!$A$12:$BO$40,D$20+$A39-1,FALSE)</f>
        <v>0.17584740517629663</v>
      </c>
      <c r="E39" s="15">
        <f>VLOOKUP($B39,'_eurostat_input new'!$A$12:$BO$40,E$20+$A39-1,FALSE)</f>
        <v>0.56051671623205723</v>
      </c>
      <c r="F39" s="15">
        <f>VLOOKUP($B39,'_eurostat_input new'!$A$12:$BO$40,F$20+$A39-1,FALSE)</f>
        <v>1.2816035021080936E-2</v>
      </c>
      <c r="G39" s="15">
        <f>VLOOKUP($B39,'_eurostat_input new'!$A$12:$BO$40,G$20+$A39-1,FALSE)</f>
        <v>0</v>
      </c>
      <c r="H39" s="15">
        <f>VLOOKUP($B39,'_eurostat_input new'!$A$12:$BO$40,H$20+$A39-1,FALSE)</f>
        <v>2.3193662769688829E-3</v>
      </c>
      <c r="I39" s="15">
        <f>VLOOKUP($B39,'_eurostat_input new'!$A$12:$BO$40,I$20+$A39-1,FALSE)</f>
        <v>1.546244184645922E-4</v>
      </c>
      <c r="J39" s="15">
        <f>VLOOKUP($B39,'_eurostat_input new'!$A$12:$BO$40,J$20+$A39-1,FALSE)</f>
        <v>1.546244184645922E-4</v>
      </c>
      <c r="K39" s="15">
        <f>VLOOKUP($B39,'_eurostat_input new'!$A$12:$BO$40,K$20+$A39-1,FALSE)</f>
        <v>0.23003348549517261</v>
      </c>
      <c r="L39" s="15">
        <f>VLOOKUP($B39,'_eurostat_input new'!$A$12:$BO$40,L$20+$A39-1,FALSE)</f>
        <v>1.1189806207823911E-2</v>
      </c>
      <c r="M39" s="15">
        <f>VLOOKUP($B39,'_eurostat_input new'!$A$12:$BO$40,M$20+$A39-1,FALSE)</f>
        <v>6.8367029336702219E-3</v>
      </c>
      <c r="N39" s="15">
        <f>VLOOKUP($B39,'_eurostat_input new'!$A$12:$BO$40,N$20+$A39-1,FALSE)</f>
        <v>3.2274402769711069E-4</v>
      </c>
      <c r="O39" s="15">
        <f>VLOOKUP($B39,'_eurostat_input new'!$A$12:$BO$40,O$20+$A39-1,FALSE)</f>
        <v>0</v>
      </c>
      <c r="P39" s="15"/>
      <c r="Q39" s="153">
        <f t="shared" si="4"/>
        <v>1.0001915102076968</v>
      </c>
      <c r="S39">
        <v>1</v>
      </c>
      <c r="T39" t="s">
        <v>5</v>
      </c>
      <c r="U39">
        <v>0</v>
      </c>
      <c r="V39" s="15">
        <f>VLOOKUP($B39,'_eurostat_input new'!$A$12:$BO$40,V$20+1,FALSE)</f>
        <v>0.17584740517629663</v>
      </c>
      <c r="W39" s="15">
        <f>VLOOKUP($B39,'_eurostat_input new'!$A$12:$BO$40,W$20+1,FALSE)</f>
        <v>0.59001759603374448</v>
      </c>
      <c r="X39" s="15">
        <f>VLOOKUP($B39,'_eurostat_input new'!$A$12:$BO$40,X$20+1,FALSE)</f>
        <v>1.4240038912312149E-2</v>
      </c>
      <c r="Y39" s="15">
        <f>VLOOKUP($B39,'_eurostat_input new'!$A$12:$BO$40,Y$20+1,FALSE)</f>
        <v>0</v>
      </c>
      <c r="Z39" s="15">
        <f>VLOOKUP($B39,'_eurostat_input new'!$A$12:$BO$40,Z$20+1,FALSE)</f>
        <v>0</v>
      </c>
      <c r="AA39" s="15">
        <f>VLOOKUP($B39,'_eurostat_input new'!$A$12:$BO$40,AA$20+1,FALSE)</f>
        <v>4.2317073769172634E-3</v>
      </c>
      <c r="AB39" s="15">
        <f>VLOOKUP($B39,'_eurostat_input new'!$A$12:$BO$40,AB$20+1,FALSE)</f>
        <v>0.20993231109477561</v>
      </c>
      <c r="AC39" s="15">
        <f>VLOOKUP($B39,'_eurostat_input new'!$A$12:$BO$40,AC$20+1,FALSE)</f>
        <v>1.3495190767926287E-5</v>
      </c>
      <c r="AD39" s="15">
        <f>VLOOKUP($B39,'_eurostat_input new'!$A$12:$BO$40,AD$20+1,FALSE)</f>
        <v>5.9089564228826689E-3</v>
      </c>
      <c r="AE39" s="15">
        <f>VLOOKUP($B39,'_eurostat_input new'!$A$12:$BO$40,AE$20+1,FALSE)</f>
        <v>0</v>
      </c>
      <c r="AF39" s="15">
        <f>VLOOKUP($B39,'_eurostat_input new'!$A$12:$BO$40,AF$20+1,FALSE)</f>
        <v>0</v>
      </c>
      <c r="AG39" s="15">
        <f>VLOOKUP($B39,'_eurostat_input new'!$A$12:$BO$40,AG$20+1,FALSE)</f>
        <v>0</v>
      </c>
      <c r="AH39" s="16" t="str">
        <f>VLOOKUP($B39,'_eurostat_input new'!$A$12:$BO$40,AH$20+1,FALSE)</f>
        <v>Italy</v>
      </c>
    </row>
    <row r="40" spans="1:34" ht="15.6" thickTop="1" thickBot="1" x14ac:dyDescent="0.35">
      <c r="A40">
        <v>15</v>
      </c>
      <c r="B40" t="s">
        <v>23</v>
      </c>
      <c r="C40">
        <v>1</v>
      </c>
      <c r="D40" s="15">
        <f>VLOOKUP($B40,'_eurostat_input new'!$A$12:$BO$40,D$20+$A40-1,FALSE)</f>
        <v>0.1790189593675012</v>
      </c>
      <c r="E40" s="15">
        <f>VLOOKUP($B40,'_eurostat_input new'!$A$12:$BO$40,E$20+$A40-1,FALSE)</f>
        <v>0.16136968057431966</v>
      </c>
      <c r="F40" s="15">
        <f>VLOOKUP($B40,'_eurostat_input new'!$A$12:$BO$40,F$20+$A40-1,FALSE)</f>
        <v>4.881705437737744E-2</v>
      </c>
      <c r="G40" s="15">
        <f>VLOOKUP($B40,'_eurostat_input new'!$A$12:$BO$40,G$20+$A40-1,FALSE)</f>
        <v>6.8967450025358241E-3</v>
      </c>
      <c r="H40" s="15">
        <f>VLOOKUP($B40,'_eurostat_input new'!$A$12:$BO$40,H$20+$A40-1,FALSE)</f>
        <v>1.2654754570597879E-3</v>
      </c>
      <c r="I40" s="15">
        <f>VLOOKUP($B40,'_eurostat_input new'!$A$12:$BO$40,I$20+$A40-1,FALSE)</f>
        <v>8.4365030470652541E-5</v>
      </c>
      <c r="J40" s="15">
        <f>VLOOKUP($B40,'_eurostat_input new'!$A$12:$BO$40,J$20+$A40-1,FALSE)</f>
        <v>8.4365030470652541E-5</v>
      </c>
      <c r="K40" s="15">
        <f>VLOOKUP($B40,'_eurostat_input new'!$A$12:$BO$40,K$20+$A40-1,FALSE)</f>
        <v>0.59799200854532009</v>
      </c>
      <c r="L40" s="15">
        <f>VLOOKUP($B40,'_eurostat_input new'!$A$12:$BO$40,L$20+$A40-1,FALSE)</f>
        <v>3.7964263711793636E-3</v>
      </c>
      <c r="M40" s="15">
        <f>VLOOKUP($B40,'_eurostat_input new'!$A$12:$BO$40,M$20+$A40-1,FALSE)</f>
        <v>5.0619018282391519E-4</v>
      </c>
      <c r="N40" s="15">
        <f>VLOOKUP($B40,'_eurostat_input new'!$A$12:$BO$40,N$20+$A40-1,FALSE)</f>
        <v>1.6873006094130508E-4</v>
      </c>
      <c r="O40" s="15">
        <f>VLOOKUP($B40,'_eurostat_input new'!$A$12:$BO$40,O$20+$A40-1,FALSE)</f>
        <v>0</v>
      </c>
      <c r="P40" s="15"/>
      <c r="Q40" s="153">
        <f t="shared" si="4"/>
        <v>1</v>
      </c>
      <c r="S40">
        <v>1</v>
      </c>
      <c r="T40" t="s">
        <v>23</v>
      </c>
      <c r="U40">
        <v>0</v>
      </c>
      <c r="V40" s="15">
        <f>VLOOKUP($B40,'_eurostat_input new'!$A$12:$BO$40,V$20+1,FALSE)</f>
        <v>0.1790189593675012</v>
      </c>
      <c r="W40" s="15">
        <f>VLOOKUP($B40,'_eurostat_input new'!$A$12:$BO$40,W$20+1,FALSE)</f>
        <v>0.16986282165717861</v>
      </c>
      <c r="X40" s="15">
        <f>VLOOKUP($B40,'_eurostat_input new'!$A$12:$BO$40,X$20+1,FALSE)</f>
        <v>5.424117153041938E-2</v>
      </c>
      <c r="Y40" s="15">
        <f>VLOOKUP($B40,'_eurostat_input new'!$A$12:$BO$40,Y$20+1,FALSE)</f>
        <v>9.8524928607654633E-3</v>
      </c>
      <c r="Z40" s="15">
        <f>VLOOKUP($B40,'_eurostat_input new'!$A$12:$BO$40,Z$20+1,FALSE)</f>
        <v>0</v>
      </c>
      <c r="AA40" s="15">
        <f>VLOOKUP($B40,'_eurostat_input new'!$A$12:$BO$40,AA$20+1,FALSE)</f>
        <v>0</v>
      </c>
      <c r="AB40" s="15">
        <f>VLOOKUP($B40,'_eurostat_input new'!$A$12:$BO$40,AB$20+1,FALSE)</f>
        <v>0.58702455458413527</v>
      </c>
      <c r="AC40" s="15">
        <f>VLOOKUP($B40,'_eurostat_input new'!$A$12:$BO$40,AC$20+1,FALSE)</f>
        <v>0</v>
      </c>
      <c r="AD40" s="15">
        <f>VLOOKUP($B40,'_eurostat_input new'!$A$12:$BO$40,AD$20+1,FALSE)</f>
        <v>0</v>
      </c>
      <c r="AE40" s="15">
        <f>VLOOKUP($B40,'_eurostat_input new'!$A$12:$BO$40,AE$20+1,FALSE)</f>
        <v>0</v>
      </c>
      <c r="AF40" s="15">
        <f>VLOOKUP($B40,'_eurostat_input new'!$A$12:$BO$40,AF$20+1,FALSE)</f>
        <v>0</v>
      </c>
      <c r="AG40" s="15">
        <f>VLOOKUP($B40,'_eurostat_input new'!$A$12:$BO$40,AG$20+1,FALSE)</f>
        <v>0</v>
      </c>
      <c r="AH40" s="16" t="str">
        <f>VLOOKUP($B40,'_eurostat_input new'!$A$12:$BO$40,AH$20+1,FALSE)</f>
        <v>Latvia</v>
      </c>
    </row>
    <row r="41" spans="1:34" ht="15.6" thickTop="1" thickBot="1" x14ac:dyDescent="0.35">
      <c r="A41">
        <v>15</v>
      </c>
      <c r="B41" t="s">
        <v>24</v>
      </c>
      <c r="C41">
        <v>1</v>
      </c>
      <c r="D41" s="15">
        <f>VLOOKUP($B41,'_eurostat_input new'!$A$12:$BO$40,D$20+$A41-1,FALSE)</f>
        <v>0.25832449390558265</v>
      </c>
      <c r="E41" s="15">
        <f>VLOOKUP($B41,'_eurostat_input new'!$A$12:$BO$40,E$20+$A41-1,FALSE)</f>
        <v>0.18910064861359552</v>
      </c>
      <c r="F41" s="15">
        <f>VLOOKUP($B41,'_eurostat_input new'!$A$12:$BO$40,F$20+$A41-1,FALSE)</f>
        <v>2.2690107012822536E-2</v>
      </c>
      <c r="G41" s="15">
        <f>VLOOKUP($B41,'_eurostat_input new'!$A$12:$BO$40,G$20+$A41-1,FALSE)</f>
        <v>4.3271201829739425E-2</v>
      </c>
      <c r="H41" s="15">
        <f>VLOOKUP($B41,'_eurostat_input new'!$A$12:$BO$40,H$20+$A41-1,FALSE)</f>
        <v>2.3263942126577845E-3</v>
      </c>
      <c r="I41" s="15">
        <f>VLOOKUP($B41,'_eurostat_input new'!$A$12:$BO$40,I$20+$A41-1,FALSE)</f>
        <v>1.55092947510519E-4</v>
      </c>
      <c r="J41" s="15">
        <f>VLOOKUP($B41,'_eurostat_input new'!$A$12:$BO$40,J$20+$A41-1,FALSE)</f>
        <v>1.55092947510519E-4</v>
      </c>
      <c r="K41" s="15">
        <f>VLOOKUP($B41,'_eurostat_input new'!$A$12:$BO$40,K$20+$A41-1,FALSE)</f>
        <v>0.47575704231252341</v>
      </c>
      <c r="L41" s="15">
        <f>VLOOKUP($B41,'_eurostat_input new'!$A$12:$BO$40,L$20+$A41-1,FALSE)</f>
        <v>6.9791826379733534E-3</v>
      </c>
      <c r="M41" s="15">
        <f>VLOOKUP($B41,'_eurostat_input new'!$A$12:$BO$40,M$20+$A41-1,FALSE)</f>
        <v>9.3055768506311392E-4</v>
      </c>
      <c r="N41" s="15">
        <f>VLOOKUP($B41,'_eurostat_input new'!$A$12:$BO$40,N$20+$A41-1,FALSE)</f>
        <v>3.1018589502103801E-4</v>
      </c>
      <c r="O41" s="15">
        <f>VLOOKUP($B41,'_eurostat_input new'!$A$12:$BO$40,O$20+$A41-1,FALSE)</f>
        <v>0</v>
      </c>
      <c r="P41" s="15"/>
      <c r="Q41" s="153">
        <f t="shared" si="4"/>
        <v>0.99999999999999978</v>
      </c>
      <c r="S41">
        <v>1</v>
      </c>
      <c r="T41" t="s">
        <v>24</v>
      </c>
      <c r="U41">
        <v>0</v>
      </c>
      <c r="V41" s="15">
        <f>VLOOKUP($B41,'_eurostat_input new'!$A$12:$BO$40,V$20+1,FALSE)</f>
        <v>0.25832449390558265</v>
      </c>
      <c r="W41" s="15">
        <f>VLOOKUP($B41,'_eurostat_input new'!$A$12:$BO$40,W$20+1,FALSE)</f>
        <v>0.19905331433010057</v>
      </c>
      <c r="X41" s="15">
        <f>VLOOKUP($B41,'_eurostat_input new'!$A$12:$BO$40,X$20+1,FALSE)</f>
        <v>2.5211230014247261E-2</v>
      </c>
      <c r="Y41" s="15">
        <f>VLOOKUP($B41,'_eurostat_input new'!$A$12:$BO$40,Y$20+1,FALSE)</f>
        <v>6.1816002613913471E-2</v>
      </c>
      <c r="Z41" s="15">
        <f>VLOOKUP($B41,'_eurostat_input new'!$A$12:$BO$40,Z$20+1,FALSE)</f>
        <v>0</v>
      </c>
      <c r="AA41" s="15">
        <f>VLOOKUP($B41,'_eurostat_input new'!$A$12:$BO$40,AA$20+1,FALSE)</f>
        <v>0</v>
      </c>
      <c r="AB41" s="15">
        <f>VLOOKUP($B41,'_eurostat_input new'!$A$12:$BO$40,AB$20+1,FALSE)</f>
        <v>0.45559495913615594</v>
      </c>
      <c r="AC41" s="15">
        <f>VLOOKUP($B41,'_eurostat_input new'!$A$12:$BO$40,AC$20+1,FALSE)</f>
        <v>0</v>
      </c>
      <c r="AD41" s="15">
        <f>VLOOKUP($B41,'_eurostat_input new'!$A$12:$BO$40,AD$20+1,FALSE)</f>
        <v>0</v>
      </c>
      <c r="AE41" s="15">
        <f>VLOOKUP($B41,'_eurostat_input new'!$A$12:$BO$40,AE$20+1,FALSE)</f>
        <v>0</v>
      </c>
      <c r="AF41" s="15">
        <f>VLOOKUP($B41,'_eurostat_input new'!$A$12:$BO$40,AF$20+1,FALSE)</f>
        <v>0</v>
      </c>
      <c r="AG41" s="15">
        <f>VLOOKUP($B41,'_eurostat_input new'!$A$12:$BO$40,AG$20+1,FALSE)</f>
        <v>0</v>
      </c>
      <c r="AH41" s="16" t="str">
        <f>VLOOKUP($B41,'_eurostat_input new'!$A$12:$BO$40,AH$20+1,FALSE)</f>
        <v>Lithuania</v>
      </c>
    </row>
    <row r="42" spans="1:34" ht="15.6" thickTop="1" thickBot="1" x14ac:dyDescent="0.35">
      <c r="A42">
        <v>15</v>
      </c>
      <c r="B42" t="s">
        <v>27</v>
      </c>
      <c r="C42">
        <v>1</v>
      </c>
      <c r="D42" s="15">
        <f>VLOOKUP($B42,'_eurostat_input new'!$A$12:$BO$40,D$20+$A42-1,FALSE)</f>
        <v>0.15683536619550129</v>
      </c>
      <c r="E42" s="15">
        <f>VLOOKUP($B42,'_eurostat_input new'!$A$12:$BO$40,E$20+$A42-1,FALSE)</f>
        <v>0.45594840393907726</v>
      </c>
      <c r="F42" s="15">
        <f>VLOOKUP($B42,'_eurostat_input new'!$A$12:$BO$40,F$20+$A42-1,FALSE)</f>
        <v>0.26022580248252125</v>
      </c>
      <c r="G42" s="15">
        <f>VLOOKUP($B42,'_eurostat_input new'!$A$12:$BO$40,G$20+$A42-1,FALSE)</f>
        <v>4.4883877658858973E-4</v>
      </c>
      <c r="H42" s="15">
        <f>VLOOKUP($B42,'_eurostat_input new'!$A$12:$BO$40,H$20+$A42-1,FALSE)</f>
        <v>3.9827716460355345E-3</v>
      </c>
      <c r="I42" s="15">
        <f>VLOOKUP($B42,'_eurostat_input new'!$A$12:$BO$40,I$20+$A42-1,FALSE)</f>
        <v>2.6551810973570236E-4</v>
      </c>
      <c r="J42" s="15">
        <f>VLOOKUP($B42,'_eurostat_input new'!$A$12:$BO$40,J$20+$A42-1,FALSE)</f>
        <v>2.6551810973570236E-4</v>
      </c>
      <c r="K42" s="15">
        <f>VLOOKUP($B42,'_eurostat_input new'!$A$12:$BO$40,K$20+$A42-1,FALSE)</f>
        <v>9.1086898192195093E-2</v>
      </c>
      <c r="L42" s="15">
        <f>VLOOKUP($B42,'_eurostat_input new'!$A$12:$BO$40,L$20+$A42-1,FALSE)</f>
        <v>2.3605571902978975E-2</v>
      </c>
      <c r="M42" s="15">
        <f>VLOOKUP($B42,'_eurostat_input new'!$A$12:$BO$40,M$20+$A42-1,FALSE)</f>
        <v>6.8042744261593143E-3</v>
      </c>
      <c r="N42" s="15">
        <f>VLOOKUP($B42,'_eurostat_input new'!$A$12:$BO$40,N$20+$A42-1,FALSE)</f>
        <v>5.3103621947140473E-4</v>
      </c>
      <c r="O42" s="15">
        <f>VLOOKUP($B42,'_eurostat_input new'!$A$12:$BO$40,O$20+$A42-1,FALSE)</f>
        <v>0</v>
      </c>
      <c r="P42" s="15"/>
      <c r="Q42" s="153">
        <f t="shared" si="4"/>
        <v>1.0000000000000002</v>
      </c>
      <c r="S42">
        <v>1</v>
      </c>
      <c r="T42" t="s">
        <v>27</v>
      </c>
      <c r="U42">
        <v>0</v>
      </c>
      <c r="V42" s="15">
        <f>VLOOKUP($B42,'_eurostat_input new'!$A$12:$BO$40,V$20+1,FALSE)</f>
        <v>0.15683536619550129</v>
      </c>
      <c r="W42" s="15">
        <f>VLOOKUP($B42,'_eurostat_input new'!$A$12:$BO$40,W$20+1,FALSE)</f>
        <v>0.47994568835692347</v>
      </c>
      <c r="X42" s="15">
        <f>VLOOKUP($B42,'_eurostat_input new'!$A$12:$BO$40,X$20+1,FALSE)</f>
        <v>0.28913978053613471</v>
      </c>
      <c r="Y42" s="15">
        <f>VLOOKUP($B42,'_eurostat_input new'!$A$12:$BO$40,Y$20+1,FALSE)</f>
        <v>6.4119825226941396E-4</v>
      </c>
      <c r="Z42" s="15">
        <f>VLOOKUP($B42,'_eurostat_input new'!$A$12:$BO$40,Z$20+1,FALSE)</f>
        <v>0</v>
      </c>
      <c r="AA42" s="15">
        <f>VLOOKUP($B42,'_eurostat_input new'!$A$12:$BO$40,AA$20+1,FALSE)</f>
        <v>1.1657256964872371E-2</v>
      </c>
      <c r="AB42" s="15">
        <f>VLOOKUP($B42,'_eurostat_input new'!$A$12:$BO$40,AB$20+1,FALSE)</f>
        <v>5.6569543926553792E-2</v>
      </c>
      <c r="AC42" s="15">
        <f>VLOOKUP($B42,'_eurostat_input new'!$A$12:$BO$40,AC$20+1,FALSE)</f>
        <v>0</v>
      </c>
      <c r="AD42" s="15">
        <f>VLOOKUP($B42,'_eurostat_input new'!$A$12:$BO$40,AD$20+1,FALSE)</f>
        <v>5.2111657677451004E-3</v>
      </c>
      <c r="AE42" s="15">
        <f>VLOOKUP($B42,'_eurostat_input new'!$A$12:$BO$40,AE$20+1,FALSE)</f>
        <v>0</v>
      </c>
      <c r="AF42" s="15">
        <f>VLOOKUP($B42,'_eurostat_input new'!$A$12:$BO$40,AF$20+1,FALSE)</f>
        <v>0</v>
      </c>
      <c r="AG42" s="15">
        <f>VLOOKUP($B42,'_eurostat_input new'!$A$12:$BO$40,AG$20+1,FALSE)</f>
        <v>0</v>
      </c>
      <c r="AH42" s="16" t="str">
        <f>VLOOKUP($B42,'_eurostat_input new'!$A$12:$BO$40,AH$20+1,FALSE)</f>
        <v>Luxembourg</v>
      </c>
    </row>
    <row r="43" spans="1:34" ht="15.6" thickTop="1" thickBot="1" x14ac:dyDescent="0.35">
      <c r="A43">
        <v>15</v>
      </c>
      <c r="B43" t="s">
        <v>29</v>
      </c>
      <c r="C43">
        <v>1</v>
      </c>
      <c r="D43" s="15">
        <f>VLOOKUP($B43,'_eurostat_input new'!$A$12:$BO$40,D$20+$A43-1,FALSE)</f>
        <v>0.67253946710944645</v>
      </c>
      <c r="E43" s="15">
        <f>VLOOKUP($B43,'_eurostat_input new'!$A$12:$BO$40,E$20+$A43-1,FALSE)</f>
        <v>0.15180300367277327</v>
      </c>
      <c r="F43" s="15">
        <f>VLOOKUP($B43,'_eurostat_input new'!$A$12:$BO$40,F$20+$A43-1,FALSE)</f>
        <v>0</v>
      </c>
      <c r="G43" s="15">
        <f>VLOOKUP($B43,'_eurostat_input new'!$A$12:$BO$40,G$20+$A43-1,FALSE)</f>
        <v>0</v>
      </c>
      <c r="H43" s="15">
        <f>VLOOKUP($B43,'_eurostat_input new'!$A$12:$BO$40,H$20+$A43-1,FALSE)</f>
        <v>5.9922238291884187E-4</v>
      </c>
      <c r="I43" s="15">
        <f>VLOOKUP($B43,'_eurostat_input new'!$A$12:$BO$40,I$20+$A43-1,FALSE)</f>
        <v>3.9948158861256125E-5</v>
      </c>
      <c r="J43" s="15">
        <f>VLOOKUP($B43,'_eurostat_input new'!$A$12:$BO$40,J$20+$A43-1,FALSE)</f>
        <v>3.9948158861256125E-5</v>
      </c>
      <c r="K43" s="15">
        <f>VLOOKUP($B43,'_eurostat_input new'!$A$12:$BO$40,K$20+$A43-1,FALSE)</f>
        <v>2.4319949464673571E-2</v>
      </c>
      <c r="L43" s="15">
        <f>VLOOKUP($B43,'_eurostat_input new'!$A$12:$BO$40,L$20+$A43-1,FALSE)</f>
        <v>8.0027802041510956E-2</v>
      </c>
      <c r="M43" s="15">
        <f>VLOOKUP($B43,'_eurostat_input new'!$A$12:$BO$40,M$20+$A43-1,FALSE)</f>
        <v>7.0714615457311961E-2</v>
      </c>
      <c r="N43" s="15">
        <f>VLOOKUP($B43,'_eurostat_input new'!$A$12:$BO$40,N$20+$A43-1,FALSE)</f>
        <v>7.9896317722512249E-5</v>
      </c>
      <c r="O43" s="15">
        <f>VLOOKUP($B43,'_eurostat_input new'!$A$12:$BO$40,O$20+$A43-1,FALSE)</f>
        <v>0</v>
      </c>
      <c r="P43" s="15"/>
      <c r="Q43" s="153">
        <f t="shared" si="4"/>
        <v>1.0001638527640799</v>
      </c>
      <c r="S43">
        <v>1</v>
      </c>
      <c r="T43" t="s">
        <v>29</v>
      </c>
      <c r="U43">
        <v>0</v>
      </c>
      <c r="V43" s="15">
        <f>VLOOKUP($B43,'_eurostat_input new'!$A$12:$BO$40,V$20+1,FALSE)</f>
        <v>0.67253946710944645</v>
      </c>
      <c r="W43" s="15">
        <f>VLOOKUP($B43,'_eurostat_input new'!$A$12:$BO$40,W$20+1,FALSE)</f>
        <v>0.15979263544502451</v>
      </c>
      <c r="X43" s="15">
        <f>VLOOKUP($B43,'_eurostat_input new'!$A$12:$BO$40,X$20+1,FALSE)</f>
        <v>0</v>
      </c>
      <c r="Y43" s="15">
        <f>VLOOKUP($B43,'_eurostat_input new'!$A$12:$BO$40,Y$20+1,FALSE)</f>
        <v>0</v>
      </c>
      <c r="Z43" s="15">
        <f>VLOOKUP($B43,'_eurostat_input new'!$A$12:$BO$40,Z$20+1,FALSE)</f>
        <v>0</v>
      </c>
      <c r="AA43" s="15">
        <f>VLOOKUP($B43,'_eurostat_input new'!$A$12:$BO$40,AA$20+1,FALSE)</f>
        <v>7.8230134892754433E-2</v>
      </c>
      <c r="AB43" s="15">
        <f>VLOOKUP($B43,'_eurostat_input new'!$A$12:$BO$40,AB$20+1,FALSE)</f>
        <v>1.9126688812710273E-2</v>
      </c>
      <c r="AC43" s="15">
        <f>VLOOKUP($B43,'_eurostat_input new'!$A$12:$BO$40,AC$20+1,FALSE)</f>
        <v>0</v>
      </c>
      <c r="AD43" s="15">
        <f>VLOOKUP($B43,'_eurostat_input new'!$A$12:$BO$40,AD$20+1,FALSE)</f>
        <v>7.0474926504144428E-2</v>
      </c>
      <c r="AE43" s="15">
        <f>VLOOKUP($B43,'_eurostat_input new'!$A$12:$BO$40,AE$20+1,FALSE)</f>
        <v>0</v>
      </c>
      <c r="AF43" s="15">
        <f>VLOOKUP($B43,'_eurostat_input new'!$A$12:$BO$40,AF$20+1,FALSE)</f>
        <v>0</v>
      </c>
      <c r="AG43" s="15">
        <f>VLOOKUP($B43,'_eurostat_input new'!$A$12:$BO$40,AG$20+1,FALSE)</f>
        <v>0</v>
      </c>
      <c r="AH43" s="16" t="str">
        <f>VLOOKUP($B43,'_eurostat_input new'!$A$12:$BO$40,AH$20+1,FALSE)</f>
        <v>Malta</v>
      </c>
    </row>
    <row r="44" spans="1:34" ht="15.6" thickTop="1" thickBot="1" x14ac:dyDescent="0.35">
      <c r="A44">
        <v>15</v>
      </c>
      <c r="B44" t="s">
        <v>8</v>
      </c>
      <c r="C44">
        <v>1</v>
      </c>
      <c r="D44" s="15">
        <f>VLOOKUP($B44,'_eurostat_input new'!$A$12:$BO$40,D$20+$A44-1,FALSE)</f>
        <v>0.21303704393632319</v>
      </c>
      <c r="E44" s="15">
        <f>VLOOKUP($B44,'_eurostat_input new'!$A$12:$BO$40,E$20+$A44-1,FALSE)</f>
        <v>0.68579326545993247</v>
      </c>
      <c r="F44" s="15">
        <f>VLOOKUP($B44,'_eurostat_input new'!$A$12:$BO$40,F$20+$A44-1,FALSE)</f>
        <v>1.2920780701312546E-3</v>
      </c>
      <c r="G44" s="15">
        <f>VLOOKUP($B44,'_eurostat_input new'!$A$12:$BO$40,G$20+$A44-1,FALSE)</f>
        <v>4.1463907100477142E-5</v>
      </c>
      <c r="H44" s="15">
        <f>VLOOKUP($B44,'_eurostat_input new'!$A$12:$BO$40,H$20+$A44-1,FALSE)</f>
        <v>2.7191787651407113E-3</v>
      </c>
      <c r="I44" s="15">
        <f>VLOOKUP($B44,'_eurostat_input new'!$A$12:$BO$40,I$20+$A44-1,FALSE)</f>
        <v>1.812785843427141E-4</v>
      </c>
      <c r="J44" s="15">
        <f>VLOOKUP($B44,'_eurostat_input new'!$A$12:$BO$40,J$20+$A44-1,FALSE)</f>
        <v>1.812785843427141E-4</v>
      </c>
      <c r="K44" s="15">
        <f>VLOOKUP($B44,'_eurostat_input new'!$A$12:$BO$40,K$20+$A44-1,FALSE)</f>
        <v>7.6423803456725808E-2</v>
      </c>
      <c r="L44" s="15">
        <f>VLOOKUP($B44,'_eurostat_input new'!$A$12:$BO$40,L$20+$A44-1,FALSE)</f>
        <v>1.6321286238074349E-2</v>
      </c>
      <c r="M44" s="15">
        <f>VLOOKUP($B44,'_eurostat_input new'!$A$12:$BO$40,M$20+$A44-1,FALSE)</f>
        <v>3.6467658292008449E-3</v>
      </c>
      <c r="N44" s="15">
        <f>VLOOKUP($B44,'_eurostat_input new'!$A$12:$BO$40,N$20+$A44-1,FALSE)</f>
        <v>3.6255716868542821E-4</v>
      </c>
      <c r="O44" s="15">
        <f>VLOOKUP($B44,'_eurostat_input new'!$A$12:$BO$40,O$20+$A44-1,FALSE)</f>
        <v>0</v>
      </c>
      <c r="P44" s="15"/>
      <c r="Q44" s="153">
        <f t="shared" si="4"/>
        <v>0.99999999999999989</v>
      </c>
      <c r="S44">
        <v>1</v>
      </c>
      <c r="T44" t="s">
        <v>8</v>
      </c>
      <c r="U44">
        <v>0</v>
      </c>
      <c r="V44" s="15">
        <f>VLOOKUP($B44,'_eurostat_input new'!$A$12:$BO$40,V$20+1,FALSE)</f>
        <v>0.21303704393632319</v>
      </c>
      <c r="W44" s="15">
        <f>VLOOKUP($B44,'_eurostat_input new'!$A$12:$BO$40,W$20+1,FALSE)</f>
        <v>0.72188764785256054</v>
      </c>
      <c r="X44" s="15">
        <f>VLOOKUP($B44,'_eurostat_input new'!$A$12:$BO$40,X$20+1,FALSE)</f>
        <v>1.4356423001458385E-3</v>
      </c>
      <c r="Y44" s="15">
        <f>VLOOKUP($B44,'_eurostat_input new'!$A$12:$BO$40,Y$20+1,FALSE)</f>
        <v>5.9234153000681632E-5</v>
      </c>
      <c r="Z44" s="15">
        <f>VLOOKUP($B44,'_eurostat_input new'!$A$12:$BO$40,Z$20+1,FALSE)</f>
        <v>0</v>
      </c>
      <c r="AA44" s="15">
        <f>VLOOKUP($B44,'_eurostat_input new'!$A$12:$BO$40,AA$20+1,FALSE)</f>
        <v>8.1637499426522164E-3</v>
      </c>
      <c r="AB44" s="15">
        <f>VLOOKUP($B44,'_eurostat_input new'!$A$12:$BO$40,AB$20+1,FALSE)</f>
        <v>5.285758749217298E-2</v>
      </c>
      <c r="AC44" s="15">
        <f>VLOOKUP($B44,'_eurostat_input new'!$A$12:$BO$40,AC$20+1,FALSE)</f>
        <v>0</v>
      </c>
      <c r="AD44" s="15">
        <f>VLOOKUP($B44,'_eurostat_input new'!$A$12:$BO$40,AD$20+1,FALSE)</f>
        <v>2.5590943231445606E-3</v>
      </c>
      <c r="AE44" s="15">
        <f>VLOOKUP($B44,'_eurostat_input new'!$A$12:$BO$40,AE$20+1,FALSE)</f>
        <v>0</v>
      </c>
      <c r="AF44" s="15">
        <f>VLOOKUP($B44,'_eurostat_input new'!$A$12:$BO$40,AF$20+1,FALSE)</f>
        <v>0</v>
      </c>
      <c r="AG44" s="15">
        <f>VLOOKUP($B44,'_eurostat_input new'!$A$12:$BO$40,AG$20+1,FALSE)</f>
        <v>0</v>
      </c>
      <c r="AH44" s="16" t="str">
        <f>VLOOKUP($B44,'_eurostat_input new'!$A$12:$BO$40,AH$20+1,FALSE)</f>
        <v>Netherlands</v>
      </c>
    </row>
    <row r="45" spans="1:34" ht="15.6" thickTop="1" thickBot="1" x14ac:dyDescent="0.35">
      <c r="A45">
        <v>15</v>
      </c>
      <c r="B45" t="s">
        <v>6</v>
      </c>
      <c r="C45">
        <v>1</v>
      </c>
      <c r="D45" s="15">
        <f>VLOOKUP($B45,'_eurostat_input new'!$A$12:$BO$40,D$20+$A45-1,FALSE)</f>
        <v>0.15867518400008371</v>
      </c>
      <c r="E45" s="15">
        <f>VLOOKUP($B45,'_eurostat_input new'!$A$12:$BO$40,E$20+$A45-1,FALSE)</f>
        <v>0.25112397412322146</v>
      </c>
      <c r="F45" s="15">
        <f>VLOOKUP($B45,'_eurostat_input new'!$A$12:$BO$40,F$20+$A45-1,FALSE)</f>
        <v>0</v>
      </c>
      <c r="G45" s="15">
        <f>VLOOKUP($B45,'_eurostat_input new'!$A$12:$BO$40,G$20+$A45-1,FALSE)</f>
        <v>0.28240833286756883</v>
      </c>
      <c r="H45" s="15">
        <f>VLOOKUP($B45,'_eurostat_input new'!$A$12:$BO$40,H$20+$A45-1,FALSE)</f>
        <v>1.0068689544537955E-2</v>
      </c>
      <c r="I45" s="15">
        <f>VLOOKUP($B45,'_eurostat_input new'!$A$12:$BO$40,I$20+$A45-1,FALSE)</f>
        <v>6.7124596963586379E-4</v>
      </c>
      <c r="J45" s="15">
        <f>VLOOKUP($B45,'_eurostat_input new'!$A$12:$BO$40,J$20+$A45-1,FALSE)</f>
        <v>6.7124596963586379E-4</v>
      </c>
      <c r="K45" s="15">
        <f>VLOOKUP($B45,'_eurostat_input new'!$A$12:$BO$40,K$20+$A45-1,FALSE)</f>
        <v>0.25251427212534794</v>
      </c>
      <c r="L45" s="15">
        <f>VLOOKUP($B45,'_eurostat_input new'!$A$12:$BO$40,L$20+$A45-1,FALSE)</f>
        <v>3.3474900048549694E-2</v>
      </c>
      <c r="M45" s="15">
        <f>VLOOKUP($B45,'_eurostat_input new'!$A$12:$BO$40,M$20+$A45-1,FALSE)</f>
        <v>8.0237851671361125E-3</v>
      </c>
      <c r="N45" s="15">
        <f>VLOOKUP($B45,'_eurostat_input new'!$A$12:$BO$40,N$20+$A45-1,FALSE)</f>
        <v>2.5485419540409401E-3</v>
      </c>
      <c r="O45" s="15">
        <f>VLOOKUP($B45,'_eurostat_input new'!$A$12:$BO$40,O$20+$A45-1,FALSE)</f>
        <v>0</v>
      </c>
      <c r="P45" s="15"/>
      <c r="Q45" s="153">
        <f t="shared" si="4"/>
        <v>1.0001801717697583</v>
      </c>
      <c r="S45">
        <v>1</v>
      </c>
      <c r="T45" t="s">
        <v>6</v>
      </c>
      <c r="U45">
        <v>0</v>
      </c>
      <c r="V45" s="15">
        <f>VLOOKUP($B45,'_eurostat_input new'!$A$12:$BO$40,V$20+1,FALSE)</f>
        <v>0.15867518400008371</v>
      </c>
      <c r="W45" s="15">
        <f>VLOOKUP($B45,'_eurostat_input new'!$A$12:$BO$40,W$20+1,FALSE)</f>
        <v>0.26434102539286469</v>
      </c>
      <c r="X45" s="15">
        <f>VLOOKUP($B45,'_eurostat_input new'!$A$12:$BO$40,X$20+1,FALSE)</f>
        <v>0</v>
      </c>
      <c r="Y45" s="15">
        <f>VLOOKUP($B45,'_eurostat_input new'!$A$12:$BO$40,Y$20+1,FALSE)</f>
        <v>0.40344047552509837</v>
      </c>
      <c r="Z45" s="15">
        <f>VLOOKUP($B45,'_eurostat_input new'!$A$12:$BO$40,Z$20+1,FALSE)</f>
        <v>0</v>
      </c>
      <c r="AA45" s="15">
        <f>VLOOKUP($B45,'_eurostat_input new'!$A$12:$BO$40,AA$20+1,FALSE)</f>
        <v>3.2688314149358307E-3</v>
      </c>
      <c r="AB45" s="15">
        <f>VLOOKUP($B45,'_eurostat_input new'!$A$12:$BO$40,AB$20+1,FALSE)</f>
        <v>0.16525229607268568</v>
      </c>
      <c r="AC45" s="15">
        <f>VLOOKUP($B45,'_eurostat_input new'!$A$12:$BO$40,AC$20+1,FALSE)</f>
        <v>1.2060500147692125E-3</v>
      </c>
      <c r="AD45" s="15">
        <f>VLOOKUP($B45,'_eurostat_input new'!$A$12:$BO$40,AD$20+1,FALSE)</f>
        <v>3.9963093493209315E-3</v>
      </c>
      <c r="AE45" s="15">
        <f>VLOOKUP($B45,'_eurostat_input new'!$A$12:$BO$40,AE$20+1,FALSE)</f>
        <v>0</v>
      </c>
      <c r="AF45" s="15">
        <f>VLOOKUP($B45,'_eurostat_input new'!$A$12:$BO$40,AF$20+1,FALSE)</f>
        <v>0</v>
      </c>
      <c r="AG45" s="15">
        <f>VLOOKUP($B45,'_eurostat_input new'!$A$12:$BO$40,AG$20+1,FALSE)</f>
        <v>0</v>
      </c>
      <c r="AH45" s="16" t="str">
        <f>VLOOKUP($B45,'_eurostat_input new'!$A$12:$BO$40,AH$20+1,FALSE)</f>
        <v>Poland</v>
      </c>
    </row>
    <row r="46" spans="1:34" ht="15.6" thickTop="1" thickBot="1" x14ac:dyDescent="0.35">
      <c r="A46">
        <v>15</v>
      </c>
      <c r="B46" t="s">
        <v>21</v>
      </c>
      <c r="C46">
        <v>1</v>
      </c>
      <c r="D46" s="15">
        <f>VLOOKUP($B46,'_eurostat_input new'!$A$12:$BO$40,D$20+$A46-1,FALSE)</f>
        <v>0.43651769471180568</v>
      </c>
      <c r="E46" s="15">
        <f>VLOOKUP($B46,'_eurostat_input new'!$A$12:$BO$40,E$20+$A46-1,FALSE)</f>
        <v>0.22789238794424818</v>
      </c>
      <c r="F46" s="15">
        <f>VLOOKUP($B46,'_eurostat_input new'!$A$12:$BO$40,F$20+$A46-1,FALSE)</f>
        <v>2.0989682488691052E-2</v>
      </c>
      <c r="G46" s="15">
        <f>VLOOKUP($B46,'_eurostat_input new'!$A$12:$BO$40,G$20+$A46-1,FALSE)</f>
        <v>0</v>
      </c>
      <c r="H46" s="15">
        <f>VLOOKUP($B46,'_eurostat_input new'!$A$12:$BO$40,H$20+$A46-1,FALSE)</f>
        <v>1.0744892363084928E-3</v>
      </c>
      <c r="I46" s="15">
        <f>VLOOKUP($B46,'_eurostat_input new'!$A$12:$BO$40,I$20+$A46-1,FALSE)</f>
        <v>7.1632615753899523E-5</v>
      </c>
      <c r="J46" s="15">
        <f>VLOOKUP($B46,'_eurostat_input new'!$A$12:$BO$40,J$20+$A46-1,FALSE)</f>
        <v>7.1632615753899523E-5</v>
      </c>
      <c r="K46" s="15">
        <f>VLOOKUP($B46,'_eurostat_input new'!$A$12:$BO$40,K$20+$A46-1,FALSE)</f>
        <v>0.28414297244845593</v>
      </c>
      <c r="L46" s="15">
        <f>VLOOKUP($B46,'_eurostat_input new'!$A$12:$BO$40,L$20+$A46-1,FALSE)</f>
        <v>3.2234677089254785E-3</v>
      </c>
      <c r="M46" s="15">
        <f>VLOOKUP($B46,'_eurostat_input new'!$A$12:$BO$40,M$20+$A46-1,FALSE)</f>
        <v>2.5872774998549484E-2</v>
      </c>
      <c r="N46" s="15">
        <f>VLOOKUP($B46,'_eurostat_input new'!$A$12:$BO$40,N$20+$A46-1,FALSE)</f>
        <v>1.4326523150779905E-4</v>
      </c>
      <c r="O46" s="15">
        <f>VLOOKUP($B46,'_eurostat_input new'!$A$12:$BO$40,O$20+$A46-1,FALSE)</f>
        <v>0</v>
      </c>
      <c r="P46" s="15"/>
      <c r="Q46" s="153">
        <f t="shared" si="4"/>
        <v>0.99999999999999978</v>
      </c>
      <c r="S46">
        <v>1</v>
      </c>
      <c r="T46" t="s">
        <v>21</v>
      </c>
      <c r="U46">
        <v>0</v>
      </c>
      <c r="V46" s="15">
        <f>VLOOKUP($B46,'_eurostat_input new'!$A$12:$BO$40,V$20+1,FALSE)</f>
        <v>0.43651769471180568</v>
      </c>
      <c r="W46" s="15">
        <f>VLOOKUP($B46,'_eurostat_input new'!$A$12:$BO$40,W$20+1,FALSE)</f>
        <v>0.2398867241518402</v>
      </c>
      <c r="X46" s="15">
        <f>VLOOKUP($B46,'_eurostat_input new'!$A$12:$BO$40,X$20+1,FALSE)</f>
        <v>2.3321869431878948E-2</v>
      </c>
      <c r="Y46" s="15">
        <f>VLOOKUP($B46,'_eurostat_input new'!$A$12:$BO$40,Y$20+1,FALSE)</f>
        <v>0</v>
      </c>
      <c r="Z46" s="15">
        <f>VLOOKUP($B46,'_eurostat_input new'!$A$12:$BO$40,Z$20+1,FALSE)</f>
        <v>0</v>
      </c>
      <c r="AA46" s="15">
        <f>VLOOKUP($B46,'_eurostat_input new'!$A$12:$BO$40,AA$20+1,FALSE)</f>
        <v>0</v>
      </c>
      <c r="AB46" s="15">
        <f>VLOOKUP($B46,'_eurostat_input new'!$A$12:$BO$40,AB$20+1,FALSE)</f>
        <v>0.27483073240044897</v>
      </c>
      <c r="AC46" s="15">
        <f>VLOOKUP($B46,'_eurostat_input new'!$A$12:$BO$40,AC$20+1,FALSE)</f>
        <v>0</v>
      </c>
      <c r="AD46" s="15">
        <f>VLOOKUP($B46,'_eurostat_input new'!$A$12:$BO$40,AD$20+1,FALSE)</f>
        <v>2.5442979304026087E-2</v>
      </c>
      <c r="AE46" s="15">
        <f>VLOOKUP($B46,'_eurostat_input new'!$A$12:$BO$40,AE$20+1,FALSE)</f>
        <v>0</v>
      </c>
      <c r="AF46" s="15">
        <f>VLOOKUP($B46,'_eurostat_input new'!$A$12:$BO$40,AF$20+1,FALSE)</f>
        <v>0</v>
      </c>
      <c r="AG46" s="15">
        <f>VLOOKUP($B46,'_eurostat_input new'!$A$12:$BO$40,AG$20+1,FALSE)</f>
        <v>0</v>
      </c>
      <c r="AH46" s="16" t="str">
        <f>VLOOKUP($B46,'_eurostat_input new'!$A$12:$BO$40,AH$20+1,FALSE)</f>
        <v>Portugal</v>
      </c>
    </row>
    <row r="47" spans="1:34" ht="15.6" thickTop="1" thickBot="1" x14ac:dyDescent="0.35">
      <c r="A47">
        <v>15</v>
      </c>
      <c r="B47" t="s">
        <v>10</v>
      </c>
      <c r="C47">
        <v>1</v>
      </c>
      <c r="D47" s="15">
        <f>VLOOKUP($B47,'_eurostat_input new'!$A$12:$BO$40,D$20+$A47-1,FALSE)</f>
        <v>0.16425547772918006</v>
      </c>
      <c r="E47" s="15">
        <f>VLOOKUP($B47,'_eurostat_input new'!$A$12:$BO$40,E$20+$A47-1,FALSE)</f>
        <v>0.37872293900700882</v>
      </c>
      <c r="F47" s="15">
        <f>VLOOKUP($B47,'_eurostat_input new'!$A$12:$BO$40,F$20+$A47-1,FALSE)</f>
        <v>0</v>
      </c>
      <c r="G47" s="15">
        <f>VLOOKUP($B47,'_eurostat_input new'!$A$12:$BO$40,G$20+$A47-1,FALSE)</f>
        <v>5.1420301851485004E-3</v>
      </c>
      <c r="H47" s="15">
        <f>VLOOKUP($B47,'_eurostat_input new'!$A$12:$BO$40,H$20+$A47-1,FALSE)</f>
        <v>1.6602385114299961E-3</v>
      </c>
      <c r="I47" s="15">
        <f>VLOOKUP($B47,'_eurostat_input new'!$A$12:$BO$40,I$20+$A47-1,FALSE)</f>
        <v>1.1068256742866641E-4</v>
      </c>
      <c r="J47" s="15">
        <f>VLOOKUP($B47,'_eurostat_input new'!$A$12:$BO$40,J$20+$A47-1,FALSE)</f>
        <v>1.1068256742866641E-4</v>
      </c>
      <c r="K47" s="15">
        <f>VLOOKUP($B47,'_eurostat_input new'!$A$12:$BO$40,K$20+$A47-1,FALSE)</f>
        <v>0.44868907418213749</v>
      </c>
      <c r="L47" s="15">
        <f>VLOOKUP($B47,'_eurostat_input new'!$A$12:$BO$40,L$20+$A47-1,FALSE)</f>
        <v>4.9807155342899883E-3</v>
      </c>
      <c r="M47" s="15">
        <f>VLOOKUP($B47,'_eurostat_input new'!$A$12:$BO$40,M$20+$A47-1,FALSE)</f>
        <v>6.6409540457199848E-4</v>
      </c>
      <c r="N47" s="15">
        <f>VLOOKUP($B47,'_eurostat_input new'!$A$12:$BO$40,N$20+$A47-1,FALSE)</f>
        <v>4.7799501635013966E-4</v>
      </c>
      <c r="O47" s="15">
        <f>VLOOKUP($B47,'_eurostat_input new'!$A$12:$BO$40,O$20+$A47-1,FALSE)</f>
        <v>0</v>
      </c>
      <c r="P47" s="15"/>
      <c r="Q47" s="153">
        <f t="shared" si="4"/>
        <v>1.0048139307049742</v>
      </c>
      <c r="S47">
        <v>1</v>
      </c>
      <c r="T47" t="s">
        <v>10</v>
      </c>
      <c r="U47">
        <v>0</v>
      </c>
      <c r="V47" s="15">
        <f>VLOOKUP($B47,'_eurostat_input new'!$A$12:$BO$40,V$20+1,FALSE)</f>
        <v>0.16425547772918006</v>
      </c>
      <c r="W47" s="15">
        <f>VLOOKUP($B47,'_eurostat_input new'!$A$12:$BO$40,W$20+1,FALSE)</f>
        <v>0.39865572527053561</v>
      </c>
      <c r="X47" s="15">
        <f>VLOOKUP($B47,'_eurostat_input new'!$A$12:$BO$40,X$20+1,FALSE)</f>
        <v>0</v>
      </c>
      <c r="Y47" s="15">
        <f>VLOOKUP($B47,'_eurostat_input new'!$A$12:$BO$40,Y$20+1,FALSE)</f>
        <v>7.3457574073550009E-3</v>
      </c>
      <c r="Z47" s="15">
        <f>VLOOKUP($B47,'_eurostat_input new'!$A$12:$BO$40,Z$20+1,FALSE)</f>
        <v>0</v>
      </c>
      <c r="AA47" s="15">
        <f>VLOOKUP($B47,'_eurostat_input new'!$A$12:$BO$40,AA$20+1,FALSE)</f>
        <v>0</v>
      </c>
      <c r="AB47" s="15">
        <f>VLOOKUP($B47,'_eurostat_input new'!$A$12:$BO$40,AB$20+1,FALSE)</f>
        <v>0.43430034041641086</v>
      </c>
      <c r="AC47" s="15">
        <f>VLOOKUP($B47,'_eurostat_input new'!$A$12:$BO$40,AC$20+1,FALSE)</f>
        <v>2.5662988149280683E-4</v>
      </c>
      <c r="AD47" s="15">
        <f>VLOOKUP($B47,'_eurostat_input new'!$A$12:$BO$40,AD$20+1,FALSE)</f>
        <v>0</v>
      </c>
      <c r="AE47" s="15">
        <f>VLOOKUP($B47,'_eurostat_input new'!$A$12:$BO$40,AE$20+1,FALSE)</f>
        <v>0</v>
      </c>
      <c r="AF47" s="15">
        <f>VLOOKUP($B47,'_eurostat_input new'!$A$12:$BO$40,AF$20+1,FALSE)</f>
        <v>0</v>
      </c>
      <c r="AG47" s="15">
        <f>VLOOKUP($B47,'_eurostat_input new'!$A$12:$BO$40,AG$20+1,FALSE)</f>
        <v>0</v>
      </c>
      <c r="AH47" s="16" t="str">
        <f>VLOOKUP($B47,'_eurostat_input new'!$A$12:$BO$40,AH$20+1,FALSE)</f>
        <v>Romania</v>
      </c>
    </row>
    <row r="48" spans="1:34" ht="15.6" thickTop="1" thickBot="1" x14ac:dyDescent="0.35">
      <c r="A48">
        <v>15</v>
      </c>
      <c r="B48" t="s">
        <v>20</v>
      </c>
      <c r="C48">
        <v>1</v>
      </c>
      <c r="D48" s="15">
        <f>VLOOKUP($B48,'_eurostat_input new'!$A$12:$BO$40,D$20+$A48-1,FALSE)</f>
        <v>0.2617158156450583</v>
      </c>
      <c r="E48" s="15">
        <f>VLOOKUP($B48,'_eurostat_input new'!$A$12:$BO$40,E$20+$A48-1,FALSE)</f>
        <v>0.66064568047674965</v>
      </c>
      <c r="F48" s="15">
        <f>VLOOKUP($B48,'_eurostat_input new'!$A$12:$BO$40,F$20+$A48-1,FALSE)</f>
        <v>0</v>
      </c>
      <c r="G48" s="15">
        <f>VLOOKUP($B48,'_eurostat_input new'!$A$12:$BO$40,G$20+$A48-1,FALSE)</f>
        <v>1.245361547739989E-2</v>
      </c>
      <c r="H48" s="15">
        <f>VLOOKUP($B48,'_eurostat_input new'!$A$12:$BO$40,H$20+$A48-1,FALSE)</f>
        <v>3.0081066798208879E-3</v>
      </c>
      <c r="I48" s="15">
        <f>VLOOKUP($B48,'_eurostat_input new'!$A$12:$BO$40,I$20+$A48-1,FALSE)</f>
        <v>2.0054044532139256E-4</v>
      </c>
      <c r="J48" s="15">
        <f>VLOOKUP($B48,'_eurostat_input new'!$A$12:$BO$40,J$20+$A48-1,FALSE)</f>
        <v>2.0054044532139256E-4</v>
      </c>
      <c r="K48" s="15">
        <f>VLOOKUP($B48,'_eurostat_input new'!$A$12:$BO$40,K$20+$A48-1,FALSE)</f>
        <v>4.6445662626228318E-2</v>
      </c>
      <c r="L48" s="15">
        <f>VLOOKUP($B48,'_eurostat_input new'!$A$12:$BO$40,L$20+$A48-1,FALSE)</f>
        <v>9.0243200394626646E-3</v>
      </c>
      <c r="M48" s="15">
        <f>VLOOKUP($B48,'_eurostat_input new'!$A$12:$BO$40,M$20+$A48-1,FALSE)</f>
        <v>5.9046372739944546E-3</v>
      </c>
      <c r="N48" s="15">
        <f>VLOOKUP($B48,'_eurostat_input new'!$A$12:$BO$40,N$20+$A48-1,FALSE)</f>
        <v>4.0108089064278511E-4</v>
      </c>
      <c r="O48" s="15">
        <f>VLOOKUP($B48,'_eurostat_input new'!$A$12:$BO$40,O$20+$A48-1,FALSE)</f>
        <v>0</v>
      </c>
      <c r="P48" s="15"/>
      <c r="Q48" s="153">
        <f t="shared" si="4"/>
        <v>0.99999999999999967</v>
      </c>
      <c r="S48">
        <v>1</v>
      </c>
      <c r="T48" s="65" t="s">
        <v>20</v>
      </c>
      <c r="U48" s="65">
        <v>0</v>
      </c>
      <c r="V48" s="66">
        <f>VLOOKUP($B48,'_eurostat_input new'!$A$12:$BO$40,V$20+1,FALSE)</f>
        <v>0.2617158156450583</v>
      </c>
      <c r="W48" s="66">
        <f>VLOOKUP($B48,'_eurostat_input new'!$A$12:$BO$40,W$20+1,FALSE)</f>
        <v>0.69541650576499969</v>
      </c>
      <c r="X48" s="66">
        <f>VLOOKUP($B48,'_eurostat_input new'!$A$12:$BO$40,X$20+1,FALSE)</f>
        <v>0</v>
      </c>
      <c r="Y48" s="66">
        <f>VLOOKUP($B48,'_eurostat_input new'!$A$12:$BO$40,Y$20+1,FALSE)</f>
        <v>1.7790879253428416E-2</v>
      </c>
      <c r="Z48" s="66">
        <f>VLOOKUP($B48,'_eurostat_input new'!$A$12:$BO$40,Z$20+1,FALSE)</f>
        <v>0</v>
      </c>
      <c r="AA48" s="66">
        <f>VLOOKUP($B48,'_eurostat_input new'!$A$12:$BO$40,AA$20+1,FALSE)</f>
        <v>0</v>
      </c>
      <c r="AB48" s="66">
        <f>VLOOKUP($B48,'_eurostat_input new'!$A$12:$BO$40,AB$20+1,FALSE)</f>
        <v>2.0375404734447287E-2</v>
      </c>
      <c r="AC48" s="66">
        <f>VLOOKUP($B48,'_eurostat_input new'!$A$12:$BO$40,AC$20+1,FALSE)</f>
        <v>0</v>
      </c>
      <c r="AD48" s="66">
        <f>VLOOKUP($B48,'_eurostat_input new'!$A$12:$BO$40,AD$20+1,FALSE)</f>
        <v>4.7013946020660995E-3</v>
      </c>
      <c r="AE48" s="66">
        <f>VLOOKUP($B48,'_eurostat_input new'!$A$12:$BO$40,AE$20+1,FALSE)</f>
        <v>0</v>
      </c>
      <c r="AF48" s="66">
        <f>VLOOKUP($B48,'_eurostat_input new'!$A$12:$BO$40,AF$20+1,FALSE)</f>
        <v>0</v>
      </c>
      <c r="AG48" s="66">
        <f>VLOOKUP($B48,'_eurostat_input new'!$A$12:$BO$40,AG$20+1,FALSE)</f>
        <v>0</v>
      </c>
      <c r="AH48" s="16" t="str">
        <f>VLOOKUP($B48,'_eurostat_input new'!$A$12:$BO$40,AH$20+1,FALSE)</f>
        <v>Slovakia</v>
      </c>
    </row>
    <row r="49" spans="1:34" ht="15.6" thickTop="1" thickBot="1" x14ac:dyDescent="0.35">
      <c r="A49">
        <v>15</v>
      </c>
      <c r="B49" t="s">
        <v>26</v>
      </c>
      <c r="C49">
        <v>1</v>
      </c>
      <c r="D49" s="15">
        <f>VLOOKUP($B49,'_eurostat_input new'!$A$12:$BO$40,D$20+$A49-1,FALSE)</f>
        <v>0.28040395743740859</v>
      </c>
      <c r="E49" s="15">
        <f>VLOOKUP($B49,'_eurostat_input new'!$A$12:$BO$40,E$20+$A49-1,FALSE)</f>
        <v>0.14161903914335702</v>
      </c>
      <c r="F49" s="15">
        <f>VLOOKUP($B49,'_eurostat_input new'!$A$12:$BO$40,F$20+$A49-1,FALSE)</f>
        <v>4.3449828147828003E-2</v>
      </c>
      <c r="G49" s="15">
        <f>VLOOKUP($B49,'_eurostat_input new'!$A$12:$BO$40,G$20+$A49-1,FALSE)</f>
        <v>0</v>
      </c>
      <c r="H49" s="15">
        <f>VLOOKUP($B49,'_eurostat_input new'!$A$12:$BO$40,H$20+$A49-1,FALSE)</f>
        <v>9.2110442416620396E-4</v>
      </c>
      <c r="I49" s="15">
        <f>VLOOKUP($B49,'_eurostat_input new'!$A$12:$BO$40,I$20+$A49-1,FALSE)</f>
        <v>6.1406961611080275E-5</v>
      </c>
      <c r="J49" s="15">
        <f>VLOOKUP($B49,'_eurostat_input new'!$A$12:$BO$40,J$20+$A49-1,FALSE)</f>
        <v>6.1406961611080275E-5</v>
      </c>
      <c r="K49" s="15">
        <f>VLOOKUP($B49,'_eurostat_input new'!$A$12:$BO$40,K$20+$A49-1,FALSE)</f>
        <v>0.4739683654395549</v>
      </c>
      <c r="L49" s="15">
        <f>VLOOKUP($B49,'_eurostat_input new'!$A$12:$BO$40,L$20+$A49-1,FALSE)</f>
        <v>2.7633132724986121E-3</v>
      </c>
      <c r="M49" s="15">
        <f>VLOOKUP($B49,'_eurostat_input new'!$A$12:$BO$40,M$20+$A49-1,FALSE)</f>
        <v>1.3708771738674691E-2</v>
      </c>
      <c r="N49" s="15">
        <f>VLOOKUP($B49,'_eurostat_input new'!$A$12:$BO$40,N$20+$A49-1,FALSE)</f>
        <v>4.3120288257401905E-2</v>
      </c>
      <c r="O49" s="15">
        <f>VLOOKUP($B49,'_eurostat_input new'!$A$12:$BO$40,O$20+$A49-1,FALSE)</f>
        <v>0</v>
      </c>
      <c r="P49" s="15"/>
      <c r="Q49" s="153">
        <f t="shared" si="4"/>
        <v>1.000077481784112</v>
      </c>
      <c r="S49">
        <v>1</v>
      </c>
      <c r="T49" t="s">
        <v>26</v>
      </c>
      <c r="U49">
        <v>0</v>
      </c>
      <c r="V49" s="15">
        <f>VLOOKUP($B49,'_eurostat_input new'!$A$12:$BO$40,V$20+1,FALSE)</f>
        <v>0.28040395743740859</v>
      </c>
      <c r="W49" s="15">
        <f>VLOOKUP($B49,'_eurostat_input new'!$A$12:$BO$40,W$20+1,FALSE)</f>
        <v>0.14907267278248107</v>
      </c>
      <c r="X49" s="15">
        <f>VLOOKUP($B49,'_eurostat_input new'!$A$12:$BO$40,X$20+1,FALSE)</f>
        <v>4.8277586830920004E-2</v>
      </c>
      <c r="Y49" s="15">
        <f>VLOOKUP($B49,'_eurostat_input new'!$A$12:$BO$40,Y$20+1,FALSE)</f>
        <v>0</v>
      </c>
      <c r="Z49" s="15">
        <f>VLOOKUP($B49,'_eurostat_input new'!$A$12:$BO$40,Z$20+1,FALSE)</f>
        <v>0</v>
      </c>
      <c r="AA49" s="15">
        <f>VLOOKUP($B49,'_eurostat_input new'!$A$12:$BO$40,AA$20+1,FALSE)</f>
        <v>0</v>
      </c>
      <c r="AB49" s="15">
        <f>VLOOKUP($B49,'_eurostat_input new'!$A$12:$BO$40,AB$20+1,FALSE)</f>
        <v>0.46598546043011446</v>
      </c>
      <c r="AC49" s="15">
        <f>VLOOKUP($B49,'_eurostat_input new'!$A$12:$BO$40,AC$20+1,FALSE)</f>
        <v>4.2997474334179747E-2</v>
      </c>
      <c r="AD49" s="15">
        <f>VLOOKUP($B49,'_eurostat_input new'!$A$12:$BO$40,AD$20+1,FALSE)</f>
        <v>1.3340329969008208E-2</v>
      </c>
      <c r="AE49" s="15">
        <f>VLOOKUP($B49,'_eurostat_input new'!$A$12:$BO$40,AE$20+1,FALSE)</f>
        <v>0</v>
      </c>
      <c r="AF49" s="15">
        <f>VLOOKUP($B49,'_eurostat_input new'!$A$12:$BO$40,AF$20+1,FALSE)</f>
        <v>0</v>
      </c>
      <c r="AG49" s="15">
        <f>VLOOKUP($B49,'_eurostat_input new'!$A$12:$BO$40,AG$20+1,FALSE)</f>
        <v>0</v>
      </c>
      <c r="AH49" s="16" t="str">
        <f>VLOOKUP($B49,'_eurostat_input new'!$A$12:$BO$40,AH$20+1,FALSE)</f>
        <v>Slovenia</v>
      </c>
    </row>
    <row r="50" spans="1:34" ht="15.6" thickTop="1" thickBot="1" x14ac:dyDescent="0.35">
      <c r="A50">
        <v>15</v>
      </c>
      <c r="B50" t="s">
        <v>7</v>
      </c>
      <c r="C50">
        <v>1</v>
      </c>
      <c r="D50" s="15">
        <f>VLOOKUP($B50,'_eurostat_input new'!$A$12:$BO$40,D$20+$A50-1,FALSE)</f>
        <v>0.39328447070684391</v>
      </c>
      <c r="E50" s="15">
        <f>VLOOKUP($B50,'_eurostat_input new'!$A$12:$BO$40,E$20+$A50-1,FALSE)</f>
        <v>0.28685492563279658</v>
      </c>
      <c r="F50" s="15">
        <f>VLOOKUP($B50,'_eurostat_input new'!$A$12:$BO$40,F$20+$A50-1,FALSE)</f>
        <v>8.8383690382043745E-2</v>
      </c>
      <c r="G50" s="15">
        <f>VLOOKUP($B50,'_eurostat_input new'!$A$12:$BO$40,G$20+$A50-1,FALSE)</f>
        <v>1.956122047223481E-3</v>
      </c>
      <c r="H50" s="15">
        <f>VLOOKUP($B50,'_eurostat_input new'!$A$12:$BO$40,H$20+$A50-1,FALSE)</f>
        <v>1.9317281795678978E-3</v>
      </c>
      <c r="I50" s="15">
        <f>VLOOKUP($B50,'_eurostat_input new'!$A$12:$BO$40,I$20+$A50-1,FALSE)</f>
        <v>1.2878187863785986E-4</v>
      </c>
      <c r="J50" s="15">
        <f>VLOOKUP($B50,'_eurostat_input new'!$A$12:$BO$40,J$20+$A50-1,FALSE)</f>
        <v>1.8440131070994096E-4</v>
      </c>
      <c r="K50" s="15">
        <f>VLOOKUP($B50,'_eurostat_input new'!$A$12:$BO$40,K$20+$A50-1,FALSE)</f>
        <v>0.18973083410514263</v>
      </c>
      <c r="L50" s="15">
        <f>VLOOKUP($B50,'_eurostat_input new'!$A$12:$BO$40,L$20+$A50-1,FALSE)</f>
        <v>1.6363049095754371E-2</v>
      </c>
      <c r="M50" s="15">
        <f>VLOOKUP($B50,'_eurostat_input new'!$A$12:$BO$40,M$20+$A50-1,FALSE)</f>
        <v>2.0121474082930978E-2</v>
      </c>
      <c r="N50" s="15">
        <f>VLOOKUP($B50,'_eurostat_input new'!$A$12:$BO$40,N$20+$A50-1,FALSE)</f>
        <v>1.0605225783483678E-3</v>
      </c>
      <c r="O50" s="15">
        <f>VLOOKUP($B50,'_eurostat_input new'!$A$12:$BO$40,O$20+$A50-1,FALSE)</f>
        <v>0</v>
      </c>
      <c r="P50" s="15"/>
      <c r="Q50" s="153">
        <f t="shared" si="4"/>
        <v>0.99999999999999978</v>
      </c>
      <c r="S50">
        <v>1</v>
      </c>
      <c r="T50" t="s">
        <v>7</v>
      </c>
      <c r="U50">
        <v>0</v>
      </c>
      <c r="V50" s="15">
        <f>VLOOKUP($B50,'_eurostat_input new'!$A$12:$BO$40,V$20+1,FALSE)</f>
        <v>0.39328447070684391</v>
      </c>
      <c r="W50" s="15">
        <f>VLOOKUP($B50,'_eurostat_input new'!$A$12:$BO$40,W$20+1,FALSE)</f>
        <v>0.30195255329768061</v>
      </c>
      <c r="X50" s="15">
        <f>VLOOKUP($B50,'_eurostat_input new'!$A$12:$BO$40,X$20+1,FALSE)</f>
        <v>9.8204100424493054E-2</v>
      </c>
      <c r="Y50" s="15">
        <f>VLOOKUP($B50,'_eurostat_input new'!$A$12:$BO$40,Y$20+1,FALSE)</f>
        <v>2.7944600674621161E-3</v>
      </c>
      <c r="Z50" s="15">
        <f>VLOOKUP($B50,'_eurostat_input new'!$A$12:$BO$40,Z$20+1,FALSE)</f>
        <v>0</v>
      </c>
      <c r="AA50" s="15">
        <f>VLOOKUP($B50,'_eurostat_input new'!$A$12:$BO$40,AA$20+1,FALSE)</f>
        <v>1.0567864557050676E-2</v>
      </c>
      <c r="AB50" s="15">
        <f>VLOOKUP($B50,'_eurostat_input new'!$A$12:$BO$40,AB$20+1,FALSE)</f>
        <v>0.17298918988222084</v>
      </c>
      <c r="AC50" s="15">
        <f>VLOOKUP($B50,'_eurostat_input new'!$A$12:$BO$40,AC$20+1,FALSE)</f>
        <v>8.0295882107264812E-4</v>
      </c>
      <c r="AD50" s="15">
        <f>VLOOKUP($B50,'_eurostat_input new'!$A$12:$BO$40,AD$20+1,FALSE)</f>
        <v>1.9348782811103818E-2</v>
      </c>
      <c r="AE50" s="15">
        <f>VLOOKUP($B50,'_eurostat_input new'!$A$12:$BO$40,AE$20+1,FALSE)</f>
        <v>0</v>
      </c>
      <c r="AF50" s="15">
        <f>VLOOKUP($B50,'_eurostat_input new'!$A$12:$BO$40,AF$20+1,FALSE)</f>
        <v>5.5619432072081114E-5</v>
      </c>
      <c r="AG50" s="15">
        <f>VLOOKUP($B50,'_eurostat_input new'!$A$12:$BO$40,AG$20+1,FALSE)</f>
        <v>0</v>
      </c>
      <c r="AH50" s="16" t="str">
        <f>VLOOKUP($B50,'_eurostat_input new'!$A$12:$BO$40,AH$20+1,FALSE)</f>
        <v>Spain</v>
      </c>
    </row>
    <row r="51" spans="1:34" ht="15.6" thickTop="1" thickBot="1" x14ac:dyDescent="0.35">
      <c r="A51">
        <v>15</v>
      </c>
      <c r="B51" t="s">
        <v>9</v>
      </c>
      <c r="C51">
        <v>1</v>
      </c>
      <c r="D51" s="15">
        <f>VLOOKUP($B51,'_eurostat_input new'!$A$12:$BO$40,D$20+$A51-1,FALSE)</f>
        <v>0.78942309581132308</v>
      </c>
      <c r="E51" s="15">
        <f>VLOOKUP($B51,'_eurostat_input new'!$A$12:$BO$40,E$20+$A51-1,FALSE)</f>
        <v>5.2261729611436719E-3</v>
      </c>
      <c r="F51" s="15">
        <f>VLOOKUP($B51,'_eurostat_input new'!$A$12:$BO$40,F$20+$A51-1,FALSE)</f>
        <v>0</v>
      </c>
      <c r="G51" s="15">
        <f>VLOOKUP($B51,'_eurostat_input new'!$A$12:$BO$40,G$20+$A51-1,FALSE)</f>
        <v>0</v>
      </c>
      <c r="H51" s="15">
        <f>VLOOKUP($B51,'_eurostat_input new'!$A$12:$BO$40,H$20+$A51-1,FALSE)</f>
        <v>2.0629630109777654E-5</v>
      </c>
      <c r="I51" s="15">
        <f>VLOOKUP($B51,'_eurostat_input new'!$A$12:$BO$40,I$20+$A51-1,FALSE)</f>
        <v>5.8441446110087678E-3</v>
      </c>
      <c r="J51" s="15">
        <f>VLOOKUP($B51,'_eurostat_input new'!$A$12:$BO$40,J$20+$A51-1,FALSE)</f>
        <v>1.375308673985177E-6</v>
      </c>
      <c r="K51" s="15">
        <f>VLOOKUP($B51,'_eurostat_input new'!$A$12:$BO$40,K$20+$A51-1,FALSE)</f>
        <v>0.2001973018719008</v>
      </c>
      <c r="L51" s="15">
        <f>VLOOKUP($B51,'_eurostat_input new'!$A$12:$BO$40,L$20+$A51-1,FALSE)</f>
        <v>6.1888890329332965E-5</v>
      </c>
      <c r="M51" s="15">
        <f>VLOOKUP($B51,'_eurostat_input new'!$A$12:$BO$40,M$20+$A51-1,FALSE)</f>
        <v>2.3014641551506671E-3</v>
      </c>
      <c r="N51" s="15">
        <f>VLOOKUP($B51,'_eurostat_input new'!$A$12:$BO$40,N$20+$A51-1,FALSE)</f>
        <v>2.7506173479703541E-6</v>
      </c>
      <c r="O51" s="15">
        <f>VLOOKUP($B51,'_eurostat_input new'!$A$12:$BO$40,O$20+$A51-1,FALSE)</f>
        <v>0</v>
      </c>
      <c r="P51" s="15"/>
      <c r="Q51" s="153">
        <f t="shared" si="4"/>
        <v>1.0030788238569881</v>
      </c>
      <c r="S51">
        <v>1</v>
      </c>
      <c r="T51" t="s">
        <v>9</v>
      </c>
      <c r="U51">
        <v>0</v>
      </c>
      <c r="V51" s="15">
        <f>VLOOKUP($B51,'_eurostat_input new'!$A$12:$BO$40,V$20+1,FALSE)</f>
        <v>0.78942309581132308</v>
      </c>
      <c r="W51" s="15">
        <f>VLOOKUP($B51,'_eurostat_input new'!$A$12:$BO$40,W$20+1,FALSE)</f>
        <v>5.5012346959407077E-3</v>
      </c>
      <c r="X51" s="15">
        <f>VLOOKUP($B51,'_eurostat_input new'!$A$12:$BO$40,X$20+1,FALSE)</f>
        <v>0</v>
      </c>
      <c r="Y51" s="15">
        <f>VLOOKUP($B51,'_eurostat_input new'!$A$12:$BO$40,Y$20+1,FALSE)</f>
        <v>0</v>
      </c>
      <c r="Z51" s="15">
        <f>VLOOKUP($B51,'_eurostat_input new'!$A$12:$BO$40,Z$20+1,FALSE)</f>
        <v>0</v>
      </c>
      <c r="AA51" s="15">
        <f>VLOOKUP($B51,'_eurostat_input new'!$A$12:$BO$40,AA$20+1,FALSE)</f>
        <v>0</v>
      </c>
      <c r="AB51" s="15">
        <f>VLOOKUP($B51,'_eurostat_input new'!$A$12:$BO$40,AB$20+1,FALSE)</f>
        <v>0.20001851174428273</v>
      </c>
      <c r="AC51" s="15">
        <f>VLOOKUP($B51,'_eurostat_input new'!$A$12:$BO$40,AC$20+1,FALSE)</f>
        <v>0</v>
      </c>
      <c r="AD51" s="15">
        <f>VLOOKUP($B51,'_eurostat_input new'!$A$12:$BO$40,AD$20+1,FALSE)</f>
        <v>2.293212303106756E-3</v>
      </c>
      <c r="AE51" s="15">
        <f>VLOOKUP($B51,'_eurostat_input new'!$A$12:$BO$40,AE$20+1,FALSE)</f>
        <v>5.8427693023347825E-3</v>
      </c>
      <c r="AF51" s="15">
        <f>VLOOKUP($B51,'_eurostat_input new'!$A$12:$BO$40,AF$20+1,FALSE)</f>
        <v>0</v>
      </c>
      <c r="AG51" s="15">
        <f>VLOOKUP($B51,'_eurostat_input new'!$A$12:$BO$40,AG$20+1,FALSE)</f>
        <v>0</v>
      </c>
      <c r="AH51" s="16" t="str">
        <f>VLOOKUP($B51,'_eurostat_input new'!$A$12:$BO$40,AH$20+1,FALSE)</f>
        <v>Sweden</v>
      </c>
    </row>
    <row r="52" spans="1:34" ht="15.6" thickTop="1" thickBot="1" x14ac:dyDescent="0.35">
      <c r="A52">
        <v>15</v>
      </c>
      <c r="B52" t="s">
        <v>14</v>
      </c>
      <c r="C52">
        <v>1</v>
      </c>
      <c r="D52" s="15">
        <f>VLOOKUP($B52,'_eurostat_input new'!$A$12:$BO$40,D$20+$A52-1,FALSE)</f>
        <v>0.11649969113269402</v>
      </c>
      <c r="E52" s="15">
        <f>VLOOKUP($B52,'_eurostat_input new'!$A$12:$BO$40,E$20+$A52-1,FALSE)</f>
        <v>0.28368184243946643</v>
      </c>
      <c r="F52" s="15">
        <f>VLOOKUP($B52,'_eurostat_input new'!$A$12:$BO$40,F$20+$A52-1,FALSE)</f>
        <v>0.4060101359344106</v>
      </c>
      <c r="G52" s="15">
        <f>VLOOKUP($B52,'_eurostat_input new'!$A$12:$BO$40,G$20+$A52-1,FALSE)</f>
        <v>8.3181112782059749E-5</v>
      </c>
      <c r="H52" s="15">
        <f>VLOOKUP($B52,'_eurostat_input new'!$A$12:$BO$40,H$20+$A52-1,FALSE)</f>
        <v>4.5058882245501376E-3</v>
      </c>
      <c r="I52" s="15">
        <f>VLOOKUP($B52,'_eurostat_input new'!$A$12:$BO$40,I$20+$A52-1,FALSE)</f>
        <v>3.0039254830334247E-4</v>
      </c>
      <c r="J52" s="15">
        <f>VLOOKUP($B52,'_eurostat_input new'!$A$12:$BO$40,J$20+$A52-1,FALSE)</f>
        <v>3.0039254830334247E-4</v>
      </c>
      <c r="K52" s="15">
        <f>VLOOKUP($B52,'_eurostat_input new'!$A$12:$BO$40,K$20+$A52-1,FALSE)</f>
        <v>0.17269767099941274</v>
      </c>
      <c r="L52" s="15">
        <f>VLOOKUP($B52,'_eurostat_input new'!$A$12:$BO$40,L$20+$A52-1,FALSE)</f>
        <v>1.3517664673650412E-2</v>
      </c>
      <c r="M52" s="15">
        <f>VLOOKUP($B52,'_eurostat_input new'!$A$12:$BO$40,M$20+$A52-1,FALSE)</f>
        <v>1.802355289820055E-3</v>
      </c>
      <c r="N52" s="15">
        <f>VLOOKUP($B52,'_eurostat_input new'!$A$12:$BO$40,N$20+$A52-1,FALSE)</f>
        <v>6.0078509660668495E-4</v>
      </c>
      <c r="O52" s="15">
        <f>VLOOKUP($B52,'_eurostat_input new'!$A$12:$BO$40,O$20+$A52-1,FALSE)</f>
        <v>0</v>
      </c>
      <c r="P52" s="15"/>
      <c r="Q52" s="153">
        <f t="shared" si="4"/>
        <v>1</v>
      </c>
      <c r="S52">
        <v>1</v>
      </c>
      <c r="T52" s="65" t="s">
        <v>14</v>
      </c>
      <c r="U52" s="65">
        <v>0</v>
      </c>
      <c r="V52" s="66">
        <f>VLOOKUP($B52,'_eurostat_input new'!$A$12:$BO$40,V$20+1,FALSE)</f>
        <v>0.11649969113269402</v>
      </c>
      <c r="W52" s="66">
        <f>VLOOKUP($B52,'_eurostat_input new'!$A$12:$BO$40,W$20+1,FALSE)</f>
        <v>0.29861246572575417</v>
      </c>
      <c r="X52" s="66">
        <f>VLOOKUP($B52,'_eurostat_input new'!$A$12:$BO$40,X$20+1,FALSE)</f>
        <v>0.45112237326045623</v>
      </c>
      <c r="Y52" s="66">
        <f>VLOOKUP($B52,'_eurostat_input new'!$A$12:$BO$40,Y$20+1,FALSE)</f>
        <v>1.1883016111722823E-4</v>
      </c>
      <c r="Z52" s="66">
        <f>VLOOKUP($B52,'_eurostat_input new'!$A$12:$BO$40,Z$20+1,FALSE)</f>
        <v>0</v>
      </c>
      <c r="AA52" s="66">
        <f>VLOOKUP($B52,'_eurostat_input new'!$A$12:$BO$40,AA$20+1,FALSE)</f>
        <v>0</v>
      </c>
      <c r="AB52" s="66">
        <f>VLOOKUP($B52,'_eurostat_input new'!$A$12:$BO$40,AB$20+1,FALSE)</f>
        <v>0.13364663971997823</v>
      </c>
      <c r="AC52" s="66">
        <f>VLOOKUP($B52,'_eurostat_input new'!$A$12:$BO$40,AC$20+1,FALSE)</f>
        <v>0</v>
      </c>
      <c r="AD52" s="66">
        <f>VLOOKUP($B52,'_eurostat_input new'!$A$12:$BO$40,AD$20+1,FALSE)</f>
        <v>0</v>
      </c>
      <c r="AE52" s="66">
        <f>VLOOKUP($B52,'_eurostat_input new'!$A$12:$BO$40,AE$20+1,FALSE)</f>
        <v>0</v>
      </c>
      <c r="AF52" s="66">
        <f>VLOOKUP($B52,'_eurostat_input new'!$A$12:$BO$40,AF$20+1,FALSE)</f>
        <v>0</v>
      </c>
      <c r="AG52" s="66">
        <f>VLOOKUP($B52,'_eurostat_input new'!$A$12:$BO$40,AG$20+1,FALSE)</f>
        <v>0</v>
      </c>
      <c r="AH52" s="16" t="str">
        <f>VLOOKUP($B52,'_eurostat_input new'!$A$12:$BO$40,AH$20+1,FALSE)</f>
        <v>Switzerland</v>
      </c>
    </row>
    <row r="53" spans="1:34" ht="15.6" thickTop="1" thickBot="1" x14ac:dyDescent="0.35">
      <c r="A53">
        <v>15</v>
      </c>
      <c r="B53" t="s">
        <v>4</v>
      </c>
      <c r="C53">
        <v>1</v>
      </c>
      <c r="D53" s="15">
        <f>VLOOKUP($B53,'_eurostat_input new'!$A$12:$BO$40,D$20+$A53-1,FALSE)</f>
        <v>0.24544707534354265</v>
      </c>
      <c r="E53" s="15">
        <f>VLOOKUP($B53,'_eurostat_input new'!$A$12:$BO$40,E$20+$A53-1,FALSE)</f>
        <v>0.58907413071153536</v>
      </c>
      <c r="F53" s="15">
        <f>VLOOKUP($B53,'_eurostat_input new'!$A$12:$BO$40,F$20+$A53-1,FALSE)</f>
        <v>5.1357658509722362E-2</v>
      </c>
      <c r="G53" s="15">
        <f>VLOOKUP($B53,'_eurostat_input new'!$A$12:$BO$40,G$20+$A53-1,FALSE)</f>
        <v>9.7748133987217052E-3</v>
      </c>
      <c r="H53" s="15">
        <f>VLOOKUP($B53,'_eurostat_input new'!$A$12:$BO$40,H$20+$A53-1,FALSE)</f>
        <v>3.0674635394839622E-3</v>
      </c>
      <c r="I53" s="15">
        <f>VLOOKUP($B53,'_eurostat_input new'!$A$12:$BO$40,I$20+$A53-1,FALSE)</f>
        <v>2.0449756929893085E-4</v>
      </c>
      <c r="J53" s="15">
        <f>VLOOKUP($B53,'_eurostat_input new'!$A$12:$BO$40,J$20+$A53-1,FALSE)</f>
        <v>2.0449756929893085E-4</v>
      </c>
      <c r="K53" s="15">
        <f>VLOOKUP($B53,'_eurostat_input new'!$A$12:$BO$40,K$20+$A53-1,FALSE)</f>
        <v>8.3945706513227636E-2</v>
      </c>
      <c r="L53" s="15">
        <f>VLOOKUP($B53,'_eurostat_input new'!$A$12:$BO$40,L$20+$A53-1,FALSE)</f>
        <v>1.3001834993513092E-2</v>
      </c>
      <c r="M53" s="15">
        <f>VLOOKUP($B53,'_eurostat_input new'!$A$12:$BO$40,M$20+$A53-1,FALSE)</f>
        <v>3.1084826609435795E-3</v>
      </c>
      <c r="N53" s="15">
        <f>VLOOKUP($B53,'_eurostat_input new'!$A$12:$BO$40,N$20+$A53-1,FALSE)</f>
        <v>4.089951385978617E-4</v>
      </c>
      <c r="O53" s="15">
        <f>VLOOKUP($B53,'_eurostat_input new'!$A$12:$BO$40,O$20+$A53-1,FALSE)</f>
        <v>4.0484405211394214E-4</v>
      </c>
      <c r="P53" s="15"/>
      <c r="Q53" s="153">
        <f t="shared" si="4"/>
        <v>0.99999999999999989</v>
      </c>
      <c r="S53">
        <v>1</v>
      </c>
      <c r="T53" t="s">
        <v>4</v>
      </c>
      <c r="U53">
        <v>0</v>
      </c>
      <c r="V53" s="15">
        <f>VLOOKUP($B53,'_eurostat_input new'!$A$12:$BO$40,V$20+1,FALSE)</f>
        <v>0.24544707534354265</v>
      </c>
      <c r="W53" s="15">
        <f>VLOOKUP($B53,'_eurostat_input new'!$A$12:$BO$40,W$20+1,FALSE)</f>
        <v>0.62007803232793202</v>
      </c>
      <c r="X53" s="15">
        <f>VLOOKUP($B53,'_eurostat_input new'!$A$12:$BO$40,X$20+1,FALSE)</f>
        <v>5.7064065010802627E-2</v>
      </c>
      <c r="Y53" s="15">
        <f>VLOOKUP($B53,'_eurostat_input new'!$A$12:$BO$40,Y$20+1,FALSE)</f>
        <v>1.3964019141031007E-2</v>
      </c>
      <c r="Z53" s="15">
        <f>VLOOKUP($B53,'_eurostat_input new'!$A$12:$BO$40,Z$20+1,FALSE)</f>
        <v>0</v>
      </c>
      <c r="AA53" s="15">
        <f>VLOOKUP($B53,'_eurostat_input new'!$A$12:$BO$40,AA$20+1,FALSE)</f>
        <v>3.799444375061206E-3</v>
      </c>
      <c r="AB53" s="15">
        <f>VLOOKUP($B53,'_eurostat_input new'!$A$12:$BO$40,AB$20+1,FALSE)</f>
        <v>5.7361022504366629E-2</v>
      </c>
      <c r="AC53" s="15">
        <f>VLOOKUP($B53,'_eurostat_input new'!$A$12:$BO$40,AC$20+1,FALSE)</f>
        <v>0</v>
      </c>
      <c r="AD53" s="15">
        <f>VLOOKUP($B53,'_eurostat_input new'!$A$12:$BO$40,AD$20+1,FALSE)</f>
        <v>1.8814972451499943E-3</v>
      </c>
      <c r="AE53" s="15">
        <f>VLOOKUP($B53,'_eurostat_input new'!$A$12:$BO$40,AE$20+1,FALSE)</f>
        <v>0</v>
      </c>
      <c r="AF53" s="15">
        <f>VLOOKUP($B53,'_eurostat_input new'!$A$12:$BO$40,AF$20+1,FALSE)</f>
        <v>0</v>
      </c>
      <c r="AG53" s="15">
        <f>VLOOKUP($B53,'_eurostat_input new'!$A$12:$BO$40,AG$20+1,FALSE)</f>
        <v>4.0484405211394214E-4</v>
      </c>
      <c r="AH53" s="16" t="str">
        <f>VLOOKUP($B53,'_eurostat_input new'!$A$12:$BO$40,AH$20+1,FALSE)</f>
        <v>United Kingdom</v>
      </c>
    </row>
    <row r="54" spans="1:34" ht="15.6" thickTop="1" thickBot="1" x14ac:dyDescent="0.35">
      <c r="A54">
        <v>28</v>
      </c>
      <c r="B54" t="s">
        <v>12</v>
      </c>
      <c r="C54">
        <f>C25+1</f>
        <v>2</v>
      </c>
      <c r="D54" s="15">
        <f>VLOOKUP($B54,'_eurostat_input new'!$A$12:$BO$40,D$20+$A54-1,FALSE)</f>
        <v>0.2514136938471358</v>
      </c>
      <c r="E54" s="15">
        <f>VLOOKUP($B54,'_eurostat_input new'!$A$12:$BO$40,E$20+$A54-1,FALSE)</f>
        <v>0.12662058059933118</v>
      </c>
      <c r="F54" s="15">
        <f>VLOOKUP($B54,'_eurostat_input new'!$A$12:$BO$40,F$20+$A54-1,FALSE)</f>
        <v>8.0346555218814203E-2</v>
      </c>
      <c r="G54" s="15">
        <f>VLOOKUP($B54,'_eurostat_input new'!$A$12:$BO$40,G$20+$A54-1,FALSE)</f>
        <v>1.6611038241754971E-4</v>
      </c>
      <c r="H54" s="15">
        <f>VLOOKUP($B54,'_eurostat_input new'!$A$12:$BO$40,H$20+$A54-1,FALSE)</f>
        <v>2.0763157734781559E-2</v>
      </c>
      <c r="I54" s="15">
        <f>VLOOKUP($B54,'_eurostat_input new'!$A$12:$BO$40,I$20+$A54-1,FALSE)</f>
        <v>2.9694306710371697E-3</v>
      </c>
      <c r="J54" s="15">
        <f>VLOOKUP($B54,'_eurostat_input new'!$A$12:$BO$40,J$20+$A54-1,FALSE)</f>
        <v>2.0763157734781561E-3</v>
      </c>
      <c r="K54" s="15">
        <f>VLOOKUP($B54,'_eurostat_input new'!$A$12:$BO$40,K$20+$A54-1,FALSE)</f>
        <v>0.38285168000748937</v>
      </c>
      <c r="L54" s="15">
        <f>VLOOKUP($B54,'_eurostat_input new'!$A$12:$BO$40,L$20+$A54-1,FALSE)</f>
        <v>9.026731334875146E-2</v>
      </c>
      <c r="M54" s="15">
        <f>VLOOKUP($B54,'_eurostat_input new'!$A$12:$BO$40,M$20+$A54-1,FALSE)</f>
        <v>3.8372530869807228E-2</v>
      </c>
      <c r="N54" s="15">
        <f>VLOOKUP($B54,'_eurostat_input new'!$A$12:$BO$40,N$20+$A54-1,FALSE)</f>
        <v>4.1526315469563122E-3</v>
      </c>
      <c r="O54" s="15">
        <f>VLOOKUP($B54,'_eurostat_input new'!$A$12:$BO$40,O$20+$A54-1,FALSE)</f>
        <v>0</v>
      </c>
      <c r="P54" s="15"/>
      <c r="Q54" s="153">
        <f t="shared" si="4"/>
        <v>1</v>
      </c>
      <c r="S54" s="17"/>
      <c r="T54" s="17"/>
      <c r="U54" s="17"/>
      <c r="V54" s="17"/>
    </row>
    <row r="55" spans="1:34" ht="15.6" thickTop="1" thickBot="1" x14ac:dyDescent="0.35">
      <c r="A55">
        <v>28</v>
      </c>
      <c r="B55" t="s">
        <v>1</v>
      </c>
      <c r="C55">
        <f t="shared" ref="C55:C118" si="5">C26+1</f>
        <v>2</v>
      </c>
      <c r="D55" s="15">
        <f>VLOOKUP($B55,'_eurostat_input new'!$A$12:$BO$40,D$20+$A55-1,FALSE)</f>
        <v>0.18662935070659542</v>
      </c>
      <c r="E55" s="15">
        <f>VLOOKUP($B55,'_eurostat_input new'!$A$12:$BO$40,E$20+$A55-1,FALSE)</f>
        <v>0.21692535089008347</v>
      </c>
      <c r="F55" s="15">
        <f>VLOOKUP($B55,'_eurostat_input new'!$A$12:$BO$40,F$20+$A55-1,FALSE)</f>
        <v>0.1401251775710366</v>
      </c>
      <c r="G55" s="15">
        <f>VLOOKUP($B55,'_eurostat_input new'!$A$12:$BO$40,G$20+$A55-1,FALSE)</f>
        <v>1.6230566672701268E-3</v>
      </c>
      <c r="H55" s="15">
        <f>VLOOKUP($B55,'_eurostat_input new'!$A$12:$BO$40,H$20+$A55-1,FALSE)</f>
        <v>3.6354275513020062E-2</v>
      </c>
      <c r="I55" s="15">
        <f>VLOOKUP($B55,'_eurostat_input new'!$A$12:$BO$40,I$20+$A55-1,FALSE)</f>
        <v>3.6354275513020059E-3</v>
      </c>
      <c r="J55" s="15">
        <f>VLOOKUP($B55,'_eurostat_input new'!$A$12:$BO$40,J$20+$A55-1,FALSE)</f>
        <v>3.6354275513020059E-3</v>
      </c>
      <c r="K55" s="15">
        <f>VLOOKUP($B55,'_eurostat_input new'!$A$12:$BO$40,K$20+$A55-1,FALSE)</f>
        <v>0.26165954296282035</v>
      </c>
      <c r="L55" s="15">
        <f>VLOOKUP($B55,'_eurostat_input new'!$A$12:$BO$40,L$20+$A55-1,FALSE)</f>
        <v>0.11648413866008804</v>
      </c>
      <c r="M55" s="15">
        <f>VLOOKUP($B55,'_eurostat_input new'!$A$12:$BO$40,M$20+$A55-1,FALSE)</f>
        <v>2.5656599931830844E-2</v>
      </c>
      <c r="N55" s="15">
        <f>VLOOKUP($B55,'_eurostat_input new'!$A$12:$BO$40,N$20+$A55-1,FALSE)</f>
        <v>7.2708551026040118E-3</v>
      </c>
      <c r="O55" s="15">
        <f>VLOOKUP($B55,'_eurostat_input new'!$A$12:$BO$40,O$20+$A55-1,FALSE)</f>
        <v>2.2983314094233068E-6</v>
      </c>
      <c r="P55" s="15"/>
      <c r="Q55" s="153">
        <f t="shared" si="4"/>
        <v>1.0000015014393624</v>
      </c>
    </row>
    <row r="56" spans="1:34" ht="15.6" thickTop="1" thickBot="1" x14ac:dyDescent="0.35">
      <c r="A56">
        <v>28</v>
      </c>
      <c r="B56" t="s">
        <v>19</v>
      </c>
      <c r="C56">
        <f t="shared" si="5"/>
        <v>2</v>
      </c>
      <c r="D56" s="15">
        <f>VLOOKUP($B56,'_eurostat_input new'!$A$12:$BO$40,D$20+$A56-1,FALSE)</f>
        <v>0.48183964500565085</v>
      </c>
      <c r="E56" s="15">
        <f>VLOOKUP($B56,'_eurostat_input new'!$A$12:$BO$40,E$20+$A56-1,FALSE)</f>
        <v>2.4930585885602957E-2</v>
      </c>
      <c r="F56" s="15">
        <f>VLOOKUP($B56,'_eurostat_input new'!$A$12:$BO$40,F$20+$A56-1,FALSE)</f>
        <v>1.4022507929538759E-4</v>
      </c>
      <c r="G56" s="15">
        <f>VLOOKUP($B56,'_eurostat_input new'!$A$12:$BO$40,G$20+$A56-1,FALSE)</f>
        <v>1.423683462600385E-2</v>
      </c>
      <c r="H56" s="15">
        <f>VLOOKUP($B56,'_eurostat_input new'!$A$12:$BO$40,H$20+$A56-1,FALSE)</f>
        <v>8.2018149468913761E-3</v>
      </c>
      <c r="I56" s="15">
        <f>VLOOKUP($B56,'_eurostat_input new'!$A$12:$BO$40,I$20+$A56-1,FALSE)</f>
        <v>8.2018149468913754E-4</v>
      </c>
      <c r="J56" s="15">
        <f>VLOOKUP($B56,'_eurostat_input new'!$A$12:$BO$40,J$20+$A56-1,FALSE)</f>
        <v>8.2018149468913754E-4</v>
      </c>
      <c r="K56" s="15">
        <f>VLOOKUP($B56,'_eurostat_input new'!$A$12:$BO$40,K$20+$A56-1,FALSE)</f>
        <v>0.43113726919600115</v>
      </c>
      <c r="L56" s="15">
        <f>VLOOKUP($B56,'_eurostat_input new'!$A$12:$BO$40,L$20+$A56-1,FALSE)</f>
        <v>2.4605444840674128E-2</v>
      </c>
      <c r="M56" s="15">
        <f>VLOOKUP($B56,'_eurostat_input new'!$A$12:$BO$40,M$20+$A56-1,FALSE)</f>
        <v>1.1627454441123709E-2</v>
      </c>
      <c r="N56" s="15">
        <f>VLOOKUP($B56,'_eurostat_input new'!$A$12:$BO$40,N$20+$A56-1,FALSE)</f>
        <v>1.6403629893782751E-3</v>
      </c>
      <c r="O56" s="15">
        <f>VLOOKUP($B56,'_eurostat_input new'!$A$12:$BO$40,O$20+$A56-1,FALSE)</f>
        <v>0</v>
      </c>
      <c r="P56" s="15"/>
      <c r="Q56" s="153">
        <f t="shared" si="4"/>
        <v>1</v>
      </c>
    </row>
    <row r="57" spans="1:34" ht="15.6" thickTop="1" thickBot="1" x14ac:dyDescent="0.35">
      <c r="A57">
        <v>28</v>
      </c>
      <c r="B57" t="s">
        <v>22</v>
      </c>
      <c r="C57">
        <f t="shared" si="5"/>
        <v>2</v>
      </c>
      <c r="D57" s="15">
        <f>VLOOKUP($B57,'_eurostat_input new'!$A$12:$BO$40,D$20+$A57-1,FALSE)</f>
        <v>0.24110082160836124</v>
      </c>
      <c r="E57" s="15">
        <f>VLOOKUP($B57,'_eurostat_input new'!$A$12:$BO$40,E$20+$A57-1,FALSE)</f>
        <v>0.11387679499107387</v>
      </c>
      <c r="F57" s="15">
        <f>VLOOKUP($B57,'_eurostat_input new'!$A$12:$BO$40,F$20+$A57-1,FALSE)</f>
        <v>1.3770646621412112E-2</v>
      </c>
      <c r="G57" s="15">
        <f>VLOOKUP($B57,'_eurostat_input new'!$A$12:$BO$40,G$20+$A57-1,FALSE)</f>
        <v>3.2174658011277399E-4</v>
      </c>
      <c r="H57" s="15">
        <f>VLOOKUP($B57,'_eurostat_input new'!$A$12:$BO$40,H$20+$A57-1,FALSE)</f>
        <v>1.2893442793293707E-2</v>
      </c>
      <c r="I57" s="15">
        <f>VLOOKUP($B57,'_eurostat_input new'!$A$12:$BO$40,I$20+$A57-1,FALSE)</f>
        <v>1.2893442793293708E-3</v>
      </c>
      <c r="J57" s="15">
        <f>VLOOKUP($B57,'_eurostat_input new'!$A$12:$BO$40,J$20+$A57-1,FALSE)</f>
        <v>1.2893442793293708E-3</v>
      </c>
      <c r="K57" s="15">
        <f>VLOOKUP($B57,'_eurostat_input new'!$A$12:$BO$40,K$20+$A57-1,FALSE)</f>
        <v>0.56153218785728121</v>
      </c>
      <c r="L57" s="15">
        <f>VLOOKUP($B57,'_eurostat_input new'!$A$12:$BO$40,L$20+$A57-1,FALSE)</f>
        <v>3.868032837988112E-2</v>
      </c>
      <c r="M57" s="15">
        <f>VLOOKUP($B57,'_eurostat_input new'!$A$12:$BO$40,M$20+$A57-1,FALSE)</f>
        <v>1.2666654051266586E-2</v>
      </c>
      <c r="N57" s="15">
        <f>VLOOKUP($B57,'_eurostat_input new'!$A$12:$BO$40,N$20+$A57-1,FALSE)</f>
        <v>2.5786885586587417E-3</v>
      </c>
      <c r="O57" s="15">
        <f>VLOOKUP($B57,'_eurostat_input new'!$A$12:$BO$40,O$20+$A57-1,FALSE)</f>
        <v>0</v>
      </c>
      <c r="P57" s="15"/>
      <c r="Q57" s="153">
        <f t="shared" si="4"/>
        <v>1</v>
      </c>
    </row>
    <row r="58" spans="1:34" ht="15.6" thickTop="1" thickBot="1" x14ac:dyDescent="0.35">
      <c r="A58">
        <v>28</v>
      </c>
      <c r="B58" t="s">
        <v>28</v>
      </c>
      <c r="C58">
        <f t="shared" si="5"/>
        <v>2</v>
      </c>
      <c r="D58" s="15">
        <f>VLOOKUP($B58,'_eurostat_input new'!$A$12:$BO$40,D$20+$A58-1,FALSE)</f>
        <v>0.42666367702656754</v>
      </c>
      <c r="E58" s="15">
        <f>VLOOKUP($B58,'_eurostat_input new'!$A$12:$BO$40,E$20+$A58-1,FALSE)</f>
        <v>5.6428151014013196E-2</v>
      </c>
      <c r="F58" s="15">
        <f>VLOOKUP($B58,'_eurostat_input new'!$A$12:$BO$40,F$20+$A58-1,FALSE)</f>
        <v>0.11574921185019134</v>
      </c>
      <c r="G58" s="15">
        <f>VLOOKUP($B58,'_eurostat_input new'!$A$12:$BO$40,G$20+$A58-1,FALSE)</f>
        <v>0</v>
      </c>
      <c r="H58" s="15">
        <f>VLOOKUP($B58,'_eurostat_input new'!$A$12:$BO$40,H$20+$A58-1,FALSE)</f>
        <v>1.7217736286420454E-2</v>
      </c>
      <c r="I58" s="15">
        <f>VLOOKUP($B58,'_eurostat_input new'!$A$12:$BO$40,I$20+$A58-1,FALSE)</f>
        <v>1.7217736286420453E-3</v>
      </c>
      <c r="J58" s="15">
        <f>VLOOKUP($B58,'_eurostat_input new'!$A$12:$BO$40,J$20+$A58-1,FALSE)</f>
        <v>1.7217736286420453E-3</v>
      </c>
      <c r="K58" s="15">
        <f>VLOOKUP($B58,'_eurostat_input new'!$A$12:$BO$40,K$20+$A58-1,FALSE)</f>
        <v>0.11926019592556276</v>
      </c>
      <c r="L58" s="15">
        <f>VLOOKUP($B58,'_eurostat_input new'!$A$12:$BO$40,L$20+$A58-1,FALSE)</f>
        <v>5.1653208859261363E-2</v>
      </c>
      <c r="M58" s="15">
        <f>VLOOKUP($B58,'_eurostat_input new'!$A$12:$BO$40,M$20+$A58-1,FALSE)</f>
        <v>0.20027879148860139</v>
      </c>
      <c r="N58" s="15">
        <f>VLOOKUP($B58,'_eurostat_input new'!$A$12:$BO$40,N$20+$A58-1,FALSE)</f>
        <v>9.3054802920978195E-3</v>
      </c>
      <c r="O58" s="15">
        <f>VLOOKUP($B58,'_eurostat_input new'!$A$12:$BO$40,O$20+$A58-1,FALSE)</f>
        <v>0</v>
      </c>
      <c r="P58" s="15"/>
      <c r="Q58" s="153">
        <f t="shared" si="4"/>
        <v>0.99999999999999989</v>
      </c>
    </row>
    <row r="59" spans="1:34" ht="15.6" thickTop="1" thickBot="1" x14ac:dyDescent="0.35">
      <c r="A59">
        <v>28</v>
      </c>
      <c r="B59" t="s">
        <v>13</v>
      </c>
      <c r="C59">
        <f t="shared" si="5"/>
        <v>2</v>
      </c>
      <c r="D59" s="15">
        <f>VLOOKUP($B59,'_eurostat_input new'!$A$12:$BO$40,D$20+$A59-1,FALSE)</f>
        <v>0.20685217804345168</v>
      </c>
      <c r="E59" s="15">
        <f>VLOOKUP($B59,'_eurostat_input new'!$A$12:$BO$40,E$20+$A59-1,FALSE)</f>
        <v>0.15940912824235387</v>
      </c>
      <c r="F59" s="15">
        <f>VLOOKUP($B59,'_eurostat_input new'!$A$12:$BO$40,F$20+$A59-1,FALSE)</f>
        <v>0</v>
      </c>
      <c r="G59" s="15">
        <f>VLOOKUP($B59,'_eurostat_input new'!$A$12:$BO$40,G$20+$A59-1,FALSE)</f>
        <v>2.8231717373443054E-2</v>
      </c>
      <c r="H59" s="15">
        <f>VLOOKUP($B59,'_eurostat_input new'!$A$12:$BO$40,H$20+$A59-1,FALSE)</f>
        <v>2.7233599773612612E-2</v>
      </c>
      <c r="I59" s="15">
        <f>VLOOKUP($B59,'_eurostat_input new'!$A$12:$BO$40,I$20+$A59-1,FALSE)</f>
        <v>2.7233599773612612E-3</v>
      </c>
      <c r="J59" s="15">
        <f>VLOOKUP($B59,'_eurostat_input new'!$A$12:$BO$40,J$20+$A59-1,FALSE)</f>
        <v>2.7233599773612612E-3</v>
      </c>
      <c r="K59" s="15">
        <f>VLOOKUP($B59,'_eurostat_input new'!$A$12:$BO$40,K$20+$A59-1,FALSE)</f>
        <v>0.44613524728252829</v>
      </c>
      <c r="L59" s="15">
        <f>VLOOKUP($B59,'_eurostat_input new'!$A$12:$BO$40,L$20+$A59-1,FALSE)</f>
        <v>0.10178105547421333</v>
      </c>
      <c r="M59" s="15">
        <f>VLOOKUP($B59,'_eurostat_input new'!$A$12:$BO$40,M$20+$A59-1,FALSE)</f>
        <v>1.9463633900952088E-2</v>
      </c>
      <c r="N59" s="15">
        <f>VLOOKUP($B59,'_eurostat_input new'!$A$12:$BO$40,N$20+$A59-1,FALSE)</f>
        <v>5.4467199547225224E-3</v>
      </c>
      <c r="O59" s="15">
        <f>VLOOKUP($B59,'_eurostat_input new'!$A$12:$BO$40,O$20+$A59-1,FALSE)</f>
        <v>0</v>
      </c>
      <c r="P59" s="15"/>
      <c r="Q59" s="153">
        <f t="shared" si="4"/>
        <v>1</v>
      </c>
    </row>
    <row r="60" spans="1:34" ht="15.6" thickTop="1" thickBot="1" x14ac:dyDescent="0.35">
      <c r="A60">
        <v>28</v>
      </c>
      <c r="B60" t="s">
        <v>17</v>
      </c>
      <c r="C60">
        <f t="shared" si="5"/>
        <v>2</v>
      </c>
      <c r="D60" s="15">
        <f>VLOOKUP($B60,'_eurostat_input new'!$A$12:$BO$40,D$20+$A60-1,FALSE)</f>
        <v>0.29464638729204767</v>
      </c>
      <c r="E60" s="15">
        <f>VLOOKUP($B60,'_eurostat_input new'!$A$12:$BO$40,E$20+$A60-1,FALSE)</f>
        <v>0.10586318390424604</v>
      </c>
      <c r="F60" s="15">
        <f>VLOOKUP($B60,'_eurostat_input new'!$A$12:$BO$40,F$20+$A60-1,FALSE)</f>
        <v>1.9910548721219272E-2</v>
      </c>
      <c r="G60" s="15">
        <f>VLOOKUP($B60,'_eurostat_input new'!$A$12:$BO$40,G$20+$A60-1,FALSE)</f>
        <v>0</v>
      </c>
      <c r="H60" s="15">
        <f>VLOOKUP($B60,'_eurostat_input new'!$A$12:$BO$40,H$20+$A60-1,FALSE)</f>
        <v>1.2577373262546532E-2</v>
      </c>
      <c r="I60" s="15">
        <f>VLOOKUP($B60,'_eurostat_input new'!$A$12:$BO$40,I$20+$A60-1,FALSE)</f>
        <v>1.6038575347744024E-2</v>
      </c>
      <c r="J60" s="15">
        <f>VLOOKUP($B60,'_eurostat_input new'!$A$12:$BO$40,J$20+$A60-1,FALSE)</f>
        <v>1.2577373262546532E-3</v>
      </c>
      <c r="K60" s="15">
        <f>VLOOKUP($B60,'_eurostat_input new'!$A$12:$BO$40,K$20+$A60-1,FALSE)</f>
        <v>0.43568581165011067</v>
      </c>
      <c r="L60" s="15">
        <f>VLOOKUP($B60,'_eurostat_input new'!$A$12:$BO$40,L$20+$A60-1,FALSE)</f>
        <v>9.9625987262504379E-2</v>
      </c>
      <c r="M60" s="15">
        <f>VLOOKUP($B60,'_eurostat_input new'!$A$12:$BO$40,M$20+$A60-1,FALSE)</f>
        <v>1.213283157676557E-2</v>
      </c>
      <c r="N60" s="15">
        <f>VLOOKUP($B60,'_eurostat_input new'!$A$12:$BO$40,N$20+$A60-1,FALSE)</f>
        <v>2.5154746525093063E-3</v>
      </c>
      <c r="O60" s="15">
        <f>VLOOKUP($B60,'_eurostat_input new'!$A$12:$BO$40,O$20+$A60-1,FALSE)</f>
        <v>0</v>
      </c>
      <c r="P60" s="15"/>
      <c r="Q60" s="153">
        <f t="shared" si="4"/>
        <v>1.0002539109959481</v>
      </c>
    </row>
    <row r="61" spans="1:34" ht="15.6" thickTop="1" thickBot="1" x14ac:dyDescent="0.35">
      <c r="A61">
        <v>28</v>
      </c>
      <c r="B61" t="s">
        <v>25</v>
      </c>
      <c r="C61">
        <f t="shared" si="5"/>
        <v>2</v>
      </c>
      <c r="D61" s="15">
        <f>VLOOKUP($B61,'_eurostat_input new'!$A$12:$BO$40,D$20+$A61-1,FALSE)</f>
        <v>0.27126895811167639</v>
      </c>
      <c r="E61" s="15">
        <f>VLOOKUP($B61,'_eurostat_input new'!$A$12:$BO$40,E$20+$A61-1,FALSE)</f>
        <v>5.3103171804813297E-2</v>
      </c>
      <c r="F61" s="15">
        <f>VLOOKUP($B61,'_eurostat_input new'!$A$12:$BO$40,F$20+$A61-1,FALSE)</f>
        <v>4.9760997727188797E-4</v>
      </c>
      <c r="G61" s="15">
        <f>VLOOKUP($B61,'_eurostat_input new'!$A$12:$BO$40,G$20+$A61-1,FALSE)</f>
        <v>0</v>
      </c>
      <c r="H61" s="15">
        <f>VLOOKUP($B61,'_eurostat_input new'!$A$12:$BO$40,H$20+$A61-1,FALSE)</f>
        <v>5.3600781782085181E-3</v>
      </c>
      <c r="I61" s="15">
        <f>VLOOKUP($B61,'_eurostat_input new'!$A$12:$BO$40,I$20+$A61-1,FALSE)</f>
        <v>5.3600781782085186E-4</v>
      </c>
      <c r="J61" s="15">
        <f>VLOOKUP($B61,'_eurostat_input new'!$A$12:$BO$40,J$20+$A61-1,FALSE)</f>
        <v>5.3600781782085186E-4</v>
      </c>
      <c r="K61" s="15">
        <f>VLOOKUP($B61,'_eurostat_input new'!$A$12:$BO$40,K$20+$A61-1,FALSE)</f>
        <v>0.64919384553266313</v>
      </c>
      <c r="L61" s="15">
        <f>VLOOKUP($B61,'_eurostat_input new'!$A$12:$BO$40,L$20+$A61-1,FALSE)</f>
        <v>1.6080234534625554E-2</v>
      </c>
      <c r="M61" s="15">
        <f>VLOOKUP($B61,'_eurostat_input new'!$A$12:$BO$40,M$20+$A61-1,FALSE)</f>
        <v>3.2160469069251111E-3</v>
      </c>
      <c r="N61" s="15">
        <f>VLOOKUP($B61,'_eurostat_input new'!$A$12:$BO$40,N$20+$A61-1,FALSE)</f>
        <v>1.0720156356417037E-3</v>
      </c>
      <c r="O61" s="15">
        <f>VLOOKUP($B61,'_eurostat_input new'!$A$12:$BO$40,O$20+$A61-1,FALSE)</f>
        <v>0</v>
      </c>
      <c r="P61" s="15"/>
      <c r="Q61" s="153">
        <f t="shared" si="4"/>
        <v>1.0008639763174674</v>
      </c>
    </row>
    <row r="62" spans="1:34" ht="15.6" thickTop="1" thickBot="1" x14ac:dyDescent="0.35">
      <c r="A62">
        <v>28</v>
      </c>
      <c r="B62" t="s">
        <v>11</v>
      </c>
      <c r="C62">
        <f t="shared" si="5"/>
        <v>2</v>
      </c>
      <c r="D62" s="15">
        <f>VLOOKUP($B62,'_eurostat_input new'!$A$12:$BO$40,D$20+$A62-1,FALSE)</f>
        <v>0.46562955112491189</v>
      </c>
      <c r="E62" s="15">
        <f>VLOOKUP($B62,'_eurostat_input new'!$A$12:$BO$40,E$20+$A62-1,FALSE)</f>
        <v>2.9012730274390556E-3</v>
      </c>
      <c r="F62" s="15">
        <f>VLOOKUP($B62,'_eurostat_input new'!$A$12:$BO$40,F$20+$A62-1,FALSE)</f>
        <v>3.22719427120223E-2</v>
      </c>
      <c r="G62" s="15">
        <f>VLOOKUP($B62,'_eurostat_input new'!$A$12:$BO$40,G$20+$A62-1,FALSE)</f>
        <v>7.1718098568565711E-5</v>
      </c>
      <c r="H62" s="15">
        <f>VLOOKUP($B62,'_eurostat_input new'!$A$12:$BO$40,H$20+$A62-1,FALSE)</f>
        <v>3.5460088133735619E-3</v>
      </c>
      <c r="I62" s="15">
        <f>VLOOKUP($B62,'_eurostat_input new'!$A$12:$BO$40,I$20+$A62-1,FALSE)</f>
        <v>3.5460088133735618E-4</v>
      </c>
      <c r="J62" s="15">
        <f>VLOOKUP($B62,'_eurostat_input new'!$A$12:$BO$40,J$20+$A62-1,FALSE)</f>
        <v>1.0055906991639596E-3</v>
      </c>
      <c r="K62" s="15">
        <f>VLOOKUP($B62,'_eurostat_input new'!$A$12:$BO$40,K$20+$A62-1,FALSE)</f>
        <v>0.31796892437888014</v>
      </c>
      <c r="L62" s="15">
        <f>VLOOKUP($B62,'_eurostat_input new'!$A$12:$BO$40,L$20+$A62-1,FALSE)</f>
        <v>0.17289914471507745</v>
      </c>
      <c r="M62" s="15">
        <f>VLOOKUP($B62,'_eurostat_input new'!$A$12:$BO$40,M$20+$A62-1,FALSE)</f>
        <v>2.6420437865507821E-3</v>
      </c>
      <c r="N62" s="15">
        <f>VLOOKUP($B62,'_eurostat_input new'!$A$12:$BO$40,N$20+$A62-1,FALSE)</f>
        <v>7.0920176267471235E-4</v>
      </c>
      <c r="O62" s="15">
        <f>VLOOKUP($B62,'_eurostat_input new'!$A$12:$BO$40,O$20+$A62-1,FALSE)</f>
        <v>0</v>
      </c>
      <c r="P62" s="15"/>
      <c r="Q62" s="153">
        <f t="shared" si="4"/>
        <v>0.99999999999999956</v>
      </c>
    </row>
    <row r="63" spans="1:34" ht="15.6" thickTop="1" thickBot="1" x14ac:dyDescent="0.35">
      <c r="A63">
        <v>28</v>
      </c>
      <c r="B63" t="s">
        <v>3</v>
      </c>
      <c r="C63">
        <f t="shared" si="5"/>
        <v>2</v>
      </c>
      <c r="D63" s="15">
        <f>VLOOKUP($B63,'_eurostat_input new'!$A$12:$BO$40,D$20+$A63-1,FALSE)</f>
        <v>0.36214802096851501</v>
      </c>
      <c r="E63" s="15">
        <f>VLOOKUP($B63,'_eurostat_input new'!$A$12:$BO$40,E$20+$A63-1,FALSE)</f>
        <v>0.14774209066475597</v>
      </c>
      <c r="F63" s="15">
        <f>VLOOKUP($B63,'_eurostat_input new'!$A$12:$BO$40,F$20+$A63-1,FALSE)</f>
        <v>4.7820588925115634E-2</v>
      </c>
      <c r="G63" s="15">
        <f>VLOOKUP($B63,'_eurostat_input new'!$A$12:$BO$40,G$20+$A63-1,FALSE)</f>
        <v>0</v>
      </c>
      <c r="H63" s="15">
        <f>VLOOKUP($B63,'_eurostat_input new'!$A$12:$BO$40,H$20+$A63-1,FALSE)</f>
        <v>1.9556267958987163E-2</v>
      </c>
      <c r="I63" s="15">
        <f>VLOOKUP($B63,'_eurostat_input new'!$A$12:$BO$40,I$20+$A63-1,FALSE)</f>
        <v>1.9556267958987161E-3</v>
      </c>
      <c r="J63" s="15">
        <f>VLOOKUP($B63,'_eurostat_input new'!$A$12:$BO$40,J$20+$A63-1,FALSE)</f>
        <v>1.9556267958987161E-3</v>
      </c>
      <c r="K63" s="15">
        <f>VLOOKUP($B63,'_eurostat_input new'!$A$12:$BO$40,K$20+$A63-1,FALSE)</f>
        <v>0.27530558376614234</v>
      </c>
      <c r="L63" s="15">
        <f>VLOOKUP($B63,'_eurostat_input new'!$A$12:$BO$40,L$20+$A63-1,FALSE)</f>
        <v>0.12340942166538715</v>
      </c>
      <c r="M63" s="15">
        <f>VLOOKUP($B63,'_eurostat_input new'!$A$12:$BO$40,M$20+$A63-1,FALSE)</f>
        <v>1.6697810906845162E-2</v>
      </c>
      <c r="N63" s="15">
        <f>VLOOKUP($B63,'_eurostat_input new'!$A$12:$BO$40,N$20+$A63-1,FALSE)</f>
        <v>3.9112535917974322E-3</v>
      </c>
      <c r="O63" s="15">
        <f>VLOOKUP($B63,'_eurostat_input new'!$A$12:$BO$40,O$20+$A63-1,FALSE)</f>
        <v>0</v>
      </c>
      <c r="P63" s="15"/>
      <c r="Q63" s="153">
        <f t="shared" si="4"/>
        <v>1.0005022920393432</v>
      </c>
    </row>
    <row r="64" spans="1:34" ht="15.6" thickTop="1" thickBot="1" x14ac:dyDescent="0.35">
      <c r="A64">
        <v>28</v>
      </c>
      <c r="B64" t="s">
        <v>2</v>
      </c>
      <c r="C64">
        <f t="shared" si="5"/>
        <v>2</v>
      </c>
      <c r="D64" s="15">
        <f>VLOOKUP($B64,'_eurostat_input new'!$A$12:$BO$40,D$20+$A64-1,FALSE)</f>
        <v>0.20686055170420559</v>
      </c>
      <c r="E64" s="15">
        <f>VLOOKUP($B64,'_eurostat_input new'!$A$12:$BO$40,E$20+$A64-1,FALSE)</f>
        <v>0.21362800574056295</v>
      </c>
      <c r="F64" s="15">
        <f>VLOOKUP($B64,'_eurostat_input new'!$A$12:$BO$40,F$20+$A64-1,FALSE)</f>
        <v>9.7404595785342607E-2</v>
      </c>
      <c r="G64" s="15">
        <f>VLOOKUP($B64,'_eurostat_input new'!$A$12:$BO$40,G$20+$A64-1,FALSE)</f>
        <v>1.719811906127235E-3</v>
      </c>
      <c r="H64" s="15">
        <f>VLOOKUP($B64,'_eurostat_input new'!$A$12:$BO$40,H$20+$A64-1,FALSE)</f>
        <v>3.1791184915041452E-2</v>
      </c>
      <c r="I64" s="15">
        <f>VLOOKUP($B64,'_eurostat_input new'!$A$12:$BO$40,I$20+$A64-1,FALSE)</f>
        <v>1.1413821138849343E-2</v>
      </c>
      <c r="J64" s="15">
        <f>VLOOKUP($B64,'_eurostat_input new'!$A$12:$BO$40,J$20+$A64-1,FALSE)</f>
        <v>3.2078216905254871E-3</v>
      </c>
      <c r="K64" s="15">
        <f>VLOOKUP($B64,'_eurostat_input new'!$A$12:$BO$40,K$20+$A64-1,FALSE)</f>
        <v>0.27289908202735091</v>
      </c>
      <c r="L64" s="15">
        <f>VLOOKUP($B64,'_eurostat_input new'!$A$12:$BO$40,L$20+$A64-1,FALSE)</f>
        <v>0.12073638067537659</v>
      </c>
      <c r="M64" s="15">
        <f>VLOOKUP($B64,'_eurostat_input new'!$A$12:$BO$40,M$20+$A64-1,FALSE)</f>
        <v>3.3306601079067862E-2</v>
      </c>
      <c r="N64" s="15">
        <f>VLOOKUP($B64,'_eurostat_input new'!$A$12:$BO$40,N$20+$A64-1,FALSE)</f>
        <v>7.0321433375499743E-3</v>
      </c>
      <c r="O64" s="15">
        <f>VLOOKUP($B64,'_eurostat_input new'!$A$12:$BO$40,O$20+$A64-1,FALSE)</f>
        <v>0</v>
      </c>
      <c r="P64" s="15"/>
      <c r="Q64" s="153">
        <f t="shared" si="4"/>
        <v>1</v>
      </c>
    </row>
    <row r="65" spans="1:17" ht="15.6" thickTop="1" thickBot="1" x14ac:dyDescent="0.35">
      <c r="A65">
        <v>28</v>
      </c>
      <c r="B65" t="s">
        <v>16</v>
      </c>
      <c r="C65">
        <f t="shared" si="5"/>
        <v>2</v>
      </c>
      <c r="D65" s="15">
        <f>VLOOKUP($B65,'_eurostat_input new'!$A$12:$BO$40,D$20+$A65-1,FALSE)</f>
        <v>0.41442391884637775</v>
      </c>
      <c r="E65" s="15">
        <f>VLOOKUP($B65,'_eurostat_input new'!$A$12:$BO$40,E$20+$A65-1,FALSE)</f>
        <v>5.9025886361455115E-2</v>
      </c>
      <c r="F65" s="15">
        <f>VLOOKUP($B65,'_eurostat_input new'!$A$12:$BO$40,F$20+$A65-1,FALSE)</f>
        <v>9.8716128529587915E-2</v>
      </c>
      <c r="G65" s="15">
        <f>VLOOKUP($B65,'_eurostat_input new'!$A$12:$BO$40,G$20+$A65-1,FALSE)</f>
        <v>2.223541101746395E-4</v>
      </c>
      <c r="H65" s="15">
        <f>VLOOKUP($B65,'_eurostat_input new'!$A$12:$BO$40,H$20+$A65-1,FALSE)</f>
        <v>1.5863143133174159E-2</v>
      </c>
      <c r="I65" s="15">
        <f>VLOOKUP($B65,'_eurostat_input new'!$A$12:$BO$40,I$20+$A65-1,FALSE)</f>
        <v>1.586314313317416E-3</v>
      </c>
      <c r="J65" s="15">
        <f>VLOOKUP($B65,'_eurostat_input new'!$A$12:$BO$40,J$20+$A65-1,FALSE)</f>
        <v>1.586314313317416E-3</v>
      </c>
      <c r="K65" s="15">
        <f>VLOOKUP($B65,'_eurostat_input new'!$A$12:$BO$40,K$20+$A65-1,FALSE)</f>
        <v>0.26108178110327585</v>
      </c>
      <c r="L65" s="15">
        <f>VLOOKUP($B65,'_eurostat_input new'!$A$12:$BO$40,L$20+$A65-1,FALSE)</f>
        <v>6.6373386172308646E-2</v>
      </c>
      <c r="M65" s="15">
        <f>VLOOKUP($B65,'_eurostat_input new'!$A$12:$BO$40,M$20+$A65-1,FALSE)</f>
        <v>7.7960502343179416E-2</v>
      </c>
      <c r="N65" s="15">
        <f>VLOOKUP($B65,'_eurostat_input new'!$A$12:$BO$40,N$20+$A65-1,FALSE)</f>
        <v>3.172628626634832E-3</v>
      </c>
      <c r="O65" s="15">
        <f>VLOOKUP($B65,'_eurostat_input new'!$A$12:$BO$40,O$20+$A65-1,FALSE)</f>
        <v>0</v>
      </c>
      <c r="P65" s="15"/>
      <c r="Q65" s="153">
        <f t="shared" si="4"/>
        <v>1.0000123578528033</v>
      </c>
    </row>
    <row r="66" spans="1:17" ht="15.6" thickTop="1" thickBot="1" x14ac:dyDescent="0.35">
      <c r="A66">
        <v>28</v>
      </c>
      <c r="B66" t="s">
        <v>15</v>
      </c>
      <c r="C66">
        <f t="shared" si="5"/>
        <v>2</v>
      </c>
      <c r="D66" s="15">
        <f>VLOOKUP($B66,'_eurostat_input new'!$A$12:$BO$40,D$20+$A66-1,FALSE)</f>
        <v>0.16410057061655178</v>
      </c>
      <c r="E66" s="15">
        <f>VLOOKUP($B66,'_eurostat_input new'!$A$12:$BO$40,E$20+$A66-1,FALSE)</f>
        <v>0.25063841108983742</v>
      </c>
      <c r="F66" s="15">
        <f>VLOOKUP($B66,'_eurostat_input new'!$A$12:$BO$40,F$20+$A66-1,FALSE)</f>
        <v>0</v>
      </c>
      <c r="G66" s="15">
        <f>VLOOKUP($B66,'_eurostat_input new'!$A$12:$BO$40,G$20+$A66-1,FALSE)</f>
        <v>4.7616688696805309E-3</v>
      </c>
      <c r="H66" s="15">
        <f>VLOOKUP($B66,'_eurostat_input new'!$A$12:$BO$40,H$20+$A66-1,FALSE)</f>
        <v>2.6968508656855954E-2</v>
      </c>
      <c r="I66" s="15">
        <f>VLOOKUP($B66,'_eurostat_input new'!$A$12:$BO$40,I$20+$A66-1,FALSE)</f>
        <v>2.6968508656855955E-3</v>
      </c>
      <c r="J66" s="15">
        <f>VLOOKUP($B66,'_eurostat_input new'!$A$12:$BO$40,J$20+$A66-1,FALSE)</f>
        <v>2.6968508656855955E-3</v>
      </c>
      <c r="K66" s="15">
        <f>VLOOKUP($B66,'_eurostat_input new'!$A$12:$BO$40,K$20+$A66-1,FALSE)</f>
        <v>0.44109665673495124</v>
      </c>
      <c r="L66" s="15">
        <f>VLOOKUP($B66,'_eurostat_input new'!$A$12:$BO$40,L$20+$A66-1,FALSE)</f>
        <v>8.3021175306785627E-2</v>
      </c>
      <c r="M66" s="15">
        <f>VLOOKUP($B66,'_eurostat_input new'!$A$12:$BO$40,M$20+$A66-1,FALSE)</f>
        <v>1.8625605262594741E-2</v>
      </c>
      <c r="N66" s="15">
        <f>VLOOKUP($B66,'_eurostat_input new'!$A$12:$BO$40,N$20+$A66-1,FALSE)</f>
        <v>5.3937017313711909E-3</v>
      </c>
      <c r="O66" s="15">
        <f>VLOOKUP($B66,'_eurostat_input new'!$A$12:$BO$40,O$20+$A66-1,FALSE)</f>
        <v>0</v>
      </c>
      <c r="P66" s="15"/>
      <c r="Q66" s="153">
        <f t="shared" si="4"/>
        <v>0.99999999999999978</v>
      </c>
    </row>
    <row r="67" spans="1:17" ht="15.6" thickTop="1" thickBot="1" x14ac:dyDescent="0.35">
      <c r="A67">
        <v>28</v>
      </c>
      <c r="B67" t="s">
        <v>18</v>
      </c>
      <c r="C67">
        <f t="shared" si="5"/>
        <v>2</v>
      </c>
      <c r="D67" s="15">
        <f>VLOOKUP($B67,'_eurostat_input new'!$A$12:$BO$40,D$20+$A67-1,FALSE)</f>
        <v>0.27724331706573474</v>
      </c>
      <c r="E67" s="15">
        <f>VLOOKUP($B67,'_eurostat_input new'!$A$12:$BO$40,E$20+$A67-1,FALSE)</f>
        <v>0.11638183465274975</v>
      </c>
      <c r="F67" s="15">
        <f>VLOOKUP($B67,'_eurostat_input new'!$A$12:$BO$40,F$20+$A67-1,FALSE)</f>
        <v>0.1775885224323403</v>
      </c>
      <c r="G67" s="15">
        <f>VLOOKUP($B67,'_eurostat_input new'!$A$12:$BO$40,G$20+$A67-1,FALSE)</f>
        <v>2.3471308383816131E-2</v>
      </c>
      <c r="H67" s="15">
        <f>VLOOKUP($B67,'_eurostat_input new'!$A$12:$BO$40,H$20+$A67-1,FALSE)</f>
        <v>3.8785559062035464E-2</v>
      </c>
      <c r="I67" s="15">
        <f>VLOOKUP($B67,'_eurostat_input new'!$A$12:$BO$40,I$20+$A67-1,FALSE)</f>
        <v>3.8785559062035459E-3</v>
      </c>
      <c r="J67" s="15">
        <f>VLOOKUP($B67,'_eurostat_input new'!$A$12:$BO$40,J$20+$A67-1,FALSE)</f>
        <v>3.8785559062035459E-3</v>
      </c>
      <c r="K67" s="15">
        <f>VLOOKUP($B67,'_eurostat_input new'!$A$12:$BO$40,K$20+$A67-1,FALSE)</f>
        <v>0.2052815852881221</v>
      </c>
      <c r="L67" s="15">
        <f>VLOOKUP($B67,'_eurostat_input new'!$A$12:$BO$40,L$20+$A67-1,FALSE)</f>
        <v>0.1163566771861064</v>
      </c>
      <c r="M67" s="15">
        <f>VLOOKUP($B67,'_eurostat_input new'!$A$12:$BO$40,M$20+$A67-1,FALSE)</f>
        <v>2.9376972304281122E-2</v>
      </c>
      <c r="N67" s="15">
        <f>VLOOKUP($B67,'_eurostat_input new'!$A$12:$BO$40,N$20+$A67-1,FALSE)</f>
        <v>7.7571118124070918E-3</v>
      </c>
      <c r="O67" s="15">
        <f>VLOOKUP($B67,'_eurostat_input new'!$A$12:$BO$40,O$20+$A67-1,FALSE)</f>
        <v>0</v>
      </c>
      <c r="P67" s="15"/>
      <c r="Q67" s="153">
        <f t="shared" si="4"/>
        <v>1.0000000000000004</v>
      </c>
    </row>
    <row r="68" spans="1:17" ht="15.6" thickTop="1" thickBot="1" x14ac:dyDescent="0.35">
      <c r="A68">
        <v>28</v>
      </c>
      <c r="B68" t="s">
        <v>5</v>
      </c>
      <c r="C68">
        <f t="shared" si="5"/>
        <v>2</v>
      </c>
      <c r="D68" s="15">
        <f>VLOOKUP($B68,'_eurostat_input new'!$A$12:$BO$40,D$20+$A68-1,FALSE)</f>
        <v>0.17584740517629663</v>
      </c>
      <c r="E68" s="15">
        <f>VLOOKUP($B68,'_eurostat_input new'!$A$12:$BO$40,E$20+$A68-1,FALSE)</f>
        <v>0.29500879801687224</v>
      </c>
      <c r="F68" s="15">
        <f>VLOOKUP($B68,'_eurostat_input new'!$A$12:$BO$40,F$20+$A68-1,FALSE)</f>
        <v>7.1200194561560747E-3</v>
      </c>
      <c r="G68" s="15">
        <f>VLOOKUP($B68,'_eurostat_input new'!$A$12:$BO$40,G$20+$A68-1,FALSE)</f>
        <v>0</v>
      </c>
      <c r="H68" s="15">
        <f>VLOOKUP($B68,'_eurostat_input new'!$A$12:$BO$40,H$20+$A68-1,FALSE)</f>
        <v>3.0212881747302831E-2</v>
      </c>
      <c r="I68" s="15">
        <f>VLOOKUP($B68,'_eurostat_input new'!$A$12:$BO$40,I$20+$A68-1,FALSE)</f>
        <v>3.0212881747302832E-3</v>
      </c>
      <c r="J68" s="15">
        <f>VLOOKUP($B68,'_eurostat_input new'!$A$12:$BO$40,J$20+$A68-1,FALSE)</f>
        <v>3.0212881747302832E-3</v>
      </c>
      <c r="K68" s="15">
        <f>VLOOKUP($B68,'_eurostat_input new'!$A$12:$BO$40,K$20+$A68-1,FALSE)</f>
        <v>0.36099671983128978</v>
      </c>
      <c r="L68" s="15">
        <f>VLOOKUP($B68,'_eurostat_input new'!$A$12:$BO$40,L$20+$A68-1,FALSE)</f>
        <v>9.487035261882576E-2</v>
      </c>
      <c r="M68" s="15">
        <f>VLOOKUP($B68,'_eurostat_input new'!$A$12:$BO$40,M$20+$A68-1,FALSE)</f>
        <v>2.4036685471264366E-2</v>
      </c>
      <c r="N68" s="15">
        <f>VLOOKUP($B68,'_eurostat_input new'!$A$12:$BO$40,N$20+$A68-1,FALSE)</f>
        <v>6.0560715402284927E-3</v>
      </c>
      <c r="O68" s="15">
        <f>VLOOKUP($B68,'_eurostat_input new'!$A$12:$BO$40,O$20+$A68-1,FALSE)</f>
        <v>0</v>
      </c>
      <c r="P68" s="15"/>
      <c r="Q68" s="153">
        <f t="shared" si="4"/>
        <v>1.0001915102076966</v>
      </c>
    </row>
    <row r="69" spans="1:17" ht="15.6" thickTop="1" thickBot="1" x14ac:dyDescent="0.35">
      <c r="A69">
        <v>28</v>
      </c>
      <c r="B69" t="s">
        <v>23</v>
      </c>
      <c r="C69">
        <f t="shared" si="5"/>
        <v>2</v>
      </c>
      <c r="D69" s="15">
        <f>VLOOKUP($B69,'_eurostat_input new'!$A$12:$BO$40,D$20+$A69-1,FALSE)</f>
        <v>0.1790189593675012</v>
      </c>
      <c r="E69" s="15">
        <f>VLOOKUP($B69,'_eurostat_input new'!$A$12:$BO$40,E$20+$A69-1,FALSE)</f>
        <v>8.4931410828589307E-2</v>
      </c>
      <c r="F69" s="15">
        <f>VLOOKUP($B69,'_eurostat_input new'!$A$12:$BO$40,F$20+$A69-1,FALSE)</f>
        <v>2.712058576520969E-2</v>
      </c>
      <c r="G69" s="15">
        <f>VLOOKUP($B69,'_eurostat_input new'!$A$12:$BO$40,G$20+$A69-1,FALSE)</f>
        <v>1.970498572153092E-3</v>
      </c>
      <c r="H69" s="15">
        <f>VLOOKUP($B69,'_eurostat_input new'!$A$12:$BO$40,H$20+$A69-1,FALSE)</f>
        <v>1.1993399088241138E-2</v>
      </c>
      <c r="I69" s="15">
        <f>VLOOKUP($B69,'_eurostat_input new'!$A$12:$BO$40,I$20+$A69-1,FALSE)</f>
        <v>1.1993399088241136E-3</v>
      </c>
      <c r="J69" s="15">
        <f>VLOOKUP($B69,'_eurostat_input new'!$A$12:$BO$40,J$20+$A69-1,FALSE)</f>
        <v>1.1993399088241136E-3</v>
      </c>
      <c r="K69" s="15">
        <f>VLOOKUP($B69,'_eurostat_input new'!$A$12:$BO$40,K$20+$A69-1,FALSE)</f>
        <v>0.64699155002534092</v>
      </c>
      <c r="L69" s="15">
        <f>VLOOKUP($B69,'_eurostat_input new'!$A$12:$BO$40,L$20+$A69-1,FALSE)</f>
        <v>3.5980197264723415E-2</v>
      </c>
      <c r="M69" s="15">
        <f>VLOOKUP($B69,'_eurostat_input new'!$A$12:$BO$40,M$20+$A69-1,FALSE)</f>
        <v>7.1960394529446822E-3</v>
      </c>
      <c r="N69" s="15">
        <f>VLOOKUP($B69,'_eurostat_input new'!$A$12:$BO$40,N$20+$A69-1,FALSE)</f>
        <v>2.3986798176482273E-3</v>
      </c>
      <c r="O69" s="15">
        <f>VLOOKUP($B69,'_eurostat_input new'!$A$12:$BO$40,O$20+$A69-1,FALSE)</f>
        <v>0</v>
      </c>
      <c r="P69" s="15"/>
      <c r="Q69" s="153">
        <f t="shared" si="4"/>
        <v>0.99999999999999989</v>
      </c>
    </row>
    <row r="70" spans="1:17" ht="15.6" thickTop="1" thickBot="1" x14ac:dyDescent="0.35">
      <c r="A70">
        <v>28</v>
      </c>
      <c r="B70" t="s">
        <v>24</v>
      </c>
      <c r="C70">
        <f t="shared" si="5"/>
        <v>2</v>
      </c>
      <c r="D70" s="15">
        <f>VLOOKUP($B70,'_eurostat_input new'!$A$12:$BO$40,D$20+$A70-1,FALSE)</f>
        <v>0.25832449390558265</v>
      </c>
      <c r="E70" s="15">
        <f>VLOOKUP($B70,'_eurostat_input new'!$A$12:$BO$40,E$20+$A70-1,FALSE)</f>
        <v>9.9526657165050283E-2</v>
      </c>
      <c r="F70" s="15">
        <f>VLOOKUP($B70,'_eurostat_input new'!$A$12:$BO$40,F$20+$A70-1,FALSE)</f>
        <v>1.260561500712363E-2</v>
      </c>
      <c r="G70" s="15">
        <f>VLOOKUP($B70,'_eurostat_input new'!$A$12:$BO$40,G$20+$A70-1,FALSE)</f>
        <v>1.2363200522782692E-2</v>
      </c>
      <c r="H70" s="15">
        <f>VLOOKUP($B70,'_eurostat_input new'!$A$12:$BO$40,H$20+$A70-1,FALSE)</f>
        <v>1.615850742633047E-2</v>
      </c>
      <c r="I70" s="15">
        <f>VLOOKUP($B70,'_eurostat_input new'!$A$12:$BO$40,I$20+$A70-1,FALSE)</f>
        <v>1.6158507426330469E-3</v>
      </c>
      <c r="J70" s="15">
        <f>VLOOKUP($B70,'_eurostat_input new'!$A$12:$BO$40,J$20+$A70-1,FALSE)</f>
        <v>1.6158507426330469E-3</v>
      </c>
      <c r="K70" s="15">
        <f>VLOOKUP($B70,'_eurostat_input new'!$A$12:$BO$40,K$20+$A70-1,FALSE)</f>
        <v>0.53638749626780835</v>
      </c>
      <c r="L70" s="15">
        <f>VLOOKUP($B70,'_eurostat_input new'!$A$12:$BO$40,L$20+$A70-1,FALSE)</f>
        <v>4.8475522278991406E-2</v>
      </c>
      <c r="M70" s="15">
        <f>VLOOKUP($B70,'_eurostat_input new'!$A$12:$BO$40,M$20+$A70-1,FALSE)</f>
        <v>9.6951044557982823E-3</v>
      </c>
      <c r="N70" s="15">
        <f>VLOOKUP($B70,'_eurostat_input new'!$A$12:$BO$40,N$20+$A70-1,FALSE)</f>
        <v>3.2317014852660938E-3</v>
      </c>
      <c r="O70" s="15">
        <f>VLOOKUP($B70,'_eurostat_input new'!$A$12:$BO$40,O$20+$A70-1,FALSE)</f>
        <v>0</v>
      </c>
      <c r="P70" s="15"/>
      <c r="Q70" s="153">
        <f t="shared" si="4"/>
        <v>0.99999999999999989</v>
      </c>
    </row>
    <row r="71" spans="1:17" ht="15.6" thickTop="1" thickBot="1" x14ac:dyDescent="0.35">
      <c r="A71">
        <v>28</v>
      </c>
      <c r="B71" t="s">
        <v>27</v>
      </c>
      <c r="C71">
        <f t="shared" si="5"/>
        <v>2</v>
      </c>
      <c r="D71" s="15">
        <f>VLOOKUP($B71,'_eurostat_input new'!$A$12:$BO$40,D$20+$A71-1,FALSE)</f>
        <v>0.15683536619550129</v>
      </c>
      <c r="E71" s="15">
        <f>VLOOKUP($B71,'_eurostat_input new'!$A$12:$BO$40,E$20+$A71-1,FALSE)</f>
        <v>0.23997284417846174</v>
      </c>
      <c r="F71" s="15">
        <f>VLOOKUP($B71,'_eurostat_input new'!$A$12:$BO$40,F$20+$A71-1,FALSE)</f>
        <v>0.14456989026806735</v>
      </c>
      <c r="G71" s="15">
        <f>VLOOKUP($B71,'_eurostat_input new'!$A$12:$BO$40,G$20+$A71-1,FALSE)</f>
        <v>1.2823965045388278E-4</v>
      </c>
      <c r="H71" s="15">
        <f>VLOOKUP($B71,'_eurostat_input new'!$A$12:$BO$40,H$20+$A71-1,FALSE)</f>
        <v>3.850556930483446E-2</v>
      </c>
      <c r="I71" s="15">
        <f>VLOOKUP($B71,'_eurostat_input new'!$A$12:$BO$40,I$20+$A71-1,FALSE)</f>
        <v>3.8505569304834461E-3</v>
      </c>
      <c r="J71" s="15">
        <f>VLOOKUP($B71,'_eurostat_input new'!$A$12:$BO$40,J$20+$A71-1,FALSE)</f>
        <v>3.8505569304834461E-3</v>
      </c>
      <c r="K71" s="15">
        <f>VLOOKUP($B71,'_eurostat_input new'!$A$12:$BO$40,K$20+$A71-1,FALSE)</f>
        <v>0.2490973904507261</v>
      </c>
      <c r="L71" s="15">
        <f>VLOOKUP($B71,'_eurostat_input new'!$A$12:$BO$40,L$20+$A71-1,FALSE)</f>
        <v>0.12717396487937577</v>
      </c>
      <c r="M71" s="15">
        <f>VLOOKUP($B71,'_eurostat_input new'!$A$12:$BO$40,M$20+$A71-1,FALSE)</f>
        <v>2.8314507350645775E-2</v>
      </c>
      <c r="N71" s="15">
        <f>VLOOKUP($B71,'_eurostat_input new'!$A$12:$BO$40,N$20+$A71-1,FALSE)</f>
        <v>7.7011138609668923E-3</v>
      </c>
      <c r="O71" s="15">
        <f>VLOOKUP($B71,'_eurostat_input new'!$A$12:$BO$40,O$20+$A71-1,FALSE)</f>
        <v>0</v>
      </c>
      <c r="P71" s="15"/>
      <c r="Q71" s="153">
        <f t="shared" si="4"/>
        <v>1.0000000000000002</v>
      </c>
    </row>
    <row r="72" spans="1:17" ht="15.6" thickTop="1" thickBot="1" x14ac:dyDescent="0.35">
      <c r="A72">
        <v>28</v>
      </c>
      <c r="B72" t="s">
        <v>29</v>
      </c>
      <c r="C72">
        <f t="shared" si="5"/>
        <v>2</v>
      </c>
      <c r="D72" s="15">
        <f>VLOOKUP($B72,'_eurostat_input new'!$A$12:$BO$40,D$20+$A72-1,FALSE)</f>
        <v>0.67253946710944645</v>
      </c>
      <c r="E72" s="15">
        <f>VLOOKUP($B72,'_eurostat_input new'!$A$12:$BO$40,E$20+$A72-1,FALSE)</f>
        <v>7.9896317722512253E-2</v>
      </c>
      <c r="F72" s="15">
        <f>VLOOKUP($B72,'_eurostat_input new'!$A$12:$BO$40,F$20+$A72-1,FALSE)</f>
        <v>0</v>
      </c>
      <c r="G72" s="15">
        <f>VLOOKUP($B72,'_eurostat_input new'!$A$12:$BO$40,G$20+$A72-1,FALSE)</f>
        <v>0</v>
      </c>
      <c r="H72" s="15">
        <f>VLOOKUP($B72,'_eurostat_input new'!$A$12:$BO$40,H$20+$A72-1,FALSE)</f>
        <v>7.9896317722512253E-3</v>
      </c>
      <c r="I72" s="15">
        <f>VLOOKUP($B72,'_eurostat_input new'!$A$12:$BO$40,I$20+$A72-1,FALSE)</f>
        <v>7.9896317722512257E-4</v>
      </c>
      <c r="J72" s="15">
        <f>VLOOKUP($B72,'_eurostat_input new'!$A$12:$BO$40,J$20+$A72-1,FALSE)</f>
        <v>7.9896317722512257E-4</v>
      </c>
      <c r="K72" s="15">
        <f>VLOOKUP($B72,'_eurostat_input new'!$A$12:$BO$40,K$20+$A72-1,FALSE)</f>
        <v>5.9074847673966396E-2</v>
      </c>
      <c r="L72" s="15">
        <f>VLOOKUP($B72,'_eurostat_input new'!$A$12:$BO$40,L$20+$A72-1,FALSE)</f>
        <v>0.1021990302095081</v>
      </c>
      <c r="M72" s="15">
        <f>VLOOKUP($B72,'_eurostat_input new'!$A$12:$BO$40,M$20+$A72-1,FALSE)</f>
        <v>7.5268705567495167E-2</v>
      </c>
      <c r="N72" s="15">
        <f>VLOOKUP($B72,'_eurostat_input new'!$A$12:$BO$40,N$20+$A72-1,FALSE)</f>
        <v>1.5979263544502451E-3</v>
      </c>
      <c r="O72" s="15">
        <f>VLOOKUP($B72,'_eurostat_input new'!$A$12:$BO$40,O$20+$A72-1,FALSE)</f>
        <v>0</v>
      </c>
      <c r="P72" s="15"/>
      <c r="Q72" s="153">
        <f t="shared" si="4"/>
        <v>1.0001638527640804</v>
      </c>
    </row>
    <row r="73" spans="1:17" ht="15.6" thickTop="1" thickBot="1" x14ac:dyDescent="0.35">
      <c r="A73">
        <v>28</v>
      </c>
      <c r="B73" t="s">
        <v>8</v>
      </c>
      <c r="C73">
        <f t="shared" si="5"/>
        <v>2</v>
      </c>
      <c r="D73" s="15">
        <f>VLOOKUP($B73,'_eurostat_input new'!$A$12:$BO$40,D$20+$A73-1,FALSE)</f>
        <v>0.21303704393632319</v>
      </c>
      <c r="E73" s="15">
        <f>VLOOKUP($B73,'_eurostat_input new'!$A$12:$BO$40,E$20+$A73-1,FALSE)</f>
        <v>0.36094382392628027</v>
      </c>
      <c r="F73" s="15">
        <f>VLOOKUP($B73,'_eurostat_input new'!$A$12:$BO$40,F$20+$A73-1,FALSE)</f>
        <v>7.1782115007291926E-4</v>
      </c>
      <c r="G73" s="15">
        <f>VLOOKUP($B73,'_eurostat_input new'!$A$12:$BO$40,G$20+$A73-1,FALSE)</f>
        <v>1.1846830600136323E-5</v>
      </c>
      <c r="H73" s="15">
        <f>VLOOKUP($B73,'_eurostat_input new'!$A$12:$BO$40,H$20+$A73-1,FALSE)</f>
        <v>3.6170903239875381E-2</v>
      </c>
      <c r="I73" s="15">
        <f>VLOOKUP($B73,'_eurostat_input new'!$A$12:$BO$40,I$20+$A73-1,FALSE)</f>
        <v>3.6170903239875376E-3</v>
      </c>
      <c r="J73" s="15">
        <f>VLOOKUP($B73,'_eurostat_input new'!$A$12:$BO$40,J$20+$A73-1,FALSE)</f>
        <v>3.6170903239875376E-3</v>
      </c>
      <c r="K73" s="15">
        <f>VLOOKUP($B73,'_eurostat_input new'!$A$12:$BO$40,K$20+$A73-1,FALSE)</f>
        <v>0.23371210369154985</v>
      </c>
      <c r="L73" s="15">
        <f>VLOOKUP($B73,'_eurostat_input new'!$A$12:$BO$40,L$20+$A73-1,FALSE)</f>
        <v>0.11667645966227837</v>
      </c>
      <c r="M73" s="15">
        <f>VLOOKUP($B73,'_eurostat_input new'!$A$12:$BO$40,M$20+$A73-1,FALSE)</f>
        <v>2.4261636267069783E-2</v>
      </c>
      <c r="N73" s="15">
        <f>VLOOKUP($B73,'_eurostat_input new'!$A$12:$BO$40,N$20+$A73-1,FALSE)</f>
        <v>7.2341806479750753E-3</v>
      </c>
      <c r="O73" s="15">
        <f>VLOOKUP($B73,'_eurostat_input new'!$A$12:$BO$40,O$20+$A73-1,FALSE)</f>
        <v>0</v>
      </c>
      <c r="P73" s="15"/>
      <c r="Q73" s="153">
        <f t="shared" si="4"/>
        <v>1</v>
      </c>
    </row>
    <row r="74" spans="1:17" ht="15.6" thickTop="1" thickBot="1" x14ac:dyDescent="0.35">
      <c r="A74">
        <v>28</v>
      </c>
      <c r="B74" t="s">
        <v>6</v>
      </c>
      <c r="C74">
        <f t="shared" si="5"/>
        <v>2</v>
      </c>
      <c r="D74" s="15">
        <f>VLOOKUP($B74,'_eurostat_input new'!$A$12:$BO$40,D$20+$A74-1,FALSE)</f>
        <v>0.15867518400008371</v>
      </c>
      <c r="E74" s="15">
        <f>VLOOKUP($B74,'_eurostat_input new'!$A$12:$BO$40,E$20+$A74-1,FALSE)</f>
        <v>0.13217051269643235</v>
      </c>
      <c r="F74" s="15">
        <f>VLOOKUP($B74,'_eurostat_input new'!$A$12:$BO$40,F$20+$A74-1,FALSE)</f>
        <v>0</v>
      </c>
      <c r="G74" s="15">
        <f>VLOOKUP($B74,'_eurostat_input new'!$A$12:$BO$40,G$20+$A74-1,FALSE)</f>
        <v>8.0688095105019661E-2</v>
      </c>
      <c r="H74" s="15">
        <f>VLOOKUP($B74,'_eurostat_input new'!$A$12:$BO$40,H$20+$A74-1,FALSE)</f>
        <v>4.5492289311651113E-2</v>
      </c>
      <c r="I74" s="15">
        <f>VLOOKUP($B74,'_eurostat_input new'!$A$12:$BO$40,I$20+$A74-1,FALSE)</f>
        <v>4.5492289311651109E-3</v>
      </c>
      <c r="J74" s="15">
        <f>VLOOKUP($B74,'_eurostat_input new'!$A$12:$BO$40,J$20+$A74-1,FALSE)</f>
        <v>4.5492289311651109E-3</v>
      </c>
      <c r="K74" s="15">
        <f>VLOOKUP($B74,'_eurostat_input new'!$A$12:$BO$40,K$20+$A74-1,FALSE)</f>
        <v>0.39271374263094116</v>
      </c>
      <c r="L74" s="15">
        <f>VLOOKUP($B74,'_eurostat_input new'!$A$12:$BO$40,L$20+$A74-1,FALSE)</f>
        <v>0.13974569934988917</v>
      </c>
      <c r="M74" s="15">
        <f>VLOOKUP($B74,'_eurostat_input new'!$A$12:$BO$40,M$20+$A74-1,FALSE)</f>
        <v>3.1291682936311592E-2</v>
      </c>
      <c r="N74" s="15">
        <f>VLOOKUP($B74,'_eurostat_input new'!$A$12:$BO$40,N$20+$A74-1,FALSE)</f>
        <v>1.0304507877099434E-2</v>
      </c>
      <c r="O74" s="15">
        <f>VLOOKUP($B74,'_eurostat_input new'!$A$12:$BO$40,O$20+$A74-1,FALSE)</f>
        <v>0</v>
      </c>
      <c r="P74" s="15"/>
      <c r="Q74" s="153">
        <f t="shared" si="4"/>
        <v>1.0001801717697585</v>
      </c>
    </row>
    <row r="75" spans="1:17" ht="15.6" thickTop="1" thickBot="1" x14ac:dyDescent="0.35">
      <c r="A75">
        <v>28</v>
      </c>
      <c r="B75" t="s">
        <v>21</v>
      </c>
      <c r="C75">
        <f t="shared" si="5"/>
        <v>2</v>
      </c>
      <c r="D75" s="15">
        <f>VLOOKUP($B75,'_eurostat_input new'!$A$12:$BO$40,D$20+$A75-1,FALSE)</f>
        <v>0.43651769471180568</v>
      </c>
      <c r="E75" s="15">
        <f>VLOOKUP($B75,'_eurostat_input new'!$A$12:$BO$40,E$20+$A75-1,FALSE)</f>
        <v>0.1199433620759201</v>
      </c>
      <c r="F75" s="15">
        <f>VLOOKUP($B75,'_eurostat_input new'!$A$12:$BO$40,F$20+$A75-1,FALSE)</f>
        <v>1.1660934715939474E-2</v>
      </c>
      <c r="G75" s="15">
        <f>VLOOKUP($B75,'_eurostat_input new'!$A$12:$BO$40,G$20+$A75-1,FALSE)</f>
        <v>0</v>
      </c>
      <c r="H75" s="15">
        <f>VLOOKUP($B75,'_eurostat_input new'!$A$12:$BO$40,H$20+$A75-1,FALSE)</f>
        <v>1.3160429679185959E-2</v>
      </c>
      <c r="I75" s="15">
        <f>VLOOKUP($B75,'_eurostat_input new'!$A$12:$BO$40,I$20+$A75-1,FALSE)</f>
        <v>1.3160429679185957E-3</v>
      </c>
      <c r="J75" s="15">
        <f>VLOOKUP($B75,'_eurostat_input new'!$A$12:$BO$40,J$20+$A75-1,FALSE)</f>
        <v>1.3160429679185957E-3</v>
      </c>
      <c r="K75" s="15">
        <f>VLOOKUP($B75,'_eurostat_input new'!$A$12:$BO$40,K$20+$A75-1,FALSE)</f>
        <v>0.34063288079637877</v>
      </c>
      <c r="L75" s="15">
        <f>VLOOKUP($B75,'_eurostat_input new'!$A$12:$BO$40,L$20+$A75-1,FALSE)</f>
        <v>3.9481289037557876E-2</v>
      </c>
      <c r="M75" s="15">
        <f>VLOOKUP($B75,'_eurostat_input new'!$A$12:$BO$40,M$20+$A75-1,FALSE)</f>
        <v>3.3339237111537662E-2</v>
      </c>
      <c r="N75" s="15">
        <f>VLOOKUP($B75,'_eurostat_input new'!$A$12:$BO$40,N$20+$A75-1,FALSE)</f>
        <v>2.6320859358371913E-3</v>
      </c>
      <c r="O75" s="15">
        <f>VLOOKUP($B75,'_eurostat_input new'!$A$12:$BO$40,O$20+$A75-1,FALSE)</f>
        <v>0</v>
      </c>
      <c r="P75" s="15"/>
      <c r="Q75" s="153">
        <f t="shared" si="4"/>
        <v>0.99999999999999967</v>
      </c>
    </row>
    <row r="76" spans="1:17" ht="15.6" thickTop="1" thickBot="1" x14ac:dyDescent="0.35">
      <c r="A76">
        <v>28</v>
      </c>
      <c r="B76" t="s">
        <v>10</v>
      </c>
      <c r="C76">
        <f t="shared" si="5"/>
        <v>2</v>
      </c>
      <c r="D76" s="15">
        <f>VLOOKUP($B76,'_eurostat_input new'!$A$12:$BO$40,D$20+$A76-1,FALSE)</f>
        <v>0.16425547772918006</v>
      </c>
      <c r="E76" s="15">
        <f>VLOOKUP($B76,'_eurostat_input new'!$A$12:$BO$40,E$20+$A76-1,FALSE)</f>
        <v>0.19932786263526781</v>
      </c>
      <c r="F76" s="15">
        <f>VLOOKUP($B76,'_eurostat_input new'!$A$12:$BO$40,F$20+$A76-1,FALSE)</f>
        <v>0</v>
      </c>
      <c r="G76" s="15">
        <f>VLOOKUP($B76,'_eurostat_input new'!$A$12:$BO$40,G$20+$A76-1,FALSE)</f>
        <v>1.4691514814709999E-3</v>
      </c>
      <c r="H76" s="15">
        <f>VLOOKUP($B76,'_eurostat_input new'!$A$12:$BO$40,H$20+$A76-1,FALSE)</f>
        <v>2.052044685611518E-2</v>
      </c>
      <c r="I76" s="15">
        <f>VLOOKUP($B76,'_eurostat_input new'!$A$12:$BO$40,I$20+$A76-1,FALSE)</f>
        <v>2.0520446856115183E-3</v>
      </c>
      <c r="J76" s="15">
        <f>VLOOKUP($B76,'_eurostat_input new'!$A$12:$BO$40,J$20+$A76-1,FALSE)</f>
        <v>2.0520446856115183E-3</v>
      </c>
      <c r="K76" s="15">
        <f>VLOOKUP($B76,'_eurostat_input new'!$A$12:$BO$40,K$20+$A76-1,FALSE)</f>
        <v>0.53690257469698677</v>
      </c>
      <c r="L76" s="15">
        <f>VLOOKUP($B76,'_eurostat_input new'!$A$12:$BO$40,L$20+$A76-1,FALSE)</f>
        <v>6.1561340568345543E-2</v>
      </c>
      <c r="M76" s="15">
        <f>VLOOKUP($B76,'_eurostat_input new'!$A$12:$BO$40,M$20+$A76-1,FALSE)</f>
        <v>1.2312268113669108E-2</v>
      </c>
      <c r="N76" s="15">
        <f>VLOOKUP($B76,'_eurostat_input new'!$A$12:$BO$40,N$20+$A76-1,FALSE)</f>
        <v>4.3607192527158438E-3</v>
      </c>
      <c r="O76" s="15">
        <f>VLOOKUP($B76,'_eurostat_input new'!$A$12:$BO$40,O$20+$A76-1,FALSE)</f>
        <v>0</v>
      </c>
      <c r="P76" s="15"/>
      <c r="Q76" s="153">
        <f t="shared" si="4"/>
        <v>1.0048139307049742</v>
      </c>
    </row>
    <row r="77" spans="1:17" ht="15.6" thickTop="1" thickBot="1" x14ac:dyDescent="0.35">
      <c r="A77">
        <v>28</v>
      </c>
      <c r="B77" t="s">
        <v>20</v>
      </c>
      <c r="C77">
        <f t="shared" si="5"/>
        <v>2</v>
      </c>
      <c r="D77" s="15">
        <f>VLOOKUP($B77,'_eurostat_input new'!$A$12:$BO$40,D$20+$A77-1,FALSE)</f>
        <v>0.2617158156450583</v>
      </c>
      <c r="E77" s="15">
        <f>VLOOKUP($B77,'_eurostat_input new'!$A$12:$BO$40,E$20+$A77-1,FALSE)</f>
        <v>0.34770825288249985</v>
      </c>
      <c r="F77" s="15">
        <f>VLOOKUP($B77,'_eurostat_input new'!$A$12:$BO$40,F$20+$A77-1,FALSE)</f>
        <v>0</v>
      </c>
      <c r="G77" s="15">
        <f>VLOOKUP($B77,'_eurostat_input new'!$A$12:$BO$40,G$20+$A77-1,FALSE)</f>
        <v>3.5581758506856823E-3</v>
      </c>
      <c r="H77" s="15">
        <f>VLOOKUP($B77,'_eurostat_input new'!$A$12:$BO$40,H$20+$A77-1,FALSE)</f>
        <v>3.6194095628524256E-2</v>
      </c>
      <c r="I77" s="15">
        <f>VLOOKUP($B77,'_eurostat_input new'!$A$12:$BO$40,I$20+$A77-1,FALSE)</f>
        <v>3.6194095628524258E-3</v>
      </c>
      <c r="J77" s="15">
        <f>VLOOKUP($B77,'_eurostat_input new'!$A$12:$BO$40,J$20+$A77-1,FALSE)</f>
        <v>3.6194095628524258E-3</v>
      </c>
      <c r="K77" s="15">
        <f>VLOOKUP($B77,'_eurostat_input new'!$A$12:$BO$40,K$20+$A77-1,FALSE)</f>
        <v>0.20134588287706859</v>
      </c>
      <c r="L77" s="15">
        <f>VLOOKUP($B77,'_eurostat_input new'!$A$12:$BO$40,L$20+$A77-1,FALSE)</f>
        <v>0.10858228688557277</v>
      </c>
      <c r="M77" s="15">
        <f>VLOOKUP($B77,'_eurostat_input new'!$A$12:$BO$40,M$20+$A77-1,FALSE)</f>
        <v>2.6417851979180652E-2</v>
      </c>
      <c r="N77" s="15">
        <f>VLOOKUP($B77,'_eurostat_input new'!$A$12:$BO$40,N$20+$A77-1,FALSE)</f>
        <v>7.2388191257048515E-3</v>
      </c>
      <c r="O77" s="15">
        <f>VLOOKUP($B77,'_eurostat_input new'!$A$12:$BO$40,O$20+$A77-1,FALSE)</f>
        <v>0</v>
      </c>
      <c r="P77" s="15"/>
      <c r="Q77" s="153">
        <f t="shared" si="4"/>
        <v>0.99999999999999989</v>
      </c>
    </row>
    <row r="78" spans="1:17" ht="15.6" thickTop="1" thickBot="1" x14ac:dyDescent="0.35">
      <c r="A78">
        <v>28</v>
      </c>
      <c r="B78" t="s">
        <v>26</v>
      </c>
      <c r="C78">
        <f t="shared" si="5"/>
        <v>2</v>
      </c>
      <c r="D78" s="15">
        <f>VLOOKUP($B78,'_eurostat_input new'!$A$12:$BO$40,D$20+$A78-1,FALSE)</f>
        <v>0.28040395743740859</v>
      </c>
      <c r="E78" s="15">
        <f>VLOOKUP($B78,'_eurostat_input new'!$A$12:$BO$40,E$20+$A78-1,FALSE)</f>
        <v>7.4536336391240535E-2</v>
      </c>
      <c r="F78" s="15">
        <f>VLOOKUP($B78,'_eurostat_input new'!$A$12:$BO$40,F$20+$A78-1,FALSE)</f>
        <v>2.4138793415460002E-2</v>
      </c>
      <c r="G78" s="15">
        <f>VLOOKUP($B78,'_eurostat_input new'!$A$12:$BO$40,G$20+$A78-1,FALSE)</f>
        <v>0</v>
      </c>
      <c r="H78" s="15">
        <f>VLOOKUP($B78,'_eurostat_input new'!$A$12:$BO$40,H$20+$A78-1,FALSE)</f>
        <v>9.867512980670054E-3</v>
      </c>
      <c r="I78" s="15">
        <f>VLOOKUP($B78,'_eurostat_input new'!$A$12:$BO$40,I$20+$A78-1,FALSE)</f>
        <v>9.8675129806700544E-4</v>
      </c>
      <c r="J78" s="15">
        <f>VLOOKUP($B78,'_eurostat_input new'!$A$12:$BO$40,J$20+$A78-1,FALSE)</f>
        <v>9.8675129806700544E-4</v>
      </c>
      <c r="K78" s="15">
        <f>VLOOKUP($B78,'_eurostat_input new'!$A$12:$BO$40,K$20+$A78-1,FALSE)</f>
        <v>0.51532302533346475</v>
      </c>
      <c r="L78" s="15">
        <f>VLOOKUP($B78,'_eurostat_input new'!$A$12:$BO$40,L$20+$A78-1,FALSE)</f>
        <v>2.9602538942010162E-2</v>
      </c>
      <c r="M78" s="15">
        <f>VLOOKUP($B78,'_eurostat_input new'!$A$12:$BO$40,M$20+$A78-1,FALSE)</f>
        <v>1.9260837757410242E-2</v>
      </c>
      <c r="N78" s="15">
        <f>VLOOKUP($B78,'_eurostat_input new'!$A$12:$BO$40,N$20+$A78-1,FALSE)</f>
        <v>4.4970976930313759E-2</v>
      </c>
      <c r="O78" s="15">
        <f>VLOOKUP($B78,'_eurostat_input new'!$A$12:$BO$40,O$20+$A78-1,FALSE)</f>
        <v>0</v>
      </c>
      <c r="P78" s="15"/>
      <c r="Q78" s="153">
        <f t="shared" si="4"/>
        <v>1.000077481784112</v>
      </c>
    </row>
    <row r="79" spans="1:17" ht="15.6" thickTop="1" thickBot="1" x14ac:dyDescent="0.35">
      <c r="A79">
        <v>28</v>
      </c>
      <c r="B79" t="s">
        <v>7</v>
      </c>
      <c r="C79">
        <f t="shared" si="5"/>
        <v>2</v>
      </c>
      <c r="D79" s="15">
        <f>VLOOKUP($B79,'_eurostat_input new'!$A$12:$BO$40,D$20+$A79-1,FALSE)</f>
        <v>0.39328447070684391</v>
      </c>
      <c r="E79" s="15">
        <f>VLOOKUP($B79,'_eurostat_input new'!$A$12:$BO$40,E$20+$A79-1,FALSE)</f>
        <v>0.15097627664884031</v>
      </c>
      <c r="F79" s="15">
        <f>VLOOKUP($B79,'_eurostat_input new'!$A$12:$BO$40,F$20+$A79-1,FALSE)</f>
        <v>4.9102050212246527E-2</v>
      </c>
      <c r="G79" s="15">
        <f>VLOOKUP($B79,'_eurostat_input new'!$A$12:$BO$40,G$20+$A79-1,FALSE)</f>
        <v>5.5889201349242307E-4</v>
      </c>
      <c r="H79" s="15">
        <f>VLOOKUP($B79,'_eurostat_input new'!$A$12:$BO$40,H$20+$A79-1,FALSE)</f>
        <v>2.0231389491505655E-2</v>
      </c>
      <c r="I79" s="15">
        <f>VLOOKUP($B79,'_eurostat_input new'!$A$12:$BO$40,I$20+$A79-1,FALSE)</f>
        <v>2.0231389491505653E-3</v>
      </c>
      <c r="J79" s="15">
        <f>VLOOKUP($B79,'_eurostat_input new'!$A$12:$BO$40,J$20+$A79-1,FALSE)</f>
        <v>2.0787583812226463E-3</v>
      </c>
      <c r="K79" s="15">
        <f>VLOOKUP($B79,'_eurostat_input new'!$A$12:$BO$40,K$20+$A79-1,FALSE)</f>
        <v>0.27414613733974913</v>
      </c>
      <c r="L79" s="15">
        <f>VLOOKUP($B79,'_eurostat_input new'!$A$12:$BO$40,L$20+$A79-1,FALSE)</f>
        <v>7.126203303156764E-2</v>
      </c>
      <c r="M79" s="15">
        <f>VLOOKUP($B79,'_eurostat_input new'!$A$12:$BO$40,M$20+$A79-1,FALSE)</f>
        <v>3.1487616506007204E-2</v>
      </c>
      <c r="N79" s="15">
        <f>VLOOKUP($B79,'_eurostat_input new'!$A$12:$BO$40,N$20+$A79-1,FALSE)</f>
        <v>4.8492367193737791E-3</v>
      </c>
      <c r="O79" s="15">
        <f>VLOOKUP($B79,'_eurostat_input new'!$A$12:$BO$40,O$20+$A79-1,FALSE)</f>
        <v>0</v>
      </c>
      <c r="P79" s="15"/>
      <c r="Q79" s="153">
        <f t="shared" si="4"/>
        <v>0.99999999999999967</v>
      </c>
    </row>
    <row r="80" spans="1:17" ht="15.6" thickTop="1" thickBot="1" x14ac:dyDescent="0.35">
      <c r="A80">
        <v>28</v>
      </c>
      <c r="B80" t="s">
        <v>9</v>
      </c>
      <c r="C80">
        <f t="shared" si="5"/>
        <v>2</v>
      </c>
      <c r="D80" s="15">
        <f>VLOOKUP($B80,'_eurostat_input new'!$A$12:$BO$40,D$20+$A80-1,FALSE)</f>
        <v>0.78942309581132308</v>
      </c>
      <c r="E80" s="15">
        <f>VLOOKUP($B80,'_eurostat_input new'!$A$12:$BO$40,E$20+$A80-1,FALSE)</f>
        <v>2.7506173479703538E-3</v>
      </c>
      <c r="F80" s="15">
        <f>VLOOKUP($B80,'_eurostat_input new'!$A$12:$BO$40,F$20+$A80-1,FALSE)</f>
        <v>0</v>
      </c>
      <c r="G80" s="15">
        <f>VLOOKUP($B80,'_eurostat_input new'!$A$12:$BO$40,G$20+$A80-1,FALSE)</f>
        <v>0</v>
      </c>
      <c r="H80" s="15">
        <f>VLOOKUP($B80,'_eurostat_input new'!$A$12:$BO$40,H$20+$A80-1,FALSE)</f>
        <v>2.7506173479703539E-4</v>
      </c>
      <c r="I80" s="15">
        <f>VLOOKUP($B80,'_eurostat_input new'!$A$12:$BO$40,I$20+$A80-1,FALSE)</f>
        <v>5.8702754758144862E-3</v>
      </c>
      <c r="J80" s="15">
        <f>VLOOKUP($B80,'_eurostat_input new'!$A$12:$BO$40,J$20+$A80-1,FALSE)</f>
        <v>2.7506173479703537E-5</v>
      </c>
      <c r="K80" s="15">
        <f>VLOOKUP($B80,'_eurostat_input new'!$A$12:$BO$40,K$20+$A80-1,FALSE)</f>
        <v>0.20139382041826789</v>
      </c>
      <c r="L80" s="15">
        <f>VLOOKUP($B80,'_eurostat_input new'!$A$12:$BO$40,L$20+$A80-1,FALSE)</f>
        <v>8.2518520439110623E-4</v>
      </c>
      <c r="M80" s="15">
        <f>VLOOKUP($B80,'_eurostat_input new'!$A$12:$BO$40,M$20+$A80-1,FALSE)</f>
        <v>2.4582493439849772E-3</v>
      </c>
      <c r="N80" s="15">
        <f>VLOOKUP($B80,'_eurostat_input new'!$A$12:$BO$40,N$20+$A80-1,FALSE)</f>
        <v>5.5012346959407075E-5</v>
      </c>
      <c r="O80" s="15">
        <f>VLOOKUP($B80,'_eurostat_input new'!$A$12:$BO$40,O$20+$A80-1,FALSE)</f>
        <v>0</v>
      </c>
      <c r="P80" s="15"/>
      <c r="Q80" s="153">
        <f t="shared" si="4"/>
        <v>1.0030788238569881</v>
      </c>
    </row>
    <row r="81" spans="1:22" ht="15.6" thickTop="1" thickBot="1" x14ac:dyDescent="0.35">
      <c r="A81">
        <v>28</v>
      </c>
      <c r="B81" t="s">
        <v>14</v>
      </c>
      <c r="C81">
        <f t="shared" si="5"/>
        <v>2</v>
      </c>
      <c r="D81" s="15">
        <f>VLOOKUP($B81,'_eurostat_input new'!$A$12:$BO$40,D$20+$A81-1,FALSE)</f>
        <v>0.11649969113269402</v>
      </c>
      <c r="E81" s="15">
        <f>VLOOKUP($B81,'_eurostat_input new'!$A$12:$BO$40,E$20+$A81-1,FALSE)</f>
        <v>0.14930623286287709</v>
      </c>
      <c r="F81" s="15">
        <f>VLOOKUP($B81,'_eurostat_input new'!$A$12:$BO$40,F$20+$A81-1,FALSE)</f>
        <v>0.22556118663022812</v>
      </c>
      <c r="G81" s="15">
        <f>VLOOKUP($B81,'_eurostat_input new'!$A$12:$BO$40,G$20+$A81-1,FALSE)</f>
        <v>2.3766032223445641E-5</v>
      </c>
      <c r="H81" s="15">
        <f>VLOOKUP($B81,'_eurostat_input new'!$A$12:$BO$40,H$20+$A81-1,FALSE)</f>
        <v>3.7496248362199898E-2</v>
      </c>
      <c r="I81" s="15">
        <f>VLOOKUP($B81,'_eurostat_input new'!$A$12:$BO$40,I$20+$A81-1,FALSE)</f>
        <v>3.7496248362199895E-3</v>
      </c>
      <c r="J81" s="15">
        <f>VLOOKUP($B81,'_eurostat_input new'!$A$12:$BO$40,J$20+$A81-1,FALSE)</f>
        <v>3.7496248362199895E-3</v>
      </c>
      <c r="K81" s="15">
        <f>VLOOKUP($B81,'_eurostat_input new'!$A$12:$BO$40,K$20+$A81-1,FALSE)</f>
        <v>0.32112788153097771</v>
      </c>
      <c r="L81" s="15">
        <f>VLOOKUP($B81,'_eurostat_input new'!$A$12:$BO$40,L$20+$A81-1,FALSE)</f>
        <v>0.1124887450865997</v>
      </c>
      <c r="M81" s="15">
        <f>VLOOKUP($B81,'_eurostat_input new'!$A$12:$BO$40,M$20+$A81-1,FALSE)</f>
        <v>2.2497749017319938E-2</v>
      </c>
      <c r="N81" s="15">
        <f>VLOOKUP($B81,'_eurostat_input new'!$A$12:$BO$40,N$20+$A81-1,FALSE)</f>
        <v>7.4992496724399791E-3</v>
      </c>
      <c r="O81" s="15">
        <f>VLOOKUP($B81,'_eurostat_input new'!$A$12:$BO$40,O$20+$A81-1,FALSE)</f>
        <v>0</v>
      </c>
      <c r="P81" s="15"/>
      <c r="Q81" s="153">
        <f t="shared" si="4"/>
        <v>0.99999999999999989</v>
      </c>
    </row>
    <row r="82" spans="1:22" ht="15.6" thickTop="1" thickBot="1" x14ac:dyDescent="0.35">
      <c r="A82">
        <v>28</v>
      </c>
      <c r="B82" t="s">
        <v>4</v>
      </c>
      <c r="C82">
        <f t="shared" si="5"/>
        <v>2</v>
      </c>
      <c r="D82" s="15">
        <f>VLOOKUP($B82,'_eurostat_input new'!$A$12:$BO$40,D$20+$A82-1,FALSE)</f>
        <v>0.24544707534354265</v>
      </c>
      <c r="E82" s="15">
        <f>VLOOKUP($B82,'_eurostat_input new'!$A$12:$BO$40,E$20+$A82-1,FALSE)</f>
        <v>0.31003901616396601</v>
      </c>
      <c r="F82" s="15">
        <f>VLOOKUP($B82,'_eurostat_input new'!$A$12:$BO$40,F$20+$A82-1,FALSE)</f>
        <v>2.8532032505401313E-2</v>
      </c>
      <c r="G82" s="15">
        <f>VLOOKUP($B82,'_eurostat_input new'!$A$12:$BO$40,G$20+$A82-1,FALSE)</f>
        <v>2.7928038282062011E-3</v>
      </c>
      <c r="H82" s="15">
        <f>VLOOKUP($B82,'_eurostat_input new'!$A$12:$BO$40,H$20+$A82-1,FALSE)</f>
        <v>3.4974226398219212E-2</v>
      </c>
      <c r="I82" s="15">
        <f>VLOOKUP($B82,'_eurostat_input new'!$A$12:$BO$40,I$20+$A82-1,FALSE)</f>
        <v>3.4974226398219212E-3</v>
      </c>
      <c r="J82" s="15">
        <f>VLOOKUP($B82,'_eurostat_input new'!$A$12:$BO$40,J$20+$A82-1,FALSE)</f>
        <v>3.4974226398219212E-3</v>
      </c>
      <c r="K82" s="15">
        <f>VLOOKUP($B82,'_eurostat_input new'!$A$12:$BO$40,K$20+$A82-1,FALSE)</f>
        <v>0.23223215449546269</v>
      </c>
      <c r="L82" s="15">
        <f>VLOOKUP($B82,'_eurostat_input new'!$A$12:$BO$40,L$20+$A82-1,FALSE)</f>
        <v>0.10872212356971885</v>
      </c>
      <c r="M82" s="15">
        <f>VLOOKUP($B82,'_eurostat_input new'!$A$12:$BO$40,M$20+$A82-1,FALSE)</f>
        <v>2.2866033084081517E-2</v>
      </c>
      <c r="N82" s="15">
        <f>VLOOKUP($B82,'_eurostat_input new'!$A$12:$BO$40,N$20+$A82-1,FALSE)</f>
        <v>6.9948452796438423E-3</v>
      </c>
      <c r="O82" s="15">
        <f>VLOOKUP($B82,'_eurostat_input new'!$A$12:$BO$40,O$20+$A82-1,FALSE)</f>
        <v>4.0484405211394214E-4</v>
      </c>
      <c r="P82" s="15"/>
      <c r="Q82" s="153">
        <f t="shared" si="4"/>
        <v>1</v>
      </c>
    </row>
    <row r="83" spans="1:22" ht="15.6" thickTop="1" thickBot="1" x14ac:dyDescent="0.35">
      <c r="A83">
        <v>41</v>
      </c>
      <c r="B83" t="s">
        <v>12</v>
      </c>
      <c r="C83">
        <f t="shared" si="5"/>
        <v>3</v>
      </c>
      <c r="D83" s="15">
        <f>VLOOKUP($B83,'_eurostat_input new'!$A$12:$BO$40,D$20+$A83-1,FALSE)</f>
        <v>0.2514136938471358</v>
      </c>
      <c r="E83" s="15">
        <f>VLOOKUP($B83,'_eurostat_input new'!$A$12:$BO$40,E$20+$A83-1,FALSE)</f>
        <v>8.8634406419531825E-2</v>
      </c>
      <c r="F83" s="15">
        <f>VLOOKUP($B83,'_eurostat_input new'!$A$12:$BO$40,F$20+$A83-1,FALSE)</f>
        <v>5.6242588653169938E-2</v>
      </c>
      <c r="G83" s="15">
        <f>VLOOKUP($B83,'_eurostat_input new'!$A$12:$BO$40,G$20+$A83-1,FALSE)</f>
        <v>8.3055191208774857E-5</v>
      </c>
      <c r="H83" s="15">
        <f>VLOOKUP($B83,'_eurostat_input new'!$A$12:$BO$40,H$20+$A83-1,FALSE)</f>
        <v>3.37255966605585E-2</v>
      </c>
      <c r="I83" s="15">
        <f>VLOOKUP($B83,'_eurostat_input new'!$A$12:$BO$40,I$20+$A83-1,FALSE)</f>
        <v>4.9401864968260335E-3</v>
      </c>
      <c r="J83" s="15">
        <f>VLOOKUP($B83,'_eurostat_input new'!$A$12:$BO$40,J$20+$A83-1,FALSE)</f>
        <v>4.0470715992670199E-3</v>
      </c>
      <c r="K83" s="15">
        <f>VLOOKUP($B83,'_eurostat_input new'!$A$12:$BO$40,K$20+$A83-1,FALSE)</f>
        <v>0.37346756198314535</v>
      </c>
      <c r="L83" s="15">
        <f>VLOOKUP($B83,'_eurostat_input new'!$A$12:$BO$40,L$20+$A83-1,FALSE)</f>
        <v>0.1291546301260823</v>
      </c>
      <c r="M83" s="15">
        <f>VLOOKUP($B83,'_eurostat_input new'!$A$12:$BO$40,M$20+$A83-1,FALSE)</f>
        <v>5.0197065824540407E-2</v>
      </c>
      <c r="N83" s="15">
        <f>VLOOKUP($B83,'_eurostat_input new'!$A$12:$BO$40,N$20+$A83-1,FALSE)</f>
        <v>8.0941431985340397E-3</v>
      </c>
      <c r="O83" s="15">
        <f>VLOOKUP($B83,'_eurostat_input new'!$A$12:$BO$40,O$20+$A83-1,FALSE)</f>
        <v>0</v>
      </c>
      <c r="P83" s="15"/>
      <c r="Q83" s="153">
        <f t="shared" si="4"/>
        <v>1</v>
      </c>
      <c r="S83" s="17"/>
      <c r="T83" s="17"/>
      <c r="U83" s="17"/>
      <c r="V83" s="17"/>
    </row>
    <row r="84" spans="1:22" ht="15.6" thickTop="1" thickBot="1" x14ac:dyDescent="0.35">
      <c r="A84">
        <v>41</v>
      </c>
      <c r="B84" t="s">
        <v>1</v>
      </c>
      <c r="C84">
        <f t="shared" si="5"/>
        <v>3</v>
      </c>
      <c r="D84" s="15">
        <f>VLOOKUP($B84,'_eurostat_input new'!$A$12:$BO$40,D$20+$A84-1,FALSE)</f>
        <v>0.18662935070659542</v>
      </c>
      <c r="E84" s="15">
        <f>VLOOKUP($B84,'_eurostat_input new'!$A$12:$BO$40,E$20+$A84-1,FALSE)</f>
        <v>0.15184774562305842</v>
      </c>
      <c r="F84" s="15">
        <f>VLOOKUP($B84,'_eurostat_input new'!$A$12:$BO$40,F$20+$A84-1,FALSE)</f>
        <v>9.8087624299725618E-2</v>
      </c>
      <c r="G84" s="15">
        <f>VLOOKUP($B84,'_eurostat_input new'!$A$12:$BO$40,G$20+$A84-1,FALSE)</f>
        <v>8.1152833363506342E-4</v>
      </c>
      <c r="H84" s="15">
        <f>VLOOKUP($B84,'_eurostat_input new'!$A$12:$BO$40,H$20+$A84-1,FALSE)</f>
        <v>5.8933680250271459E-2</v>
      </c>
      <c r="I84" s="15">
        <f>VLOOKUP($B84,'_eurostat_input new'!$A$12:$BO$40,I$20+$A84-1,FALSE)</f>
        <v>7.072041630032575E-3</v>
      </c>
      <c r="J84" s="15">
        <f>VLOOKUP($B84,'_eurostat_input new'!$A$12:$BO$40,J$20+$A84-1,FALSE)</f>
        <v>7.072041630032575E-3</v>
      </c>
      <c r="K84" s="15">
        <f>VLOOKUP($B84,'_eurostat_input new'!$A$12:$BO$40,K$20+$A84-1,FALSE)</f>
        <v>0.24490247009848015</v>
      </c>
      <c r="L84" s="15">
        <f>VLOOKUP($B84,'_eurostat_input new'!$A$12:$BO$40,L$20+$A84-1,FALSE)</f>
        <v>0.18422235287184224</v>
      </c>
      <c r="M84" s="15">
        <f>VLOOKUP($B84,'_eurostat_input new'!$A$12:$BO$40,M$20+$A84-1,FALSE)</f>
        <v>4.6276284404214253E-2</v>
      </c>
      <c r="N84" s="15">
        <f>VLOOKUP($B84,'_eurostat_input new'!$A$12:$BO$40,N$20+$A84-1,FALSE)</f>
        <v>1.414408326006515E-2</v>
      </c>
      <c r="O84" s="15">
        <f>VLOOKUP($B84,'_eurostat_input new'!$A$12:$BO$40,O$20+$A84-1,FALSE)</f>
        <v>2.2983314094233068E-6</v>
      </c>
      <c r="P84" s="15"/>
      <c r="Q84" s="153">
        <f t="shared" si="4"/>
        <v>1.0000015014393624</v>
      </c>
    </row>
    <row r="85" spans="1:22" ht="15.6" thickTop="1" thickBot="1" x14ac:dyDescent="0.35">
      <c r="A85">
        <v>41</v>
      </c>
      <c r="B85" t="s">
        <v>19</v>
      </c>
      <c r="C85">
        <f t="shared" si="5"/>
        <v>3</v>
      </c>
      <c r="D85" s="15">
        <f>VLOOKUP($B85,'_eurostat_input new'!$A$12:$BO$40,D$20+$A85-1,FALSE)</f>
        <v>0.48183964500565085</v>
      </c>
      <c r="E85" s="15">
        <f>VLOOKUP($B85,'_eurostat_input new'!$A$12:$BO$40,E$20+$A85-1,FALSE)</f>
        <v>1.7451410119922069E-2</v>
      </c>
      <c r="F85" s="15">
        <f>VLOOKUP($B85,'_eurostat_input new'!$A$12:$BO$40,F$20+$A85-1,FALSE)</f>
        <v>9.8157555506771309E-5</v>
      </c>
      <c r="G85" s="15">
        <f>VLOOKUP($B85,'_eurostat_input new'!$A$12:$BO$40,G$20+$A85-1,FALSE)</f>
        <v>7.1184173130019249E-3</v>
      </c>
      <c r="H85" s="15">
        <f>VLOOKUP($B85,'_eurostat_input new'!$A$12:$BO$40,H$20+$A85-1,FALSE)</f>
        <v>1.208222625892315E-2</v>
      </c>
      <c r="I85" s="15">
        <f>VLOOKUP($B85,'_eurostat_input new'!$A$12:$BO$40,I$20+$A85-1,FALSE)</f>
        <v>1.4498671510707777E-3</v>
      </c>
      <c r="J85" s="15">
        <f>VLOOKUP($B85,'_eurostat_input new'!$A$12:$BO$40,J$20+$A85-1,FALSE)</f>
        <v>1.4498671510707777E-3</v>
      </c>
      <c r="K85" s="15">
        <f>VLOOKUP($B85,'_eurostat_input new'!$A$12:$BO$40,K$20+$A85-1,FALSE)</f>
        <v>0.42395842798652911</v>
      </c>
      <c r="L85" s="15">
        <f>VLOOKUP($B85,'_eurostat_input new'!$A$12:$BO$40,L$20+$A85-1,FALSE)</f>
        <v>3.6246678776769452E-2</v>
      </c>
      <c r="M85" s="15">
        <f>VLOOKUP($B85,'_eurostat_input new'!$A$12:$BO$40,M$20+$A85-1,FALSE)</f>
        <v>1.5405568379413552E-2</v>
      </c>
      <c r="N85" s="15">
        <f>VLOOKUP($B85,'_eurostat_input new'!$A$12:$BO$40,N$20+$A85-1,FALSE)</f>
        <v>2.8997343021415554E-3</v>
      </c>
      <c r="O85" s="15">
        <f>VLOOKUP($B85,'_eurostat_input new'!$A$12:$BO$40,O$20+$A85-1,FALSE)</f>
        <v>0</v>
      </c>
      <c r="P85" s="15"/>
      <c r="Q85" s="153">
        <f t="shared" si="4"/>
        <v>0.99999999999999989</v>
      </c>
    </row>
    <row r="86" spans="1:22" ht="15.6" thickTop="1" thickBot="1" x14ac:dyDescent="0.35">
      <c r="A86">
        <v>41</v>
      </c>
      <c r="B86" t="s">
        <v>22</v>
      </c>
      <c r="C86">
        <f t="shared" si="5"/>
        <v>3</v>
      </c>
      <c r="D86" s="15">
        <f>VLOOKUP($B86,'_eurostat_input new'!$A$12:$BO$40,D$20+$A86-1,FALSE)</f>
        <v>0.24110082160836124</v>
      </c>
      <c r="E86" s="15">
        <f>VLOOKUP($B86,'_eurostat_input new'!$A$12:$BO$40,E$20+$A86-1,FALSE)</f>
        <v>7.9713756493751703E-2</v>
      </c>
      <c r="F86" s="15">
        <f>VLOOKUP($B86,'_eurostat_input new'!$A$12:$BO$40,F$20+$A86-1,FALSE)</f>
        <v>9.6394526349884782E-3</v>
      </c>
      <c r="G86" s="15">
        <f>VLOOKUP($B86,'_eurostat_input new'!$A$12:$BO$40,G$20+$A86-1,FALSE)</f>
        <v>1.6087329005638699E-4</v>
      </c>
      <c r="H86" s="15">
        <f>VLOOKUP($B86,'_eurostat_input new'!$A$12:$BO$40,H$20+$A86-1,FALSE)</f>
        <v>2.0923691713342407E-2</v>
      </c>
      <c r="I86" s="15">
        <f>VLOOKUP($B86,'_eurostat_input new'!$A$12:$BO$40,I$20+$A86-1,FALSE)</f>
        <v>2.5108430056010886E-3</v>
      </c>
      <c r="J86" s="15">
        <f>VLOOKUP($B86,'_eurostat_input new'!$A$12:$BO$40,J$20+$A86-1,FALSE)</f>
        <v>2.5108430056010886E-3</v>
      </c>
      <c r="K86" s="15">
        <f>VLOOKUP($B86,'_eurostat_input new'!$A$12:$BO$40,K$20+$A86-1,FALSE)</f>
        <v>0.55565131068817131</v>
      </c>
      <c r="L86" s="15">
        <f>VLOOKUP($B86,'_eurostat_input new'!$A$12:$BO$40,L$20+$A86-1,FALSE)</f>
        <v>6.2771075140027222E-2</v>
      </c>
      <c r="M86" s="15">
        <f>VLOOKUP($B86,'_eurostat_input new'!$A$12:$BO$40,M$20+$A86-1,FALSE)</f>
        <v>1.9995646408896894E-2</v>
      </c>
      <c r="N86" s="15">
        <f>VLOOKUP($B86,'_eurostat_input new'!$A$12:$BO$40,N$20+$A86-1,FALSE)</f>
        <v>5.0216860112021772E-3</v>
      </c>
      <c r="O86" s="15">
        <f>VLOOKUP($B86,'_eurostat_input new'!$A$12:$BO$40,O$20+$A86-1,FALSE)</f>
        <v>0</v>
      </c>
      <c r="P86" s="15"/>
      <c r="Q86" s="153">
        <f t="shared" si="4"/>
        <v>1</v>
      </c>
    </row>
    <row r="87" spans="1:22" ht="15.6" thickTop="1" thickBot="1" x14ac:dyDescent="0.35">
      <c r="A87">
        <v>41</v>
      </c>
      <c r="B87" t="s">
        <v>28</v>
      </c>
      <c r="C87">
        <f t="shared" si="5"/>
        <v>3</v>
      </c>
      <c r="D87" s="15">
        <f>VLOOKUP($B87,'_eurostat_input new'!$A$12:$BO$40,D$20+$A87-1,FALSE)</f>
        <v>0.42666367702656754</v>
      </c>
      <c r="E87" s="15">
        <f>VLOOKUP($B87,'_eurostat_input new'!$A$12:$BO$40,E$20+$A87-1,FALSE)</f>
        <v>3.9499705709809235E-2</v>
      </c>
      <c r="F87" s="15">
        <f>VLOOKUP($B87,'_eurostat_input new'!$A$12:$BO$40,F$20+$A87-1,FALSE)</f>
        <v>8.102444829513393E-2</v>
      </c>
      <c r="G87" s="15">
        <f>VLOOKUP($B87,'_eurostat_input new'!$A$12:$BO$40,G$20+$A87-1,FALSE)</f>
        <v>0</v>
      </c>
      <c r="H87" s="15">
        <f>VLOOKUP($B87,'_eurostat_input new'!$A$12:$BO$40,H$20+$A87-1,FALSE)</f>
        <v>2.7978821465433235E-2</v>
      </c>
      <c r="I87" s="15">
        <f>VLOOKUP($B87,'_eurostat_input new'!$A$12:$BO$40,I$20+$A87-1,FALSE)</f>
        <v>3.3574585758519883E-3</v>
      </c>
      <c r="J87" s="15">
        <f>VLOOKUP($B87,'_eurostat_input new'!$A$12:$BO$40,J$20+$A87-1,FALSE)</f>
        <v>3.3574585758519883E-3</v>
      </c>
      <c r="K87" s="15">
        <f>VLOOKUP($B87,'_eurostat_input new'!$A$12:$BO$40,K$20+$A87-1,FALSE)</f>
        <v>0.11151221459667356</v>
      </c>
      <c r="L87" s="15">
        <f>VLOOKUP($B87,'_eurostat_input new'!$A$12:$BO$40,L$20+$A87-1,FALSE)</f>
        <v>8.3936464396299704E-2</v>
      </c>
      <c r="M87" s="15">
        <f>VLOOKUP($B87,'_eurostat_input new'!$A$12:$BO$40,M$20+$A87-1,FALSE)</f>
        <v>0.21009290117186105</v>
      </c>
      <c r="N87" s="15">
        <f>VLOOKUP($B87,'_eurostat_input new'!$A$12:$BO$40,N$20+$A87-1,FALSE)</f>
        <v>1.2576850186517705E-2</v>
      </c>
      <c r="O87" s="15">
        <f>VLOOKUP($B87,'_eurostat_input new'!$A$12:$BO$40,O$20+$A87-1,FALSE)</f>
        <v>0</v>
      </c>
      <c r="P87" s="15"/>
      <c r="Q87" s="153">
        <f t="shared" si="4"/>
        <v>0.99999999999999989</v>
      </c>
    </row>
    <row r="88" spans="1:22" ht="15.6" thickTop="1" thickBot="1" x14ac:dyDescent="0.35">
      <c r="A88">
        <v>41</v>
      </c>
      <c r="B88" t="s">
        <v>13</v>
      </c>
      <c r="C88">
        <f t="shared" si="5"/>
        <v>3</v>
      </c>
      <c r="D88" s="15">
        <f>VLOOKUP($B88,'_eurostat_input new'!$A$12:$BO$40,D$20+$A88-1,FALSE)</f>
        <v>0.20685217804345168</v>
      </c>
      <c r="E88" s="15">
        <f>VLOOKUP($B88,'_eurostat_input new'!$A$12:$BO$40,E$20+$A88-1,FALSE)</f>
        <v>0.1115863897696477</v>
      </c>
      <c r="F88" s="15">
        <f>VLOOKUP($B88,'_eurostat_input new'!$A$12:$BO$40,F$20+$A88-1,FALSE)</f>
        <v>0</v>
      </c>
      <c r="G88" s="15">
        <f>VLOOKUP($B88,'_eurostat_input new'!$A$12:$BO$40,G$20+$A88-1,FALSE)</f>
        <v>1.4115858686721527E-2</v>
      </c>
      <c r="H88" s="15">
        <f>VLOOKUP($B88,'_eurostat_input new'!$A$12:$BO$40,H$20+$A88-1,FALSE)</f>
        <v>4.1784324361944222E-2</v>
      </c>
      <c r="I88" s="15">
        <f>VLOOKUP($B88,'_eurostat_input new'!$A$12:$BO$40,I$20+$A88-1,FALSE)</f>
        <v>5.014118923433307E-3</v>
      </c>
      <c r="J88" s="15">
        <f>VLOOKUP($B88,'_eurostat_input new'!$A$12:$BO$40,J$20+$A88-1,FALSE)</f>
        <v>5.014118923433307E-3</v>
      </c>
      <c r="K88" s="15">
        <f>VLOOKUP($B88,'_eurostat_input new'!$A$12:$BO$40,K$20+$A88-1,FALSE)</f>
        <v>0.42696335662790907</v>
      </c>
      <c r="L88" s="15">
        <f>VLOOKUP($B88,'_eurostat_input new'!$A$12:$BO$40,L$20+$A88-1,FALSE)</f>
        <v>0.14543322923920815</v>
      </c>
      <c r="M88" s="15">
        <f>VLOOKUP($B88,'_eurostat_input new'!$A$12:$BO$40,M$20+$A88-1,FALSE)</f>
        <v>3.3208187577384363E-2</v>
      </c>
      <c r="N88" s="15">
        <f>VLOOKUP($B88,'_eurostat_input new'!$A$12:$BO$40,N$20+$A88-1,FALSE)</f>
        <v>1.0028237846866614E-2</v>
      </c>
      <c r="O88" s="15">
        <f>VLOOKUP($B88,'_eurostat_input new'!$A$12:$BO$40,O$20+$A88-1,FALSE)</f>
        <v>0</v>
      </c>
      <c r="P88" s="15"/>
      <c r="Q88" s="153">
        <f t="shared" si="4"/>
        <v>1</v>
      </c>
    </row>
    <row r="89" spans="1:22" ht="15.6" thickTop="1" thickBot="1" x14ac:dyDescent="0.35">
      <c r="A89">
        <v>41</v>
      </c>
      <c r="B89" t="s">
        <v>17</v>
      </c>
      <c r="C89">
        <f t="shared" si="5"/>
        <v>3</v>
      </c>
      <c r="D89" s="15">
        <f>VLOOKUP($B89,'_eurostat_input new'!$A$12:$BO$40,D$20+$A89-1,FALSE)</f>
        <v>0.29464638729204767</v>
      </c>
      <c r="E89" s="15">
        <f>VLOOKUP($B89,'_eurostat_input new'!$A$12:$BO$40,E$20+$A89-1,FALSE)</f>
        <v>7.4104228732972219E-2</v>
      </c>
      <c r="F89" s="15">
        <f>VLOOKUP($B89,'_eurostat_input new'!$A$12:$BO$40,F$20+$A89-1,FALSE)</f>
        <v>1.3937384104853489E-2</v>
      </c>
      <c r="G89" s="15">
        <f>VLOOKUP($B89,'_eurostat_input new'!$A$12:$BO$40,G$20+$A89-1,FALSE)</f>
        <v>0</v>
      </c>
      <c r="H89" s="15">
        <f>VLOOKUP($B89,'_eurostat_input new'!$A$12:$BO$40,H$20+$A89-1,FALSE)</f>
        <v>2.0438231551638111E-2</v>
      </c>
      <c r="I89" s="15">
        <f>VLOOKUP($B89,'_eurostat_input new'!$A$12:$BO$40,I$20+$A89-1,FALSE)</f>
        <v>1.7233425807685943E-2</v>
      </c>
      <c r="J89" s="15">
        <f>VLOOKUP($B89,'_eurostat_input new'!$A$12:$BO$40,J$20+$A89-1,FALSE)</f>
        <v>2.4525877861965736E-3</v>
      </c>
      <c r="K89" s="15">
        <f>VLOOKUP($B89,'_eurostat_input new'!$A$12:$BO$40,K$20+$A89-1,FALSE)</f>
        <v>0.4300259936819647</v>
      </c>
      <c r="L89" s="15">
        <f>VLOOKUP($B89,'_eurostat_input new'!$A$12:$BO$40,L$20+$A89-1,FALSE)</f>
        <v>0.12320856212977911</v>
      </c>
      <c r="M89" s="15">
        <f>VLOOKUP($B89,'_eurostat_input new'!$A$12:$BO$40,M$20+$A89-1,FALSE)</f>
        <v>1.9301934336417092E-2</v>
      </c>
      <c r="N89" s="15">
        <f>VLOOKUP($B89,'_eurostat_input new'!$A$12:$BO$40,N$20+$A89-1,FALSE)</f>
        <v>4.9051755723931471E-3</v>
      </c>
      <c r="O89" s="15">
        <f>VLOOKUP($B89,'_eurostat_input new'!$A$12:$BO$40,O$20+$A89-1,FALSE)</f>
        <v>0</v>
      </c>
      <c r="P89" s="15"/>
      <c r="Q89" s="153">
        <f t="shared" si="4"/>
        <v>1.0002539109959483</v>
      </c>
    </row>
    <row r="90" spans="1:22" ht="15.6" thickTop="1" thickBot="1" x14ac:dyDescent="0.35">
      <c r="A90">
        <v>41</v>
      </c>
      <c r="B90" t="s">
        <v>25</v>
      </c>
      <c r="C90">
        <f t="shared" si="5"/>
        <v>3</v>
      </c>
      <c r="D90" s="15">
        <f>VLOOKUP($B90,'_eurostat_input new'!$A$12:$BO$40,D$20+$A90-1,FALSE)</f>
        <v>0.27126895811167639</v>
      </c>
      <c r="E90" s="15">
        <f>VLOOKUP($B90,'_eurostat_input new'!$A$12:$BO$40,E$20+$A90-1,FALSE)</f>
        <v>3.7172220263369304E-2</v>
      </c>
      <c r="F90" s="15">
        <f>VLOOKUP($B90,'_eurostat_input new'!$A$12:$BO$40,F$20+$A90-1,FALSE)</f>
        <v>3.4832698409032153E-4</v>
      </c>
      <c r="G90" s="15">
        <f>VLOOKUP($B90,'_eurostat_input new'!$A$12:$BO$40,G$20+$A90-1,FALSE)</f>
        <v>0</v>
      </c>
      <c r="H90" s="15">
        <f>VLOOKUP($B90,'_eurostat_input new'!$A$12:$BO$40,H$20+$A90-1,FALSE)</f>
        <v>8.7101270395888424E-3</v>
      </c>
      <c r="I90" s="15">
        <f>VLOOKUP($B90,'_eurostat_input new'!$A$12:$BO$40,I$20+$A90-1,FALSE)</f>
        <v>1.0452152447506611E-3</v>
      </c>
      <c r="J90" s="15">
        <f>VLOOKUP($B90,'_eurostat_input new'!$A$12:$BO$40,J$20+$A90-1,FALSE)</f>
        <v>1.0452152447506611E-3</v>
      </c>
      <c r="K90" s="15">
        <f>VLOOKUP($B90,'_eurostat_input new'!$A$12:$BO$40,K$20+$A90-1,FALSE)</f>
        <v>0.64678181035246929</v>
      </c>
      <c r="L90" s="15">
        <f>VLOOKUP($B90,'_eurostat_input new'!$A$12:$BO$40,L$20+$A90-1,FALSE)</f>
        <v>2.6130381118766526E-2</v>
      </c>
      <c r="M90" s="15">
        <f>VLOOKUP($B90,'_eurostat_input new'!$A$12:$BO$40,M$20+$A90-1,FALSE)</f>
        <v>6.2712914685039665E-3</v>
      </c>
      <c r="N90" s="15">
        <f>VLOOKUP($B90,'_eurostat_input new'!$A$12:$BO$40,N$20+$A90-1,FALSE)</f>
        <v>2.0904304895013222E-3</v>
      </c>
      <c r="O90" s="15">
        <f>VLOOKUP($B90,'_eurostat_input new'!$A$12:$BO$40,O$20+$A90-1,FALSE)</f>
        <v>0</v>
      </c>
      <c r="P90" s="15"/>
      <c r="Q90" s="153">
        <f t="shared" ref="Q90:Q140" si="6">SUM(D90:P90)</f>
        <v>1.0008639763174672</v>
      </c>
    </row>
    <row r="91" spans="1:22" ht="15.6" thickTop="1" thickBot="1" x14ac:dyDescent="0.35">
      <c r="A91">
        <v>41</v>
      </c>
      <c r="B91" t="s">
        <v>11</v>
      </c>
      <c r="C91">
        <f t="shared" si="5"/>
        <v>3</v>
      </c>
      <c r="D91" s="15">
        <f>VLOOKUP($B91,'_eurostat_input new'!$A$12:$BO$40,D$20+$A91-1,FALSE)</f>
        <v>0.46562955112491189</v>
      </c>
      <c r="E91" s="15">
        <f>VLOOKUP($B91,'_eurostat_input new'!$A$12:$BO$40,E$20+$A91-1,FALSE)</f>
        <v>2.0308911192073388E-3</v>
      </c>
      <c r="F91" s="15">
        <f>VLOOKUP($B91,'_eurostat_input new'!$A$12:$BO$40,F$20+$A91-1,FALSE)</f>
        <v>2.259035989841561E-2</v>
      </c>
      <c r="G91" s="15">
        <f>VLOOKUP($B91,'_eurostat_input new'!$A$12:$BO$40,G$20+$A91-1,FALSE)</f>
        <v>3.5859049284282855E-5</v>
      </c>
      <c r="H91" s="15">
        <f>VLOOKUP($B91,'_eurostat_input new'!$A$12:$BO$40,H$20+$A91-1,FALSE)</f>
        <v>5.7559889881072879E-3</v>
      </c>
      <c r="I91" s="15">
        <f>VLOOKUP($B91,'_eurostat_input new'!$A$12:$BO$40,I$20+$A91-1,FALSE)</f>
        <v>6.9071867857287454E-4</v>
      </c>
      <c r="J91" s="15">
        <f>VLOOKUP($B91,'_eurostat_input new'!$A$12:$BO$40,J$20+$A91-1,FALSE)</f>
        <v>1.341708496399478E-3</v>
      </c>
      <c r="K91" s="15">
        <f>VLOOKUP($B91,'_eurostat_input new'!$A$12:$BO$40,K$20+$A91-1,FALSE)</f>
        <v>0.31635564947871275</v>
      </c>
      <c r="L91" s="15">
        <f>VLOOKUP($B91,'_eurostat_input new'!$A$12:$BO$40,L$20+$A91-1,FALSE)</f>
        <v>0.17952908523927863</v>
      </c>
      <c r="M91" s="15">
        <f>VLOOKUP($B91,'_eurostat_input new'!$A$12:$BO$40,M$20+$A91-1,FALSE)</f>
        <v>4.6587505699638926E-3</v>
      </c>
      <c r="N91" s="15">
        <f>VLOOKUP($B91,'_eurostat_input new'!$A$12:$BO$40,N$20+$A91-1,FALSE)</f>
        <v>1.3814373571457491E-3</v>
      </c>
      <c r="O91" s="15">
        <f>VLOOKUP($B91,'_eurostat_input new'!$A$12:$BO$40,O$20+$A91-1,FALSE)</f>
        <v>0</v>
      </c>
      <c r="P91" s="15"/>
      <c r="Q91" s="153">
        <f t="shared" si="6"/>
        <v>0.99999999999999978</v>
      </c>
    </row>
    <row r="92" spans="1:22" ht="15.6" thickTop="1" thickBot="1" x14ac:dyDescent="0.35">
      <c r="A92">
        <v>41</v>
      </c>
      <c r="B92" t="s">
        <v>3</v>
      </c>
      <c r="C92">
        <f t="shared" si="5"/>
        <v>3</v>
      </c>
      <c r="D92" s="15">
        <f>VLOOKUP($B92,'_eurostat_input new'!$A$12:$BO$40,D$20+$A92-1,FALSE)</f>
        <v>0.36214802096851501</v>
      </c>
      <c r="E92" s="15">
        <f>VLOOKUP($B92,'_eurostat_input new'!$A$12:$BO$40,E$20+$A92-1,FALSE)</f>
        <v>0.10341946346532917</v>
      </c>
      <c r="F92" s="15">
        <f>VLOOKUP($B92,'_eurostat_input new'!$A$12:$BO$40,F$20+$A92-1,FALSE)</f>
        <v>3.3474412247580944E-2</v>
      </c>
      <c r="G92" s="15">
        <f>VLOOKUP($B92,'_eurostat_input new'!$A$12:$BO$40,G$20+$A92-1,FALSE)</f>
        <v>0</v>
      </c>
      <c r="H92" s="15">
        <f>VLOOKUP($B92,'_eurostat_input new'!$A$12:$BO$40,H$20+$A92-1,FALSE)</f>
        <v>3.1778935433354132E-2</v>
      </c>
      <c r="I92" s="15">
        <f>VLOOKUP($B92,'_eurostat_input new'!$A$12:$BO$40,I$20+$A92-1,FALSE)</f>
        <v>3.8134722520024962E-3</v>
      </c>
      <c r="J92" s="15">
        <f>VLOOKUP($B92,'_eurostat_input new'!$A$12:$BO$40,J$20+$A92-1,FALSE)</f>
        <v>3.8134722520024962E-3</v>
      </c>
      <c r="K92" s="15">
        <f>VLOOKUP($B92,'_eurostat_input new'!$A$12:$BO$40,K$20+$A92-1,FALSE)</f>
        <v>0.26650526318459811</v>
      </c>
      <c r="L92" s="15">
        <f>VLOOKUP($B92,'_eurostat_input new'!$A$12:$BO$40,L$20+$A92-1,FALSE)</f>
        <v>0.16007742408848805</v>
      </c>
      <c r="M92" s="15">
        <f>VLOOKUP($B92,'_eurostat_input new'!$A$12:$BO$40,M$20+$A92-1,FALSE)</f>
        <v>2.7844883643467842E-2</v>
      </c>
      <c r="N92" s="15">
        <f>VLOOKUP($B92,'_eurostat_input new'!$A$12:$BO$40,N$20+$A92-1,FALSE)</f>
        <v>7.6269445040049923E-3</v>
      </c>
      <c r="O92" s="15">
        <f>VLOOKUP($B92,'_eurostat_input new'!$A$12:$BO$40,O$20+$A92-1,FALSE)</f>
        <v>0</v>
      </c>
      <c r="P92" s="15"/>
      <c r="Q92" s="153">
        <f t="shared" si="6"/>
        <v>1.0005022920393432</v>
      </c>
    </row>
    <row r="93" spans="1:22" ht="15.6" thickTop="1" thickBot="1" x14ac:dyDescent="0.35">
      <c r="A93">
        <v>41</v>
      </c>
      <c r="B93" t="s">
        <v>2</v>
      </c>
      <c r="C93">
        <f t="shared" si="5"/>
        <v>3</v>
      </c>
      <c r="D93" s="15">
        <f>VLOOKUP($B93,'_eurostat_input new'!$A$12:$BO$40,D$20+$A93-1,FALSE)</f>
        <v>0.20686055170420559</v>
      </c>
      <c r="E93" s="15">
        <f>VLOOKUP($B93,'_eurostat_input new'!$A$12:$BO$40,E$20+$A93-1,FALSE)</f>
        <v>0.14953960401839406</v>
      </c>
      <c r="F93" s="15">
        <f>VLOOKUP($B93,'_eurostat_input new'!$A$12:$BO$40,F$20+$A93-1,FALSE)</f>
        <v>6.8183217049739814E-2</v>
      </c>
      <c r="G93" s="15">
        <f>VLOOKUP($B93,'_eurostat_input new'!$A$12:$BO$40,G$20+$A93-1,FALSE)</f>
        <v>8.599059530636175E-4</v>
      </c>
      <c r="H93" s="15">
        <f>VLOOKUP($B93,'_eurostat_input new'!$A$12:$BO$40,H$20+$A93-1,FALSE)</f>
        <v>5.1510191945156221E-2</v>
      </c>
      <c r="I93" s="15">
        <f>VLOOKUP($B93,'_eurostat_input new'!$A$12:$BO$40,I$20+$A93-1,FALSE)</f>
        <v>1.4415925680763945E-2</v>
      </c>
      <c r="J93" s="15">
        <f>VLOOKUP($B93,'_eurostat_input new'!$A$12:$BO$40,J$20+$A93-1,FALSE)</f>
        <v>6.2099262324400882E-3</v>
      </c>
      <c r="K93" s="15">
        <f>VLOOKUP($B93,'_eurostat_input new'!$A$12:$BO$40,K$20+$A93-1,FALSE)</f>
        <v>0.25817169489858111</v>
      </c>
      <c r="L93" s="15">
        <f>VLOOKUP($B93,'_eurostat_input new'!$A$12:$BO$40,L$20+$A93-1,FALSE)</f>
        <v>0.17989340176572091</v>
      </c>
      <c r="M93" s="15">
        <f>VLOOKUP($B93,'_eurostat_input new'!$A$12:$BO$40,M$20+$A93-1,FALSE)</f>
        <v>5.1319228330555466E-2</v>
      </c>
      <c r="N93" s="15">
        <f>VLOOKUP($B93,'_eurostat_input new'!$A$12:$BO$40,N$20+$A93-1,FALSE)</f>
        <v>1.3036352421379176E-2</v>
      </c>
      <c r="O93" s="15">
        <f>VLOOKUP($B93,'_eurostat_input new'!$A$12:$BO$40,O$20+$A93-1,FALSE)</f>
        <v>0</v>
      </c>
      <c r="P93" s="15"/>
      <c r="Q93" s="153">
        <f t="shared" si="6"/>
        <v>1</v>
      </c>
    </row>
    <row r="94" spans="1:22" ht="15.6" thickTop="1" thickBot="1" x14ac:dyDescent="0.35">
      <c r="A94">
        <v>41</v>
      </c>
      <c r="B94" t="s">
        <v>16</v>
      </c>
      <c r="C94">
        <f t="shared" si="5"/>
        <v>3</v>
      </c>
      <c r="D94" s="15">
        <f>VLOOKUP($B94,'_eurostat_input new'!$A$12:$BO$40,D$20+$A94-1,FALSE)</f>
        <v>0.41442391884637775</v>
      </c>
      <c r="E94" s="15">
        <f>VLOOKUP($B94,'_eurostat_input new'!$A$12:$BO$40,E$20+$A94-1,FALSE)</f>
        <v>4.1318120453018581E-2</v>
      </c>
      <c r="F94" s="15">
        <f>VLOOKUP($B94,'_eurostat_input new'!$A$12:$BO$40,F$20+$A94-1,FALSE)</f>
        <v>6.9101289970711535E-2</v>
      </c>
      <c r="G94" s="15">
        <f>VLOOKUP($B94,'_eurostat_input new'!$A$12:$BO$40,G$20+$A94-1,FALSE)</f>
        <v>1.1117705508731975E-4</v>
      </c>
      <c r="H94" s="15">
        <f>VLOOKUP($B94,'_eurostat_input new'!$A$12:$BO$40,H$20+$A94-1,FALSE)</f>
        <v>2.5758151606767726E-2</v>
      </c>
      <c r="I94" s="15">
        <f>VLOOKUP($B94,'_eurostat_input new'!$A$12:$BO$40,I$20+$A94-1,FALSE)</f>
        <v>3.0909781928121272E-3</v>
      </c>
      <c r="J94" s="15">
        <f>VLOOKUP($B94,'_eurostat_input new'!$A$12:$BO$40,J$20+$A94-1,FALSE)</f>
        <v>3.0909781928121272E-3</v>
      </c>
      <c r="K94" s="15">
        <f>VLOOKUP($B94,'_eurostat_input new'!$A$12:$BO$40,K$20+$A94-1,FALSE)</f>
        <v>0.25388888993635467</v>
      </c>
      <c r="L94" s="15">
        <f>VLOOKUP($B94,'_eurostat_input new'!$A$12:$BO$40,L$20+$A94-1,FALSE)</f>
        <v>9.6058411593089338E-2</v>
      </c>
      <c r="M94" s="15">
        <f>VLOOKUP($B94,'_eurostat_input new'!$A$12:$BO$40,M$20+$A94-1,FALSE)</f>
        <v>8.6988485620147687E-2</v>
      </c>
      <c r="N94" s="15">
        <f>VLOOKUP($B94,'_eurostat_input new'!$A$12:$BO$40,N$20+$A94-1,FALSE)</f>
        <v>6.1819563856242545E-3</v>
      </c>
      <c r="O94" s="15">
        <f>VLOOKUP($B94,'_eurostat_input new'!$A$12:$BO$40,O$20+$A94-1,FALSE)</f>
        <v>0</v>
      </c>
      <c r="P94" s="15"/>
      <c r="Q94" s="153">
        <f t="shared" si="6"/>
        <v>1.0000123578528033</v>
      </c>
    </row>
    <row r="95" spans="1:22" ht="15.6" thickTop="1" thickBot="1" x14ac:dyDescent="0.35">
      <c r="A95">
        <v>41</v>
      </c>
      <c r="B95" t="s">
        <v>15</v>
      </c>
      <c r="C95">
        <f t="shared" si="5"/>
        <v>3</v>
      </c>
      <c r="D95" s="15">
        <f>VLOOKUP($B95,'_eurostat_input new'!$A$12:$BO$40,D$20+$A95-1,FALSE)</f>
        <v>0.16410057061655178</v>
      </c>
      <c r="E95" s="15">
        <f>VLOOKUP($B95,'_eurostat_input new'!$A$12:$BO$40,E$20+$A95-1,FALSE)</f>
        <v>0.17544688776288619</v>
      </c>
      <c r="F95" s="15">
        <f>VLOOKUP($B95,'_eurostat_input new'!$A$12:$BO$40,F$20+$A95-1,FALSE)</f>
        <v>0</v>
      </c>
      <c r="G95" s="15">
        <f>VLOOKUP($B95,'_eurostat_input new'!$A$12:$BO$40,G$20+$A95-1,FALSE)</f>
        <v>2.3808344348402654E-3</v>
      </c>
      <c r="H95" s="15">
        <f>VLOOKUP($B95,'_eurostat_input new'!$A$12:$BO$40,H$20+$A95-1,FALSE)</f>
        <v>4.3407180541293881E-2</v>
      </c>
      <c r="I95" s="15">
        <f>VLOOKUP($B95,'_eurostat_input new'!$A$12:$BO$40,I$20+$A95-1,FALSE)</f>
        <v>5.2088616649552657E-3</v>
      </c>
      <c r="J95" s="15">
        <f>VLOOKUP($B95,'_eurostat_input new'!$A$12:$BO$40,J$20+$A95-1,FALSE)</f>
        <v>5.2088616649552657E-3</v>
      </c>
      <c r="K95" s="15">
        <f>VLOOKUP($B95,'_eurostat_input new'!$A$12:$BO$40,K$20+$A95-1,FALSE)</f>
        <v>0.42779421896629433</v>
      </c>
      <c r="L95" s="15">
        <f>VLOOKUP($B95,'_eurostat_input new'!$A$12:$BO$40,L$20+$A95-1,FALSE)</f>
        <v>0.13233719096009941</v>
      </c>
      <c r="M95" s="15">
        <f>VLOOKUP($B95,'_eurostat_input new'!$A$12:$BO$40,M$20+$A95-1,FALSE)</f>
        <v>3.369767005821276E-2</v>
      </c>
      <c r="N95" s="15">
        <f>VLOOKUP($B95,'_eurostat_input new'!$A$12:$BO$40,N$20+$A95-1,FALSE)</f>
        <v>1.0417723329910531E-2</v>
      </c>
      <c r="O95" s="15">
        <f>VLOOKUP($B95,'_eurostat_input new'!$A$12:$BO$40,O$20+$A95-1,FALSE)</f>
        <v>0</v>
      </c>
      <c r="P95" s="15"/>
      <c r="Q95" s="153">
        <f t="shared" si="6"/>
        <v>0.99999999999999978</v>
      </c>
    </row>
    <row r="96" spans="1:22" ht="15.6" thickTop="1" thickBot="1" x14ac:dyDescent="0.35">
      <c r="A96">
        <v>41</v>
      </c>
      <c r="B96" t="s">
        <v>18</v>
      </c>
      <c r="C96">
        <f t="shared" si="5"/>
        <v>3</v>
      </c>
      <c r="D96" s="15">
        <f>VLOOKUP($B96,'_eurostat_input new'!$A$12:$BO$40,D$20+$A96-1,FALSE)</f>
        <v>0.27724331706573474</v>
      </c>
      <c r="E96" s="15">
        <f>VLOOKUP($B96,'_eurostat_input new'!$A$12:$BO$40,E$20+$A96-1,FALSE)</f>
        <v>8.1467284256924816E-2</v>
      </c>
      <c r="F96" s="15">
        <f>VLOOKUP($B96,'_eurostat_input new'!$A$12:$BO$40,F$20+$A96-1,FALSE)</f>
        <v>0.12431196570263821</v>
      </c>
      <c r="G96" s="15">
        <f>VLOOKUP($B96,'_eurostat_input new'!$A$12:$BO$40,G$20+$A96-1,FALSE)</f>
        <v>1.1735654191908066E-2</v>
      </c>
      <c r="H96" s="15">
        <f>VLOOKUP($B96,'_eurostat_input new'!$A$12:$BO$40,H$20+$A96-1,FALSE)</f>
        <v>6.097279399222371E-2</v>
      </c>
      <c r="I96" s="15">
        <f>VLOOKUP($B96,'_eurostat_input new'!$A$12:$BO$40,I$20+$A96-1,FALSE)</f>
        <v>7.3167352790668438E-3</v>
      </c>
      <c r="J96" s="15">
        <f>VLOOKUP($B96,'_eurostat_input new'!$A$12:$BO$40,J$20+$A96-1,FALSE)</f>
        <v>7.3167352790668438E-3</v>
      </c>
      <c r="K96" s="15">
        <f>VLOOKUP($B96,'_eurostat_input new'!$A$12:$BO$40,K$20+$A96-1,FALSE)</f>
        <v>0.18207761315617116</v>
      </c>
      <c r="L96" s="15">
        <f>VLOOKUP($B96,'_eurostat_input new'!$A$12:$BO$40,L$20+$A96-1,FALSE)</f>
        <v>0.18291838197667112</v>
      </c>
      <c r="M96" s="15">
        <f>VLOOKUP($B96,'_eurostat_input new'!$A$12:$BO$40,M$20+$A96-1,FALSE)</f>
        <v>5.0006048541460908E-2</v>
      </c>
      <c r="N96" s="15">
        <f>VLOOKUP($B96,'_eurostat_input new'!$A$12:$BO$40,N$20+$A96-1,FALSE)</f>
        <v>1.4633470558133688E-2</v>
      </c>
      <c r="O96" s="15">
        <f>VLOOKUP($B96,'_eurostat_input new'!$A$12:$BO$40,O$20+$A96-1,FALSE)</f>
        <v>0</v>
      </c>
      <c r="P96" s="15"/>
      <c r="Q96" s="153">
        <f t="shared" si="6"/>
        <v>1</v>
      </c>
    </row>
    <row r="97" spans="1:22" ht="15.6" thickTop="1" thickBot="1" x14ac:dyDescent="0.35">
      <c r="A97">
        <v>41</v>
      </c>
      <c r="B97" t="s">
        <v>5</v>
      </c>
      <c r="C97">
        <f t="shared" si="5"/>
        <v>3</v>
      </c>
      <c r="D97" s="15">
        <f>VLOOKUP($B97,'_eurostat_input new'!$A$12:$BO$40,D$20+$A97-1,FALSE)</f>
        <v>0.17584740517629663</v>
      </c>
      <c r="E97" s="15">
        <f>VLOOKUP($B97,'_eurostat_input new'!$A$12:$BO$40,E$20+$A97-1,FALSE)</f>
        <v>0.20650615861181057</v>
      </c>
      <c r="F97" s="15">
        <f>VLOOKUP($B97,'_eurostat_input new'!$A$12:$BO$40,F$20+$A97-1,FALSE)</f>
        <v>4.9840136193092521E-3</v>
      </c>
      <c r="G97" s="15">
        <f>VLOOKUP($B97,'_eurostat_input new'!$A$12:$BO$40,G$20+$A97-1,FALSE)</f>
        <v>0</v>
      </c>
      <c r="H97" s="15">
        <f>VLOOKUP($B97,'_eurostat_input new'!$A$12:$BO$40,H$20+$A97-1,FALSE)</f>
        <v>4.9095932839367105E-2</v>
      </c>
      <c r="I97" s="15">
        <f>VLOOKUP($B97,'_eurostat_input new'!$A$12:$BO$40,I$20+$A97-1,FALSE)</f>
        <v>5.8915119407240519E-3</v>
      </c>
      <c r="J97" s="15">
        <f>VLOOKUP($B97,'_eurostat_input new'!$A$12:$BO$40,J$20+$A97-1,FALSE)</f>
        <v>5.8915119407240519E-3</v>
      </c>
      <c r="K97" s="15">
        <f>VLOOKUP($B97,'_eurostat_input new'!$A$12:$BO$40,K$20+$A97-1,FALSE)</f>
        <v>0.34740092304500347</v>
      </c>
      <c r="L97" s="15">
        <f>VLOOKUP($B97,'_eurostat_input new'!$A$12:$BO$40,L$20+$A97-1,FALSE)</f>
        <v>0.15151950589501859</v>
      </c>
      <c r="M97" s="15">
        <f>VLOOKUP($B97,'_eurostat_input new'!$A$12:$BO$40,M$20+$A97-1,FALSE)</f>
        <v>4.1258028067226976E-2</v>
      </c>
      <c r="N97" s="15">
        <f>VLOOKUP($B97,'_eurostat_input new'!$A$12:$BO$40,N$20+$A97-1,FALSE)</f>
        <v>1.179651907221603E-2</v>
      </c>
      <c r="O97" s="15">
        <f>VLOOKUP($B97,'_eurostat_input new'!$A$12:$BO$40,O$20+$A97-1,FALSE)</f>
        <v>0</v>
      </c>
      <c r="P97" s="15"/>
      <c r="Q97" s="153">
        <f t="shared" si="6"/>
        <v>1.0001915102076968</v>
      </c>
    </row>
    <row r="98" spans="1:22" ht="15.6" thickTop="1" thickBot="1" x14ac:dyDescent="0.35">
      <c r="A98">
        <v>41</v>
      </c>
      <c r="B98" t="s">
        <v>23</v>
      </c>
      <c r="C98">
        <f t="shared" si="5"/>
        <v>3</v>
      </c>
      <c r="D98" s="15">
        <f>VLOOKUP($B98,'_eurostat_input new'!$A$12:$BO$40,D$20+$A98-1,FALSE)</f>
        <v>0.1790189593675012</v>
      </c>
      <c r="E98" s="15">
        <f>VLOOKUP($B98,'_eurostat_input new'!$A$12:$BO$40,E$20+$A98-1,FALSE)</f>
        <v>5.9451987580012508E-2</v>
      </c>
      <c r="F98" s="15">
        <f>VLOOKUP($B98,'_eurostat_input new'!$A$12:$BO$40,F$20+$A98-1,FALSE)</f>
        <v>1.8984410035646781E-2</v>
      </c>
      <c r="G98" s="15">
        <f>VLOOKUP($B98,'_eurostat_input new'!$A$12:$BO$40,G$20+$A98-1,FALSE)</f>
        <v>9.8524928607654602E-4</v>
      </c>
      <c r="H98" s="15">
        <f>VLOOKUP($B98,'_eurostat_input new'!$A$12:$BO$40,H$20+$A98-1,FALSE)</f>
        <v>1.9316854893328451E-2</v>
      </c>
      <c r="I98" s="15">
        <f>VLOOKUP($B98,'_eurostat_input new'!$A$12:$BO$40,I$20+$A98-1,FALSE)</f>
        <v>2.318022587199414E-3</v>
      </c>
      <c r="J98" s="15">
        <f>VLOOKUP($B98,'_eurostat_input new'!$A$12:$BO$40,J$20+$A98-1,FALSE)</f>
        <v>2.318022587199414E-3</v>
      </c>
      <c r="K98" s="15">
        <f>VLOOKUP($B98,'_eurostat_input new'!$A$12:$BO$40,K$20+$A98-1,FALSE)</f>
        <v>0.64111174828545492</v>
      </c>
      <c r="L98" s="15">
        <f>VLOOKUP($B98,'_eurostat_input new'!$A$12:$BO$40,L$20+$A98-1,FALSE)</f>
        <v>5.7950564679985356E-2</v>
      </c>
      <c r="M98" s="15">
        <f>VLOOKUP($B98,'_eurostat_input new'!$A$12:$BO$40,M$20+$A98-1,FALSE)</f>
        <v>1.3908135523196485E-2</v>
      </c>
      <c r="N98" s="15">
        <f>VLOOKUP($B98,'_eurostat_input new'!$A$12:$BO$40,N$20+$A98-1,FALSE)</f>
        <v>4.6360451743988279E-3</v>
      </c>
      <c r="O98" s="15">
        <f>VLOOKUP($B98,'_eurostat_input new'!$A$12:$BO$40,O$20+$A98-1,FALSE)</f>
        <v>0</v>
      </c>
      <c r="P98" s="15"/>
      <c r="Q98" s="153">
        <f t="shared" si="6"/>
        <v>1</v>
      </c>
    </row>
    <row r="99" spans="1:22" ht="15.6" thickTop="1" thickBot="1" x14ac:dyDescent="0.35">
      <c r="A99">
        <v>41</v>
      </c>
      <c r="B99" t="s">
        <v>24</v>
      </c>
      <c r="C99">
        <f t="shared" si="5"/>
        <v>3</v>
      </c>
      <c r="D99" s="15">
        <f>VLOOKUP($B99,'_eurostat_input new'!$A$12:$BO$40,D$20+$A99-1,FALSE)</f>
        <v>0.25832449390558265</v>
      </c>
      <c r="E99" s="15">
        <f>VLOOKUP($B99,'_eurostat_input new'!$A$12:$BO$40,E$20+$A99-1,FALSE)</f>
        <v>6.9668660015535191E-2</v>
      </c>
      <c r="F99" s="15">
        <f>VLOOKUP($B99,'_eurostat_input new'!$A$12:$BO$40,F$20+$A99-1,FALSE)</f>
        <v>8.8239305049865411E-3</v>
      </c>
      <c r="G99" s="15">
        <f>VLOOKUP($B99,'_eurostat_input new'!$A$12:$BO$40,G$20+$A99-1,FALSE)</f>
        <v>6.1816002613913458E-3</v>
      </c>
      <c r="H99" s="15">
        <f>VLOOKUP($B99,'_eurostat_input new'!$A$12:$BO$40,H$20+$A99-1,FALSE)</f>
        <v>2.5175794522043524E-2</v>
      </c>
      <c r="I99" s="15">
        <f>VLOOKUP($B99,'_eurostat_input new'!$A$12:$BO$40,I$20+$A99-1,FALSE)</f>
        <v>3.0210953426452235E-3</v>
      </c>
      <c r="J99" s="15">
        <f>VLOOKUP($B99,'_eurostat_input new'!$A$12:$BO$40,J$20+$A99-1,FALSE)</f>
        <v>3.0210953426452235E-3</v>
      </c>
      <c r="K99" s="15">
        <f>VLOOKUP($B99,'_eurostat_input new'!$A$12:$BO$40,K$20+$A99-1,FALSE)</f>
        <v>0.52608718379787778</v>
      </c>
      <c r="L99" s="15">
        <f>VLOOKUP($B99,'_eurostat_input new'!$A$12:$BO$40,L$20+$A99-1,FALSE)</f>
        <v>7.5527383566130576E-2</v>
      </c>
      <c r="M99" s="15">
        <f>VLOOKUP($B99,'_eurostat_input new'!$A$12:$BO$40,M$20+$A99-1,FALSE)</f>
        <v>1.8126572055871336E-2</v>
      </c>
      <c r="N99" s="15">
        <f>VLOOKUP($B99,'_eurostat_input new'!$A$12:$BO$40,N$20+$A99-1,FALSE)</f>
        <v>6.042190685290447E-3</v>
      </c>
      <c r="O99" s="15">
        <f>VLOOKUP($B99,'_eurostat_input new'!$A$12:$BO$40,O$20+$A99-1,FALSE)</f>
        <v>0</v>
      </c>
      <c r="P99" s="15"/>
      <c r="Q99" s="153">
        <f t="shared" si="6"/>
        <v>0.99999999999999978</v>
      </c>
    </row>
    <row r="100" spans="1:22" ht="15.6" thickTop="1" thickBot="1" x14ac:dyDescent="0.35">
      <c r="A100">
        <v>41</v>
      </c>
      <c r="B100" t="s">
        <v>27</v>
      </c>
      <c r="C100">
        <f t="shared" si="5"/>
        <v>3</v>
      </c>
      <c r="D100" s="15">
        <f>VLOOKUP($B100,'_eurostat_input new'!$A$12:$BO$40,D$20+$A100-1,FALSE)</f>
        <v>0.15683536619550129</v>
      </c>
      <c r="E100" s="15">
        <f>VLOOKUP($B100,'_eurostat_input new'!$A$12:$BO$40,E$20+$A100-1,FALSE)</f>
        <v>0.16798099092492322</v>
      </c>
      <c r="F100" s="15">
        <f>VLOOKUP($B100,'_eurostat_input new'!$A$12:$BO$40,F$20+$A100-1,FALSE)</f>
        <v>0.10119892318764714</v>
      </c>
      <c r="G100" s="15">
        <f>VLOOKUP($B100,'_eurostat_input new'!$A$12:$BO$40,G$20+$A100-1,FALSE)</f>
        <v>6.4119825226941388E-5</v>
      </c>
      <c r="H100" s="15">
        <f>VLOOKUP($B100,'_eurostat_input new'!$A$12:$BO$40,H$20+$A100-1,FALSE)</f>
        <v>6.2560329150941285E-2</v>
      </c>
      <c r="I100" s="15">
        <f>VLOOKUP($B100,'_eurostat_input new'!$A$12:$BO$40,I$20+$A100-1,FALSE)</f>
        <v>7.5072394981129543E-3</v>
      </c>
      <c r="J100" s="15">
        <f>VLOOKUP($B100,'_eurostat_input new'!$A$12:$BO$40,J$20+$A100-1,FALSE)</f>
        <v>7.5072394981129543E-3</v>
      </c>
      <c r="K100" s="15">
        <f>VLOOKUP($B100,'_eurostat_input new'!$A$12:$BO$40,K$20+$A100-1,FALSE)</f>
        <v>0.23173846554918937</v>
      </c>
      <c r="L100" s="15">
        <f>VLOOKUP($B100,'_eurostat_input new'!$A$12:$BO$40,L$20+$A100-1,FALSE)</f>
        <v>0.19933824441769624</v>
      </c>
      <c r="M100" s="15">
        <f>VLOOKUP($B100,'_eurostat_input new'!$A$12:$BO$40,M$20+$A100-1,FALSE)</f>
        <v>5.0254602756422823E-2</v>
      </c>
      <c r="N100" s="15">
        <f>VLOOKUP($B100,'_eurostat_input new'!$A$12:$BO$40,N$20+$A100-1,FALSE)</f>
        <v>1.5014478996225909E-2</v>
      </c>
      <c r="O100" s="15">
        <f>VLOOKUP($B100,'_eurostat_input new'!$A$12:$BO$40,O$20+$A100-1,FALSE)</f>
        <v>0</v>
      </c>
      <c r="P100" s="15"/>
      <c r="Q100" s="153">
        <f t="shared" si="6"/>
        <v>1.0000000000000002</v>
      </c>
    </row>
    <row r="101" spans="1:22" ht="15.6" thickTop="1" thickBot="1" x14ac:dyDescent="0.35">
      <c r="A101">
        <v>41</v>
      </c>
      <c r="B101" t="s">
        <v>29</v>
      </c>
      <c r="C101">
        <f t="shared" si="5"/>
        <v>3</v>
      </c>
      <c r="D101" s="15">
        <f>VLOOKUP($B101,'_eurostat_input new'!$A$12:$BO$40,D$20+$A101-1,FALSE)</f>
        <v>0.67253946710944645</v>
      </c>
      <c r="E101" s="15">
        <f>VLOOKUP($B101,'_eurostat_input new'!$A$12:$BO$40,E$20+$A101-1,FALSE)</f>
        <v>5.592742240575857E-2</v>
      </c>
      <c r="F101" s="15">
        <f>VLOOKUP($B101,'_eurostat_input new'!$A$12:$BO$40,F$20+$A101-1,FALSE)</f>
        <v>0</v>
      </c>
      <c r="G101" s="15">
        <f>VLOOKUP($B101,'_eurostat_input new'!$A$12:$BO$40,G$20+$A101-1,FALSE)</f>
        <v>0</v>
      </c>
      <c r="H101" s="15">
        <f>VLOOKUP($B101,'_eurostat_input new'!$A$12:$BO$40,H$20+$A101-1,FALSE)</f>
        <v>1.2983151629908242E-2</v>
      </c>
      <c r="I101" s="15">
        <f>VLOOKUP($B101,'_eurostat_input new'!$A$12:$BO$40,I$20+$A101-1,FALSE)</f>
        <v>1.557978195588989E-3</v>
      </c>
      <c r="J101" s="15">
        <f>VLOOKUP($B101,'_eurostat_input new'!$A$12:$BO$40,J$20+$A101-1,FALSE)</f>
        <v>1.557978195588989E-3</v>
      </c>
      <c r="K101" s="15">
        <f>VLOOKUP($B101,'_eurostat_input new'!$A$12:$BO$40,K$20+$A101-1,FALSE)</f>
        <v>5.5479513376453349E-2</v>
      </c>
      <c r="L101" s="15">
        <f>VLOOKUP($B101,'_eurostat_input new'!$A$12:$BO$40,L$20+$A101-1,FALSE)</f>
        <v>0.11717958978247917</v>
      </c>
      <c r="M101" s="15">
        <f>VLOOKUP($B101,'_eurostat_input new'!$A$12:$BO$40,M$20+$A101-1,FALSE)</f>
        <v>7.982279567767836E-2</v>
      </c>
      <c r="N101" s="15">
        <f>VLOOKUP($B101,'_eurostat_input new'!$A$12:$BO$40,N$20+$A101-1,FALSE)</f>
        <v>3.1159563911779781E-3</v>
      </c>
      <c r="O101" s="15">
        <f>VLOOKUP($B101,'_eurostat_input new'!$A$12:$BO$40,O$20+$A101-1,FALSE)</f>
        <v>0</v>
      </c>
      <c r="P101" s="15"/>
      <c r="Q101" s="153">
        <f t="shared" si="6"/>
        <v>1.0001638527640802</v>
      </c>
    </row>
    <row r="102" spans="1:22" ht="15.6" thickTop="1" thickBot="1" x14ac:dyDescent="0.35">
      <c r="A102">
        <v>41</v>
      </c>
      <c r="B102" t="s">
        <v>8</v>
      </c>
      <c r="C102">
        <f t="shared" si="5"/>
        <v>3</v>
      </c>
      <c r="D102" s="15">
        <f>VLOOKUP($B102,'_eurostat_input new'!$A$12:$BO$40,D$20+$A102-1,FALSE)</f>
        <v>0.21303704393632319</v>
      </c>
      <c r="E102" s="15">
        <f>VLOOKUP($B102,'_eurostat_input new'!$A$12:$BO$40,E$20+$A102-1,FALSE)</f>
        <v>0.25266067674839615</v>
      </c>
      <c r="F102" s="15">
        <f>VLOOKUP($B102,'_eurostat_input new'!$A$12:$BO$40,F$20+$A102-1,FALSE)</f>
        <v>5.0247480505104345E-4</v>
      </c>
      <c r="G102" s="15">
        <f>VLOOKUP($B102,'_eurostat_input new'!$A$12:$BO$40,G$20+$A102-1,FALSE)</f>
        <v>5.9234153000681615E-6</v>
      </c>
      <c r="H102" s="15">
        <f>VLOOKUP($B102,'_eurostat_input new'!$A$12:$BO$40,H$20+$A102-1,FALSE)</f>
        <v>5.8776681167119975E-2</v>
      </c>
      <c r="I102" s="15">
        <f>VLOOKUP($B102,'_eurostat_input new'!$A$12:$BO$40,I$20+$A102-1,FALSE)</f>
        <v>7.0532017400543956E-3</v>
      </c>
      <c r="J102" s="15">
        <f>VLOOKUP($B102,'_eurostat_input new'!$A$12:$BO$40,J$20+$A102-1,FALSE)</f>
        <v>7.0532017400543956E-3</v>
      </c>
      <c r="K102" s="15">
        <f>VLOOKUP($B102,'_eurostat_input new'!$A$12:$BO$40,K$20+$A102-1,FALSE)</f>
        <v>0.21743229476010886</v>
      </c>
      <c r="L102" s="15">
        <f>VLOOKUP($B102,'_eurostat_input new'!$A$12:$BO$40,L$20+$A102-1,FALSE)</f>
        <v>0.18449379344401212</v>
      </c>
      <c r="M102" s="15">
        <f>VLOOKUP($B102,'_eurostat_input new'!$A$12:$BO$40,M$20+$A102-1,FALSE)</f>
        <v>4.487830476347094E-2</v>
      </c>
      <c r="N102" s="15">
        <f>VLOOKUP($B102,'_eurostat_input new'!$A$12:$BO$40,N$20+$A102-1,FALSE)</f>
        <v>1.4106403480108791E-2</v>
      </c>
      <c r="O102" s="15">
        <f>VLOOKUP($B102,'_eurostat_input new'!$A$12:$BO$40,O$20+$A102-1,FALSE)</f>
        <v>0</v>
      </c>
      <c r="P102" s="15"/>
      <c r="Q102" s="153">
        <f t="shared" si="6"/>
        <v>1</v>
      </c>
    </row>
    <row r="103" spans="1:22" ht="15.6" thickTop="1" thickBot="1" x14ac:dyDescent="0.35">
      <c r="A103">
        <v>41</v>
      </c>
      <c r="B103" t="s">
        <v>6</v>
      </c>
      <c r="C103">
        <f t="shared" si="5"/>
        <v>3</v>
      </c>
      <c r="D103" s="15">
        <f>VLOOKUP($B103,'_eurostat_input new'!$A$12:$BO$40,D$20+$A103-1,FALSE)</f>
        <v>0.15867518400008371</v>
      </c>
      <c r="E103" s="15">
        <f>VLOOKUP($B103,'_eurostat_input new'!$A$12:$BO$40,E$20+$A103-1,FALSE)</f>
        <v>9.2519358887502637E-2</v>
      </c>
      <c r="F103" s="15">
        <f>VLOOKUP($B103,'_eurostat_input new'!$A$12:$BO$40,F$20+$A103-1,FALSE)</f>
        <v>0</v>
      </c>
      <c r="G103" s="15">
        <f>VLOOKUP($B103,'_eurostat_input new'!$A$12:$BO$40,G$20+$A103-1,FALSE)</f>
        <v>4.034404755250983E-2</v>
      </c>
      <c r="H103" s="15">
        <f>VLOOKUP($B103,'_eurostat_input new'!$A$12:$BO$40,H$20+$A103-1,FALSE)</f>
        <v>6.6864761809743822E-2</v>
      </c>
      <c r="I103" s="15">
        <f>VLOOKUP($B103,'_eurostat_input new'!$A$12:$BO$40,I$20+$A103-1,FALSE)</f>
        <v>8.0237714171692582E-3</v>
      </c>
      <c r="J103" s="15">
        <f>VLOOKUP($B103,'_eurostat_input new'!$A$12:$BO$40,J$20+$A103-1,FALSE)</f>
        <v>8.0237714171692582E-3</v>
      </c>
      <c r="K103" s="15">
        <f>VLOOKUP($B103,'_eurostat_input new'!$A$12:$BO$40,K$20+$A103-1,FALSE)</f>
        <v>0.35247362913996838</v>
      </c>
      <c r="L103" s="15">
        <f>VLOOKUP($B103,'_eurostat_input new'!$A$12:$BO$40,L$20+$A103-1,FALSE)</f>
        <v>0.2038631168441673</v>
      </c>
      <c r="M103" s="15">
        <f>VLOOKUP($B103,'_eurostat_input new'!$A$12:$BO$40,M$20+$A103-1,FALSE)</f>
        <v>5.2138937852336482E-2</v>
      </c>
      <c r="N103" s="15">
        <f>VLOOKUP($B103,'_eurostat_input new'!$A$12:$BO$40,N$20+$A103-1,FALSE)</f>
        <v>1.725359284910773E-2</v>
      </c>
      <c r="O103" s="15">
        <f>VLOOKUP($B103,'_eurostat_input new'!$A$12:$BO$40,O$20+$A103-1,FALSE)</f>
        <v>0</v>
      </c>
      <c r="P103" s="15"/>
      <c r="Q103" s="153">
        <f t="shared" si="6"/>
        <v>1.0001801717697585</v>
      </c>
    </row>
    <row r="104" spans="1:22" ht="15.6" thickTop="1" thickBot="1" x14ac:dyDescent="0.35">
      <c r="A104">
        <v>41</v>
      </c>
      <c r="B104" t="s">
        <v>21</v>
      </c>
      <c r="C104">
        <f t="shared" si="5"/>
        <v>3</v>
      </c>
      <c r="D104" s="15">
        <f>VLOOKUP($B104,'_eurostat_input new'!$A$12:$BO$40,D$20+$A104-1,FALSE)</f>
        <v>0.43651769471180568</v>
      </c>
      <c r="E104" s="15">
        <f>VLOOKUP($B104,'_eurostat_input new'!$A$12:$BO$40,E$20+$A104-1,FALSE)</f>
        <v>8.3960353453144065E-2</v>
      </c>
      <c r="F104" s="15">
        <f>VLOOKUP($B104,'_eurostat_input new'!$A$12:$BO$40,F$20+$A104-1,FALSE)</f>
        <v>8.1626543011576319E-3</v>
      </c>
      <c r="G104" s="15">
        <f>VLOOKUP($B104,'_eurostat_input new'!$A$12:$BO$40,G$20+$A104-1,FALSE)</f>
        <v>0</v>
      </c>
      <c r="H104" s="15">
        <f>VLOOKUP($B104,'_eurostat_input new'!$A$12:$BO$40,H$20+$A104-1,FALSE)</f>
        <v>2.1385698228677183E-2</v>
      </c>
      <c r="I104" s="15">
        <f>VLOOKUP($B104,'_eurostat_input new'!$A$12:$BO$40,I$20+$A104-1,FALSE)</f>
        <v>2.5662837874412619E-3</v>
      </c>
      <c r="J104" s="15">
        <f>VLOOKUP($B104,'_eurostat_input new'!$A$12:$BO$40,J$20+$A104-1,FALSE)</f>
        <v>2.5662837874412619E-3</v>
      </c>
      <c r="K104" s="15">
        <f>VLOOKUP($B104,'_eurostat_input new'!$A$12:$BO$40,K$20+$A104-1,FALSE)</f>
        <v>0.33471068744074506</v>
      </c>
      <c r="L104" s="15">
        <f>VLOOKUP($B104,'_eurostat_input new'!$A$12:$BO$40,L$20+$A104-1,FALSE)</f>
        <v>6.4157094686031549E-2</v>
      </c>
      <c r="M104" s="15">
        <f>VLOOKUP($B104,'_eurostat_input new'!$A$12:$BO$40,M$20+$A104-1,FALSE)</f>
        <v>4.0840682028673657E-2</v>
      </c>
      <c r="N104" s="15">
        <f>VLOOKUP($B104,'_eurostat_input new'!$A$12:$BO$40,N$20+$A104-1,FALSE)</f>
        <v>5.1325675748825237E-3</v>
      </c>
      <c r="O104" s="15">
        <f>VLOOKUP($B104,'_eurostat_input new'!$A$12:$BO$40,O$20+$A104-1,FALSE)</f>
        <v>0</v>
      </c>
      <c r="P104" s="15"/>
      <c r="Q104" s="153">
        <f t="shared" si="6"/>
        <v>1</v>
      </c>
    </row>
    <row r="105" spans="1:22" ht="15.6" thickTop="1" thickBot="1" x14ac:dyDescent="0.35">
      <c r="A105">
        <v>41</v>
      </c>
      <c r="B105" t="s">
        <v>10</v>
      </c>
      <c r="C105">
        <f t="shared" si="5"/>
        <v>3</v>
      </c>
      <c r="D105" s="15">
        <f>VLOOKUP($B105,'_eurostat_input new'!$A$12:$BO$40,D$20+$A105-1,FALSE)</f>
        <v>0.16425547772918006</v>
      </c>
      <c r="E105" s="15">
        <f>VLOOKUP($B105,'_eurostat_input new'!$A$12:$BO$40,E$20+$A105-1,FALSE)</f>
        <v>0.13952950384468746</v>
      </c>
      <c r="F105" s="15">
        <f>VLOOKUP($B105,'_eurostat_input new'!$A$12:$BO$40,F$20+$A105-1,FALSE)</f>
        <v>0</v>
      </c>
      <c r="G105" s="15">
        <f>VLOOKUP($B105,'_eurostat_input new'!$A$12:$BO$40,G$20+$A105-1,FALSE)</f>
        <v>7.3457574073549996E-4</v>
      </c>
      <c r="H105" s="15">
        <f>VLOOKUP($B105,'_eurostat_input new'!$A$12:$BO$40,H$20+$A105-1,FALSE)</f>
        <v>3.321717538655846E-2</v>
      </c>
      <c r="I105" s="15">
        <f>VLOOKUP($B105,'_eurostat_input new'!$A$12:$BO$40,I$20+$A105-1,FALSE)</f>
        <v>3.9860610463870148E-3</v>
      </c>
      <c r="J105" s="15">
        <f>VLOOKUP($B105,'_eurostat_input new'!$A$12:$BO$40,J$20+$A105-1,FALSE)</f>
        <v>3.9860610463870148E-3</v>
      </c>
      <c r="K105" s="15">
        <f>VLOOKUP($B105,'_eurostat_input new'!$A$12:$BO$40,K$20+$A105-1,FALSE)</f>
        <v>0.52730843149877449</v>
      </c>
      <c r="L105" s="15">
        <f>VLOOKUP($B105,'_eurostat_input new'!$A$12:$BO$40,L$20+$A105-1,FALSE)</f>
        <v>9.9651526159675374E-2</v>
      </c>
      <c r="M105" s="15">
        <f>VLOOKUP($B105,'_eurostat_input new'!$A$12:$BO$40,M$20+$A105-1,FALSE)</f>
        <v>2.3916366278322089E-2</v>
      </c>
      <c r="N105" s="15">
        <f>VLOOKUP($B105,'_eurostat_input new'!$A$12:$BO$40,N$20+$A105-1,FALSE)</f>
        <v>8.2287519742668368E-3</v>
      </c>
      <c r="O105" s="15">
        <f>VLOOKUP($B105,'_eurostat_input new'!$A$12:$BO$40,O$20+$A105-1,FALSE)</f>
        <v>0</v>
      </c>
      <c r="P105" s="15"/>
      <c r="Q105" s="153">
        <f t="shared" si="6"/>
        <v>1.0048139307049742</v>
      </c>
    </row>
    <row r="106" spans="1:22" ht="15.6" thickTop="1" thickBot="1" x14ac:dyDescent="0.35">
      <c r="A106">
        <v>41</v>
      </c>
      <c r="B106" t="s">
        <v>20</v>
      </c>
      <c r="C106">
        <f t="shared" si="5"/>
        <v>3</v>
      </c>
      <c r="D106" s="15">
        <f>VLOOKUP($B106,'_eurostat_input new'!$A$12:$BO$40,D$20+$A106-1,FALSE)</f>
        <v>0.2617158156450583</v>
      </c>
      <c r="E106" s="15">
        <f>VLOOKUP($B106,'_eurostat_input new'!$A$12:$BO$40,E$20+$A106-1,FALSE)</f>
        <v>0.24339577701774986</v>
      </c>
      <c r="F106" s="15">
        <f>VLOOKUP($B106,'_eurostat_input new'!$A$12:$BO$40,F$20+$A106-1,FALSE)</f>
        <v>0</v>
      </c>
      <c r="G106" s="15">
        <f>VLOOKUP($B106,'_eurostat_input new'!$A$12:$BO$40,G$20+$A106-1,FALSE)</f>
        <v>1.7790879253428411E-3</v>
      </c>
      <c r="H106" s="15">
        <f>VLOOKUP($B106,'_eurostat_input new'!$A$12:$BO$40,H$20+$A106-1,FALSE)</f>
        <v>5.850406500941692E-2</v>
      </c>
      <c r="I106" s="15">
        <f>VLOOKUP($B106,'_eurostat_input new'!$A$12:$BO$40,I$20+$A106-1,FALSE)</f>
        <v>7.0204878011300301E-3</v>
      </c>
      <c r="J106" s="15">
        <f>VLOOKUP($B106,'_eurostat_input new'!$A$12:$BO$40,J$20+$A106-1,FALSE)</f>
        <v>7.0204878011300301E-3</v>
      </c>
      <c r="K106" s="15">
        <f>VLOOKUP($B106,'_eurostat_input new'!$A$12:$BO$40,K$20+$A106-1,FALSE)</f>
        <v>0.18418678676081465</v>
      </c>
      <c r="L106" s="15">
        <f>VLOOKUP($B106,'_eurostat_input new'!$A$12:$BO$40,L$20+$A106-1,FALSE)</f>
        <v>0.17551219502825077</v>
      </c>
      <c r="M106" s="15">
        <f>VLOOKUP($B106,'_eurostat_input new'!$A$12:$BO$40,M$20+$A106-1,FALSE)</f>
        <v>4.6824321408846278E-2</v>
      </c>
      <c r="N106" s="15">
        <f>VLOOKUP($B106,'_eurostat_input new'!$A$12:$BO$40,N$20+$A106-1,FALSE)</f>
        <v>1.404097560226006E-2</v>
      </c>
      <c r="O106" s="15">
        <f>VLOOKUP($B106,'_eurostat_input new'!$A$12:$BO$40,O$20+$A106-1,FALSE)</f>
        <v>0</v>
      </c>
      <c r="P106" s="15"/>
      <c r="Q106" s="153">
        <f t="shared" si="6"/>
        <v>0.99999999999999989</v>
      </c>
    </row>
    <row r="107" spans="1:22" ht="15.6" thickTop="1" thickBot="1" x14ac:dyDescent="0.35">
      <c r="A107">
        <v>41</v>
      </c>
      <c r="B107" t="s">
        <v>26</v>
      </c>
      <c r="C107">
        <f t="shared" si="5"/>
        <v>3</v>
      </c>
      <c r="D107" s="15">
        <f>VLOOKUP($B107,'_eurostat_input new'!$A$12:$BO$40,D$20+$A107-1,FALSE)</f>
        <v>0.28040395743740859</v>
      </c>
      <c r="E107" s="15">
        <f>VLOOKUP($B107,'_eurostat_input new'!$A$12:$BO$40,E$20+$A107-1,FALSE)</f>
        <v>5.2175435473868374E-2</v>
      </c>
      <c r="F107" s="15">
        <f>VLOOKUP($B107,'_eurostat_input new'!$A$12:$BO$40,F$20+$A107-1,FALSE)</f>
        <v>1.6897155390822E-2</v>
      </c>
      <c r="G107" s="15">
        <f>VLOOKUP($B107,'_eurostat_input new'!$A$12:$BO$40,G$20+$A107-1,FALSE)</f>
        <v>0</v>
      </c>
      <c r="H107" s="15">
        <f>VLOOKUP($B107,'_eurostat_input new'!$A$12:$BO$40,H$20+$A107-1,FALSE)</f>
        <v>1.6034708593588839E-2</v>
      </c>
      <c r="I107" s="15">
        <f>VLOOKUP($B107,'_eurostat_input new'!$A$12:$BO$40,I$20+$A107-1,FALSE)</f>
        <v>1.9241650312306605E-3</v>
      </c>
      <c r="J107" s="15">
        <f>VLOOKUP($B107,'_eurostat_input new'!$A$12:$BO$40,J$20+$A107-1,FALSE)</f>
        <v>1.9241650312306605E-3</v>
      </c>
      <c r="K107" s="15">
        <f>VLOOKUP($B107,'_eurostat_input new'!$A$12:$BO$40,K$20+$A107-1,FALSE)</f>
        <v>0.51088264449216325</v>
      </c>
      <c r="L107" s="15">
        <f>VLOOKUP($B107,'_eurostat_input new'!$A$12:$BO$40,L$20+$A107-1,FALSE)</f>
        <v>4.8104125780766518E-2</v>
      </c>
      <c r="M107" s="15">
        <f>VLOOKUP($B107,'_eurostat_input new'!$A$12:$BO$40,M$20+$A107-1,FALSE)</f>
        <v>2.4885320156392172E-2</v>
      </c>
      <c r="N107" s="15">
        <f>VLOOKUP($B107,'_eurostat_input new'!$A$12:$BO$40,N$20+$A107-1,FALSE)</f>
        <v>4.6845804396641065E-2</v>
      </c>
      <c r="O107" s="15">
        <f>VLOOKUP($B107,'_eurostat_input new'!$A$12:$BO$40,O$20+$A107-1,FALSE)</f>
        <v>0</v>
      </c>
      <c r="P107" s="15"/>
      <c r="Q107" s="153">
        <f t="shared" si="6"/>
        <v>1.0000774817841123</v>
      </c>
    </row>
    <row r="108" spans="1:22" ht="15.6" thickTop="1" thickBot="1" x14ac:dyDescent="0.35">
      <c r="A108">
        <v>41</v>
      </c>
      <c r="B108" t="s">
        <v>7</v>
      </c>
      <c r="C108">
        <f t="shared" si="5"/>
        <v>3</v>
      </c>
      <c r="D108" s="15">
        <f>VLOOKUP($B108,'_eurostat_input new'!$A$12:$BO$40,D$20+$A108-1,FALSE)</f>
        <v>0.39328447070684391</v>
      </c>
      <c r="E108" s="15">
        <f>VLOOKUP($B108,'_eurostat_input new'!$A$12:$BO$40,E$20+$A108-1,FALSE)</f>
        <v>0.1056833936541882</v>
      </c>
      <c r="F108" s="15">
        <f>VLOOKUP($B108,'_eurostat_input new'!$A$12:$BO$40,F$20+$A108-1,FALSE)</f>
        <v>3.437143514857257E-2</v>
      </c>
      <c r="G108" s="15">
        <f>VLOOKUP($B108,'_eurostat_input new'!$A$12:$BO$40,G$20+$A108-1,FALSE)</f>
        <v>2.7944600674621153E-4</v>
      </c>
      <c r="H108" s="15">
        <f>VLOOKUP($B108,'_eurostat_input new'!$A$12:$BO$40,H$20+$A108-1,FALSE)</f>
        <v>3.2827104872516104E-2</v>
      </c>
      <c r="I108" s="15">
        <f>VLOOKUP($B108,'_eurostat_input new'!$A$12:$BO$40,I$20+$A108-1,FALSE)</f>
        <v>3.9392525847019317E-3</v>
      </c>
      <c r="J108" s="15">
        <f>VLOOKUP($B108,'_eurostat_input new'!$A$12:$BO$40,J$20+$A108-1,FALSE)</f>
        <v>3.9948720167740127E-3</v>
      </c>
      <c r="K108" s="15">
        <f>VLOOKUP($B108,'_eurostat_input new'!$A$12:$BO$40,K$20+$A108-1,FALSE)</f>
        <v>0.26490508352526593</v>
      </c>
      <c r="L108" s="15">
        <f>VLOOKUP($B108,'_eurostat_input new'!$A$12:$BO$40,L$20+$A108-1,FALSE)</f>
        <v>0.10904917917459898</v>
      </c>
      <c r="M108" s="15">
        <f>VLOOKUP($B108,'_eurostat_input new'!$A$12:$BO$40,M$20+$A108-1,FALSE)</f>
        <v>4.2984298319315412E-2</v>
      </c>
      <c r="N108" s="15">
        <f>VLOOKUP($B108,'_eurostat_input new'!$A$12:$BO$40,N$20+$A108-1,FALSE)</f>
        <v>8.6814639904765119E-3</v>
      </c>
      <c r="O108" s="15">
        <f>VLOOKUP($B108,'_eurostat_input new'!$A$12:$BO$40,O$20+$A108-1,FALSE)</f>
        <v>0</v>
      </c>
      <c r="P108" s="15"/>
      <c r="Q108" s="153">
        <f t="shared" si="6"/>
        <v>0.99999999999999978</v>
      </c>
    </row>
    <row r="109" spans="1:22" ht="15.6" thickTop="1" thickBot="1" x14ac:dyDescent="0.35">
      <c r="A109">
        <v>41</v>
      </c>
      <c r="B109" t="s">
        <v>9</v>
      </c>
      <c r="C109">
        <f t="shared" si="5"/>
        <v>3</v>
      </c>
      <c r="D109" s="15">
        <f>VLOOKUP($B109,'_eurostat_input new'!$A$12:$BO$40,D$20+$A109-1,FALSE)</f>
        <v>0.78942309581132308</v>
      </c>
      <c r="E109" s="15">
        <f>VLOOKUP($B109,'_eurostat_input new'!$A$12:$BO$40,E$20+$A109-1,FALSE)</f>
        <v>1.9254321435792476E-3</v>
      </c>
      <c r="F109" s="15">
        <f>VLOOKUP($B109,'_eurostat_input new'!$A$12:$BO$40,F$20+$A109-1,FALSE)</f>
        <v>0</v>
      </c>
      <c r="G109" s="15">
        <f>VLOOKUP($B109,'_eurostat_input new'!$A$12:$BO$40,G$20+$A109-1,FALSE)</f>
        <v>0</v>
      </c>
      <c r="H109" s="15">
        <f>VLOOKUP($B109,'_eurostat_input new'!$A$12:$BO$40,H$20+$A109-1,FALSE)</f>
        <v>4.4697531904518253E-4</v>
      </c>
      <c r="I109" s="15">
        <f>VLOOKUP($B109,'_eurostat_input new'!$A$12:$BO$40,I$20+$A109-1,FALSE)</f>
        <v>5.8964063406202047E-3</v>
      </c>
      <c r="J109" s="15">
        <f>VLOOKUP($B109,'_eurostat_input new'!$A$12:$BO$40,J$20+$A109-1,FALSE)</f>
        <v>5.3637038285421899E-5</v>
      </c>
      <c r="K109" s="15">
        <f>VLOOKUP($B109,'_eurostat_input new'!$A$12:$BO$40,K$20+$A109-1,FALSE)</f>
        <v>0.20127004263760925</v>
      </c>
      <c r="L109" s="15">
        <f>VLOOKUP($B109,'_eurostat_input new'!$A$12:$BO$40,L$20+$A109-1,FALSE)</f>
        <v>1.3409259571355477E-3</v>
      </c>
      <c r="M109" s="15">
        <f>VLOOKUP($B109,'_eurostat_input new'!$A$12:$BO$40,M$20+$A109-1,FALSE)</f>
        <v>2.6150345328192874E-3</v>
      </c>
      <c r="N109" s="15">
        <f>VLOOKUP($B109,'_eurostat_input new'!$A$12:$BO$40,N$20+$A109-1,FALSE)</f>
        <v>1.072740765708438E-4</v>
      </c>
      <c r="O109" s="15">
        <f>VLOOKUP($B109,'_eurostat_input new'!$A$12:$BO$40,O$20+$A109-1,FALSE)</f>
        <v>0</v>
      </c>
      <c r="P109" s="15"/>
      <c r="Q109" s="153">
        <f t="shared" si="6"/>
        <v>1.0030788238569881</v>
      </c>
    </row>
    <row r="110" spans="1:22" ht="15.6" thickTop="1" thickBot="1" x14ac:dyDescent="0.35">
      <c r="A110">
        <v>41</v>
      </c>
      <c r="B110" t="s">
        <v>14</v>
      </c>
      <c r="C110">
        <f t="shared" si="5"/>
        <v>3</v>
      </c>
      <c r="D110" s="15">
        <f>VLOOKUP($B110,'_eurostat_input new'!$A$12:$BO$40,D$20+$A110-1,FALSE)</f>
        <v>0.11649969113269402</v>
      </c>
      <c r="E110" s="15">
        <f>VLOOKUP($B110,'_eurostat_input new'!$A$12:$BO$40,E$20+$A110-1,FALSE)</f>
        <v>0.10451436300401395</v>
      </c>
      <c r="F110" s="15">
        <f>VLOOKUP($B110,'_eurostat_input new'!$A$12:$BO$40,F$20+$A110-1,FALSE)</f>
        <v>0.15789283064115966</v>
      </c>
      <c r="G110" s="15">
        <f>VLOOKUP($B110,'_eurostat_input new'!$A$12:$BO$40,G$20+$A110-1,FALSE)</f>
        <v>1.1883016111722821E-5</v>
      </c>
      <c r="H110" s="15">
        <f>VLOOKUP($B110,'_eurostat_input new'!$A$12:$BO$40,H$20+$A110-1,FALSE)</f>
        <v>6.092932406075529E-2</v>
      </c>
      <c r="I110" s="15">
        <f>VLOOKUP($B110,'_eurostat_input new'!$A$12:$BO$40,I$20+$A110-1,FALSE)</f>
        <v>7.3115188872906337E-3</v>
      </c>
      <c r="J110" s="15">
        <f>VLOOKUP($B110,'_eurostat_input new'!$A$12:$BO$40,J$20+$A110-1,FALSE)</f>
        <v>7.3115188872906337E-3</v>
      </c>
      <c r="K110" s="15">
        <f>VLOOKUP($B110,'_eurostat_input new'!$A$12:$BO$40,K$20+$A110-1,FALSE)</f>
        <v>0.30424874709009297</v>
      </c>
      <c r="L110" s="15">
        <f>VLOOKUP($B110,'_eurostat_input new'!$A$12:$BO$40,L$20+$A110-1,FALSE)</f>
        <v>0.18278797218226586</v>
      </c>
      <c r="M110" s="15">
        <f>VLOOKUP($B110,'_eurostat_input new'!$A$12:$BO$40,M$20+$A110-1,FALSE)</f>
        <v>4.3869113323743804E-2</v>
      </c>
      <c r="N110" s="15">
        <f>VLOOKUP($B110,'_eurostat_input new'!$A$12:$BO$40,N$20+$A110-1,FALSE)</f>
        <v>1.4623037774581267E-2</v>
      </c>
      <c r="O110" s="15">
        <f>VLOOKUP($B110,'_eurostat_input new'!$A$12:$BO$40,O$20+$A110-1,FALSE)</f>
        <v>0</v>
      </c>
      <c r="P110" s="15"/>
      <c r="Q110" s="153">
        <f t="shared" si="6"/>
        <v>0.99999999999999989</v>
      </c>
    </row>
    <row r="111" spans="1:22" ht="15.6" thickTop="1" thickBot="1" x14ac:dyDescent="0.35">
      <c r="A111">
        <v>41</v>
      </c>
      <c r="B111" t="s">
        <v>4</v>
      </c>
      <c r="C111">
        <f t="shared" si="5"/>
        <v>3</v>
      </c>
      <c r="D111" s="15">
        <f>VLOOKUP($B111,'_eurostat_input new'!$A$12:$BO$40,D$20+$A111-1,FALSE)</f>
        <v>0.24544707534354265</v>
      </c>
      <c r="E111" s="15">
        <f>VLOOKUP($B111,'_eurostat_input new'!$A$12:$BO$40,E$20+$A111-1,FALSE)</f>
        <v>0.21702731131477621</v>
      </c>
      <c r="F111" s="15">
        <f>VLOOKUP($B111,'_eurostat_input new'!$A$12:$BO$40,F$20+$A111-1,FALSE)</f>
        <v>1.997242275378092E-2</v>
      </c>
      <c r="G111" s="15">
        <f>VLOOKUP($B111,'_eurostat_input new'!$A$12:$BO$40,G$20+$A111-1,FALSE)</f>
        <v>1.3964019141031005E-3</v>
      </c>
      <c r="H111" s="15">
        <f>VLOOKUP($B111,'_eurostat_input new'!$A$12:$BO$40,H$20+$A111-1,FALSE)</f>
        <v>5.6588747562138178E-2</v>
      </c>
      <c r="I111" s="15">
        <f>VLOOKUP($B111,'_eurostat_input new'!$A$12:$BO$40,I$20+$A111-1,FALSE)</f>
        <v>6.7906497074565822E-3</v>
      </c>
      <c r="J111" s="15">
        <f>VLOOKUP($B111,'_eurostat_input new'!$A$12:$BO$40,J$20+$A111-1,FALSE)</f>
        <v>6.7906497074565822E-3</v>
      </c>
      <c r="K111" s="15">
        <f>VLOOKUP($B111,'_eurostat_input new'!$A$12:$BO$40,K$20+$A111-1,FALSE)</f>
        <v>0.21580951567835355</v>
      </c>
      <c r="L111" s="15">
        <f>VLOOKUP($B111,'_eurostat_input new'!$A$12:$BO$40,L$20+$A111-1,FALSE)</f>
        <v>0.17356568706147577</v>
      </c>
      <c r="M111" s="15">
        <f>VLOOKUP($B111,'_eurostat_input new'!$A$12:$BO$40,M$20+$A111-1,FALSE)</f>
        <v>4.2625395489889473E-2</v>
      </c>
      <c r="N111" s="15">
        <f>VLOOKUP($B111,'_eurostat_input new'!$A$12:$BO$40,N$20+$A111-1,FALSE)</f>
        <v>1.3581299414913164E-2</v>
      </c>
      <c r="O111" s="15">
        <f>VLOOKUP($B111,'_eurostat_input new'!$A$12:$BO$40,O$20+$A111-1,FALSE)</f>
        <v>4.0484405211394214E-4</v>
      </c>
      <c r="P111" s="15"/>
      <c r="Q111" s="153">
        <f t="shared" si="6"/>
        <v>1.0000000000000002</v>
      </c>
    </row>
    <row r="112" spans="1:22" ht="15.6" thickTop="1" thickBot="1" x14ac:dyDescent="0.35">
      <c r="A112">
        <v>54</v>
      </c>
      <c r="B112" t="s">
        <v>12</v>
      </c>
      <c r="C112">
        <f t="shared" si="5"/>
        <v>4</v>
      </c>
      <c r="D112" s="15">
        <f>VLOOKUP($B112,'_eurostat_input new'!$A$12:$BO$40,D$20+$A112-1,FALSE)</f>
        <v>0.2514136938471358</v>
      </c>
      <c r="E112" s="15">
        <f>VLOOKUP($B112,'_eurostat_input new'!$A$12:$BO$40,E$20+$A112-1,FALSE)</f>
        <v>1.2662058059933128E-2</v>
      </c>
      <c r="F112" s="15">
        <f>VLOOKUP($B112,'_eurostat_input new'!$A$12:$BO$40,F$20+$A112-1,FALSE)</f>
        <v>8.0346555218814269E-3</v>
      </c>
      <c r="G112" s="15">
        <f>VLOOKUP($B112,'_eurostat_input new'!$A$12:$BO$40,G$20+$A112-1,FALSE)</f>
        <v>4.1527595604387476E-5</v>
      </c>
      <c r="H112" s="15">
        <f>VLOOKUP($B112,'_eurostat_input new'!$A$12:$BO$40,H$20+$A112-1,FALSE)</f>
        <v>5.9103987355643928E-2</v>
      </c>
      <c r="I112" s="15">
        <f>VLOOKUP($B112,'_eurostat_input new'!$A$12:$BO$40,I$20+$A112-1,FALSE)</f>
        <v>8.8721531905709451E-3</v>
      </c>
      <c r="J112" s="15">
        <f>VLOOKUP($B112,'_eurostat_input new'!$A$12:$BO$40,J$20+$A112-1,FALSE)</f>
        <v>7.9790382930119315E-3</v>
      </c>
      <c r="K112" s="15">
        <f>VLOOKUP($B112,'_eurostat_input new'!$A$12:$BO$40,K$20+$A112-1,FALSE)</f>
        <v>0.35784120780777351</v>
      </c>
      <c r="L112" s="15">
        <f>VLOOKUP($B112,'_eurostat_input new'!$A$12:$BO$40,L$20+$A112-1,FALSE)</f>
        <v>0.20528980221133858</v>
      </c>
      <c r="M112" s="15">
        <f>VLOOKUP($B112,'_eurostat_input new'!$A$12:$BO$40,M$20+$A112-1,FALSE)</f>
        <v>7.3788865987009872E-2</v>
      </c>
      <c r="N112" s="15">
        <f>VLOOKUP($B112,'_eurostat_input new'!$A$12:$BO$40,N$20+$A112-1,FALSE)</f>
        <v>1.5958076586023863E-2</v>
      </c>
      <c r="O112" s="15">
        <f>VLOOKUP($B112,'_eurostat_input new'!$A$12:$BO$40,O$20+$A112-1,FALSE)</f>
        <v>0</v>
      </c>
      <c r="P112" s="15"/>
      <c r="Q112" s="153">
        <f t="shared" si="6"/>
        <v>1.0009850664559274</v>
      </c>
      <c r="S112" s="17"/>
      <c r="T112" s="17"/>
      <c r="U112" s="17"/>
      <c r="V112" s="17"/>
    </row>
    <row r="113" spans="1:17" ht="15.6" thickTop="1" thickBot="1" x14ac:dyDescent="0.35">
      <c r="A113">
        <v>54</v>
      </c>
      <c r="B113" t="s">
        <v>1</v>
      </c>
      <c r="C113">
        <f t="shared" si="5"/>
        <v>4</v>
      </c>
      <c r="D113" s="15">
        <f>VLOOKUP($B113,'_eurostat_input new'!$A$12:$BO$40,D$20+$A113-1,FALSE)</f>
        <v>0.18662935070659542</v>
      </c>
      <c r="E113" s="15">
        <f>VLOOKUP($B113,'_eurostat_input new'!$A$12:$BO$40,E$20+$A113-1,FALSE)</f>
        <v>2.1692535089008366E-2</v>
      </c>
      <c r="F113" s="15">
        <f>VLOOKUP($B113,'_eurostat_input new'!$A$12:$BO$40,F$20+$A113-1,FALSE)</f>
        <v>1.4012517757103672E-2</v>
      </c>
      <c r="G113" s="15">
        <f>VLOOKUP($B113,'_eurostat_input new'!$A$12:$BO$40,G$20+$A113-1,FALSE)</f>
        <v>4.0576416681753215E-4</v>
      </c>
      <c r="H113" s="15">
        <f>VLOOKUP($B113,'_eurostat_input new'!$A$12:$BO$40,H$20+$A113-1,FALSE)</f>
        <v>0.10291582848684919</v>
      </c>
      <c r="I113" s="15">
        <f>VLOOKUP($B113,'_eurostat_input new'!$A$12:$BO$40,I$20+$A113-1,FALSE)</f>
        <v>1.389363684572464E-2</v>
      </c>
      <c r="J113" s="15">
        <f>VLOOKUP($B113,'_eurostat_input new'!$A$12:$BO$40,J$20+$A113-1,FALSE)</f>
        <v>1.389363684572464E-2</v>
      </c>
      <c r="K113" s="15">
        <f>VLOOKUP($B113,'_eurostat_input new'!$A$12:$BO$40,K$20+$A113-1,FALSE)</f>
        <v>0.21710927004685229</v>
      </c>
      <c r="L113" s="15">
        <f>VLOOKUP($B113,'_eurostat_input new'!$A$12:$BO$40,L$20+$A113-1,FALSE)</f>
        <v>0.3161687975815754</v>
      </c>
      <c r="M113" s="15">
        <f>VLOOKUP($B113,'_eurostat_input new'!$A$12:$BO$40,M$20+$A113-1,FALSE)</f>
        <v>8.7205855698366641E-2</v>
      </c>
      <c r="N113" s="15">
        <f>VLOOKUP($B113,'_eurostat_input new'!$A$12:$BO$40,N$20+$A113-1,FALSE)</f>
        <v>2.7787273691449281E-2</v>
      </c>
      <c r="O113" s="15">
        <f>VLOOKUP($B113,'_eurostat_input new'!$A$12:$BO$40,O$20+$A113-1,FALSE)</f>
        <v>2.2983314094233068E-6</v>
      </c>
      <c r="P113" s="15"/>
      <c r="Q113" s="153">
        <f t="shared" si="6"/>
        <v>1.0017167652474765</v>
      </c>
    </row>
    <row r="114" spans="1:17" ht="15.6" thickTop="1" thickBot="1" x14ac:dyDescent="0.35">
      <c r="A114">
        <v>54</v>
      </c>
      <c r="B114" t="s">
        <v>19</v>
      </c>
      <c r="C114">
        <f t="shared" si="5"/>
        <v>4</v>
      </c>
      <c r="D114" s="15">
        <f>VLOOKUP($B114,'_eurostat_input new'!$A$12:$BO$40,D$20+$A114-1,FALSE)</f>
        <v>0.48183964500565085</v>
      </c>
      <c r="E114" s="15">
        <f>VLOOKUP($B114,'_eurostat_input new'!$A$12:$BO$40,E$20+$A114-1,FALSE)</f>
        <v>2.493058588560298E-3</v>
      </c>
      <c r="F114" s="15">
        <f>VLOOKUP($B114,'_eurostat_input new'!$A$12:$BO$40,F$20+$A114-1,FALSE)</f>
        <v>1.4022507929538772E-5</v>
      </c>
      <c r="G114" s="15">
        <f>VLOOKUP($B114,'_eurostat_input new'!$A$12:$BO$40,G$20+$A114-1,FALSE)</f>
        <v>3.5592086565009663E-3</v>
      </c>
      <c r="H114" s="15">
        <f>VLOOKUP($B114,'_eurostat_input new'!$A$12:$BO$40,H$20+$A114-1,FALSE)</f>
        <v>1.7288925796023771E-2</v>
      </c>
      <c r="I114" s="15">
        <f>VLOOKUP($B114,'_eurostat_input new'!$A$12:$BO$40,I$20+$A114-1,FALSE)</f>
        <v>2.3340049824632095E-3</v>
      </c>
      <c r="J114" s="15">
        <f>VLOOKUP($B114,'_eurostat_input new'!$A$12:$BO$40,J$20+$A114-1,FALSE)</f>
        <v>2.3340049824632095E-3</v>
      </c>
      <c r="K114" s="15">
        <f>VLOOKUP($B114,'_eurostat_input new'!$A$12:$BO$40,K$20+$A114-1,FALSE)</f>
        <v>0.4131800955229093</v>
      </c>
      <c r="L114" s="15">
        <f>VLOOKUP($B114,'_eurostat_input new'!$A$12:$BO$40,L$20+$A114-1,FALSE)</f>
        <v>5.1866777388071314E-2</v>
      </c>
      <c r="M114" s="15">
        <f>VLOOKUP($B114,'_eurostat_input new'!$A$12:$BO$40,M$20+$A114-1,FALSE)</f>
        <v>2.0710395367768142E-2</v>
      </c>
      <c r="N114" s="15">
        <f>VLOOKUP($B114,'_eurostat_input new'!$A$12:$BO$40,N$20+$A114-1,FALSE)</f>
        <v>4.668009964926419E-3</v>
      </c>
      <c r="O114" s="15">
        <f>VLOOKUP($B114,'_eurostat_input new'!$A$12:$BO$40,O$20+$A114-1,FALSE)</f>
        <v>0</v>
      </c>
      <c r="P114" s="15"/>
      <c r="Q114" s="153">
        <f t="shared" si="6"/>
        <v>1.0002881487632669</v>
      </c>
    </row>
    <row r="115" spans="1:17" ht="15.6" thickTop="1" thickBot="1" x14ac:dyDescent="0.35">
      <c r="A115">
        <v>54</v>
      </c>
      <c r="B115" t="s">
        <v>22</v>
      </c>
      <c r="C115">
        <f t="shared" si="5"/>
        <v>4</v>
      </c>
      <c r="D115" s="15">
        <f>VLOOKUP($B115,'_eurostat_input new'!$A$12:$BO$40,D$20+$A115-1,FALSE)</f>
        <v>0.24110082160836124</v>
      </c>
      <c r="E115" s="15">
        <f>VLOOKUP($B115,'_eurostat_input new'!$A$12:$BO$40,E$20+$A115-1,FALSE)</f>
        <v>1.1387679499107397E-2</v>
      </c>
      <c r="F115" s="15">
        <f>VLOOKUP($B115,'_eurostat_input new'!$A$12:$BO$40,F$20+$A115-1,FALSE)</f>
        <v>1.3770646621412124E-3</v>
      </c>
      <c r="G115" s="15">
        <f>VLOOKUP($B115,'_eurostat_input new'!$A$12:$BO$40,G$20+$A115-1,FALSE)</f>
        <v>8.0436645028193591E-5</v>
      </c>
      <c r="H115" s="15">
        <f>VLOOKUP($B115,'_eurostat_input new'!$A$12:$BO$40,H$20+$A115-1,FALSE)</f>
        <v>3.6608765297888854E-2</v>
      </c>
      <c r="I115" s="15">
        <f>VLOOKUP($B115,'_eurostat_input new'!$A$12:$BO$40,I$20+$A115-1,FALSE)</f>
        <v>4.9421833152149949E-3</v>
      </c>
      <c r="J115" s="15">
        <f>VLOOKUP($B115,'_eurostat_input new'!$A$12:$BO$40,J$20+$A115-1,FALSE)</f>
        <v>4.9421833152149949E-3</v>
      </c>
      <c r="K115" s="15">
        <f>VLOOKUP($B115,'_eurostat_input new'!$A$12:$BO$40,K$20+$A115-1,FALSE)</f>
        <v>0.54587666095466436</v>
      </c>
      <c r="L115" s="15">
        <f>VLOOKUP($B115,'_eurostat_input new'!$A$12:$BO$40,L$20+$A115-1,FALSE)</f>
        <v>0.10982629589366656</v>
      </c>
      <c r="M115" s="15">
        <f>VLOOKUP($B115,'_eurostat_input new'!$A$12:$BO$40,M$20+$A115-1,FALSE)</f>
        <v>3.4583688266580336E-2</v>
      </c>
      <c r="N115" s="15">
        <f>VLOOKUP($B115,'_eurostat_input new'!$A$12:$BO$40,N$20+$A115-1,FALSE)</f>
        <v>9.8843666304299898E-3</v>
      </c>
      <c r="O115" s="15">
        <f>VLOOKUP($B115,'_eurostat_input new'!$A$12:$BO$40,O$20+$A115-1,FALSE)</f>
        <v>0</v>
      </c>
      <c r="P115" s="15"/>
      <c r="Q115" s="153">
        <f t="shared" si="6"/>
        <v>1.0006101460882981</v>
      </c>
    </row>
    <row r="116" spans="1:17" ht="15.6" thickTop="1" thickBot="1" x14ac:dyDescent="0.35">
      <c r="A116">
        <v>54</v>
      </c>
      <c r="B116" t="s">
        <v>28</v>
      </c>
      <c r="C116">
        <f t="shared" si="5"/>
        <v>4</v>
      </c>
      <c r="D116" s="15">
        <f>VLOOKUP($B116,'_eurostat_input new'!$A$12:$BO$40,D$20+$A116-1,FALSE)</f>
        <v>0.42666367702656754</v>
      </c>
      <c r="E116" s="15">
        <f>VLOOKUP($B116,'_eurostat_input new'!$A$12:$BO$40,E$20+$A116-1,FALSE)</f>
        <v>5.6428151014013246E-3</v>
      </c>
      <c r="F116" s="15">
        <f>VLOOKUP($B116,'_eurostat_input new'!$A$12:$BO$40,F$20+$A116-1,FALSE)</f>
        <v>1.1574921185019144E-2</v>
      </c>
      <c r="G116" s="15">
        <f>VLOOKUP($B116,'_eurostat_input new'!$A$12:$BO$40,G$20+$A116-1,FALSE)</f>
        <v>0</v>
      </c>
      <c r="H116" s="15">
        <f>VLOOKUP($B116,'_eurostat_input new'!$A$12:$BO$40,H$20+$A116-1,FALSE)</f>
        <v>4.9070548416298286E-2</v>
      </c>
      <c r="I116" s="15">
        <f>VLOOKUP($B116,'_eurostat_input new'!$A$12:$BO$40,I$20+$A116-1,FALSE)</f>
        <v>6.6245240362002699E-3</v>
      </c>
      <c r="J116" s="15">
        <f>VLOOKUP($B116,'_eurostat_input new'!$A$12:$BO$40,J$20+$A116-1,FALSE)</f>
        <v>6.6245240362002699E-3</v>
      </c>
      <c r="K116" s="15">
        <f>VLOOKUP($B116,'_eurostat_input new'!$A$12:$BO$40,K$20+$A116-1,FALSE)</f>
        <v>9.8598912381858209E-2</v>
      </c>
      <c r="L116" s="15">
        <f>VLOOKUP($B116,'_eurostat_input new'!$A$12:$BO$40,L$20+$A116-1,FALSE)</f>
        <v>0.14721164524889485</v>
      </c>
      <c r="M116" s="15">
        <f>VLOOKUP($B116,'_eurostat_input new'!$A$12:$BO$40,M$20+$A116-1,FALSE)</f>
        <v>0.22969529393395072</v>
      </c>
      <c r="N116" s="15">
        <f>VLOOKUP($B116,'_eurostat_input new'!$A$12:$BO$40,N$20+$A116-1,FALSE)</f>
        <v>1.9110981107214268E-2</v>
      </c>
      <c r="O116" s="15">
        <f>VLOOKUP($B116,'_eurostat_input new'!$A$12:$BO$40,O$20+$A116-1,FALSE)</f>
        <v>0</v>
      </c>
      <c r="P116" s="15"/>
      <c r="Q116" s="153">
        <f t="shared" si="6"/>
        <v>1.0008178424736049</v>
      </c>
    </row>
    <row r="117" spans="1:17" ht="15.6" thickTop="1" thickBot="1" x14ac:dyDescent="0.35">
      <c r="A117">
        <v>54</v>
      </c>
      <c r="B117" t="s">
        <v>13</v>
      </c>
      <c r="C117">
        <f t="shared" si="5"/>
        <v>4</v>
      </c>
      <c r="D117" s="15">
        <f>VLOOKUP($B117,'_eurostat_input new'!$A$12:$BO$40,D$20+$A117-1,FALSE)</f>
        <v>0.20685217804345168</v>
      </c>
      <c r="E117" s="15">
        <f>VLOOKUP($B117,'_eurostat_input new'!$A$12:$BO$40,E$20+$A117-1,FALSE)</f>
        <v>1.59409128242354E-2</v>
      </c>
      <c r="F117" s="15">
        <f>VLOOKUP($B117,'_eurostat_input new'!$A$12:$BO$40,F$20+$A117-1,FALSE)</f>
        <v>0</v>
      </c>
      <c r="G117" s="15">
        <f>VLOOKUP($B117,'_eurostat_input new'!$A$12:$BO$40,G$20+$A117-1,FALSE)</f>
        <v>7.0579293433607714E-3</v>
      </c>
      <c r="H117" s="15">
        <f>VLOOKUP($B117,'_eurostat_input new'!$A$12:$BO$40,H$20+$A117-1,FALSE)</f>
        <v>6.554670017764902E-2</v>
      </c>
      <c r="I117" s="15">
        <f>VLOOKUP($B117,'_eurostat_input new'!$A$12:$BO$40,I$20+$A117-1,FALSE)</f>
        <v>8.8488045239826195E-3</v>
      </c>
      <c r="J117" s="15">
        <f>VLOOKUP($B117,'_eurostat_input new'!$A$12:$BO$40,J$20+$A117-1,FALSE)</f>
        <v>8.8488045239826195E-3</v>
      </c>
      <c r="K117" s="15">
        <f>VLOOKUP($B117,'_eurostat_input new'!$A$12:$BO$40,K$20+$A117-1,FALSE)</f>
        <v>0.39736284865133065</v>
      </c>
      <c r="L117" s="15">
        <f>VLOOKUP($B117,'_eurostat_input new'!$A$12:$BO$40,L$20+$A117-1,FALSE)</f>
        <v>0.21672035668632256</v>
      </c>
      <c r="M117" s="15">
        <f>VLOOKUP($B117,'_eurostat_input new'!$A$12:$BO$40,M$20+$A117-1,FALSE)</f>
        <v>5.6216301180680231E-2</v>
      </c>
      <c r="N117" s="15">
        <f>VLOOKUP($B117,'_eurostat_input new'!$A$12:$BO$40,N$20+$A117-1,FALSE)</f>
        <v>1.7697609047965239E-2</v>
      </c>
      <c r="O117" s="15">
        <f>VLOOKUP($B117,'_eurostat_input new'!$A$12:$BO$40,O$20+$A117-1,FALSE)</f>
        <v>0</v>
      </c>
      <c r="P117" s="15"/>
      <c r="Q117" s="153">
        <f t="shared" si="6"/>
        <v>1.0010924450029608</v>
      </c>
    </row>
    <row r="118" spans="1:17" ht="15.6" thickTop="1" thickBot="1" x14ac:dyDescent="0.35">
      <c r="A118">
        <v>54</v>
      </c>
      <c r="B118" t="s">
        <v>17</v>
      </c>
      <c r="C118">
        <f t="shared" si="5"/>
        <v>4</v>
      </c>
      <c r="D118" s="15">
        <f>VLOOKUP($B118,'_eurostat_input new'!$A$12:$BO$40,D$20+$A118-1,FALSE)</f>
        <v>0.29464638729204767</v>
      </c>
      <c r="E118" s="15">
        <f>VLOOKUP($B118,'_eurostat_input new'!$A$12:$BO$40,E$20+$A118-1,FALSE)</f>
        <v>1.0586318390424614E-2</v>
      </c>
      <c r="F118" s="15">
        <f>VLOOKUP($B118,'_eurostat_input new'!$A$12:$BO$40,F$20+$A118-1,FALSE)</f>
        <v>1.9910548721219288E-3</v>
      </c>
      <c r="G118" s="15">
        <f>VLOOKUP($B118,'_eurostat_input new'!$A$12:$BO$40,G$20+$A118-1,FALSE)</f>
        <v>0</v>
      </c>
      <c r="H118" s="15">
        <f>VLOOKUP($B118,'_eurostat_input new'!$A$12:$BO$40,H$20+$A118-1,FALSE)</f>
        <v>3.5845513798257608E-2</v>
      </c>
      <c r="I118" s="15">
        <f>VLOOKUP($B118,'_eurostat_input new'!$A$12:$BO$40,I$20+$A118-1,FALSE)</f>
        <v>1.961998238425415E-2</v>
      </c>
      <c r="J118" s="15">
        <f>VLOOKUP($B118,'_eurostat_input new'!$A$12:$BO$40,J$20+$A118-1,FALSE)</f>
        <v>4.8391443627647784E-3</v>
      </c>
      <c r="K118" s="15">
        <f>VLOOKUP($B118,'_eurostat_input new'!$A$12:$BO$40,K$20+$A118-1,FALSE)</f>
        <v>0.42059296373505484</v>
      </c>
      <c r="L118" s="15">
        <f>VLOOKUP($B118,'_eurostat_input new'!$A$12:$BO$40,L$20+$A118-1,FALSE)</f>
        <v>0.16943040886963762</v>
      </c>
      <c r="M118" s="15">
        <f>VLOOKUP($B118,'_eurostat_input new'!$A$12:$BO$40,M$20+$A118-1,FALSE)</f>
        <v>3.3621273795826315E-2</v>
      </c>
      <c r="N118" s="15">
        <f>VLOOKUP($B118,'_eurostat_input new'!$A$12:$BO$40,N$20+$A118-1,FALSE)</f>
        <v>9.6782887255295567E-3</v>
      </c>
      <c r="O118" s="15">
        <f>VLOOKUP($B118,'_eurostat_input new'!$A$12:$BO$40,O$20+$A118-1,FALSE)</f>
        <v>0</v>
      </c>
      <c r="P118" s="15"/>
      <c r="Q118" s="153">
        <f t="shared" si="6"/>
        <v>1.0008513362259193</v>
      </c>
    </row>
    <row r="119" spans="1:17" ht="15.6" thickTop="1" thickBot="1" x14ac:dyDescent="0.35">
      <c r="A119">
        <v>54</v>
      </c>
      <c r="B119" t="s">
        <v>25</v>
      </c>
      <c r="C119">
        <f t="shared" ref="C119:C140" si="7">C90+1</f>
        <v>4</v>
      </c>
      <c r="D119" s="15">
        <f>VLOOKUP($B119,'_eurostat_input new'!$A$12:$BO$40,D$20+$A119-1,FALSE)</f>
        <v>0.27126895811167639</v>
      </c>
      <c r="E119" s="15">
        <f>VLOOKUP($B119,'_eurostat_input new'!$A$12:$BO$40,E$20+$A119-1,FALSE)</f>
        <v>5.310317180481334E-3</v>
      </c>
      <c r="F119" s="15">
        <f>VLOOKUP($B119,'_eurostat_input new'!$A$12:$BO$40,F$20+$A119-1,FALSE)</f>
        <v>4.9760997727188843E-5</v>
      </c>
      <c r="G119" s="15">
        <f>VLOOKUP($B119,'_eurostat_input new'!$A$12:$BO$40,G$20+$A119-1,FALSE)</f>
        <v>0</v>
      </c>
      <c r="H119" s="15">
        <f>VLOOKUP($B119,'_eurostat_input new'!$A$12:$BO$40,H$20+$A119-1,FALSE)</f>
        <v>1.5276222807894277E-2</v>
      </c>
      <c r="I119" s="15">
        <f>VLOOKUP($B119,'_eurostat_input new'!$A$12:$BO$40,I$20+$A119-1,FALSE)</f>
        <v>2.0622900790657275E-3</v>
      </c>
      <c r="J119" s="15">
        <f>VLOOKUP($B119,'_eurostat_input new'!$A$12:$BO$40,J$20+$A119-1,FALSE)</f>
        <v>2.0622900790657275E-3</v>
      </c>
      <c r="K119" s="15">
        <f>VLOOKUP($B119,'_eurostat_input new'!$A$12:$BO$40,K$20+$A119-1,FALSE)</f>
        <v>0.64276175171881289</v>
      </c>
      <c r="L119" s="15">
        <f>VLOOKUP($B119,'_eurostat_input new'!$A$12:$BO$40,L$20+$A119-1,FALSE)</f>
        <v>4.5828668423682828E-2</v>
      </c>
      <c r="M119" s="15">
        <f>VLOOKUP($B119,'_eurostat_input new'!$A$12:$BO$40,M$20+$A119-1,FALSE)</f>
        <v>1.2373740474394363E-2</v>
      </c>
      <c r="N119" s="15">
        <f>VLOOKUP($B119,'_eurostat_input new'!$A$12:$BO$40,N$20+$A119-1,FALSE)</f>
        <v>4.1245801581314551E-3</v>
      </c>
      <c r="O119" s="15">
        <f>VLOOKUP($B119,'_eurostat_input new'!$A$12:$BO$40,O$20+$A119-1,FALSE)</f>
        <v>0</v>
      </c>
      <c r="P119" s="15"/>
      <c r="Q119" s="153">
        <f t="shared" si="6"/>
        <v>1.0011185800309321</v>
      </c>
    </row>
    <row r="120" spans="1:17" ht="15.6" thickTop="1" thickBot="1" x14ac:dyDescent="0.35">
      <c r="A120">
        <v>54</v>
      </c>
      <c r="B120" t="s">
        <v>11</v>
      </c>
      <c r="C120">
        <f t="shared" si="7"/>
        <v>4</v>
      </c>
      <c r="D120" s="15">
        <f>VLOOKUP($B120,'_eurostat_input new'!$A$12:$BO$40,D$20+$A120-1,FALSE)</f>
        <v>0.46562955112491189</v>
      </c>
      <c r="E120" s="15">
        <f>VLOOKUP($B120,'_eurostat_input new'!$A$12:$BO$40,E$20+$A120-1,FALSE)</f>
        <v>2.9012730274390584E-4</v>
      </c>
      <c r="F120" s="15">
        <f>VLOOKUP($B120,'_eurostat_input new'!$A$12:$BO$40,F$20+$A120-1,FALSE)</f>
        <v>3.227194271202233E-3</v>
      </c>
      <c r="G120" s="15">
        <f>VLOOKUP($B120,'_eurostat_input new'!$A$12:$BO$40,G$20+$A120-1,FALSE)</f>
        <v>1.7929524642141448E-5</v>
      </c>
      <c r="H120" s="15">
        <f>VLOOKUP($B120,'_eurostat_input new'!$A$12:$BO$40,H$20+$A120-1,FALSE)</f>
        <v>1.0075465630976587E-2</v>
      </c>
      <c r="I120" s="15">
        <f>VLOOKUP($B120,'_eurostat_input new'!$A$12:$BO$40,I$20+$A120-1,FALSE)</f>
        <v>1.3601878601818397E-3</v>
      </c>
      <c r="J120" s="15">
        <f>VLOOKUP($B120,'_eurostat_input new'!$A$12:$BO$40,J$20+$A120-1,FALSE)</f>
        <v>2.0111776780084431E-3</v>
      </c>
      <c r="K120" s="15">
        <f>VLOOKUP($B120,'_eurostat_input new'!$A$12:$BO$40,K$20+$A120-1,FALSE)</f>
        <v>0.31367283448664779</v>
      </c>
      <c r="L120" s="15">
        <f>VLOOKUP($B120,'_eurostat_input new'!$A$12:$BO$40,L$20+$A120-1,FALSE)</f>
        <v>0.19248751516788654</v>
      </c>
      <c r="M120" s="15">
        <f>VLOOKUP($B120,'_eurostat_input new'!$A$12:$BO$40,M$20+$A120-1,FALSE)</f>
        <v>8.6755656596176813E-3</v>
      </c>
      <c r="N120" s="15">
        <f>VLOOKUP($B120,'_eurostat_input new'!$A$12:$BO$40,N$20+$A120-1,FALSE)</f>
        <v>2.7203757203636794E-3</v>
      </c>
      <c r="O120" s="15">
        <f>VLOOKUP($B120,'_eurostat_input new'!$A$12:$BO$40,O$20+$A120-1,FALSE)</f>
        <v>0</v>
      </c>
      <c r="P120" s="15"/>
      <c r="Q120" s="153">
        <f t="shared" si="6"/>
        <v>1.0001679244271828</v>
      </c>
    </row>
    <row r="121" spans="1:17" ht="15.6" thickTop="1" thickBot="1" x14ac:dyDescent="0.35">
      <c r="A121">
        <v>54</v>
      </c>
      <c r="B121" t="s">
        <v>3</v>
      </c>
      <c r="C121">
        <f t="shared" si="7"/>
        <v>4</v>
      </c>
      <c r="D121" s="15">
        <f>VLOOKUP($B121,'_eurostat_input new'!$A$12:$BO$40,D$20+$A121-1,FALSE)</f>
        <v>0.36214802096851501</v>
      </c>
      <c r="E121" s="15">
        <f>VLOOKUP($B121,'_eurostat_input new'!$A$12:$BO$40,E$20+$A121-1,FALSE)</f>
        <v>1.477420906647561E-2</v>
      </c>
      <c r="F121" s="15">
        <f>VLOOKUP($B121,'_eurostat_input new'!$A$12:$BO$40,F$20+$A121-1,FALSE)</f>
        <v>4.7820588925115677E-3</v>
      </c>
      <c r="G121" s="15">
        <f>VLOOKUP($B121,'_eurostat_input new'!$A$12:$BO$40,G$20+$A121-1,FALSE)</f>
        <v>0</v>
      </c>
      <c r="H121" s="15">
        <f>VLOOKUP($B121,'_eurostat_input new'!$A$12:$BO$40,H$20+$A121-1,FALSE)</f>
        <v>5.5735363683113395E-2</v>
      </c>
      <c r="I121" s="15">
        <f>VLOOKUP($B121,'_eurostat_input new'!$A$12:$BO$40,I$20+$A121-1,FALSE)</f>
        <v>7.5242740972203109E-3</v>
      </c>
      <c r="J121" s="15">
        <f>VLOOKUP($B121,'_eurostat_input new'!$A$12:$BO$40,J$20+$A121-1,FALSE)</f>
        <v>7.5242740972203109E-3</v>
      </c>
      <c r="K121" s="15">
        <f>VLOOKUP($B121,'_eurostat_input new'!$A$12:$BO$40,K$20+$A121-1,FALSE)</f>
        <v>0.25183806221535776</v>
      </c>
      <c r="L121" s="15">
        <f>VLOOKUP($B121,'_eurostat_input new'!$A$12:$BO$40,L$20+$A121-1,FALSE)</f>
        <v>0.23194670883776586</v>
      </c>
      <c r="M121" s="15">
        <f>VLOOKUP($B121,'_eurostat_input new'!$A$12:$BO$40,M$20+$A121-1,FALSE)</f>
        <v>5.0109694714774722E-2</v>
      </c>
      <c r="N121" s="15">
        <f>VLOOKUP($B121,'_eurostat_input new'!$A$12:$BO$40,N$20+$A121-1,FALSE)</f>
        <v>1.5048548194440622E-2</v>
      </c>
      <c r="O121" s="15">
        <f>VLOOKUP($B121,'_eurostat_input new'!$A$12:$BO$40,O$20+$A121-1,FALSE)</f>
        <v>0</v>
      </c>
      <c r="P121" s="15"/>
      <c r="Q121" s="153">
        <f t="shared" si="6"/>
        <v>1.0014312147673952</v>
      </c>
    </row>
    <row r="122" spans="1:17" ht="15.6" thickTop="1" thickBot="1" x14ac:dyDescent="0.35">
      <c r="A122">
        <v>54</v>
      </c>
      <c r="B122" t="s">
        <v>2</v>
      </c>
      <c r="C122">
        <f t="shared" si="7"/>
        <v>4</v>
      </c>
      <c r="D122" s="15">
        <f>VLOOKUP($B122,'_eurostat_input new'!$A$12:$BO$40,D$20+$A122-1,FALSE)</f>
        <v>0.20686055170420559</v>
      </c>
      <c r="E122" s="15">
        <f>VLOOKUP($B122,'_eurostat_input new'!$A$12:$BO$40,E$20+$A122-1,FALSE)</f>
        <v>2.1362800574056314E-2</v>
      </c>
      <c r="F122" s="15">
        <f>VLOOKUP($B122,'_eurostat_input new'!$A$12:$BO$40,F$20+$A122-1,FALSE)</f>
        <v>9.740459578534269E-3</v>
      </c>
      <c r="G122" s="15">
        <f>VLOOKUP($B122,'_eurostat_input new'!$A$12:$BO$40,G$20+$A122-1,FALSE)</f>
        <v>4.2995297653180918E-4</v>
      </c>
      <c r="H122" s="15">
        <f>VLOOKUP($B122,'_eurostat_input new'!$A$12:$BO$40,H$20+$A122-1,FALSE)</f>
        <v>8.9869657417998725E-2</v>
      </c>
      <c r="I122" s="15">
        <f>VLOOKUP($B122,'_eurostat_input new'!$A$12:$BO$40,I$20+$A122-1,FALSE)</f>
        <v>2.036710639877503E-2</v>
      </c>
      <c r="J122" s="15">
        <f>VLOOKUP($B122,'_eurostat_input new'!$A$12:$BO$40,J$20+$A122-1,FALSE)</f>
        <v>1.2161106950451172E-2</v>
      </c>
      <c r="K122" s="15">
        <f>VLOOKUP($B122,'_eurostat_input new'!$A$12:$BO$40,K$20+$A122-1,FALSE)</f>
        <v>0.23376936734280868</v>
      </c>
      <c r="L122" s="15">
        <f>VLOOKUP($B122,'_eurostat_input new'!$A$12:$BO$40,L$20+$A122-1,FALSE)</f>
        <v>0.2949717981842484</v>
      </c>
      <c r="M122" s="15">
        <f>VLOOKUP($B122,'_eurostat_input new'!$A$12:$BO$40,M$20+$A122-1,FALSE)</f>
        <v>8.7026312638621969E-2</v>
      </c>
      <c r="N122" s="15">
        <f>VLOOKUP($B122,'_eurostat_input new'!$A$12:$BO$40,N$20+$A122-1,FALSE)</f>
        <v>2.4938713857401342E-2</v>
      </c>
      <c r="O122" s="15">
        <f>VLOOKUP($B122,'_eurostat_input new'!$A$12:$BO$40,O$20+$A122-1,FALSE)</f>
        <v>0</v>
      </c>
      <c r="P122" s="15"/>
      <c r="Q122" s="153">
        <f t="shared" si="6"/>
        <v>1.0014978276236333</v>
      </c>
    </row>
    <row r="123" spans="1:17" ht="15.6" thickTop="1" thickBot="1" x14ac:dyDescent="0.35">
      <c r="A123">
        <v>54</v>
      </c>
      <c r="B123" t="s">
        <v>16</v>
      </c>
      <c r="C123">
        <f t="shared" si="7"/>
        <v>4</v>
      </c>
      <c r="D123" s="15">
        <f>VLOOKUP($B123,'_eurostat_input new'!$A$12:$BO$40,D$20+$A123-1,FALSE)</f>
        <v>0.41442391884637775</v>
      </c>
      <c r="E123" s="15">
        <f>VLOOKUP($B123,'_eurostat_input new'!$A$12:$BO$40,E$20+$A123-1,FALSE)</f>
        <v>5.9025886361455168E-3</v>
      </c>
      <c r="F123" s="15">
        <f>VLOOKUP($B123,'_eurostat_input new'!$A$12:$BO$40,F$20+$A123-1,FALSE)</f>
        <v>9.8716128529588009E-3</v>
      </c>
      <c r="G123" s="15">
        <f>VLOOKUP($B123,'_eurostat_input new'!$A$12:$BO$40,G$20+$A123-1,FALSE)</f>
        <v>5.5588527543659937E-5</v>
      </c>
      <c r="H123" s="15">
        <f>VLOOKUP($B123,'_eurostat_input new'!$A$12:$BO$40,H$20+$A123-1,FALSE)</f>
        <v>4.5114901547446691E-2</v>
      </c>
      <c r="I123" s="15">
        <f>VLOOKUP($B123,'_eurostat_input new'!$A$12:$BO$40,I$20+$A123-1,FALSE)</f>
        <v>6.0905117089053041E-3</v>
      </c>
      <c r="J123" s="15">
        <f>VLOOKUP($B123,'_eurostat_input new'!$A$12:$BO$40,J$20+$A123-1,FALSE)</f>
        <v>6.0905117089053041E-3</v>
      </c>
      <c r="K123" s="15">
        <f>VLOOKUP($B123,'_eurostat_input new'!$A$12:$BO$40,K$20+$A123-1,FALSE)</f>
        <v>0.24191926750066728</v>
      </c>
      <c r="L123" s="15">
        <f>VLOOKUP($B123,'_eurostat_input new'!$A$12:$BO$40,L$20+$A123-1,FALSE)</f>
        <v>0.15412866141512624</v>
      </c>
      <c r="M123" s="15">
        <f>VLOOKUP($B123,'_eurostat_input new'!$A$12:$BO$40,M$20+$A123-1,FALSE)</f>
        <v>0.10498568671670674</v>
      </c>
      <c r="N123" s="15">
        <f>VLOOKUP($B123,'_eurostat_input new'!$A$12:$BO$40,N$20+$A123-1,FALSE)</f>
        <v>1.2181023417810608E-2</v>
      </c>
      <c r="O123" s="15">
        <f>VLOOKUP($B123,'_eurostat_input new'!$A$12:$BO$40,O$20+$A123-1,FALSE)</f>
        <v>0</v>
      </c>
      <c r="P123" s="15"/>
      <c r="Q123" s="153">
        <f t="shared" si="6"/>
        <v>1.0007642728785939</v>
      </c>
    </row>
    <row r="124" spans="1:17" ht="15.6" thickTop="1" thickBot="1" x14ac:dyDescent="0.35">
      <c r="A124">
        <v>54</v>
      </c>
      <c r="B124" t="s">
        <v>15</v>
      </c>
      <c r="C124">
        <f t="shared" si="7"/>
        <v>4</v>
      </c>
      <c r="D124" s="15">
        <f>VLOOKUP($B124,'_eurostat_input new'!$A$12:$BO$40,D$20+$A124-1,FALSE)</f>
        <v>0.16410057061655178</v>
      </c>
      <c r="E124" s="15">
        <f>VLOOKUP($B124,'_eurostat_input new'!$A$12:$BO$40,E$20+$A124-1,FALSE)</f>
        <v>2.5063841108983763E-2</v>
      </c>
      <c r="F124" s="15">
        <f>VLOOKUP($B124,'_eurostat_input new'!$A$12:$BO$40,F$20+$A124-1,FALSE)</f>
        <v>0</v>
      </c>
      <c r="G124" s="15">
        <f>VLOOKUP($B124,'_eurostat_input new'!$A$12:$BO$40,G$20+$A124-1,FALSE)</f>
        <v>1.190417217420134E-3</v>
      </c>
      <c r="H124" s="15">
        <f>VLOOKUP($B124,'_eurostat_input new'!$A$12:$BO$40,H$20+$A124-1,FALSE)</f>
        <v>7.482463623025104E-2</v>
      </c>
      <c r="I124" s="15">
        <f>VLOOKUP($B124,'_eurostat_input new'!$A$12:$BO$40,I$20+$A124-1,FALSE)</f>
        <v>1.0101325891083892E-2</v>
      </c>
      <c r="J124" s="15">
        <f>VLOOKUP($B124,'_eurostat_input new'!$A$12:$BO$40,J$20+$A124-1,FALSE)</f>
        <v>1.0101325891083892E-2</v>
      </c>
      <c r="K124" s="15">
        <f>VLOOKUP($B124,'_eurostat_input new'!$A$12:$BO$40,K$20+$A124-1,FALSE)</f>
        <v>0.40602029509100623</v>
      </c>
      <c r="L124" s="15">
        <f>VLOOKUP($B124,'_eurostat_input new'!$A$12:$BO$40,L$20+$A124-1,FALSE)</f>
        <v>0.22658955802697089</v>
      </c>
      <c r="M124" s="15">
        <f>VLOOKUP($B124,'_eurostat_input new'!$A$12:$BO$40,M$20+$A124-1,FALSE)</f>
        <v>6.3052455414984498E-2</v>
      </c>
      <c r="N124" s="15">
        <f>VLOOKUP($B124,'_eurostat_input new'!$A$12:$BO$40,N$20+$A124-1,FALSE)</f>
        <v>2.0202651782167784E-2</v>
      </c>
      <c r="O124" s="15">
        <f>VLOOKUP($B124,'_eurostat_input new'!$A$12:$BO$40,O$20+$A124-1,FALSE)</f>
        <v>0</v>
      </c>
      <c r="P124" s="15"/>
      <c r="Q124" s="153">
        <f t="shared" si="6"/>
        <v>1.0012470772705038</v>
      </c>
    </row>
    <row r="125" spans="1:17" ht="15.6" thickTop="1" thickBot="1" x14ac:dyDescent="0.35">
      <c r="A125">
        <v>54</v>
      </c>
      <c r="B125" t="s">
        <v>18</v>
      </c>
      <c r="C125">
        <f t="shared" si="7"/>
        <v>4</v>
      </c>
      <c r="D125" s="15">
        <f>VLOOKUP($B125,'_eurostat_input new'!$A$12:$BO$40,D$20+$A125-1,FALSE)</f>
        <v>0.27724331706573474</v>
      </c>
      <c r="E125" s="15">
        <f>VLOOKUP($B125,'_eurostat_input new'!$A$12:$BO$40,E$20+$A125-1,FALSE)</f>
        <v>1.1638183465274985E-2</v>
      </c>
      <c r="F125" s="15">
        <f>VLOOKUP($B125,'_eurostat_input new'!$A$12:$BO$40,F$20+$A125-1,FALSE)</f>
        <v>1.7758852243234046E-2</v>
      </c>
      <c r="G125" s="15">
        <f>VLOOKUP($B125,'_eurostat_input new'!$A$12:$BO$40,G$20+$A125-1,FALSE)</f>
        <v>5.8678270959540389E-3</v>
      </c>
      <c r="H125" s="15">
        <f>VLOOKUP($B125,'_eurostat_input new'!$A$12:$BO$40,H$20+$A125-1,FALSE)</f>
        <v>0.10050485899271966</v>
      </c>
      <c r="I125" s="15">
        <f>VLOOKUP($B125,'_eurostat_input new'!$A$12:$BO$40,I$20+$A125-1,FALSE)</f>
        <v>1.3568155964017154E-2</v>
      </c>
      <c r="J125" s="15">
        <f>VLOOKUP($B125,'_eurostat_input new'!$A$12:$BO$40,J$20+$A125-1,FALSE)</f>
        <v>1.3568155964017154E-2</v>
      </c>
      <c r="K125" s="15">
        <f>VLOOKUP($B125,'_eurostat_input new'!$A$12:$BO$40,K$20+$A125-1,FALSE)</f>
        <v>0.14536026863490431</v>
      </c>
      <c r="L125" s="15">
        <f>VLOOKUP($B125,'_eurostat_input new'!$A$12:$BO$40,L$20+$A125-1,FALSE)</f>
        <v>0.30151457697815898</v>
      </c>
      <c r="M125" s="15">
        <f>VLOOKUP($B125,'_eurostat_input new'!$A$12:$BO$40,M$20+$A125-1,FALSE)</f>
        <v>8.7514572651162761E-2</v>
      </c>
      <c r="N125" s="15">
        <f>VLOOKUP($B125,'_eurostat_input new'!$A$12:$BO$40,N$20+$A125-1,FALSE)</f>
        <v>2.7136311928034309E-2</v>
      </c>
      <c r="O125" s="15">
        <f>VLOOKUP($B125,'_eurostat_input new'!$A$12:$BO$40,O$20+$A125-1,FALSE)</f>
        <v>0</v>
      </c>
      <c r="P125" s="15"/>
      <c r="Q125" s="153">
        <f t="shared" si="6"/>
        <v>1.0016750809832122</v>
      </c>
    </row>
    <row r="126" spans="1:17" ht="15.6" thickTop="1" thickBot="1" x14ac:dyDescent="0.35">
      <c r="A126">
        <v>54</v>
      </c>
      <c r="B126" t="s">
        <v>5</v>
      </c>
      <c r="C126">
        <f t="shared" si="7"/>
        <v>4</v>
      </c>
      <c r="D126" s="15">
        <f>VLOOKUP($B126,'_eurostat_input new'!$A$12:$BO$40,D$20+$A126-1,FALSE)</f>
        <v>0.17584740517629663</v>
      </c>
      <c r="E126" s="15">
        <f>VLOOKUP($B126,'_eurostat_input new'!$A$12:$BO$40,E$20+$A126-1,FALSE)</f>
        <v>2.9500879801687252E-2</v>
      </c>
      <c r="F126" s="15">
        <f>VLOOKUP($B126,'_eurostat_input new'!$A$12:$BO$40,F$20+$A126-1,FALSE)</f>
        <v>7.1200194561560814E-4</v>
      </c>
      <c r="G126" s="15">
        <f>VLOOKUP($B126,'_eurostat_input new'!$A$12:$BO$40,G$20+$A126-1,FALSE)</f>
        <v>0</v>
      </c>
      <c r="H126" s="15">
        <f>VLOOKUP($B126,'_eurostat_input new'!$A$12:$BO$40,H$20+$A126-1,FALSE)</f>
        <v>8.6106712979813066E-2</v>
      </c>
      <c r="I126" s="15">
        <f>VLOOKUP($B126,'_eurostat_input new'!$A$12:$BO$40,I$20+$A126-1,FALSE)</f>
        <v>1.1624406252274766E-2</v>
      </c>
      <c r="J126" s="15">
        <f>VLOOKUP($B126,'_eurostat_input new'!$A$12:$BO$40,J$20+$A126-1,FALSE)</f>
        <v>1.1624406252274766E-2</v>
      </c>
      <c r="K126" s="15">
        <f>VLOOKUP($B126,'_eurostat_input new'!$A$12:$BO$40,K$20+$A126-1,FALSE)</f>
        <v>0.32474126173452633</v>
      </c>
      <c r="L126" s="15">
        <f>VLOOKUP($B126,'_eurostat_input new'!$A$12:$BO$40,L$20+$A126-1,FALSE)</f>
        <v>0.26255184631635642</v>
      </c>
      <c r="M126" s="15">
        <f>VLOOKUP($B126,'_eurostat_input new'!$A$12:$BO$40,M$20+$A126-1,FALSE)</f>
        <v>7.5655393936531257E-2</v>
      </c>
      <c r="N126" s="15">
        <f>VLOOKUP($B126,'_eurostat_input new'!$A$12:$BO$40,N$20+$A126-1,FALSE)</f>
        <v>2.3262307695317459E-2</v>
      </c>
      <c r="O126" s="15">
        <f>VLOOKUP($B126,'_eurostat_input new'!$A$12:$BO$40,O$20+$A126-1,FALSE)</f>
        <v>0</v>
      </c>
      <c r="P126" s="15"/>
      <c r="Q126" s="153">
        <f t="shared" si="6"/>
        <v>1.0016266220906938</v>
      </c>
    </row>
    <row r="127" spans="1:17" ht="15.6" thickTop="1" thickBot="1" x14ac:dyDescent="0.35">
      <c r="A127">
        <v>54</v>
      </c>
      <c r="B127" t="s">
        <v>23</v>
      </c>
      <c r="C127">
        <f t="shared" si="7"/>
        <v>4</v>
      </c>
      <c r="D127" s="15">
        <f>VLOOKUP($B127,'_eurostat_input new'!$A$12:$BO$40,D$20+$A127-1,FALSE)</f>
        <v>0.1790189593675012</v>
      </c>
      <c r="E127" s="15">
        <f>VLOOKUP($B127,'_eurostat_input new'!$A$12:$BO$40,E$20+$A127-1,FALSE)</f>
        <v>8.4931410828589377E-3</v>
      </c>
      <c r="F127" s="15">
        <f>VLOOKUP($B127,'_eurostat_input new'!$A$12:$BO$40,F$20+$A127-1,FALSE)</f>
        <v>2.7120585765209714E-3</v>
      </c>
      <c r="G127" s="15">
        <f>VLOOKUP($B127,'_eurostat_input new'!$A$12:$BO$40,G$20+$A127-1,FALSE)</f>
        <v>4.9262464303827355E-4</v>
      </c>
      <c r="H127" s="15">
        <f>VLOOKUP($B127,'_eurostat_input new'!$A$12:$BO$40,H$20+$A127-1,FALSE)</f>
        <v>3.3338799261891795E-2</v>
      </c>
      <c r="I127" s="15">
        <f>VLOOKUP($B127,'_eurostat_input new'!$A$12:$BO$40,I$20+$A127-1,FALSE)</f>
        <v>4.5007379003553921E-3</v>
      </c>
      <c r="J127" s="15">
        <f>VLOOKUP($B127,'_eurostat_input new'!$A$12:$BO$40,J$20+$A127-1,FALSE)</f>
        <v>4.5007379003553921E-3</v>
      </c>
      <c r="K127" s="15">
        <f>VLOOKUP($B127,'_eurostat_input new'!$A$12:$BO$40,K$20+$A127-1,FALSE)</f>
        <v>0.63147628693332436</v>
      </c>
      <c r="L127" s="15">
        <f>VLOOKUP($B127,'_eurostat_input new'!$A$12:$BO$40,L$20+$A127-1,FALSE)</f>
        <v>0.10001639778567539</v>
      </c>
      <c r="M127" s="15">
        <f>VLOOKUP($B127,'_eurostat_input new'!$A$12:$BO$40,M$20+$A127-1,FALSE)</f>
        <v>2.7004427402132349E-2</v>
      </c>
      <c r="N127" s="15">
        <f>VLOOKUP($B127,'_eurostat_input new'!$A$12:$BO$40,N$20+$A127-1,FALSE)</f>
        <v>9.0014758007107842E-3</v>
      </c>
      <c r="O127" s="15">
        <f>VLOOKUP($B127,'_eurostat_input new'!$A$12:$BO$40,O$20+$A127-1,FALSE)</f>
        <v>0</v>
      </c>
      <c r="P127" s="15"/>
      <c r="Q127" s="153">
        <f t="shared" si="6"/>
        <v>1.000555646654365</v>
      </c>
    </row>
    <row r="128" spans="1:17" ht="15.6" thickTop="1" thickBot="1" x14ac:dyDescent="0.35">
      <c r="A128">
        <v>54</v>
      </c>
      <c r="B128" t="s">
        <v>24</v>
      </c>
      <c r="C128">
        <f t="shared" si="7"/>
        <v>4</v>
      </c>
      <c r="D128" s="15">
        <f>VLOOKUP($B128,'_eurostat_input new'!$A$12:$BO$40,D$20+$A128-1,FALSE)</f>
        <v>0.25832449390558265</v>
      </c>
      <c r="E128" s="15">
        <f>VLOOKUP($B128,'_eurostat_input new'!$A$12:$BO$40,E$20+$A128-1,FALSE)</f>
        <v>9.952665716505037E-3</v>
      </c>
      <c r="F128" s="15">
        <f>VLOOKUP($B128,'_eurostat_input new'!$A$12:$BO$40,F$20+$A128-1,FALSE)</f>
        <v>1.2605615007123643E-3</v>
      </c>
      <c r="G128" s="15">
        <f>VLOOKUP($B128,'_eurostat_input new'!$A$12:$BO$40,G$20+$A128-1,FALSE)</f>
        <v>3.0908001306956764E-3</v>
      </c>
      <c r="H128" s="15">
        <f>VLOOKUP($B128,'_eurostat_input new'!$A$12:$BO$40,H$20+$A128-1,FALSE)</f>
        <v>4.0766477941552234E-2</v>
      </c>
      <c r="I128" s="15">
        <f>VLOOKUP($B128,'_eurostat_input new'!$A$12:$BO$40,I$20+$A128-1,FALSE)</f>
        <v>5.5034745221095513E-3</v>
      </c>
      <c r="J128" s="15">
        <f>VLOOKUP($B128,'_eurostat_input new'!$A$12:$BO$40,J$20+$A128-1,FALSE)</f>
        <v>5.5034745221095513E-3</v>
      </c>
      <c r="K128" s="15">
        <f>VLOOKUP($B128,'_eurostat_input new'!$A$12:$BO$40,K$20+$A128-1,FALSE)</f>
        <v>0.50995026305822555</v>
      </c>
      <c r="L128" s="15">
        <f>VLOOKUP($B128,'_eurostat_input new'!$A$12:$BO$40,L$20+$A128-1,FALSE)</f>
        <v>0.1222994338246567</v>
      </c>
      <c r="M128" s="15">
        <f>VLOOKUP($B128,'_eurostat_input new'!$A$12:$BO$40,M$20+$A128-1,FALSE)</f>
        <v>3.3020847132657308E-2</v>
      </c>
      <c r="N128" s="15">
        <f>VLOOKUP($B128,'_eurostat_input new'!$A$12:$BO$40,N$20+$A128-1,FALSE)</f>
        <v>1.1006949044219103E-2</v>
      </c>
      <c r="O128" s="15">
        <f>VLOOKUP($B128,'_eurostat_input new'!$A$12:$BO$40,O$20+$A128-1,FALSE)</f>
        <v>0</v>
      </c>
      <c r="P128" s="15"/>
      <c r="Q128" s="153">
        <f t="shared" si="6"/>
        <v>1.0006794412990256</v>
      </c>
    </row>
    <row r="129" spans="1:17" ht="15.6" thickTop="1" thickBot="1" x14ac:dyDescent="0.35">
      <c r="A129">
        <v>54</v>
      </c>
      <c r="B129" t="s">
        <v>27</v>
      </c>
      <c r="C129">
        <f t="shared" si="7"/>
        <v>4</v>
      </c>
      <c r="D129" s="15">
        <f>VLOOKUP($B129,'_eurostat_input new'!$A$12:$BO$40,D$20+$A129-1,FALSE)</f>
        <v>0.15683536619550129</v>
      </c>
      <c r="E129" s="15">
        <f>VLOOKUP($B129,'_eurostat_input new'!$A$12:$BO$40,E$20+$A129-1,FALSE)</f>
        <v>2.3997284417846196E-2</v>
      </c>
      <c r="F129" s="15">
        <f>VLOOKUP($B129,'_eurostat_input new'!$A$12:$BO$40,F$20+$A129-1,FALSE)</f>
        <v>1.4456989026806748E-2</v>
      </c>
      <c r="G129" s="15">
        <f>VLOOKUP($B129,'_eurostat_input new'!$A$12:$BO$40,G$20+$A129-1,FALSE)</f>
        <v>3.2059912613470728E-5</v>
      </c>
      <c r="H129" s="15">
        <f>VLOOKUP($B129,'_eurostat_input new'!$A$12:$BO$40,H$20+$A129-1,FALSE)</f>
        <v>0.10968605006820918</v>
      </c>
      <c r="I129" s="15">
        <f>VLOOKUP($B129,'_eurostat_input new'!$A$12:$BO$40,I$20+$A129-1,FALSE)</f>
        <v>1.4807616759208241E-2</v>
      </c>
      <c r="J129" s="15">
        <f>VLOOKUP($B129,'_eurostat_input new'!$A$12:$BO$40,J$20+$A129-1,FALSE)</f>
        <v>1.4807616759208241E-2</v>
      </c>
      <c r="K129" s="15">
        <f>VLOOKUP($B129,'_eurostat_input new'!$A$12:$BO$40,K$20+$A129-1,FALSE)</f>
        <v>0.20281761068416604</v>
      </c>
      <c r="L129" s="15">
        <f>VLOOKUP($B129,'_eurostat_input new'!$A$12:$BO$40,L$20+$A129-1,FALSE)</f>
        <v>0.34071540716949988</v>
      </c>
      <c r="M129" s="15">
        <f>VLOOKUP($B129,'_eurostat_input new'!$A$12:$BO$40,M$20+$A129-1,FALSE)</f>
        <v>9.4056866322994537E-2</v>
      </c>
      <c r="N129" s="15">
        <f>VLOOKUP($B129,'_eurostat_input new'!$A$12:$BO$40,N$20+$A129-1,FALSE)</f>
        <v>2.9615233518416481E-2</v>
      </c>
      <c r="O129" s="15">
        <f>VLOOKUP($B129,'_eurostat_input new'!$A$12:$BO$40,O$20+$A129-1,FALSE)</f>
        <v>0</v>
      </c>
      <c r="P129" s="15"/>
      <c r="Q129" s="153">
        <f t="shared" si="6"/>
        <v>1.0018281008344703</v>
      </c>
    </row>
    <row r="130" spans="1:17" ht="15.6" thickTop="1" thickBot="1" x14ac:dyDescent="0.35">
      <c r="A130">
        <v>54</v>
      </c>
      <c r="B130" t="s">
        <v>29</v>
      </c>
      <c r="C130">
        <f t="shared" si="7"/>
        <v>4</v>
      </c>
      <c r="D130" s="15">
        <f>VLOOKUP($B130,'_eurostat_input new'!$A$12:$BO$40,D$20+$A130-1,FALSE)</f>
        <v>0.67253946710944645</v>
      </c>
      <c r="E130" s="15">
        <f>VLOOKUP($B130,'_eurostat_input new'!$A$12:$BO$40,E$20+$A130-1,FALSE)</f>
        <v>7.9896317722512322E-3</v>
      </c>
      <c r="F130" s="15">
        <f>VLOOKUP($B130,'_eurostat_input new'!$A$12:$BO$40,F$20+$A130-1,FALSE)</f>
        <v>0</v>
      </c>
      <c r="G130" s="15">
        <f>VLOOKUP($B130,'_eurostat_input new'!$A$12:$BO$40,G$20+$A130-1,FALSE)</f>
        <v>0</v>
      </c>
      <c r="H130" s="15">
        <f>VLOOKUP($B130,'_eurostat_input new'!$A$12:$BO$40,H$20+$A130-1,FALSE)</f>
        <v>2.2770450550915991E-2</v>
      </c>
      <c r="I130" s="15">
        <f>VLOOKUP($B130,'_eurostat_input new'!$A$12:$BO$40,I$20+$A130-1,FALSE)</f>
        <v>3.074010824373659E-3</v>
      </c>
      <c r="J130" s="15">
        <f>VLOOKUP($B130,'_eurostat_input new'!$A$12:$BO$40,J$20+$A130-1,FALSE)</f>
        <v>3.074010824373659E-3</v>
      </c>
      <c r="K130" s="15">
        <f>VLOOKUP($B130,'_eurostat_input new'!$A$12:$BO$40,K$20+$A130-1,FALSE)</f>
        <v>4.9487289547264925E-2</v>
      </c>
      <c r="L130" s="15">
        <f>VLOOKUP($B130,'_eurostat_input new'!$A$12:$BO$40,L$20+$A130-1,FALSE)</f>
        <v>0.14654148654550242</v>
      </c>
      <c r="M130" s="15">
        <f>VLOOKUP($B130,'_eurostat_input new'!$A$12:$BO$40,M$20+$A130-1,FALSE)</f>
        <v>8.8918991450386384E-2</v>
      </c>
      <c r="N130" s="15">
        <f>VLOOKUP($B130,'_eurostat_input new'!$A$12:$BO$40,N$20+$A130-1,FALSE)</f>
        <v>6.1480216487473181E-3</v>
      </c>
      <c r="O130" s="15">
        <f>VLOOKUP($B130,'_eurostat_input new'!$A$12:$BO$40,O$20+$A130-1,FALSE)</f>
        <v>0</v>
      </c>
      <c r="P130" s="15"/>
      <c r="Q130" s="153">
        <f t="shared" si="6"/>
        <v>1.0005433602732621</v>
      </c>
    </row>
    <row r="131" spans="1:17" ht="15.6" thickTop="1" thickBot="1" x14ac:dyDescent="0.35">
      <c r="A131">
        <v>54</v>
      </c>
      <c r="B131" t="s">
        <v>8</v>
      </c>
      <c r="C131">
        <f t="shared" si="7"/>
        <v>4</v>
      </c>
      <c r="D131" s="15">
        <f>VLOOKUP($B131,'_eurostat_input new'!$A$12:$BO$40,D$20+$A131-1,FALSE)</f>
        <v>0.21303704393632319</v>
      </c>
      <c r="E131" s="15">
        <f>VLOOKUP($B131,'_eurostat_input new'!$A$12:$BO$40,E$20+$A131-1,FALSE)</f>
        <v>3.6094382392628056E-2</v>
      </c>
      <c r="F131" s="15">
        <f>VLOOKUP($B131,'_eurostat_input new'!$A$12:$BO$40,F$20+$A131-1,FALSE)</f>
        <v>7.1782115007291991E-5</v>
      </c>
      <c r="G131" s="15">
        <f>VLOOKUP($B131,'_eurostat_input new'!$A$12:$BO$40,G$20+$A131-1,FALSE)</f>
        <v>2.9617076500340841E-6</v>
      </c>
      <c r="H131" s="15">
        <f>VLOOKUP($B131,'_eurostat_input new'!$A$12:$BO$40,H$20+$A131-1,FALSE)</f>
        <v>0.10308200971356325</v>
      </c>
      <c r="I131" s="15">
        <f>VLOOKUP($B131,'_eurostat_input new'!$A$12:$BO$40,I$20+$A131-1,FALSE)</f>
        <v>1.3916071311331039E-2</v>
      </c>
      <c r="J131" s="15">
        <f>VLOOKUP($B131,'_eurostat_input new'!$A$12:$BO$40,J$20+$A131-1,FALSE)</f>
        <v>1.3916071311331039E-2</v>
      </c>
      <c r="K131" s="15">
        <f>VLOOKUP($B131,'_eurostat_input new'!$A$12:$BO$40,K$20+$A131-1,FALSE)</f>
        <v>0.19030026711025733</v>
      </c>
      <c r="L131" s="15">
        <f>VLOOKUP($B131,'_eurostat_input new'!$A$12:$BO$40,L$20+$A131-1,FALSE)</f>
        <v>0.317409779083342</v>
      </c>
      <c r="M131" s="15">
        <f>VLOOKUP($B131,'_eurostat_input new'!$A$12:$BO$40,M$20+$A131-1,FALSE)</f>
        <v>8.6055522191130801E-2</v>
      </c>
      <c r="N131" s="15">
        <f>VLOOKUP($B131,'_eurostat_input new'!$A$12:$BO$40,N$20+$A131-1,FALSE)</f>
        <v>2.7832142622662079E-2</v>
      </c>
      <c r="O131" s="15">
        <f>VLOOKUP($B131,'_eurostat_input new'!$A$12:$BO$40,O$20+$A131-1,FALSE)</f>
        <v>0</v>
      </c>
      <c r="P131" s="15"/>
      <c r="Q131" s="153">
        <f t="shared" si="6"/>
        <v>1.001718033495226</v>
      </c>
    </row>
    <row r="132" spans="1:17" ht="15.6" thickTop="1" thickBot="1" x14ac:dyDescent="0.35">
      <c r="A132">
        <v>54</v>
      </c>
      <c r="B132" t="s">
        <v>6</v>
      </c>
      <c r="C132">
        <f t="shared" si="7"/>
        <v>4</v>
      </c>
      <c r="D132" s="15">
        <f>VLOOKUP($B132,'_eurostat_input new'!$A$12:$BO$40,D$20+$A132-1,FALSE)</f>
        <v>0.15867518400008371</v>
      </c>
      <c r="E132" s="15">
        <f>VLOOKUP($B132,'_eurostat_input new'!$A$12:$BO$40,E$20+$A132-1,FALSE)</f>
        <v>1.3217051269643246E-2</v>
      </c>
      <c r="F132" s="15">
        <f>VLOOKUP($B132,'_eurostat_input new'!$A$12:$BO$40,F$20+$A132-1,FALSE)</f>
        <v>0</v>
      </c>
      <c r="G132" s="15">
        <f>VLOOKUP($B132,'_eurostat_input new'!$A$12:$BO$40,G$20+$A132-1,FALSE)</f>
        <v>2.0172023776254936E-2</v>
      </c>
      <c r="H132" s="15">
        <f>VLOOKUP($B132,'_eurostat_input new'!$A$12:$BO$40,H$20+$A132-1,FALSE)</f>
        <v>9.5158863880809727E-2</v>
      </c>
      <c r="I132" s="15">
        <f>VLOOKUP($B132,'_eurostat_input new'!$A$12:$BO$40,I$20+$A132-1,FALSE)</f>
        <v>1.2846446623909314E-2</v>
      </c>
      <c r="J132" s="15">
        <f>VLOOKUP($B132,'_eurostat_input new'!$A$12:$BO$40,J$20+$A132-1,FALSE)</f>
        <v>1.2846446623909314E-2</v>
      </c>
      <c r="K132" s="15">
        <f>VLOOKUP($B132,'_eurostat_input new'!$A$12:$BO$40,K$20+$A132-1,FALSE)</f>
        <v>0.29213078124709868</v>
      </c>
      <c r="L132" s="15">
        <f>VLOOKUP($B132,'_eurostat_input new'!$A$12:$BO$40,L$20+$A132-1,FALSE)</f>
        <v>0.288745423057365</v>
      </c>
      <c r="M132" s="15">
        <f>VLOOKUP($B132,'_eurostat_input new'!$A$12:$BO$40,M$20+$A132-1,FALSE)</f>
        <v>8.1074989092776814E-2</v>
      </c>
      <c r="N132" s="15">
        <f>VLOOKUP($B132,'_eurostat_input new'!$A$12:$BO$40,N$20+$A132-1,FALSE)</f>
        <v>2.6898943262587842E-2</v>
      </c>
      <c r="O132" s="15">
        <f>VLOOKUP($B132,'_eurostat_input new'!$A$12:$BO$40,O$20+$A132-1,FALSE)</f>
        <v>0</v>
      </c>
      <c r="P132" s="15"/>
      <c r="Q132" s="153">
        <f t="shared" si="6"/>
        <v>1.0017661528344386</v>
      </c>
    </row>
    <row r="133" spans="1:17" ht="15.6" thickTop="1" thickBot="1" x14ac:dyDescent="0.35">
      <c r="A133">
        <v>54</v>
      </c>
      <c r="B133" t="s">
        <v>21</v>
      </c>
      <c r="C133">
        <f t="shared" si="7"/>
        <v>4</v>
      </c>
      <c r="D133" s="15">
        <f>VLOOKUP($B133,'_eurostat_input new'!$A$12:$BO$40,D$20+$A133-1,FALSE)</f>
        <v>0.43651769471180568</v>
      </c>
      <c r="E133" s="15">
        <f>VLOOKUP($B133,'_eurostat_input new'!$A$12:$BO$40,E$20+$A133-1,FALSE)</f>
        <v>1.1994336207592021E-2</v>
      </c>
      <c r="F133" s="15">
        <f>VLOOKUP($B133,'_eurostat_input new'!$A$12:$BO$40,F$20+$A133-1,FALSE)</f>
        <v>1.1660934715939483E-3</v>
      </c>
      <c r="G133" s="15">
        <f>VLOOKUP($B133,'_eurostat_input new'!$A$12:$BO$40,G$20+$A133-1,FALSE)</f>
        <v>0</v>
      </c>
      <c r="H133" s="15">
        <f>VLOOKUP($B133,'_eurostat_input new'!$A$12:$BO$40,H$20+$A133-1,FALSE)</f>
        <v>3.7507224585679975E-2</v>
      </c>
      <c r="I133" s="15">
        <f>VLOOKUP($B133,'_eurostat_input new'!$A$12:$BO$40,I$20+$A133-1,FALSE)</f>
        <v>5.0634753190667977E-3</v>
      </c>
      <c r="J133" s="15">
        <f>VLOOKUP($B133,'_eurostat_input new'!$A$12:$BO$40,J$20+$A133-1,FALSE)</f>
        <v>5.0634753190667977E-3</v>
      </c>
      <c r="K133" s="15">
        <f>VLOOKUP($B133,'_eurostat_input new'!$A$12:$BO$40,K$20+$A133-1,FALSE)</f>
        <v>0.32484036518135562</v>
      </c>
      <c r="L133" s="15">
        <f>VLOOKUP($B133,'_eurostat_input new'!$A$12:$BO$40,L$20+$A133-1,FALSE)</f>
        <v>0.11252167375703992</v>
      </c>
      <c r="M133" s="15">
        <f>VLOOKUP($B133,'_eurostat_input new'!$A$12:$BO$40,M$20+$A133-1,FALSE)</f>
        <v>5.5823831218426864E-2</v>
      </c>
      <c r="N133" s="15">
        <f>VLOOKUP($B133,'_eurostat_input new'!$A$12:$BO$40,N$20+$A133-1,FALSE)</f>
        <v>1.0126950638133595E-2</v>
      </c>
      <c r="O133" s="15">
        <f>VLOOKUP($B133,'_eurostat_input new'!$A$12:$BO$40,O$20+$A133-1,FALSE)</f>
        <v>0</v>
      </c>
      <c r="P133" s="15"/>
      <c r="Q133" s="153">
        <f>SUM(D133:P133)</f>
        <v>1.0006251204097611</v>
      </c>
    </row>
    <row r="134" spans="1:17" ht="15.6" thickTop="1" thickBot="1" x14ac:dyDescent="0.35">
      <c r="A134">
        <v>54</v>
      </c>
      <c r="B134" t="s">
        <v>10</v>
      </c>
      <c r="C134">
        <f t="shared" si="7"/>
        <v>4</v>
      </c>
      <c r="D134" s="15">
        <f>VLOOKUP($B134,'_eurostat_input new'!$A$12:$BO$40,D$20+$A134-1,FALSE)</f>
        <v>0.16425547772918006</v>
      </c>
      <c r="E134" s="15">
        <f>VLOOKUP($B134,'_eurostat_input new'!$A$12:$BO$40,E$20+$A134-1,FALSE)</f>
        <v>1.9932786263526799E-2</v>
      </c>
      <c r="F134" s="15">
        <f>VLOOKUP($B134,'_eurostat_input new'!$A$12:$BO$40,F$20+$A134-1,FALSE)</f>
        <v>0</v>
      </c>
      <c r="G134" s="15">
        <f>VLOOKUP($B134,'_eurostat_input new'!$A$12:$BO$40,G$20+$A134-1,FALSE)</f>
        <v>3.6728787036775036E-4</v>
      </c>
      <c r="H134" s="15">
        <f>VLOOKUP($B134,'_eurostat_input new'!$A$12:$BO$40,H$20+$A134-1,FALSE)</f>
        <v>5.7855211281599407E-2</v>
      </c>
      <c r="I134" s="15">
        <f>VLOOKUP($B134,'_eurostat_input new'!$A$12:$BO$40,I$20+$A134-1,FALSE)</f>
        <v>7.8104535230159216E-3</v>
      </c>
      <c r="J134" s="15">
        <f>VLOOKUP($B134,'_eurostat_input new'!$A$12:$BO$40,J$20+$A134-1,FALSE)</f>
        <v>7.8104535230159216E-3</v>
      </c>
      <c r="K134" s="15">
        <f>VLOOKUP($B134,'_eurostat_input new'!$A$12:$BO$40,K$20+$A134-1,FALSE)</f>
        <v>0.51144062212521002</v>
      </c>
      <c r="L134" s="15">
        <f>VLOOKUP($B134,'_eurostat_input new'!$A$12:$BO$40,L$20+$A134-1,FALSE)</f>
        <v>0.17356563384479823</v>
      </c>
      <c r="M134" s="15">
        <f>VLOOKUP($B134,'_eurostat_input new'!$A$12:$BO$40,M$20+$A134-1,FALSE)</f>
        <v>4.6862721138095517E-2</v>
      </c>
      <c r="N134" s="15">
        <f>VLOOKUP($B134,'_eurostat_input new'!$A$12:$BO$40,N$20+$A134-1,FALSE)</f>
        <v>1.5877536927524648E-2</v>
      </c>
      <c r="O134" s="15">
        <f>VLOOKUP($B134,'_eurostat_input new'!$A$12:$BO$40,O$20+$A134-1,FALSE)</f>
        <v>0</v>
      </c>
      <c r="P134" s="15"/>
      <c r="Q134" s="153">
        <f t="shared" si="6"/>
        <v>1.0057781842263342</v>
      </c>
    </row>
    <row r="135" spans="1:17" ht="15.6" thickTop="1" thickBot="1" x14ac:dyDescent="0.35">
      <c r="A135">
        <v>54</v>
      </c>
      <c r="B135" t="s">
        <v>20</v>
      </c>
      <c r="C135">
        <f t="shared" si="7"/>
        <v>4</v>
      </c>
      <c r="D135" s="15">
        <f>VLOOKUP($B135,'_eurostat_input new'!$A$12:$BO$40,D$20+$A135-1,FALSE)</f>
        <v>0.2617158156450583</v>
      </c>
      <c r="E135" s="15">
        <f>VLOOKUP($B135,'_eurostat_input new'!$A$12:$BO$40,E$20+$A135-1,FALSE)</f>
        <v>3.4770825288250012E-2</v>
      </c>
      <c r="F135" s="15">
        <f>VLOOKUP($B135,'_eurostat_input new'!$A$12:$BO$40,F$20+$A135-1,FALSE)</f>
        <v>0</v>
      </c>
      <c r="G135" s="15">
        <f>VLOOKUP($B135,'_eurostat_input new'!$A$12:$BO$40,G$20+$A135-1,FALSE)</f>
        <v>8.8954396267142155E-4</v>
      </c>
      <c r="H135" s="15">
        <f>VLOOKUP($B135,'_eurostat_input new'!$A$12:$BO$40,H$20+$A135-1,FALSE)</f>
        <v>0.101632052365126</v>
      </c>
      <c r="I135" s="15">
        <f>VLOOKUP($B135,'_eurostat_input new'!$A$12:$BO$40,I$20+$A135-1,FALSE)</f>
        <v>1.3720327069292011E-2</v>
      </c>
      <c r="J135" s="15">
        <f>VLOOKUP($B135,'_eurostat_input new'!$A$12:$BO$40,J$20+$A135-1,FALSE)</f>
        <v>1.3720327069292011E-2</v>
      </c>
      <c r="K135" s="15">
        <f>VLOOKUP($B135,'_eurostat_input new'!$A$12:$BO$40,K$20+$A135-1,FALSE)</f>
        <v>0.15588480788794862</v>
      </c>
      <c r="L135" s="15">
        <f>VLOOKUP($B135,'_eurostat_input new'!$A$12:$BO$40,L$20+$A135-1,FALSE)</f>
        <v>0.30489615709537798</v>
      </c>
      <c r="M135" s="15">
        <f>VLOOKUP($B135,'_eurostat_input new'!$A$12:$BO$40,M$20+$A135-1,FALSE)</f>
        <v>8.7023357017818159E-2</v>
      </c>
      <c r="N135" s="15">
        <f>VLOOKUP($B135,'_eurostat_input new'!$A$12:$BO$40,N$20+$A135-1,FALSE)</f>
        <v>2.7440654138584021E-2</v>
      </c>
      <c r="O135" s="15">
        <f>VLOOKUP($B135,'_eurostat_input new'!$A$12:$BO$40,O$20+$A135-1,FALSE)</f>
        <v>0</v>
      </c>
      <c r="P135" s="15"/>
      <c r="Q135" s="153">
        <f t="shared" si="6"/>
        <v>1.0016938675394187</v>
      </c>
    </row>
    <row r="136" spans="1:17" ht="15.6" thickTop="1" thickBot="1" x14ac:dyDescent="0.35">
      <c r="A136">
        <v>54</v>
      </c>
      <c r="B136" t="s">
        <v>26</v>
      </c>
      <c r="C136">
        <f t="shared" si="7"/>
        <v>4</v>
      </c>
      <c r="D136" s="15">
        <f>VLOOKUP($B136,'_eurostat_input new'!$A$12:$BO$40,D$20+$A136-1,FALSE)</f>
        <v>0.28040395743740859</v>
      </c>
      <c r="E136" s="15">
        <f>VLOOKUP($B136,'_eurostat_input new'!$A$12:$BO$40,E$20+$A136-1,FALSE)</f>
        <v>7.4536336391240604E-3</v>
      </c>
      <c r="F136" s="15">
        <f>VLOOKUP($B136,'_eurostat_input new'!$A$12:$BO$40,F$20+$A136-1,FALSE)</f>
        <v>2.4138793415460023E-3</v>
      </c>
      <c r="G136" s="15">
        <f>VLOOKUP($B136,'_eurostat_input new'!$A$12:$BO$40,G$20+$A136-1,FALSE)</f>
        <v>0</v>
      </c>
      <c r="H136" s="15">
        <f>VLOOKUP($B136,'_eurostat_input new'!$A$12:$BO$40,H$20+$A136-1,FALSE)</f>
        <v>2.8122411994909651E-2</v>
      </c>
      <c r="I136" s="15">
        <f>VLOOKUP($B136,'_eurostat_input new'!$A$12:$BO$40,I$20+$A136-1,FALSE)</f>
        <v>3.7965256193128035E-3</v>
      </c>
      <c r="J136" s="15">
        <f>VLOOKUP($B136,'_eurostat_input new'!$A$12:$BO$40,J$20+$A136-1,FALSE)</f>
        <v>3.7965256193128035E-3</v>
      </c>
      <c r="K136" s="15">
        <f>VLOOKUP($B136,'_eurostat_input new'!$A$12:$BO$40,K$20+$A136-1,FALSE)</f>
        <v>0.50348200975666069</v>
      </c>
      <c r="L136" s="15">
        <f>VLOOKUP($B136,'_eurostat_input new'!$A$12:$BO$40,L$20+$A136-1,FALSE)</f>
        <v>8.436723598472895E-2</v>
      </c>
      <c r="M136" s="15">
        <f>VLOOKUP($B136,'_eurostat_input new'!$A$12:$BO$40,M$20+$A136-1,FALSE)</f>
        <v>3.6119483684885025E-2</v>
      </c>
      <c r="N136" s="15">
        <f>VLOOKUP($B136,'_eurostat_input new'!$A$12:$BO$40,N$20+$A136-1,FALSE)</f>
        <v>5.0590525572805356E-2</v>
      </c>
      <c r="O136" s="15">
        <f>VLOOKUP($B136,'_eurostat_input new'!$A$12:$BO$40,O$20+$A136-1,FALSE)</f>
        <v>0</v>
      </c>
      <c r="P136" s="15"/>
      <c r="Q136" s="153">
        <f t="shared" si="6"/>
        <v>1.0005461886506941</v>
      </c>
    </row>
    <row r="137" spans="1:17" ht="15.6" thickTop="1" thickBot="1" x14ac:dyDescent="0.35">
      <c r="A137">
        <v>54</v>
      </c>
      <c r="B137" t="s">
        <v>7</v>
      </c>
      <c r="C137">
        <f t="shared" si="7"/>
        <v>4</v>
      </c>
      <c r="D137" s="15">
        <f>VLOOKUP($B137,'_eurostat_input new'!$A$12:$BO$40,D$20+$A137-1,FALSE)</f>
        <v>0.39328447070684391</v>
      </c>
      <c r="E137" s="15">
        <f>VLOOKUP($B137,'_eurostat_input new'!$A$12:$BO$40,E$20+$A137-1,FALSE)</f>
        <v>1.5097627664884044E-2</v>
      </c>
      <c r="F137" s="15">
        <f>VLOOKUP($B137,'_eurostat_input new'!$A$12:$BO$40,F$20+$A137-1,FALSE)</f>
        <v>4.9102050212246574E-3</v>
      </c>
      <c r="G137" s="15">
        <f>VLOOKUP($B137,'_eurostat_input new'!$A$12:$BO$40,G$20+$A137-1,FALSE)</f>
        <v>1.3972300337310593E-4</v>
      </c>
      <c r="H137" s="15">
        <f>VLOOKUP($B137,'_eurostat_input new'!$A$12:$BO$40,H$20+$A137-1,FALSE)</f>
        <v>5.7420533715023092E-2</v>
      </c>
      <c r="I137" s="15">
        <f>VLOOKUP($B137,'_eurostat_input new'!$A$12:$BO$40,I$20+$A137-1,FALSE)</f>
        <v>7.7517720515281191E-3</v>
      </c>
      <c r="J137" s="15">
        <f>VLOOKUP($B137,'_eurostat_input new'!$A$12:$BO$40,J$20+$A137-1,FALSE)</f>
        <v>7.8073914836002001E-3</v>
      </c>
      <c r="K137" s="15">
        <f>VLOOKUP($B137,'_eurostat_input new'!$A$12:$BO$40,K$20+$A137-1,FALSE)</f>
        <v>0.24954990150225165</v>
      </c>
      <c r="L137" s="15">
        <f>VLOOKUP($B137,'_eurostat_input new'!$A$12:$BO$40,L$20+$A137-1,FALSE)</f>
        <v>0.18282946570211994</v>
      </c>
      <c r="M137" s="15">
        <f>VLOOKUP($B137,'_eurostat_input new'!$A$12:$BO$40,M$20+$A137-1,FALSE)</f>
        <v>6.5859415120272519E-2</v>
      </c>
      <c r="N137" s="15">
        <f>VLOOKUP($B137,'_eurostat_input new'!$A$12:$BO$40,N$20+$A137-1,FALSE)</f>
        <v>1.6306502924128885E-2</v>
      </c>
      <c r="O137" s="15">
        <f>VLOOKUP($B137,'_eurostat_input new'!$A$12:$BO$40,O$20+$A137-1,FALSE)</f>
        <v>0</v>
      </c>
      <c r="P137" s="15"/>
      <c r="Q137" s="153">
        <f t="shared" si="6"/>
        <v>1.0009570088952502</v>
      </c>
    </row>
    <row r="138" spans="1:17" ht="15.6" thickTop="1" thickBot="1" x14ac:dyDescent="0.35">
      <c r="A138">
        <v>54</v>
      </c>
      <c r="B138" t="s">
        <v>9</v>
      </c>
      <c r="C138">
        <f t="shared" si="7"/>
        <v>4</v>
      </c>
      <c r="D138" s="15">
        <f>VLOOKUP($B138,'_eurostat_input new'!$A$12:$BO$40,D$20+$A138-1,FALSE)</f>
        <v>0.78942309581132308</v>
      </c>
      <c r="E138" s="15">
        <f>VLOOKUP($B138,'_eurostat_input new'!$A$12:$BO$40,E$20+$A138-1,FALSE)</f>
        <v>2.7506173479703561E-4</v>
      </c>
      <c r="F138" s="15">
        <f>VLOOKUP($B138,'_eurostat_input new'!$A$12:$BO$40,F$20+$A138-1,FALSE)</f>
        <v>0</v>
      </c>
      <c r="G138" s="15">
        <f>VLOOKUP($B138,'_eurostat_input new'!$A$12:$BO$40,G$20+$A138-1,FALSE)</f>
        <v>0</v>
      </c>
      <c r="H138" s="15">
        <f>VLOOKUP($B138,'_eurostat_input new'!$A$12:$BO$40,H$20+$A138-1,FALSE)</f>
        <v>7.8392594417155083E-4</v>
      </c>
      <c r="I138" s="15">
        <f>VLOOKUP($B138,'_eurostat_input new'!$A$12:$BO$40,I$20+$A138-1,FALSE)</f>
        <v>5.9485993047979418E-3</v>
      </c>
      <c r="J138" s="15">
        <f>VLOOKUP($B138,'_eurostat_input new'!$A$12:$BO$40,J$20+$A138-1,FALSE)</f>
        <v>1.0583000246315936E-4</v>
      </c>
      <c r="K138" s="15">
        <f>VLOOKUP($B138,'_eurostat_input new'!$A$12:$BO$40,K$20+$A138-1,FALSE)</f>
        <v>0.20106374633651147</v>
      </c>
      <c r="L138" s="15">
        <f>VLOOKUP($B138,'_eurostat_input new'!$A$12:$BO$40,L$20+$A138-1,FALSE)</f>
        <v>2.3517778325146525E-3</v>
      </c>
      <c r="M138" s="15">
        <f>VLOOKUP($B138,'_eurostat_input new'!$A$12:$BO$40,M$20+$A138-1,FALSE)</f>
        <v>2.9281923178857121E-3</v>
      </c>
      <c r="N138" s="15">
        <f>VLOOKUP($B138,'_eurostat_input new'!$A$12:$BO$40,N$20+$A138-1,FALSE)</f>
        <v>2.1166000492631873E-4</v>
      </c>
      <c r="O138" s="15">
        <f>VLOOKUP($B138,'_eurostat_input new'!$A$12:$BO$40,O$20+$A138-1,FALSE)</f>
        <v>0</v>
      </c>
      <c r="P138" s="15"/>
      <c r="Q138" s="153">
        <f t="shared" si="6"/>
        <v>1.0030918892893907</v>
      </c>
    </row>
    <row r="139" spans="1:17" ht="15.6" thickTop="1" thickBot="1" x14ac:dyDescent="0.35">
      <c r="A139">
        <v>54</v>
      </c>
      <c r="B139" t="s">
        <v>14</v>
      </c>
      <c r="C139">
        <f t="shared" si="7"/>
        <v>4</v>
      </c>
      <c r="D139" s="15">
        <f>VLOOKUP($B139,'_eurostat_input new'!$A$12:$BO$40,D$20+$A139-1,FALSE)</f>
        <v>0.11649969113269402</v>
      </c>
      <c r="E139" s="15">
        <f>VLOOKUP($B139,'_eurostat_input new'!$A$12:$BO$40,E$20+$A139-1,FALSE)</f>
        <v>1.4930623286287721E-2</v>
      </c>
      <c r="F139" s="15">
        <f>VLOOKUP($B139,'_eurostat_input new'!$A$12:$BO$40,F$20+$A139-1,FALSE)</f>
        <v>2.2556118663022831E-2</v>
      </c>
      <c r="G139" s="15">
        <f>VLOOKUP($B139,'_eurostat_input new'!$A$12:$BO$40,G$20+$A139-1,FALSE)</f>
        <v>5.9415080558614163E-6</v>
      </c>
      <c r="H139" s="15">
        <f>VLOOKUP($B139,'_eurostat_input new'!$A$12:$BO$40,H$20+$A139-1,FALSE)</f>
        <v>0.10685414785349417</v>
      </c>
      <c r="I139" s="15">
        <f>VLOOKUP($B139,'_eurostat_input new'!$A$12:$BO$40,I$20+$A139-1,FALSE)</f>
        <v>1.4425309960221715E-2</v>
      </c>
      <c r="J139" s="15">
        <f>VLOOKUP($B139,'_eurostat_input new'!$A$12:$BO$40,J$20+$A139-1,FALSE)</f>
        <v>1.4425309960221715E-2</v>
      </c>
      <c r="K139" s="15">
        <f>VLOOKUP($B139,'_eurostat_input new'!$A$12:$BO$40,K$20+$A139-1,FALSE)</f>
        <v>0.27611883685797045</v>
      </c>
      <c r="L139" s="15">
        <f>VLOOKUP($B139,'_eurostat_input new'!$A$12:$BO$40,L$20+$A139-1,FALSE)</f>
        <v>0.32056244356048252</v>
      </c>
      <c r="M139" s="15">
        <f>VLOOKUP($B139,'_eurostat_input new'!$A$12:$BO$40,M$20+$A139-1,FALSE)</f>
        <v>8.6551859761330285E-2</v>
      </c>
      <c r="N139" s="15">
        <f>VLOOKUP($B139,'_eurostat_input new'!$A$12:$BO$40,N$20+$A139-1,FALSE)</f>
        <v>2.8850619920443431E-2</v>
      </c>
      <c r="O139" s="15">
        <f>VLOOKUP($B139,'_eurostat_input new'!$A$12:$BO$40,O$20+$A139-1,FALSE)</f>
        <v>0</v>
      </c>
      <c r="P139" s="15"/>
      <c r="Q139" s="153">
        <f t="shared" si="6"/>
        <v>1.0017809024642248</v>
      </c>
    </row>
    <row r="140" spans="1:17" ht="15.6" thickTop="1" thickBot="1" x14ac:dyDescent="0.35">
      <c r="A140">
        <v>54</v>
      </c>
      <c r="B140" t="s">
        <v>4</v>
      </c>
      <c r="C140">
        <f t="shared" si="7"/>
        <v>4</v>
      </c>
      <c r="D140" s="15">
        <f>VLOOKUP($B140,'_eurostat_input new'!$A$12:$BO$40,D$20+$A140-1,FALSE)</f>
        <v>0.24544707534354265</v>
      </c>
      <c r="E140" s="15">
        <f>VLOOKUP($B140,'_eurostat_input new'!$A$12:$BO$40,E$20+$A140-1,FALSE)</f>
        <v>3.1003901616396629E-2</v>
      </c>
      <c r="F140" s="15">
        <f>VLOOKUP($B140,'_eurostat_input new'!$A$12:$BO$40,F$20+$A140-1,FALSE)</f>
        <v>2.8532032505401337E-3</v>
      </c>
      <c r="G140" s="15">
        <f>VLOOKUP($B140,'_eurostat_input new'!$A$12:$BO$40,G$20+$A140-1,FALSE)</f>
        <v>6.9820095705155102E-4</v>
      </c>
      <c r="H140" s="15">
        <f>VLOOKUP($B140,'_eurostat_input new'!$A$12:$BO$40,H$20+$A140-1,FALSE)</f>
        <v>9.8482621598366599E-2</v>
      </c>
      <c r="I140" s="15">
        <f>VLOOKUP($B140,'_eurostat_input new'!$A$12:$BO$40,I$20+$A140-1,FALSE)</f>
        <v>1.3295153915779493E-2</v>
      </c>
      <c r="J140" s="15">
        <f>VLOOKUP($B140,'_eurostat_input new'!$A$12:$BO$40,J$20+$A140-1,FALSE)</f>
        <v>1.3295153915779493E-2</v>
      </c>
      <c r="K140" s="15">
        <f>VLOOKUP($B140,'_eurostat_input new'!$A$12:$BO$40,K$20+$A140-1,FALSE)</f>
        <v>0.18867118463552207</v>
      </c>
      <c r="L140" s="15">
        <f>VLOOKUP($B140,'_eurostat_input new'!$A$12:$BO$40,L$20+$A140-1,FALSE)</f>
        <v>0.29924730917016096</v>
      </c>
      <c r="M140" s="15">
        <f>VLOOKUP($B140,'_eurostat_input new'!$A$12:$BO$40,M$20+$A140-1,FALSE)</f>
        <v>8.1652420739826939E-2</v>
      </c>
      <c r="N140" s="15">
        <f>VLOOKUP($B140,'_eurostat_input new'!$A$12:$BO$40,N$20+$A140-1,FALSE)</f>
        <v>2.6590307831558985E-2</v>
      </c>
      <c r="O140" s="15">
        <f>VLOOKUP($B140,'_eurostat_input new'!$A$12:$BO$40,O$20+$A140-1,FALSE)</f>
        <v>4.0484405211394214E-4</v>
      </c>
      <c r="P140" s="15"/>
      <c r="Q140" s="153">
        <f t="shared" si="6"/>
        <v>1.0016413770266395</v>
      </c>
    </row>
    <row r="141" spans="1:17" ht="15" thickTop="1" x14ac:dyDescent="0.3"/>
    <row r="143" spans="1:17" s="10" customFormat="1" x14ac:dyDescent="0.3">
      <c r="B143" s="11" t="s">
        <v>42</v>
      </c>
      <c r="C143" s="11"/>
    </row>
    <row r="144" spans="1:17" s="10" customFormat="1" ht="14.4" customHeight="1" x14ac:dyDescent="0.3">
      <c r="B144" s="11"/>
      <c r="C144" s="11">
        <v>8</v>
      </c>
      <c r="E144" s="12" t="s">
        <v>50</v>
      </c>
      <c r="F144" s="10" t="s">
        <v>51</v>
      </c>
      <c r="G144" s="12" t="s">
        <v>52</v>
      </c>
      <c r="I144" s="157"/>
      <c r="J144" s="157" t="s">
        <v>53</v>
      </c>
      <c r="K144" s="157"/>
      <c r="L144" s="12"/>
      <c r="M144" s="12" t="s">
        <v>43</v>
      </c>
      <c r="N144" s="12"/>
    </row>
    <row r="145" spans="2:18" s="10" customFormat="1" ht="43.8" thickBot="1" x14ac:dyDescent="0.35">
      <c r="B145" s="14" t="s">
        <v>0</v>
      </c>
      <c r="C145" s="14" t="s">
        <v>55</v>
      </c>
      <c r="D145" s="10" t="s">
        <v>35</v>
      </c>
      <c r="E145" s="13" t="s">
        <v>33</v>
      </c>
      <c r="F145" s="13" t="s">
        <v>34</v>
      </c>
      <c r="G145" s="10" t="s">
        <v>39</v>
      </c>
      <c r="H145" s="10" t="s">
        <v>36</v>
      </c>
      <c r="I145" s="10" t="s">
        <v>67</v>
      </c>
      <c r="J145" s="10" t="s">
        <v>76</v>
      </c>
      <c r="K145" s="10" t="s">
        <v>77</v>
      </c>
      <c r="L145" s="10" t="s">
        <v>37</v>
      </c>
      <c r="M145" s="10" t="s">
        <v>38</v>
      </c>
      <c r="N145" s="10" t="s">
        <v>40</v>
      </c>
      <c r="O145" s="10" t="s">
        <v>78</v>
      </c>
    </row>
    <row r="146" spans="2:18" ht="15.6" thickTop="1" thickBot="1" x14ac:dyDescent="0.35">
      <c r="B146" t="s">
        <v>12</v>
      </c>
      <c r="C146">
        <v>1</v>
      </c>
      <c r="D146" s="18">
        <f t="array" aca="1" ref="D146" ca="1">INDEX(OFFSET(INDIRECT("'"&amp;D$145&amp;"'!A1"),0,$C$144,200,1),MATCH(1,(_summary!$B146=INDIRECT("'"&amp;D$145&amp;"'!A1:A300"))*(_summary!$C146=INDIRECT("'"&amp;D$145&amp;"'!B1:B300")),0))</f>
        <v>0.2514136938471358</v>
      </c>
      <c r="E146" s="18">
        <f t="array" aca="1" ref="E146" ca="1">INDEX(OFFSET(INDIRECT("'"&amp;E$145&amp;"'!A1"),0,$C$144,200,1),MATCH(1,(_summary!$B146=INDIRECT("'"&amp;E$145&amp;"'!A1:A300"))*(_summary!$C146=INDIRECT("'"&amp;E$145&amp;"'!B1:B300")),0))</f>
        <v>0.24902047517868464</v>
      </c>
      <c r="F146" s="18">
        <f t="array" aca="1" ref="F146" ca="1">INDEX(OFFSET(INDIRECT("'"&amp;F$145&amp;"'!A1"),0,$C$144,200,1),MATCH(1,(_summary!$B146=INDIRECT("'"&amp;F$145&amp;"'!A1:A300"))*(_summary!$C146=INDIRECT("'"&amp;F$145&amp;"'!B1:B300")),0))</f>
        <v>0.15533667342304081</v>
      </c>
      <c r="G146" s="18">
        <f t="array" aca="1" ref="G146" ca="1">INDEX(OFFSET(INDIRECT("'"&amp;G$145&amp;"'!A1"),0,$C$144,200,1),MATCH(1,(_summary!$B146=INDIRECT("'"&amp;G$145&amp;"'!A1:A300"))*(_summary!$C146=INDIRECT("'"&amp;G$145&amp;"'!B1:B300")),0))</f>
        <v>7.4749672087897386E-4</v>
      </c>
      <c r="H146" s="18">
        <f t="array" aca="1" ref="H146" ca="1">INDEX(OFFSET(INDIRECT("'"&amp;H$145&amp;"'!A1"),0,$C$144,200,1),MATCH(1,(_summary!$B146=INDIRECT("'"&amp;H$145&amp;"'!A1:A300"))*(_summary!$C146=INDIRECT("'"&amp;H$145&amp;"'!B1:B300")),0))</f>
        <v>7.2451336693305705E-4</v>
      </c>
      <c r="I146" s="18">
        <f t="array" aca="1" ref="I146" ca="1">INDEX(OFFSET(INDIRECT("'"&amp;I$145&amp;"'!A1"),0,$C$144,200,1),MATCH(1,(_summary!$B146=INDIRECT("'"&amp;I$145&amp;"'!A1:A300"))*(_summary!$C146=INDIRECT("'"&amp;I$145&amp;"'!B1:B300")),0))</f>
        <v>9.414157886878838E-4</v>
      </c>
      <c r="J146" s="18">
        <f t="array" aca="1" ref="J146" ca="1">INDEX(OFFSET(INDIRECT("'"&amp;J$145&amp;"'!A1"),0,$C$144,200,1),MATCH(1,(_summary!$B146=INDIRECT("'"&amp;J$145&amp;"'!A1:A300"))*(_summary!$C146=INDIRECT("'"&amp;J$145&amp;"'!B1:B300")),0))</f>
        <v>4.8300891128870478E-5</v>
      </c>
      <c r="K146" s="18">
        <f t="array" aca="1" ref="K146" ca="1">INDEX(OFFSET(INDIRECT("'"&amp;K$145&amp;"'!A1"),0,$C$144,200,1),MATCH(1,(_summary!$B146=INDIRECT("'"&amp;K$145&amp;"'!A1:A300"))*(_summary!$C146=INDIRECT("'"&amp;K$145&amp;"'!B1:B300")),0))</f>
        <v>0.28531500718033476</v>
      </c>
      <c r="L146" s="18">
        <f t="array" aca="1" ref="L146" ca="1">INDEX(OFFSET(INDIRECT("'"&amp;L$145&amp;"'!A1"),0,$C$144,200,1),MATCH(1,(_summary!$B146=INDIRECT("'"&amp;L$145&amp;"'!A1:A300"))*(_summary!$C146=INDIRECT("'"&amp;L$145&amp;"'!B1:B300")),0))</f>
        <v>3.0151380245205955E-2</v>
      </c>
      <c r="M146" s="18">
        <f t="array" aca="1" ref="M146" ca="1">INDEX(OFFSET(INDIRECT("'"&amp;M$145&amp;"'!A1"),0,$C$144,200,1),MATCH(1,(_summary!$B146=INDIRECT("'"&amp;M$145&amp;"'!A1:A300"))*(_summary!$C146=INDIRECT("'"&amp;M$145&amp;"'!B1:B300")),0))</f>
        <v>2.6204441575711519E-2</v>
      </c>
      <c r="N146" s="18">
        <f t="array" aca="1" ref="N146" ca="1">INDEX(OFFSET(INDIRECT("'"&amp;N$145&amp;"'!A1"),0,$C$144,200,1),MATCH(1,(_summary!$B146=INDIRECT("'"&amp;N$145&amp;"'!A1:A300"))*(_summary!$C146=INDIRECT("'"&amp;N$145&amp;"'!B1:B300")),0))</f>
        <v>9.6601782257740957E-5</v>
      </c>
      <c r="O146" s="18">
        <f t="array" aca="1" ref="O146" ca="1">INDEX(OFFSET(INDIRECT("'"&amp;O$145&amp;"'!A1"),0,$C$144,200,1),MATCH(1,(_summary!$B146=INDIRECT("'"&amp;O$145&amp;"'!A1:A300"))*(_summary!$C146=INDIRECT("'"&amp;O$145&amp;"'!B1:B300")),0))</f>
        <v>0</v>
      </c>
      <c r="P146" s="18"/>
      <c r="Q146" s="16">
        <f t="shared" ref="Q146:Q209" ca="1" si="8">SUM(D146:P146)</f>
        <v>1</v>
      </c>
      <c r="R146" s="45"/>
    </row>
    <row r="147" spans="2:18" ht="15.6" thickTop="1" thickBot="1" x14ac:dyDescent="0.35">
      <c r="B147" t="s">
        <v>1</v>
      </c>
      <c r="C147">
        <v>1</v>
      </c>
      <c r="D147" s="18">
        <f t="array" aca="1" ref="D147" ca="1">INDEX(OFFSET(INDIRECT("'"&amp;D$145&amp;"'!A1"),0,$C$144,200,1),MATCH(1,(_summary!$B147=INDIRECT("'"&amp;D$145&amp;"'!A1:A300"))*(_summary!$C147=INDIRECT("'"&amp;D$145&amp;"'!B1:B300")),0))</f>
        <v>0.18662935070659542</v>
      </c>
      <c r="E147" s="18">
        <f t="array" aca="1" ref="E147" ca="1">INDEX(OFFSET(INDIRECT("'"&amp;E$145&amp;"'!A1"),0,$C$144,200,1),MATCH(1,(_summary!$B147=INDIRECT("'"&amp;E$145&amp;"'!A1:A300"))*(_summary!$C147=INDIRECT("'"&amp;E$145&amp;"'!B1:B300")),0))</f>
        <v>0.42661985675049752</v>
      </c>
      <c r="F147" s="18">
        <f t="array" aca="1" ref="F147" ca="1">INDEX(OFFSET(INDIRECT("'"&amp;F$145&amp;"'!A1"),0,$C$144,200,1),MATCH(1,(_summary!$B147=INDIRECT("'"&amp;F$145&amp;"'!A1:A300"))*(_summary!$C147=INDIRECT("'"&amp;F$145&amp;"'!B1:B300")),0))</f>
        <v>0.27090867663733742</v>
      </c>
      <c r="G147" s="18">
        <f t="array" aca="1" ref="G147" ca="1">INDEX(OFFSET(INDIRECT("'"&amp;G$145&amp;"'!A1"),0,$C$144,200,1),MATCH(1,(_summary!$B147=INDIRECT("'"&amp;G$145&amp;"'!A1:A300"))*(_summary!$C147=INDIRECT("'"&amp;G$145&amp;"'!B1:B300")),0))</f>
        <v>7.303755002715572E-3</v>
      </c>
      <c r="H147" s="18">
        <f t="array" aca="1" ref="H147" ca="1">INDEX(OFFSET(INDIRECT("'"&amp;H$145&amp;"'!A1"),0,$C$144,200,1),MATCH(1,(_summary!$B147=INDIRECT("'"&amp;H$145&amp;"'!A1:A300"))*(_summary!$C147=INDIRECT("'"&amp;H$145&amp;"'!B1:B300")),0))</f>
        <v>1.3038038901030213E-3</v>
      </c>
      <c r="I147" s="18">
        <f t="array" aca="1" ref="I147" ca="1">INDEX(OFFSET(INDIRECT("'"&amp;I$145&amp;"'!A1"),0,$C$144,200,1),MATCH(1,(_summary!$B147=INDIRECT("'"&amp;I$145&amp;"'!A1:A300"))*(_summary!$C147=INDIRECT("'"&amp;I$145&amp;"'!B1:B300")),0))</f>
        <v>8.6920259340201428E-5</v>
      </c>
      <c r="J147" s="18">
        <f t="array" aca="1" ref="J147" ca="1">INDEX(OFFSET(INDIRECT("'"&amp;J$145&amp;"'!A1"),0,$C$144,200,1),MATCH(1,(_summary!$B147=INDIRECT("'"&amp;J$145&amp;"'!A1:A300"))*(_summary!$C147=INDIRECT("'"&amp;J$145&amp;"'!B1:B300")),0))</f>
        <v>8.6920259340201428E-5</v>
      </c>
      <c r="K147" s="18">
        <f t="array" aca="1" ref="K147" ca="1">INDEX(OFFSET(INDIRECT("'"&amp;K$145&amp;"'!A1"),0,$C$144,200,1),MATCH(1,(_summary!$B147=INDIRECT("'"&amp;K$145&amp;"'!A1:A300"))*(_summary!$C147=INDIRECT("'"&amp;K$145&amp;"'!B1:B300")),0))</f>
        <v>9.1187799111946244E-2</v>
      </c>
      <c r="L147" s="18">
        <f t="array" aca="1" ref="L147" ca="1">INDEX(OFFSET(INDIRECT("'"&amp;L$145&amp;"'!A1"),0,$C$144,200,1),MATCH(1,(_summary!$B147=INDIRECT("'"&amp;L$145&amp;"'!A1:A300"))*(_summary!$C147=INDIRECT("'"&amp;L$145&amp;"'!B1:B300")),0))</f>
        <v>1.1332723791336922E-2</v>
      </c>
      <c r="M147" s="18">
        <f t="array" aca="1" ref="M147" ca="1">INDEX(OFFSET(INDIRECT("'"&amp;M$145&amp;"'!A1"),0,$C$144,200,1),MATCH(1,(_summary!$B147=INDIRECT("'"&amp;M$145&amp;"'!A1:A300"))*(_summary!$C147=INDIRECT("'"&amp;M$145&amp;"'!B1:B300")),0))</f>
        <v>4.3655561800600168E-3</v>
      </c>
      <c r="N147" s="18">
        <f t="array" aca="1" ref="N147" ca="1">INDEX(OFFSET(INDIRECT("'"&amp;N$145&amp;"'!A1"),0,$C$144,200,1),MATCH(1,(_summary!$B147=INDIRECT("'"&amp;N$145&amp;"'!A1:A300"))*(_summary!$C147=INDIRECT("'"&amp;N$145&amp;"'!B1:B300")),0))</f>
        <v>1.7384051868040286E-4</v>
      </c>
      <c r="O147" s="18">
        <f t="array" aca="1" ref="O147" ca="1">INDEX(OFFSET(INDIRECT("'"&amp;O$145&amp;"'!A1"),0,$C$144,200,1),MATCH(1,(_summary!$B147=INDIRECT("'"&amp;O$145&amp;"'!A1:A300"))*(_summary!$C147=INDIRECT("'"&amp;O$145&amp;"'!B1:B300")),0))</f>
        <v>2.2983314094233068E-6</v>
      </c>
      <c r="P147" s="18"/>
      <c r="Q147" s="16">
        <f t="shared" ca="1" si="8"/>
        <v>1.0000015014393624</v>
      </c>
    </row>
    <row r="148" spans="2:18" ht="15.6" thickTop="1" thickBot="1" x14ac:dyDescent="0.35">
      <c r="B148" t="s">
        <v>19</v>
      </c>
      <c r="C148">
        <v>1</v>
      </c>
      <c r="D148" s="18">
        <f t="array" aca="1" ref="D148" ca="1">INDEX(OFFSET(INDIRECT("'"&amp;D$145&amp;"'!A1"),0,$C$144,200,1),MATCH(1,(_summary!$B148=INDIRECT("'"&amp;D$145&amp;"'!A1:A300"))*(_summary!$C148=INDIRECT("'"&amp;D$145&amp;"'!B1:B300")),0))</f>
        <v>0.48183964500565085</v>
      </c>
      <c r="E148" s="18">
        <f t="array" aca="1" ref="E148" ca="1">INDEX(OFFSET(INDIRECT("'"&amp;E$145&amp;"'!A1"),0,$C$144,200,1),MATCH(1,(_summary!$B148=INDIRECT("'"&amp;E$145&amp;"'!A1:A300"))*(_summary!$C148=INDIRECT("'"&amp;E$145&amp;"'!B1:B300")),0))</f>
        <v>4.9030152241685818E-2</v>
      </c>
      <c r="F148" s="18">
        <f t="array" aca="1" ref="F148" ca="1">INDEX(OFFSET(INDIRECT("'"&amp;F$145&amp;"'!A1"),0,$C$144,200,1),MATCH(1,(_summary!$B148=INDIRECT("'"&amp;F$145&amp;"'!A1:A300"))*(_summary!$C148=INDIRECT("'"&amp;F$145&amp;"'!B1:B300")),0))</f>
        <v>2.7110181997108272E-4</v>
      </c>
      <c r="G148" s="18">
        <f t="array" aca="1" ref="G148" ca="1">INDEX(OFFSET(INDIRECT("'"&amp;G$145&amp;"'!A1"),0,$C$144,200,1),MATCH(1,(_summary!$B148=INDIRECT("'"&amp;G$145&amp;"'!A1:A300"))*(_summary!$C148=INDIRECT("'"&amp;G$145&amp;"'!B1:B300")),0))</f>
        <v>6.4065755817017345E-2</v>
      </c>
      <c r="H148" s="18">
        <f t="array" aca="1" ref="H148" ca="1">INDEX(OFFSET(INDIRECT("'"&amp;H$145&amp;"'!A1"),0,$C$144,200,1),MATCH(1,(_summary!$B148=INDIRECT("'"&amp;H$145&amp;"'!A1:A300"))*(_summary!$C148=INDIRECT("'"&amp;H$145&amp;"'!B1:B300")),0))</f>
        <v>5.9690888858562874E-4</v>
      </c>
      <c r="I148" s="18">
        <f t="array" aca="1" ref="I148" ca="1">INDEX(OFFSET(INDIRECT("'"&amp;I$145&amp;"'!A1"),0,$C$144,200,1),MATCH(1,(_summary!$B148=INDIRECT("'"&amp;I$145&amp;"'!A1:A300"))*(_summary!$C148=INDIRECT("'"&amp;I$145&amp;"'!B1:B300")),0))</f>
        <v>3.979392590570858E-5</v>
      </c>
      <c r="J148" s="18">
        <f t="array" aca="1" ref="J148" ca="1">INDEX(OFFSET(INDIRECT("'"&amp;J$145&amp;"'!A1"),0,$C$144,200,1),MATCH(1,(_summary!$B148=INDIRECT("'"&amp;J$145&amp;"'!A1:A300"))*(_summary!$C148=INDIRECT("'"&amp;J$145&amp;"'!B1:B300")),0))</f>
        <v>3.979392590570858E-5</v>
      </c>
      <c r="K148" s="18">
        <f t="array" aca="1" ref="K148" ca="1">INDEX(OFFSET(INDIRECT("'"&amp;K$145&amp;"'!A1"),0,$C$144,200,1),MATCH(1,(_summary!$B148=INDIRECT("'"&amp;K$145&amp;"'!A1:A300"))*(_summary!$C148=INDIRECT("'"&amp;K$145&amp;"'!B1:B300")),0))</f>
        <v>0.39530140482928638</v>
      </c>
      <c r="L148" s="18">
        <f t="array" aca="1" ref="L148" ca="1">INDEX(OFFSET(INDIRECT("'"&amp;L$145&amp;"'!A1"),0,$C$144,200,1),MATCH(1,(_summary!$B148=INDIRECT("'"&amp;L$145&amp;"'!A1:A300"))*(_summary!$C148=INDIRECT("'"&amp;L$145&amp;"'!B1:B300")),0))</f>
        <v>1.7907266657568863E-3</v>
      </c>
      <c r="M148" s="18">
        <f t="array" aca="1" ref="M148" ca="1">INDEX(OFFSET(INDIRECT("'"&amp;M$145&amp;"'!A1"),0,$C$144,200,1),MATCH(1,(_summary!$B148=INDIRECT("'"&amp;M$145&amp;"'!A1:A300"))*(_summary!$C148=INDIRECT("'"&amp;M$145&amp;"'!B1:B300")),0))</f>
        <v>6.9451290284231366E-3</v>
      </c>
      <c r="N148" s="18">
        <f t="array" aca="1" ref="N148" ca="1">INDEX(OFFSET(INDIRECT("'"&amp;N$145&amp;"'!A1"),0,$C$144,200,1),MATCH(1,(_summary!$B148=INDIRECT("'"&amp;N$145&amp;"'!A1:A300"))*(_summary!$C148=INDIRECT("'"&amp;N$145&amp;"'!B1:B300")),0))</f>
        <v>7.958785181141716E-5</v>
      </c>
      <c r="O148" s="18">
        <f t="array" aca="1" ref="O148" ca="1">INDEX(OFFSET(INDIRECT("'"&amp;O$145&amp;"'!A1"),0,$C$144,200,1),MATCH(1,(_summary!$B148=INDIRECT("'"&amp;O$145&amp;"'!A1:A300"))*(_summary!$C148=INDIRECT("'"&amp;O$145&amp;"'!B1:B300")),0))</f>
        <v>0</v>
      </c>
      <c r="P148" s="18"/>
      <c r="Q148" s="16">
        <f t="shared" ca="1" si="8"/>
        <v>0.99999999999999989</v>
      </c>
    </row>
    <row r="149" spans="2:18" ht="15.6" thickTop="1" thickBot="1" x14ac:dyDescent="0.35">
      <c r="B149" t="s">
        <v>22</v>
      </c>
      <c r="C149">
        <v>1</v>
      </c>
      <c r="D149" s="18">
        <f t="array" aca="1" ref="D149" ca="1">INDEX(OFFSET(INDIRECT("'"&amp;D$145&amp;"'!A1"),0,$C$144,200,1),MATCH(1,(_summary!$B149=INDIRECT("'"&amp;D$145&amp;"'!A1:A300"))*(_summary!$C149=INDIRECT("'"&amp;D$145&amp;"'!B1:B300")),0))</f>
        <v>0.24110082160836124</v>
      </c>
      <c r="E149" s="18">
        <f t="array" aca="1" ref="E149" ca="1">INDEX(OFFSET(INDIRECT("'"&amp;E$145&amp;"'!A1"),0,$C$144,200,1),MATCH(1,(_summary!$B149=INDIRECT("'"&amp;E$145&amp;"'!A1:A300"))*(_summary!$C149=INDIRECT("'"&amp;E$145&amp;"'!B1:B300")),0))</f>
        <v>0.2239576968157786</v>
      </c>
      <c r="F149" s="18">
        <f t="array" aca="1" ref="F149" ca="1">INDEX(OFFSET(INDIRECT("'"&amp;F$145&amp;"'!A1"),0,$C$144,200,1),MATCH(1,(_summary!$B149=INDIRECT("'"&amp;F$145&amp;"'!A1:A300"))*(_summary!$C149=INDIRECT("'"&amp;F$145&amp;"'!B1:B300")),0))</f>
        <v>2.6623250134730086E-2</v>
      </c>
      <c r="G149" s="18">
        <f t="array" aca="1" ref="G149" ca="1">INDEX(OFFSET(INDIRECT("'"&amp;G$145&amp;"'!A1"),0,$C$144,200,1),MATCH(1,(_summary!$B149=INDIRECT("'"&amp;G$145&amp;"'!A1:A300"))*(_summary!$C149=INDIRECT("'"&amp;G$145&amp;"'!B1:B300")),0))</f>
        <v>1.4478596105074832E-3</v>
      </c>
      <c r="H149" s="18">
        <f t="array" aca="1" ref="H149" ca="1">INDEX(OFFSET(INDIRECT("'"&amp;H$145&amp;"'!A1"),0,$C$144,200,1),MATCH(1,(_summary!$B149=INDIRECT("'"&amp;H$145&amp;"'!A1:A300"))*(_summary!$C149=INDIRECT("'"&amp;H$145&amp;"'!B1:B300")),0))</f>
        <v>3.6561071733897429E-4</v>
      </c>
      <c r="I149" s="18">
        <f t="array" aca="1" ref="I149" ca="1">INDEX(OFFSET(INDIRECT("'"&amp;I$145&amp;"'!A1"),0,$C$144,200,1),MATCH(1,(_summary!$B149=INDIRECT("'"&amp;I$145&amp;"'!A1:A300"))*(_summary!$C149=INDIRECT("'"&amp;I$145&amp;"'!B1:B300")),0))</f>
        <v>2.4374047822598282E-5</v>
      </c>
      <c r="J149" s="18">
        <f t="array" aca="1" ref="J149" ca="1">INDEX(OFFSET(INDIRECT("'"&amp;J$145&amp;"'!A1"),0,$C$144,200,1),MATCH(1,(_summary!$B149=INDIRECT("'"&amp;J$145&amp;"'!A1:A300"))*(_summary!$C149=INDIRECT("'"&amp;J$145&amp;"'!B1:B300")),0))</f>
        <v>2.4374047822598282E-5</v>
      </c>
      <c r="K149" s="18">
        <f t="array" aca="1" ref="K149" ca="1">INDEX(OFFSET(INDIRECT("'"&amp;K$145&amp;"'!A1"),0,$C$144,200,1),MATCH(1,(_summary!$B149=INDIRECT("'"&amp;K$145&amp;"'!A1:A300"))*(_summary!$C149=INDIRECT("'"&amp;K$145&amp;"'!B1:B300")),0))</f>
        <v>0.50023360010775042</v>
      </c>
      <c r="L149" s="18">
        <f t="array" aca="1" ref="L149" ca="1">INDEX(OFFSET(INDIRECT("'"&amp;L$145&amp;"'!A1"),0,$C$144,200,1),MATCH(1,(_summary!$B149=INDIRECT("'"&amp;L$145&amp;"'!A1:A300"))*(_summary!$C149=INDIRECT("'"&amp;L$145&amp;"'!B1:B300")),0))</f>
        <v>1.0968321520169228E-3</v>
      </c>
      <c r="M149" s="18">
        <f t="array" aca="1" ref="M149" ca="1">INDEX(OFFSET(INDIRECT("'"&amp;M$145&amp;"'!A1"),0,$C$144,200,1),MATCH(1,(_summary!$B149=INDIRECT("'"&amp;M$145&amp;"'!A1:A300"))*(_summary!$C149=INDIRECT("'"&amp;M$145&amp;"'!B1:B300")),0))</f>
        <v>5.0768326622259519E-3</v>
      </c>
      <c r="N149" s="18">
        <f t="array" aca="1" ref="N149" ca="1">INDEX(OFFSET(INDIRECT("'"&amp;N$145&amp;"'!A1"),0,$C$144,200,1),MATCH(1,(_summary!$B149=INDIRECT("'"&amp;N$145&amp;"'!A1:A300"))*(_summary!$C149=INDIRECT("'"&amp;N$145&amp;"'!B1:B300")),0))</f>
        <v>4.8748095645196564E-5</v>
      </c>
      <c r="O149" s="18">
        <f t="array" aca="1" ref="O149" ca="1">INDEX(OFFSET(INDIRECT("'"&amp;O$145&amp;"'!A1"),0,$C$144,200,1),MATCH(1,(_summary!$B149=INDIRECT("'"&amp;O$145&amp;"'!A1:A300"))*(_summary!$C149=INDIRECT("'"&amp;O$145&amp;"'!B1:B300")),0))</f>
        <v>0</v>
      </c>
      <c r="P149" s="18"/>
      <c r="Q149" s="16">
        <f t="shared" ca="1" si="8"/>
        <v>1</v>
      </c>
    </row>
    <row r="150" spans="2:18" ht="15.6" thickTop="1" thickBot="1" x14ac:dyDescent="0.35">
      <c r="B150" t="s">
        <v>28</v>
      </c>
      <c r="C150">
        <v>1</v>
      </c>
      <c r="D150" s="18">
        <f t="array" aca="1" ref="D150" ca="1">INDEX(OFFSET(INDIRECT("'"&amp;D$145&amp;"'!A1"),0,$C$144,200,1),MATCH(1,(_summary!$B150=INDIRECT("'"&amp;D$145&amp;"'!A1:A300"))*(_summary!$C150=INDIRECT("'"&amp;D$145&amp;"'!B1:B300")),0))</f>
        <v>0.42666367702656754</v>
      </c>
      <c r="E150" s="18">
        <f t="array" aca="1" ref="E150" ca="1">INDEX(OFFSET(INDIRECT("'"&amp;E$145&amp;"'!A1"),0,$C$144,200,1),MATCH(1,(_summary!$B150=INDIRECT("'"&amp;E$145&amp;"'!A1:A300"))*(_summary!$C150=INDIRECT("'"&amp;E$145&amp;"'!B1:B300")),0))</f>
        <v>0.11097536366089263</v>
      </c>
      <c r="F150" s="18">
        <f t="array" aca="1" ref="F150" ca="1">INDEX(OFFSET(INDIRECT("'"&amp;F$145&amp;"'!A1"),0,$C$144,200,1),MATCH(1,(_summary!$B150=INDIRECT("'"&amp;F$145&amp;"'!A1:A300"))*(_summary!$C150=INDIRECT("'"&amp;F$145&amp;"'!B1:B300")),0))</f>
        <v>0.22378180957703661</v>
      </c>
      <c r="G150" s="18">
        <f t="array" aca="1" ref="G150" ca="1">INDEX(OFFSET(INDIRECT("'"&amp;G$145&amp;"'!A1"),0,$C$144,200,1),MATCH(1,(_summary!$B150=INDIRECT("'"&amp;G$145&amp;"'!A1:A300"))*(_summary!$C150=INDIRECT("'"&amp;G$145&amp;"'!B1:B300")),0))</f>
        <v>0</v>
      </c>
      <c r="H150" s="18">
        <f t="array" aca="1" ref="H150" ca="1">INDEX(OFFSET(INDIRECT("'"&amp;H$145&amp;"'!A1"),0,$C$144,200,1),MATCH(1,(_summary!$B150=INDIRECT("'"&amp;H$145&amp;"'!A1:A300"))*(_summary!$C150=INDIRECT("'"&amp;H$145&amp;"'!B1:B300")),0))</f>
        <v>7.1981643678598983E-4</v>
      </c>
      <c r="I150" s="18">
        <f t="array" aca="1" ref="I150" ca="1">INDEX(OFFSET(INDIRECT("'"&amp;I$145&amp;"'!A1"),0,$C$144,200,1),MATCH(1,(_summary!$B150=INDIRECT("'"&amp;I$145&amp;"'!A1:A300"))*(_summary!$C150=INDIRECT("'"&amp;I$145&amp;"'!B1:B300")),0))</f>
        <v>4.7987762452399312E-5</v>
      </c>
      <c r="J150" s="18">
        <f t="array" aca="1" ref="J150" ca="1">INDEX(OFFSET(INDIRECT("'"&amp;J$145&amp;"'!A1"),0,$C$144,200,1),MATCH(1,(_summary!$B150=INDIRECT("'"&amp;J$145&amp;"'!A1:A300"))*(_summary!$C150=INDIRECT("'"&amp;J$145&amp;"'!B1:B300")),0))</f>
        <v>4.7987762452399312E-5</v>
      </c>
      <c r="K150" s="18">
        <f t="array" aca="1" ref="K150" ca="1">INDEX(OFFSET(INDIRECT("'"&amp;K$145&amp;"'!A1"),0,$C$144,200,1),MATCH(1,(_summary!$B150=INDIRECT("'"&amp;K$145&amp;"'!A1:A300"))*(_summary!$C150=INDIRECT("'"&amp;K$145&amp;"'!B1:B300")),0))</f>
        <v>3.9409923612272399E-2</v>
      </c>
      <c r="L150" s="18">
        <f t="array" aca="1" ref="L150" ca="1">INDEX(OFFSET(INDIRECT("'"&amp;L$145&amp;"'!A1"),0,$C$144,200,1),MATCH(1,(_summary!$B150=INDIRECT("'"&amp;L$145&amp;"'!A1:A300"))*(_summary!$C150=INDIRECT("'"&amp;L$145&amp;"'!B1:B300")),0))</f>
        <v>2.1594493103579693E-3</v>
      </c>
      <c r="M150" s="18">
        <f t="array" aca="1" ref="M150" ca="1">INDEX(OFFSET(INDIRECT("'"&amp;M$145&amp;"'!A1"),0,$C$144,200,1),MATCH(1,(_summary!$B150=INDIRECT("'"&amp;M$145&amp;"'!A1:A300"))*(_summary!$C150=INDIRECT("'"&amp;M$145&amp;"'!B1:B300")),0))</f>
        <v>0.1902360762914635</v>
      </c>
      <c r="N150" s="18">
        <f t="array" aca="1" ref="N150" ca="1">INDEX(OFFSET(INDIRECT("'"&amp;N$145&amp;"'!A1"),0,$C$144,200,1),MATCH(1,(_summary!$B150=INDIRECT("'"&amp;N$145&amp;"'!A1:A300"))*(_summary!$C150=INDIRECT("'"&amp;N$145&amp;"'!B1:B300")),0))</f>
        <v>5.9579085597185272E-3</v>
      </c>
      <c r="O150" s="18">
        <f t="array" aca="1" ref="O150" ca="1">INDEX(OFFSET(INDIRECT("'"&amp;O$145&amp;"'!A1"),0,$C$144,200,1),MATCH(1,(_summary!$B150=INDIRECT("'"&amp;O$145&amp;"'!A1:A300"))*(_summary!$C150=INDIRECT("'"&amp;O$145&amp;"'!B1:B300")),0))</f>
        <v>0</v>
      </c>
      <c r="P150" s="18"/>
      <c r="Q150" s="16">
        <f t="shared" ca="1" si="8"/>
        <v>1</v>
      </c>
    </row>
    <row r="151" spans="2:18" ht="15.6" thickTop="1" thickBot="1" x14ac:dyDescent="0.35">
      <c r="B151" t="s">
        <v>13</v>
      </c>
      <c r="C151">
        <v>1</v>
      </c>
      <c r="D151" s="18">
        <f t="array" aca="1" ref="D151" ca="1">INDEX(OFFSET(INDIRECT("'"&amp;D$145&amp;"'!A1"),0,$C$144,200,1),MATCH(1,(_summary!$B151=INDIRECT("'"&amp;D$145&amp;"'!A1:A300"))*(_summary!$C151=INDIRECT("'"&amp;D$145&amp;"'!B1:B300")),0))</f>
        <v>0.20685217804345168</v>
      </c>
      <c r="E151" s="18">
        <f t="array" aca="1" ref="E151" ca="1">INDEX(OFFSET(INDIRECT("'"&amp;E$145&amp;"'!A1"),0,$C$144,200,1),MATCH(1,(_summary!$B151=INDIRECT("'"&amp;E$145&amp;"'!A1:A300"))*(_summary!$C151=INDIRECT("'"&amp;E$145&amp;"'!B1:B300")),0))</f>
        <v>0.31350461887662928</v>
      </c>
      <c r="F151" s="18">
        <f t="array" aca="1" ref="F151" ca="1">INDEX(OFFSET(INDIRECT("'"&amp;F$145&amp;"'!A1"),0,$C$144,200,1),MATCH(1,(_summary!$B151=INDIRECT("'"&amp;F$145&amp;"'!A1:A300"))*(_summary!$C151=INDIRECT("'"&amp;F$145&amp;"'!B1:B300")),0))</f>
        <v>0</v>
      </c>
      <c r="G151" s="18">
        <f t="array" aca="1" ref="G151" ca="1">INDEX(OFFSET(INDIRECT("'"&amp;G$145&amp;"'!A1"),0,$C$144,200,1),MATCH(1,(_summary!$B151=INDIRECT("'"&amp;G$145&amp;"'!A1:A300"))*(_summary!$C151=INDIRECT("'"&amp;G$145&amp;"'!B1:B300")),0))</f>
        <v>0.12704272818049375</v>
      </c>
      <c r="H151" s="18">
        <f t="array" aca="1" ref="H151" ca="1">INDEX(OFFSET(INDIRECT("'"&amp;H$145&amp;"'!A1"),0,$C$144,200,1),MATCH(1,(_summary!$B151=INDIRECT("'"&amp;H$145&amp;"'!A1:A300"))*(_summary!$C151=INDIRECT("'"&amp;H$145&amp;"'!B1:B300")),0))</f>
        <v>1.4572122221099995E-3</v>
      </c>
      <c r="I151" s="18">
        <f t="array" aca="1" ref="I151" ca="1">INDEX(OFFSET(INDIRECT("'"&amp;I$145&amp;"'!A1"),0,$C$144,200,1),MATCH(1,(_summary!$B151=INDIRECT("'"&amp;I$145&amp;"'!A1:A300"))*(_summary!$C151=INDIRECT("'"&amp;I$145&amp;"'!B1:B300")),0))</f>
        <v>9.7147481473999975E-5</v>
      </c>
      <c r="J151" s="18">
        <f t="array" aca="1" ref="J151" ca="1">INDEX(OFFSET(INDIRECT("'"&amp;J$145&amp;"'!A1"),0,$C$144,200,1),MATCH(1,(_summary!$B151=INDIRECT("'"&amp;J$145&amp;"'!A1:A300"))*(_summary!$C151=INDIRECT("'"&amp;J$145&amp;"'!B1:B300")),0))</f>
        <v>9.7147481473999975E-5</v>
      </c>
      <c r="K151" s="18">
        <f t="array" aca="1" ref="K151" ca="1">INDEX(OFFSET(INDIRECT("'"&amp;K$145&amp;"'!A1"),0,$C$144,200,1),MATCH(1,(_summary!$B151=INDIRECT("'"&amp;K$145&amp;"'!A1:A300"))*(_summary!$C151=INDIRECT("'"&amp;K$145&amp;"'!B1:B300")),0))</f>
        <v>0.32259642100608527</v>
      </c>
      <c r="L151" s="18">
        <f t="array" aca="1" ref="L151" ca="1">INDEX(OFFSET(INDIRECT("'"&amp;L$145&amp;"'!A1"),0,$C$144,200,1),MATCH(1,(_summary!$B151=INDIRECT("'"&amp;L$145&amp;"'!A1:A300"))*(_summary!$C151=INDIRECT("'"&amp;L$145&amp;"'!B1:B300")),0))</f>
        <v>2.445189281970549E-2</v>
      </c>
      <c r="M151" s="18">
        <f t="array" aca="1" ref="M151" ca="1">INDEX(OFFSET(INDIRECT("'"&amp;M$145&amp;"'!A1"),0,$C$144,200,1),MATCH(1,(_summary!$B151=INDIRECT("'"&amp;M$145&amp;"'!A1:A300"))*(_summary!$C151=INDIRECT("'"&amp;M$145&amp;"'!B1:B300")),0))</f>
        <v>3.7063589256285199E-3</v>
      </c>
      <c r="N151" s="18">
        <f t="array" aca="1" ref="N151" ca="1">INDEX(OFFSET(INDIRECT("'"&amp;N$145&amp;"'!A1"),0,$C$144,200,1),MATCH(1,(_summary!$B151=INDIRECT("'"&amp;N$145&amp;"'!A1:A300"))*(_summary!$C151=INDIRECT("'"&amp;N$145&amp;"'!B1:B300")),0))</f>
        <v>1.9429496294799995E-4</v>
      </c>
      <c r="O151" s="18">
        <f t="array" aca="1" ref="O151" ca="1">INDEX(OFFSET(INDIRECT("'"&amp;O$145&amp;"'!A1"),0,$C$144,200,1),MATCH(1,(_summary!$B151=INDIRECT("'"&amp;O$145&amp;"'!A1:A300"))*(_summary!$C151=INDIRECT("'"&amp;O$145&amp;"'!B1:B300")),0))</f>
        <v>0</v>
      </c>
      <c r="P151" s="18"/>
      <c r="Q151" s="16">
        <f t="shared" ca="1" si="8"/>
        <v>1.0000000000000002</v>
      </c>
    </row>
    <row r="152" spans="2:18" ht="15.6" thickTop="1" thickBot="1" x14ac:dyDescent="0.35">
      <c r="B152" t="s">
        <v>17</v>
      </c>
      <c r="C152">
        <v>1</v>
      </c>
      <c r="D152" s="18">
        <f t="array" aca="1" ref="D152" ca="1">INDEX(OFFSET(INDIRECT("'"&amp;D$145&amp;"'!A1"),0,$C$144,200,1),MATCH(1,(_summary!$B152=INDIRECT("'"&amp;D$145&amp;"'!A1:A300"))*(_summary!$C152=INDIRECT("'"&amp;D$145&amp;"'!B1:B300")),0))</f>
        <v>0.29464638729204767</v>
      </c>
      <c r="E152" s="18">
        <f t="array" aca="1" ref="E152" ca="1">INDEX(OFFSET(INDIRECT("'"&amp;E$145&amp;"'!A1"),0,$C$144,200,1),MATCH(1,(_summary!$B152=INDIRECT("'"&amp;E$145&amp;"'!A1:A300"))*(_summary!$C152=INDIRECT("'"&amp;E$145&amp;"'!B1:B300")),0))</f>
        <v>0.20819759501168389</v>
      </c>
      <c r="F152" s="18">
        <f t="array" aca="1" ref="F152" ca="1">INDEX(OFFSET(INDIRECT("'"&amp;F$145&amp;"'!A1"),0,$C$144,200,1),MATCH(1,(_summary!$B152=INDIRECT("'"&amp;F$145&amp;"'!A1:A300"))*(_summary!$C152=INDIRECT("'"&amp;F$145&amp;"'!B1:B300")),0))</f>
        <v>3.8493727527690591E-2</v>
      </c>
      <c r="G152" s="18">
        <f t="array" aca="1" ref="G152" ca="1">INDEX(OFFSET(INDIRECT("'"&amp;G$145&amp;"'!A1"),0,$C$144,200,1),MATCH(1,(_summary!$B152=INDIRECT("'"&amp;G$145&amp;"'!A1:A300"))*(_summary!$C152=INDIRECT("'"&amp;G$145&amp;"'!B1:B300")),0))</f>
        <v>0</v>
      </c>
      <c r="H152" s="18">
        <f t="array" aca="1" ref="H152" ca="1">INDEX(OFFSET(INDIRECT("'"&amp;H$145&amp;"'!A1"),0,$C$144,200,1),MATCH(1,(_summary!$B152=INDIRECT("'"&amp;H$145&amp;"'!A1:A300"))*(_summary!$C152=INDIRECT("'"&amp;H$145&amp;"'!B1:B300")),0))</f>
        <v>3.6421070336671146E-4</v>
      </c>
      <c r="I152" s="18">
        <f t="array" aca="1" ref="I152" ca="1">INDEX(OFFSET(INDIRECT("'"&amp;I$145&amp;"'!A1"),0,$C$144,200,1),MATCH(1,(_summary!$B152=INDIRECT("'"&amp;I$145&amp;"'!A1:A300"))*(_summary!$C152=INDIRECT("'"&amp;I$145&amp;"'!B1:B300")),0))</f>
        <v>1.4805118735047151E-2</v>
      </c>
      <c r="J152" s="18">
        <f t="array" aca="1" ref="J152" ca="1">INDEX(OFFSET(INDIRECT("'"&amp;J$145&amp;"'!A1"),0,$C$144,200,1),MATCH(1,(_summary!$B152=INDIRECT("'"&amp;J$145&amp;"'!A1:A300"))*(_summary!$C152=INDIRECT("'"&amp;J$145&amp;"'!B1:B300")),0))</f>
        <v>2.4280713557780766E-5</v>
      </c>
      <c r="K152" s="18">
        <f t="array" aca="1" ref="K152" ca="1">INDEX(OFFSET(INDIRECT("'"&amp;K$145&amp;"'!A1"),0,$C$144,200,1),MATCH(1,(_summary!$B152=INDIRECT("'"&amp;K$145&amp;"'!A1:A300"))*(_summary!$C152=INDIRECT("'"&amp;K$145&amp;"'!B1:B300")),0))</f>
        <v>0.37595543809988952</v>
      </c>
      <c r="L152" s="18">
        <f t="array" aca="1" ref="L152" ca="1">INDEX(OFFSET(INDIRECT("'"&amp;L$145&amp;"'!A1"),0,$C$144,200,1),MATCH(1,(_summary!$B152=INDIRECT("'"&amp;L$145&amp;"'!A1:A300"))*(_summary!$C152=INDIRECT("'"&amp;L$145&amp;"'!B1:B300")),0))</f>
        <v>6.2986499584964911E-2</v>
      </c>
      <c r="M152" s="18">
        <f t="array" aca="1" ref="M152" ca="1">INDEX(OFFSET(INDIRECT("'"&amp;M$145&amp;"'!A1"),0,$C$144,200,1),MATCH(1,(_summary!$B152=INDIRECT("'"&amp;M$145&amp;"'!A1:A300"))*(_summary!$C152=INDIRECT("'"&amp;M$145&amp;"'!B1:B300")),0))</f>
        <v>4.7320919005843344E-3</v>
      </c>
      <c r="N152" s="18">
        <f t="array" aca="1" ref="N152" ca="1">INDEX(OFFSET(INDIRECT("'"&amp;N$145&amp;"'!A1"),0,$C$144,200,1),MATCH(1,(_summary!$B152=INDIRECT("'"&amp;N$145&amp;"'!A1:A300"))*(_summary!$C152=INDIRECT("'"&amp;N$145&amp;"'!B1:B300")),0))</f>
        <v>4.8561427115561531E-5</v>
      </c>
      <c r="O152" s="18">
        <f t="array" aca="1" ref="O152" ca="1">INDEX(OFFSET(INDIRECT("'"&amp;O$145&amp;"'!A1"),0,$C$144,200,1),MATCH(1,(_summary!$B152=INDIRECT("'"&amp;O$145&amp;"'!A1:A300"))*(_summary!$C152=INDIRECT("'"&amp;O$145&amp;"'!B1:B300")),0))</f>
        <v>0</v>
      </c>
      <c r="P152" s="18"/>
      <c r="Q152" s="16">
        <f t="shared" ca="1" si="8"/>
        <v>1.0002539109959483</v>
      </c>
    </row>
    <row r="153" spans="2:18" ht="15.6" thickTop="1" thickBot="1" x14ac:dyDescent="0.35">
      <c r="B153" t="s">
        <v>25</v>
      </c>
      <c r="C153">
        <v>1</v>
      </c>
      <c r="D153" s="18">
        <f t="array" aca="1" ref="D153" ca="1">INDEX(OFFSET(INDIRECT("'"&amp;D$145&amp;"'!A1"),0,$C$144,200,1),MATCH(1,(_summary!$B153=INDIRECT("'"&amp;D$145&amp;"'!A1:A300"))*(_summary!$C153=INDIRECT("'"&amp;D$145&amp;"'!B1:B300")),0))</f>
        <v>0.27126895811167639</v>
      </c>
      <c r="E153" s="18">
        <f t="array" aca="1" ref="E153" ca="1">INDEX(OFFSET(INDIRECT("'"&amp;E$145&amp;"'!A1"),0,$C$144,200,1),MATCH(1,(_summary!$B153=INDIRECT("'"&amp;E$145&amp;"'!A1:A300"))*(_summary!$C153=INDIRECT("'"&amp;E$145&amp;"'!B1:B300")),0))</f>
        <v>0.10443623788279947</v>
      </c>
      <c r="F153" s="18">
        <f t="array" aca="1" ref="F153" ca="1">INDEX(OFFSET(INDIRECT("'"&amp;F$145&amp;"'!A1"),0,$C$144,200,1),MATCH(1,(_summary!$B153=INDIRECT("'"&amp;F$145&amp;"'!A1:A300"))*(_summary!$C153=INDIRECT("'"&amp;F$145&amp;"'!B1:B300")),0))</f>
        <v>9.6204595605898352E-4</v>
      </c>
      <c r="G153" s="18">
        <f t="array" aca="1" ref="G153" ca="1">INDEX(OFFSET(INDIRECT("'"&amp;G$145&amp;"'!A1"),0,$C$144,200,1),MATCH(1,(_summary!$B153=INDIRECT("'"&amp;G$145&amp;"'!A1:A300"))*(_summary!$C153=INDIRECT("'"&amp;G$145&amp;"'!B1:B300")),0))</f>
        <v>0</v>
      </c>
      <c r="H153" s="18">
        <f t="array" aca="1" ref="H153" ca="1">INDEX(OFFSET(INDIRECT("'"&amp;H$145&amp;"'!A1"),0,$C$144,200,1),MATCH(1,(_summary!$B153=INDIRECT("'"&amp;H$145&amp;"'!A1:A300"))*(_summary!$C153=INDIRECT("'"&amp;H$145&amp;"'!B1:B300")),0))</f>
        <v>1.3524597939839269E-4</v>
      </c>
      <c r="I153" s="18">
        <f t="array" aca="1" ref="I153" ca="1">INDEX(OFFSET(INDIRECT("'"&amp;I$145&amp;"'!A1"),0,$C$144,200,1),MATCH(1,(_summary!$B153=INDIRECT("'"&amp;I$145&amp;"'!A1:A300"))*(_summary!$C153=INDIRECT("'"&amp;I$145&amp;"'!B1:B300")),0))</f>
        <v>9.0163986265595123E-6</v>
      </c>
      <c r="J153" s="18">
        <f t="array" aca="1" ref="J153" ca="1">INDEX(OFFSET(INDIRECT("'"&amp;J$145&amp;"'!A1"),0,$C$144,200,1),MATCH(1,(_summary!$B153=INDIRECT("'"&amp;J$145&amp;"'!A1:A300"))*(_summary!$C153=INDIRECT("'"&amp;J$145&amp;"'!B1:B300")),0))</f>
        <v>9.0163986265595123E-6</v>
      </c>
      <c r="K153" s="18">
        <f t="array" aca="1" ref="K153" ca="1">INDEX(OFFSET(INDIRECT("'"&amp;K$145&amp;"'!A1"),0,$C$144,200,1),MATCH(1,(_summary!$B153=INDIRECT("'"&amp;K$145&amp;"'!A1:A300"))*(_summary!$C153=INDIRECT("'"&amp;K$145&amp;"'!B1:B300")),0))</f>
        <v>0.62356558646307336</v>
      </c>
      <c r="L153" s="18">
        <f t="array" aca="1" ref="L153" ca="1">INDEX(OFFSET(INDIRECT("'"&amp;L$145&amp;"'!A1"),0,$C$144,200,1),MATCH(1,(_summary!$B153=INDIRECT("'"&amp;L$145&amp;"'!A1:A300"))*(_summary!$C153=INDIRECT("'"&amp;L$145&amp;"'!B1:B300")),0))</f>
        <v>4.057379381951781E-4</v>
      </c>
      <c r="M153" s="18">
        <f t="array" aca="1" ref="M153" ca="1">INDEX(OFFSET(INDIRECT("'"&amp;M$145&amp;"'!A1"),0,$C$144,200,1),MATCH(1,(_summary!$B153=INDIRECT("'"&amp;M$145&amp;"'!A1:A300"))*(_summary!$C153=INDIRECT("'"&amp;M$145&amp;"'!B1:B300")),0))</f>
        <v>5.4098391759357067E-5</v>
      </c>
      <c r="N153" s="18">
        <f t="array" aca="1" ref="N153" ca="1">INDEX(OFFSET(INDIRECT("'"&amp;N$145&amp;"'!A1"),0,$C$144,200,1),MATCH(1,(_summary!$B153=INDIRECT("'"&amp;N$145&amp;"'!A1:A300"))*(_summary!$C153=INDIRECT("'"&amp;N$145&amp;"'!B1:B300")),0))</f>
        <v>1.8032797253119025E-5</v>
      </c>
      <c r="O153" s="18">
        <f t="array" aca="1" ref="O153" ca="1">INDEX(OFFSET(INDIRECT("'"&amp;O$145&amp;"'!A1"),0,$C$144,200,1),MATCH(1,(_summary!$B153=INDIRECT("'"&amp;O$145&amp;"'!A1:A300"))*(_summary!$C153=INDIRECT("'"&amp;O$145&amp;"'!B1:B300")),0))</f>
        <v>0</v>
      </c>
      <c r="P153" s="18"/>
      <c r="Q153" s="16">
        <f t="shared" ca="1" si="8"/>
        <v>1.0008639763174676</v>
      </c>
    </row>
    <row r="154" spans="2:18" ht="15.6" thickTop="1" thickBot="1" x14ac:dyDescent="0.35">
      <c r="B154" t="s">
        <v>11</v>
      </c>
      <c r="C154">
        <v>1</v>
      </c>
      <c r="D154" s="18">
        <f t="array" aca="1" ref="D154" ca="1">INDEX(OFFSET(INDIRECT("'"&amp;D$145&amp;"'!A1"),0,$C$144,200,1),MATCH(1,(_summary!$B154=INDIRECT("'"&amp;D$145&amp;"'!A1:A300"))*(_summary!$C154=INDIRECT("'"&amp;D$145&amp;"'!B1:B300")),0))</f>
        <v>0.46562955112491189</v>
      </c>
      <c r="E154" s="18">
        <f t="array" aca="1" ref="E154" ca="1">INDEX(OFFSET(INDIRECT("'"&amp;E$145&amp;"'!A1"),0,$C$144,200,1),MATCH(1,(_summary!$B154=INDIRECT("'"&amp;E$145&amp;"'!A1:A300"))*(_summary!$C154=INDIRECT("'"&amp;E$145&amp;"'!B1:B300")),0))</f>
        <v>5.7058369539634765E-3</v>
      </c>
      <c r="F154" s="18">
        <f t="array" aca="1" ref="F154" ca="1">INDEX(OFFSET(INDIRECT("'"&amp;F$145&amp;"'!A1"),0,$C$144,200,1),MATCH(1,(_summary!$B154=INDIRECT("'"&amp;F$145&amp;"'!A1:A300"))*(_summary!$C154=INDIRECT("'"&amp;F$145&amp;"'!B1:B300")),0))</f>
        <v>6.2392422576576449E-2</v>
      </c>
      <c r="G154" s="18">
        <f t="array" aca="1" ref="G154" ca="1">INDEX(OFFSET(INDIRECT("'"&amp;G$145&amp;"'!A1"),0,$C$144,200,1),MATCH(1,(_summary!$B154=INDIRECT("'"&amp;G$145&amp;"'!A1:A300"))*(_summary!$C154=INDIRECT("'"&amp;G$145&amp;"'!B1:B300")),0))</f>
        <v>3.2273144355854573E-4</v>
      </c>
      <c r="H154" s="18">
        <f t="array" aca="1" ref="H154" ca="1">INDEX(OFFSET(INDIRECT("'"&amp;H$145&amp;"'!A1"),0,$C$144,200,1),MATCH(1,(_summary!$B154=INDIRECT("'"&amp;H$145&amp;"'!A1:A300"))*(_summary!$C154=INDIRECT("'"&amp;H$145&amp;"'!B1:B300")),0))</f>
        <v>1.7130232482503037E-4</v>
      </c>
      <c r="I154" s="18">
        <f t="array" aca="1" ref="I154" ca="1">INDEX(OFFSET(INDIRECT("'"&amp;I$145&amp;"'!A1"),0,$C$144,200,1),MATCH(1,(_summary!$B154=INDIRECT("'"&amp;I$145&amp;"'!A1:A300"))*(_summary!$C154=INDIRECT("'"&amp;I$145&amp;"'!B1:B300")),0))</f>
        <v>1.1420154988335357E-5</v>
      </c>
      <c r="J154" s="18">
        <f t="array" aca="1" ref="J154" ca="1">INDEX(OFFSET(INDIRECT("'"&amp;J$145&amp;"'!A1"),0,$C$144,200,1),MATCH(1,(_summary!$B154=INDIRECT("'"&amp;J$145&amp;"'!A1:A300"))*(_summary!$C154=INDIRECT("'"&amp;J$145&amp;"'!B1:B300")),0))</f>
        <v>6.6240997281493872E-4</v>
      </c>
      <c r="K154" s="18">
        <f t="array" aca="1" ref="K154" ca="1">INDEX(OFFSET(INDIRECT("'"&amp;K$145&amp;"'!A1"),0,$C$144,200,1),MATCH(1,(_summary!$B154=INDIRECT("'"&amp;K$145&amp;"'!A1:A300"))*(_summary!$C154=INDIRECT("'"&amp;K$145&amp;"'!B1:B300")),0))</f>
        <v>0.30172350046049595</v>
      </c>
      <c r="L154" s="18">
        <f t="array" aca="1" ref="L154" ca="1">INDEX(OFFSET(INDIRECT("'"&amp;L$145&amp;"'!A1"),0,$C$144,200,1),MATCH(1,(_summary!$B154=INDIRECT("'"&amp;L$145&amp;"'!A1:A300"))*(_summary!$C154=INDIRECT("'"&amp;L$145&amp;"'!B1:B300")),0))</f>
        <v>0.16277502524943185</v>
      </c>
      <c r="M154" s="18">
        <f t="array" aca="1" ref="M154" ca="1">INDEX(OFFSET(INDIRECT("'"&amp;M$145&amp;"'!A1"),0,$C$144,200,1),MATCH(1,(_summary!$B154=INDIRECT("'"&amp;M$145&amp;"'!A1:A300"))*(_summary!$C154=INDIRECT("'"&amp;M$145&amp;"'!B1:B300")),0))</f>
        <v>5.8295942845665717E-4</v>
      </c>
      <c r="N154" s="18">
        <f t="array" aca="1" ref="N154" ca="1">INDEX(OFFSET(INDIRECT("'"&amp;N$145&amp;"'!A1"),0,$C$144,200,1),MATCH(1,(_summary!$B154=INDIRECT("'"&amp;N$145&amp;"'!A1:A300"))*(_summary!$C154=INDIRECT("'"&amp;N$145&amp;"'!B1:B300")),0))</f>
        <v>2.2840309976670713E-5</v>
      </c>
      <c r="O154" s="18">
        <f t="array" aca="1" ref="O154" ca="1">INDEX(OFFSET(INDIRECT("'"&amp;O$145&amp;"'!A1"),0,$C$144,200,1),MATCH(1,(_summary!$B154=INDIRECT("'"&amp;O$145&amp;"'!A1:A300"))*(_summary!$C154=INDIRECT("'"&amp;O$145&amp;"'!B1:B300")),0))</f>
        <v>0</v>
      </c>
      <c r="P154" s="18"/>
      <c r="Q154" s="16">
        <f t="shared" ca="1" si="8"/>
        <v>0.99999999999999978</v>
      </c>
    </row>
    <row r="155" spans="2:18" ht="15.6" thickTop="1" thickBot="1" x14ac:dyDescent="0.35">
      <c r="B155" t="s">
        <v>3</v>
      </c>
      <c r="C155">
        <v>1</v>
      </c>
      <c r="D155" s="18">
        <f t="array" aca="1" ref="D155" ca="1">INDEX(OFFSET(INDIRECT("'"&amp;D$145&amp;"'!A1"),0,$C$144,200,1),MATCH(1,(_summary!$B155=INDIRECT("'"&amp;D$145&amp;"'!A1:A300"))*(_summary!$C155=INDIRECT("'"&amp;D$145&amp;"'!B1:B300")),0))</f>
        <v>0.36214802096851501</v>
      </c>
      <c r="E155" s="18">
        <f t="array" aca="1" ref="E155" ca="1">INDEX(OFFSET(INDIRECT("'"&amp;E$145&amp;"'!A1"),0,$C$144,200,1),MATCH(1,(_summary!$B155=INDIRECT("'"&amp;E$145&amp;"'!A1:A300"))*(_summary!$C155=INDIRECT("'"&amp;E$145&amp;"'!B1:B300")),0))</f>
        <v>0.29055944497402009</v>
      </c>
      <c r="F155" s="18">
        <f t="array" aca="1" ref="F155" ca="1">INDEX(OFFSET(INDIRECT("'"&amp;F$145&amp;"'!A1"),0,$C$144,200,1),MATCH(1,(_summary!$B155=INDIRECT("'"&amp;F$145&amp;"'!A1:A300"))*(_summary!$C155=INDIRECT("'"&amp;F$145&amp;"'!B1:B300")),0))</f>
        <v>9.2453138588556888E-2</v>
      </c>
      <c r="G155" s="18">
        <f t="array" aca="1" ref="G155" ca="1">INDEX(OFFSET(INDIRECT("'"&amp;G$145&amp;"'!A1"),0,$C$144,200,1),MATCH(1,(_summary!$B155=INDIRECT("'"&amp;G$145&amp;"'!A1:A300"))*(_summary!$C155=INDIRECT("'"&amp;G$145&amp;"'!B1:B300")),0))</f>
        <v>0</v>
      </c>
      <c r="H155" s="18">
        <f t="array" aca="1" ref="H155" ca="1">INDEX(OFFSET(INDIRECT("'"&amp;H$145&amp;"'!A1"),0,$C$144,200,1),MATCH(1,(_summary!$B155=INDIRECT("'"&amp;H$145&amp;"'!A1:A300"))*(_summary!$C155=INDIRECT("'"&amp;H$145&amp;"'!B1:B300")),0))</f>
        <v>6.0845817128746813E-4</v>
      </c>
      <c r="I155" s="18">
        <f t="array" aca="1" ref="I155" ca="1">INDEX(OFFSET(INDIRECT("'"&amp;I$145&amp;"'!A1"),0,$C$144,200,1),MATCH(1,(_summary!$B155=INDIRECT("'"&amp;I$145&amp;"'!A1:A300"))*(_summary!$C155=INDIRECT("'"&amp;I$145&amp;"'!B1:B300")),0))</f>
        <v>4.0563878085831203E-5</v>
      </c>
      <c r="J155" s="18">
        <f t="array" aca="1" ref="J155" ca="1">INDEX(OFFSET(INDIRECT("'"&amp;J$145&amp;"'!A1"),0,$C$144,200,1),MATCH(1,(_summary!$B155=INDIRECT("'"&amp;J$145&amp;"'!A1:A300"))*(_summary!$C155=INDIRECT("'"&amp;J$145&amp;"'!B1:B300")),0))</f>
        <v>4.0563878085831203E-5</v>
      </c>
      <c r="K155" s="18">
        <f t="array" aca="1" ref="K155" ca="1">INDEX(OFFSET(INDIRECT("'"&amp;K$145&amp;"'!A1"),0,$C$144,200,1),MATCH(1,(_summary!$B155=INDIRECT("'"&amp;K$145&amp;"'!A1:A300"))*(_summary!$C155=INDIRECT("'"&amp;K$145&amp;"'!B1:B300")),0))</f>
        <v>0.18279754812236459</v>
      </c>
      <c r="L155" s="18">
        <f t="array" aca="1" ref="L155" ca="1">INDEX(OFFSET(INDIRECT("'"&amp;L$145&amp;"'!A1"),0,$C$144,200,1),MATCH(1,(_summary!$B155=INDIRECT("'"&amp;L$145&amp;"'!A1:A300"))*(_summary!$C155=INDIRECT("'"&amp;L$145&amp;"'!B1:B300")),0))</f>
        <v>6.6565992302288074E-2</v>
      </c>
      <c r="M155" s="18">
        <f t="array" aca="1" ref="M155" ca="1">INDEX(OFFSET(INDIRECT("'"&amp;M$145&amp;"'!A1"),0,$C$144,200,1),MATCH(1,(_summary!$B155=INDIRECT("'"&amp;M$145&amp;"'!A1:A300"))*(_summary!$C155=INDIRECT("'"&amp;M$145&amp;"'!B1:B300")),0))</f>
        <v>5.2074333999678566E-3</v>
      </c>
      <c r="N155" s="18">
        <f t="array" aca="1" ref="N155" ca="1">INDEX(OFFSET(INDIRECT("'"&amp;N$145&amp;"'!A1"),0,$C$144,200,1),MATCH(1,(_summary!$B155=INDIRECT("'"&amp;N$145&amp;"'!A1:A300"))*(_summary!$C155=INDIRECT("'"&amp;N$145&amp;"'!B1:B300")),0))</f>
        <v>8.1127756171662407E-5</v>
      </c>
      <c r="O155" s="18">
        <f t="array" aca="1" ref="O155" ca="1">INDEX(OFFSET(INDIRECT("'"&amp;O$145&amp;"'!A1"),0,$C$144,200,1),MATCH(1,(_summary!$B155=INDIRECT("'"&amp;O$145&amp;"'!A1:A300"))*(_summary!$C155=INDIRECT("'"&amp;O$145&amp;"'!B1:B300")),0))</f>
        <v>0</v>
      </c>
      <c r="P155" s="18"/>
      <c r="Q155" s="16">
        <f t="shared" ca="1" si="8"/>
        <v>1.0005022920393434</v>
      </c>
    </row>
    <row r="156" spans="2:18" ht="15.6" thickTop="1" thickBot="1" x14ac:dyDescent="0.35">
      <c r="B156" t="s">
        <v>2</v>
      </c>
      <c r="C156">
        <v>1</v>
      </c>
      <c r="D156" s="18">
        <f t="array" aca="1" ref="D156" ca="1">INDEX(OFFSET(INDIRECT("'"&amp;D$145&amp;"'!A1"),0,$C$144,200,1),MATCH(1,(_summary!$B156=INDIRECT("'"&amp;D$145&amp;"'!A1:A300"))*(_summary!$C156=INDIRECT("'"&amp;D$145&amp;"'!B1:B300")),0))</f>
        <v>0.20686055170420559</v>
      </c>
      <c r="E156" s="18">
        <f t="array" aca="1" ref="E156" ca="1">INDEX(OFFSET(INDIRECT("'"&amp;E$145&amp;"'!A1"),0,$C$144,200,1),MATCH(1,(_summary!$B156=INDIRECT("'"&amp;E$145&amp;"'!A1:A300"))*(_summary!$C156=INDIRECT("'"&amp;E$145&amp;"'!B1:B300")),0))</f>
        <v>0.42013507795644045</v>
      </c>
      <c r="F156" s="18">
        <f t="array" aca="1" ref="F156" ca="1">INDEX(OFFSET(INDIRECT("'"&amp;F$145&amp;"'!A1"),0,$C$144,200,1),MATCH(1,(_summary!$B156=INDIRECT("'"&amp;F$145&amp;"'!A1:A300"))*(_summary!$C156=INDIRECT("'"&amp;F$145&amp;"'!B1:B300")),0))</f>
        <v>0.18831555185166238</v>
      </c>
      <c r="G156" s="18">
        <f t="array" aca="1" ref="G156" ca="1">INDEX(OFFSET(INDIRECT("'"&amp;G$145&amp;"'!A1"),0,$C$144,200,1),MATCH(1,(_summary!$B156=INDIRECT("'"&amp;G$145&amp;"'!A1:A300"))*(_summary!$C156=INDIRECT("'"&amp;G$145&amp;"'!B1:B300")),0))</f>
        <v>7.7391535775725587E-3</v>
      </c>
      <c r="H156" s="18">
        <f t="array" aca="1" ref="H156" ca="1">INDEX(OFFSET(INDIRECT("'"&amp;H$145&amp;"'!A1"),0,$C$144,200,1),MATCH(1,(_summary!$B156=INDIRECT("'"&amp;H$145&amp;"'!A1:A300"))*(_summary!$C156=INDIRECT("'"&amp;H$145&amp;"'!B1:B300")),0))</f>
        <v>1.0855859397578918E-3</v>
      </c>
      <c r="I156" s="18">
        <f t="array" aca="1" ref="I156" ca="1">INDEX(OFFSET(INDIRECT("'"&amp;I$145&amp;"'!A1"),0,$C$144,200,1),MATCH(1,(_summary!$B156=INDIRECT("'"&amp;I$145&amp;"'!A1:A300"))*(_summary!$C156=INDIRECT("'"&amp;I$145&amp;"'!B1:B300")),0))</f>
        <v>8.3070750433290579E-3</v>
      </c>
      <c r="J156" s="18">
        <f t="array" aca="1" ref="J156" ca="1">INDEX(OFFSET(INDIRECT("'"&amp;J$145&amp;"'!A1"),0,$C$144,200,1),MATCH(1,(_summary!$B156=INDIRECT("'"&amp;J$145&amp;"'!A1:A300"))*(_summary!$C156=INDIRECT("'"&amp;J$145&amp;"'!B1:B300")),0))</f>
        <v>1.0107559500520125E-4</v>
      </c>
      <c r="K156" s="18">
        <f t="array" aca="1" ref="K156" ca="1">INDEX(OFFSET(INDIRECT("'"&amp;K$145&amp;"'!A1"),0,$C$144,200,1),MATCH(1,(_summary!$B156=INDIRECT("'"&amp;K$145&amp;"'!A1:A300"))*(_summary!$C156=INDIRECT("'"&amp;K$145&amp;"'!B1:B300")),0))</f>
        <v>0.12335156893004541</v>
      </c>
      <c r="L156" s="18">
        <f t="array" aca="1" ref="L156" ca="1">INDEX(OFFSET(INDIRECT("'"&amp;L$145&amp;"'!A1"),0,$C$144,200,1),MATCH(1,(_summary!$B156=INDIRECT("'"&amp;L$145&amp;"'!A1:A300"))*(_summary!$C156=INDIRECT("'"&amp;L$145&amp;"'!B1:B300")),0))</f>
        <v>2.8619583749525918E-2</v>
      </c>
      <c r="M156" s="18">
        <f t="array" aca="1" ref="M156" ca="1">INDEX(OFFSET(INDIRECT("'"&amp;M$145&amp;"'!A1"),0,$C$144,200,1),MATCH(1,(_summary!$B156=INDIRECT("'"&amp;M$145&amp;"'!A1:A300"))*(_summary!$C156=INDIRECT("'"&amp;M$145&amp;"'!B1:B300")),0))</f>
        <v>1.4666124505946147E-2</v>
      </c>
      <c r="N156" s="18">
        <f t="array" aca="1" ref="N156" ca="1">INDEX(OFFSET(INDIRECT("'"&amp;N$145&amp;"'!A1"),0,$C$144,200,1),MATCH(1,(_summary!$B156=INDIRECT("'"&amp;N$145&amp;"'!A1:A300"))*(_summary!$C156=INDIRECT("'"&amp;N$145&amp;"'!B1:B300")),0))</f>
        <v>8.1865114650940237E-4</v>
      </c>
      <c r="O156" s="18">
        <f t="array" aca="1" ref="O156" ca="1">INDEX(OFFSET(INDIRECT("'"&amp;O$145&amp;"'!A1"),0,$C$144,200,1),MATCH(1,(_summary!$B156=INDIRECT("'"&amp;O$145&amp;"'!A1:A300"))*(_summary!$C156=INDIRECT("'"&amp;O$145&amp;"'!B1:B300")),0))</f>
        <v>0</v>
      </c>
      <c r="P156" s="18"/>
      <c r="Q156" s="16">
        <f t="shared" ca="1" si="8"/>
        <v>1</v>
      </c>
    </row>
    <row r="157" spans="2:18" ht="15.6" thickTop="1" thickBot="1" x14ac:dyDescent="0.35">
      <c r="B157" t="s">
        <v>16</v>
      </c>
      <c r="C157">
        <v>1</v>
      </c>
      <c r="D157" s="18">
        <f t="array" aca="1" ref="D157" ca="1">INDEX(OFFSET(INDIRECT("'"&amp;D$145&amp;"'!A1"),0,$C$144,200,1),MATCH(1,(_summary!$B157=INDIRECT("'"&amp;D$145&amp;"'!A1:A300"))*(_summary!$C157=INDIRECT("'"&amp;D$145&amp;"'!B1:B300")),0))</f>
        <v>0.41442391884637775</v>
      </c>
      <c r="E157" s="18">
        <f t="array" aca="1" ref="E157" ca="1">INDEX(OFFSET(INDIRECT("'"&amp;E$145&amp;"'!A1"),0,$C$144,200,1),MATCH(1,(_summary!$B157=INDIRECT("'"&amp;E$145&amp;"'!A1:A300"))*(_summary!$C157=INDIRECT("'"&amp;E$145&amp;"'!B1:B300")),0))</f>
        <v>0.11608424317752838</v>
      </c>
      <c r="F157" s="18">
        <f t="array" aca="1" ref="F157" ca="1">INDEX(OFFSET(INDIRECT("'"&amp;F$145&amp;"'!A1"),0,$C$144,200,1),MATCH(1,(_summary!$B157=INDIRECT("'"&amp;F$145&amp;"'!A1:A300"))*(_summary!$C157=INDIRECT("'"&amp;F$145&amp;"'!B1:B300")),0))</f>
        <v>0.19085118182386995</v>
      </c>
      <c r="G157" s="18">
        <f t="array" aca="1" ref="G157" ca="1">INDEX(OFFSET(INDIRECT("'"&amp;G$145&amp;"'!A1"),0,$C$144,200,1),MATCH(1,(_summary!$B157=INDIRECT("'"&amp;G$145&amp;"'!A1:A300"))*(_summary!$C157=INDIRECT("'"&amp;G$145&amp;"'!B1:B300")),0))</f>
        <v>1.000593495785878E-3</v>
      </c>
      <c r="H157" s="18">
        <f t="array" aca="1" ref="H157" ca="1">INDEX(OFFSET(INDIRECT("'"&amp;H$145&amp;"'!A1"),0,$C$144,200,1),MATCH(1,(_summary!$B157=INDIRECT("'"&amp;H$145&amp;"'!A1:A300"))*(_summary!$C157=INDIRECT("'"&amp;H$145&amp;"'!B1:B300")),0))</f>
        <v>6.4948363768312632E-4</v>
      </c>
      <c r="I157" s="18">
        <f t="array" aca="1" ref="I157" ca="1">INDEX(OFFSET(INDIRECT("'"&amp;I$145&amp;"'!A1"),0,$C$144,200,1),MATCH(1,(_summary!$B157=INDIRECT("'"&amp;I$145&amp;"'!A1:A300"))*(_summary!$C157=INDIRECT("'"&amp;I$145&amp;"'!B1:B300")),0))</f>
        <v>4.3298909178875094E-5</v>
      </c>
      <c r="J157" s="18">
        <f t="array" aca="1" ref="J157" ca="1">INDEX(OFFSET(INDIRECT("'"&amp;J$145&amp;"'!A1"),0,$C$144,200,1),MATCH(1,(_summary!$B157=INDIRECT("'"&amp;J$145&amp;"'!A1:A300"))*(_summary!$C157=INDIRECT("'"&amp;J$145&amp;"'!B1:B300")),0))</f>
        <v>4.3298909178875094E-5</v>
      </c>
      <c r="K157" s="18">
        <f t="array" aca="1" ref="K157" ca="1">INDEX(OFFSET(INDIRECT("'"&amp;K$145&amp;"'!A1"),0,$C$144,200,1),MATCH(1,(_summary!$B157=INDIRECT("'"&amp;K$145&amp;"'!A1:A300"))*(_summary!$C157=INDIRECT("'"&amp;K$145&amp;"'!B1:B300")),0))</f>
        <v>0.18739492363065879</v>
      </c>
      <c r="L157" s="18">
        <f t="array" aca="1" ref="L157" ca="1">INDEX(OFFSET(INDIRECT("'"&amp;L$145&amp;"'!A1"),0,$C$144,200,1),MATCH(1,(_summary!$B157=INDIRECT("'"&amp;L$145&amp;"'!A1:A300"))*(_summary!$C157=INDIRECT("'"&amp;L$145&amp;"'!B1:B300")),0))</f>
        <v>2.0732407685835542E-2</v>
      </c>
      <c r="M157" s="18">
        <f t="array" aca="1" ref="M157" ca="1">INDEX(OFFSET(INDIRECT("'"&amp;M$145&amp;"'!A1"),0,$C$144,200,1),MATCH(1,(_summary!$B157=INDIRECT("'"&amp;M$145&amp;"'!A1:A300"))*(_summary!$C157=INDIRECT("'"&amp;M$145&amp;"'!B1:B300")),0))</f>
        <v>6.8702409918348167E-2</v>
      </c>
      <c r="N157" s="18">
        <f t="array" aca="1" ref="N157" ca="1">INDEX(OFFSET(INDIRECT("'"&amp;N$145&amp;"'!A1"),0,$C$144,200,1),MATCH(1,(_summary!$B157=INDIRECT("'"&amp;N$145&amp;"'!A1:A300"))*(_summary!$C157=INDIRECT("'"&amp;N$145&amp;"'!B1:B300")),0))</f>
        <v>8.6597818357750188E-5</v>
      </c>
      <c r="O157" s="18">
        <f t="array" aca="1" ref="O157" ca="1">INDEX(OFFSET(INDIRECT("'"&amp;O$145&amp;"'!A1"),0,$C$144,200,1),MATCH(1,(_summary!$B157=INDIRECT("'"&amp;O$145&amp;"'!A1:A300"))*(_summary!$C157=INDIRECT("'"&amp;O$145&amp;"'!B1:B300")),0))</f>
        <v>0</v>
      </c>
      <c r="P157" s="18"/>
      <c r="Q157" s="16">
        <f t="shared" ca="1" si="8"/>
        <v>1.0000123578528031</v>
      </c>
    </row>
    <row r="158" spans="2:18" ht="15.6" thickTop="1" thickBot="1" x14ac:dyDescent="0.35">
      <c r="B158" t="s">
        <v>15</v>
      </c>
      <c r="C158">
        <v>1</v>
      </c>
      <c r="D158" s="18">
        <f t="array" aca="1" ref="D158" ca="1">INDEX(OFFSET(INDIRECT("'"&amp;D$145&amp;"'!A1"),0,$C$144,200,1),MATCH(1,(_summary!$B158=INDIRECT("'"&amp;D$145&amp;"'!A1:A300"))*(_summary!$C158=INDIRECT("'"&amp;D$145&amp;"'!B1:B300")),0))</f>
        <v>0.16410057061655178</v>
      </c>
      <c r="E158" s="18">
        <f t="array" aca="1" ref="E158" ca="1">INDEX(OFFSET(INDIRECT("'"&amp;E$145&amp;"'!A1"),0,$C$144,200,1),MATCH(1,(_summary!$B158=INDIRECT("'"&amp;E$145&amp;"'!A1:A300"))*(_summary!$C158=INDIRECT("'"&amp;E$145&amp;"'!B1:B300")),0))</f>
        <v>0.49292220847668022</v>
      </c>
      <c r="F158" s="18">
        <f t="array" aca="1" ref="F158" ca="1">INDEX(OFFSET(INDIRECT("'"&amp;F$145&amp;"'!A1"),0,$C$144,200,1),MATCH(1,(_summary!$B158=INDIRECT("'"&amp;F$145&amp;"'!A1:A300"))*(_summary!$C158=INDIRECT("'"&amp;F$145&amp;"'!B1:B300")),0))</f>
        <v>0</v>
      </c>
      <c r="G158" s="18">
        <f t="array" aca="1" ref="G158" ca="1">INDEX(OFFSET(INDIRECT("'"&amp;G$145&amp;"'!A1"),0,$C$144,200,1),MATCH(1,(_summary!$B158=INDIRECT("'"&amp;G$145&amp;"'!A1:A300"))*(_summary!$C158=INDIRECT("'"&amp;G$145&amp;"'!B1:B300")),0))</f>
        <v>2.1427509913562393E-2</v>
      </c>
      <c r="H158" s="18">
        <f t="array" aca="1" ref="H158" ca="1">INDEX(OFFSET(INDIRECT("'"&amp;H$145&amp;"'!A1"),0,$C$144,200,1),MATCH(1,(_summary!$B158=INDIRECT("'"&amp;H$145&amp;"'!A1:A300"))*(_summary!$C158=INDIRECT("'"&amp;H$145&amp;"'!B1:B300")),0))</f>
        <v>8.051586103376135E-4</v>
      </c>
      <c r="I158" s="18">
        <f t="array" aca="1" ref="I158" ca="1">INDEX(OFFSET(INDIRECT("'"&amp;I$145&amp;"'!A1"),0,$C$144,200,1),MATCH(1,(_summary!$B158=INDIRECT("'"&amp;I$145&amp;"'!A1:A300"))*(_summary!$C158=INDIRECT("'"&amp;I$145&amp;"'!B1:B300")),0))</f>
        <v>5.3677240689174234E-5</v>
      </c>
      <c r="J158" s="18">
        <f t="array" aca="1" ref="J158" ca="1">INDEX(OFFSET(INDIRECT("'"&amp;J$145&amp;"'!A1"),0,$C$144,200,1),MATCH(1,(_summary!$B158=INDIRECT("'"&amp;J$145&amp;"'!A1:A300"))*(_summary!$C158=INDIRECT("'"&amp;J$145&amp;"'!B1:B300")),0))</f>
        <v>5.3677240689174234E-5</v>
      </c>
      <c r="K158" s="18">
        <f t="array" aca="1" ref="K158" ca="1">INDEX(OFFSET(INDIRECT("'"&amp;K$145&amp;"'!A1"),0,$C$144,200,1),MATCH(1,(_summary!$B158=INDIRECT("'"&amp;K$145&amp;"'!A1:A300"))*(_summary!$C158=INDIRECT("'"&amp;K$145&amp;"'!B1:B300")),0))</f>
        <v>0.31323215474026417</v>
      </c>
      <c r="L158" s="18">
        <f t="array" aca="1" ref="L158" ca="1">INDEX(OFFSET(INDIRECT("'"&amp;L$145&amp;"'!A1"),0,$C$144,200,1),MATCH(1,(_summary!$B158=INDIRECT("'"&amp;L$145&amp;"'!A1:A300"))*(_summary!$C158=INDIRECT("'"&amp;L$145&amp;"'!B1:B300")),0))</f>
        <v>4.5311251672306065E-3</v>
      </c>
      <c r="M158" s="18">
        <f t="array" aca="1" ref="M158" ca="1">INDEX(OFFSET(INDIRECT("'"&amp;M$145&amp;"'!A1"),0,$C$144,200,1),MATCH(1,(_summary!$B158=INDIRECT("'"&amp;M$145&amp;"'!A1:A300"))*(_summary!$C158=INDIRECT("'"&amp;M$145&amp;"'!B1:B300")),0))</f>
        <v>2.7665635126162122E-3</v>
      </c>
      <c r="N158" s="18">
        <f t="array" aca="1" ref="N158" ca="1">INDEX(OFFSET(INDIRECT("'"&amp;N$145&amp;"'!A1"),0,$C$144,200,1),MATCH(1,(_summary!$B158=INDIRECT("'"&amp;N$145&amp;"'!A1:A300"))*(_summary!$C158=INDIRECT("'"&amp;N$145&amp;"'!B1:B300")),0))</f>
        <v>1.0735448137834847E-4</v>
      </c>
      <c r="O158" s="18">
        <f t="array" aca="1" ref="O158" ca="1">INDEX(OFFSET(INDIRECT("'"&amp;O$145&amp;"'!A1"),0,$C$144,200,1),MATCH(1,(_summary!$B158=INDIRECT("'"&amp;O$145&amp;"'!A1:A300"))*(_summary!$C158=INDIRECT("'"&amp;O$145&amp;"'!B1:B300")),0))</f>
        <v>0</v>
      </c>
      <c r="P158" s="18"/>
      <c r="Q158" s="16">
        <f t="shared" ca="1" si="8"/>
        <v>0.99999999999999956</v>
      </c>
    </row>
    <row r="159" spans="2:18" ht="15.6" thickTop="1" thickBot="1" x14ac:dyDescent="0.35">
      <c r="B159" t="s">
        <v>18</v>
      </c>
      <c r="C159">
        <v>1</v>
      </c>
      <c r="D159" s="18">
        <f t="array" aca="1" ref="D159" ca="1">INDEX(OFFSET(INDIRECT("'"&amp;D$145&amp;"'!A1"),0,$C$144,200,1),MATCH(1,(_summary!$B159=INDIRECT("'"&amp;D$145&amp;"'!A1:A300"))*(_summary!$C159=INDIRECT("'"&amp;D$145&amp;"'!B1:B300")),0))</f>
        <v>0.27724331706573474</v>
      </c>
      <c r="E159" s="18">
        <f t="array" aca="1" ref="E159" ca="1">INDEX(OFFSET(INDIRECT("'"&amp;E$145&amp;"'!A1"),0,$C$144,200,1),MATCH(1,(_summary!$B159=INDIRECT("'"&amp;E$145&amp;"'!A1:A300"))*(_summary!$C159=INDIRECT("'"&amp;E$145&amp;"'!B1:B300")),0))</f>
        <v>0.22888427481707449</v>
      </c>
      <c r="F159" s="18">
        <f t="array" aca="1" ref="F159" ca="1">INDEX(OFFSET(INDIRECT("'"&amp;F$145&amp;"'!A1"),0,$C$144,200,1),MATCH(1,(_summary!$B159=INDIRECT("'"&amp;F$145&amp;"'!A1:A300"))*(_summary!$C159=INDIRECT("'"&amp;F$145&amp;"'!B1:B300")),0))</f>
        <v>0.34333781003585795</v>
      </c>
      <c r="G159" s="18">
        <f t="array" aca="1" ref="G159" ca="1">INDEX(OFFSET(INDIRECT("'"&amp;G$145&amp;"'!A1"),0,$C$144,200,1),MATCH(1,(_summary!$B159=INDIRECT("'"&amp;G$145&amp;"'!A1:A300"))*(_summary!$C159=INDIRECT("'"&amp;G$145&amp;"'!B1:B300")),0))</f>
        <v>0.10562088772717261</v>
      </c>
      <c r="H159" s="18">
        <f t="array" aca="1" ref="H159" ca="1">INDEX(OFFSET(INDIRECT("'"&amp;H$145&amp;"'!A1"),0,$C$144,200,1),MATCH(1,(_summary!$B159=INDIRECT("'"&amp;H$145&amp;"'!A1:A300"))*(_summary!$C159=INDIRECT("'"&amp;H$145&amp;"'!B1:B300")),0))</f>
        <v>2.0590712631866808E-3</v>
      </c>
      <c r="I159" s="18">
        <f t="array" aca="1" ref="I159" ca="1">INDEX(OFFSET(INDIRECT("'"&amp;I$145&amp;"'!A1"),0,$C$144,200,1),MATCH(1,(_summary!$B159=INDIRECT("'"&amp;I$145&amp;"'!A1:A300"))*(_summary!$C159=INDIRECT("'"&amp;I$145&amp;"'!B1:B300")),0))</f>
        <v>1.3727141754577875E-4</v>
      </c>
      <c r="J159" s="18">
        <f t="array" aca="1" ref="J159" ca="1">INDEX(OFFSET(INDIRECT("'"&amp;J$145&amp;"'!A1"),0,$C$144,200,1),MATCH(1,(_summary!$B159=INDIRECT("'"&amp;J$145&amp;"'!A1:A300"))*(_summary!$C159=INDIRECT("'"&amp;J$145&amp;"'!B1:B300")),0))</f>
        <v>1.3727141754577875E-4</v>
      </c>
      <c r="K159" s="18">
        <f t="array" aca="1" ref="K159" ca="1">INDEX(OFFSET(INDIRECT("'"&amp;K$145&amp;"'!A1"),0,$C$144,200,1),MATCH(1,(_summary!$B159=INDIRECT("'"&amp;K$145&amp;"'!A1:A300"))*(_summary!$C159=INDIRECT("'"&amp;K$145&amp;"'!B1:B300")),0))</f>
        <v>2.9199074258896021E-2</v>
      </c>
      <c r="L159" s="18">
        <f t="array" aca="1" ref="L159" ca="1">INDEX(OFFSET(INDIRECT("'"&amp;L$145&amp;"'!A1"),0,$C$144,200,1),MATCH(1,(_summary!$B159=INDIRECT("'"&amp;L$145&amp;"'!A1:A300"))*(_summary!$C159=INDIRECT("'"&amp;L$145&amp;"'!B1:B300")),0))</f>
        <v>6.1772137895600432E-3</v>
      </c>
      <c r="M159" s="18">
        <f t="array" aca="1" ref="M159" ca="1">INDEX(OFFSET(INDIRECT("'"&amp;M$145&amp;"'!A1"),0,$C$144,200,1),MATCH(1,(_summary!$B159=INDIRECT("'"&amp;M$145&amp;"'!A1:A300"))*(_summary!$C159=INDIRECT("'"&amp;M$145&amp;"'!B1:B300")),0))</f>
        <v>6.9292653723345195E-3</v>
      </c>
      <c r="N159" s="18">
        <f t="array" aca="1" ref="N159" ca="1">INDEX(OFFSET(INDIRECT("'"&amp;N$145&amp;"'!A1"),0,$C$144,200,1),MATCH(1,(_summary!$B159=INDIRECT("'"&amp;N$145&amp;"'!A1:A300"))*(_summary!$C159=INDIRECT("'"&amp;N$145&amp;"'!B1:B300")),0))</f>
        <v>2.745428350915575E-4</v>
      </c>
      <c r="O159" s="18">
        <f t="array" aca="1" ref="O159" ca="1">INDEX(OFFSET(INDIRECT("'"&amp;O$145&amp;"'!A1"),0,$C$144,200,1),MATCH(1,(_summary!$B159=INDIRECT("'"&amp;O$145&amp;"'!A1:A300"))*(_summary!$C159=INDIRECT("'"&amp;O$145&amp;"'!B1:B300")),0))</f>
        <v>0</v>
      </c>
      <c r="P159" s="18"/>
      <c r="Q159" s="16">
        <f t="shared" ca="1" si="8"/>
        <v>1.0000000000000002</v>
      </c>
    </row>
    <row r="160" spans="2:18" ht="15.6" thickTop="1" thickBot="1" x14ac:dyDescent="0.35">
      <c r="B160" t="s">
        <v>5</v>
      </c>
      <c r="C160">
        <v>1</v>
      </c>
      <c r="D160" s="18">
        <f t="array" aca="1" ref="D160" ca="1">INDEX(OFFSET(INDIRECT("'"&amp;D$145&amp;"'!A1"),0,$C$144,200,1),MATCH(1,(_summary!$B160=INDIRECT("'"&amp;D$145&amp;"'!A1:A300"))*(_summary!$C160=INDIRECT("'"&amp;D$145&amp;"'!B1:B300")),0))</f>
        <v>0.17584740517629663</v>
      </c>
      <c r="E160" s="18">
        <f t="array" aca="1" ref="E160" ca="1">INDEX(OFFSET(INDIRECT("'"&amp;E$145&amp;"'!A1"),0,$C$144,200,1),MATCH(1,(_summary!$B160=INDIRECT("'"&amp;E$145&amp;"'!A1:A300"))*(_summary!$C160=INDIRECT("'"&amp;E$145&amp;"'!B1:B300")),0))</f>
        <v>0.58018396943318207</v>
      </c>
      <c r="F160" s="18">
        <f t="array" aca="1" ref="F160" ca="1">INDEX(OFFSET(INDIRECT("'"&amp;F$145&amp;"'!A1"),0,$C$144,200,1),MATCH(1,(_summary!$B160=INDIRECT("'"&amp;F$145&amp;"'!A1:A300"))*(_summary!$C160=INDIRECT("'"&amp;F$145&amp;"'!B1:B300")),0))</f>
        <v>1.376537094856841E-2</v>
      </c>
      <c r="G160" s="18">
        <f t="array" aca="1" ref="G160" ca="1">INDEX(OFFSET(INDIRECT("'"&amp;G$145&amp;"'!A1"),0,$C$144,200,1),MATCH(1,(_summary!$B160=INDIRECT("'"&amp;G$145&amp;"'!A1:A300"))*(_summary!$C160=INDIRECT("'"&amp;G$145&amp;"'!B1:B300")),0))</f>
        <v>0</v>
      </c>
      <c r="H160" s="18">
        <f t="array" aca="1" ref="H160" ca="1">INDEX(OFFSET(INDIRECT("'"&amp;H$145&amp;"'!A1"),0,$C$144,200,1),MATCH(1,(_summary!$B160=INDIRECT("'"&amp;H$145&amp;"'!A1:A300"))*(_summary!$C160=INDIRECT("'"&amp;H$145&amp;"'!B1:B300")),0))</f>
        <v>7.7312209232296091E-4</v>
      </c>
      <c r="I160" s="18">
        <f t="array" aca="1" ref="I160" ca="1">INDEX(OFFSET(INDIRECT("'"&amp;I$145&amp;"'!A1"),0,$C$144,200,1),MATCH(1,(_summary!$B160=INDIRECT("'"&amp;I$145&amp;"'!A1:A300"))*(_summary!$C160=INDIRECT("'"&amp;I$145&amp;"'!B1:B300")),0))</f>
        <v>5.1541472821530735E-5</v>
      </c>
      <c r="J160" s="18">
        <f t="array" aca="1" ref="J160" ca="1">INDEX(OFFSET(INDIRECT("'"&amp;J$145&amp;"'!A1"),0,$C$144,200,1),MATCH(1,(_summary!$B160=INDIRECT("'"&amp;J$145&amp;"'!A1:A300"))*(_summary!$C160=INDIRECT("'"&amp;J$145&amp;"'!B1:B300")),0))</f>
        <v>5.1541472821530735E-5</v>
      </c>
      <c r="K160" s="18">
        <f t="array" aca="1" ref="K160" ca="1">INDEX(OFFSET(INDIRECT("'"&amp;K$145&amp;"'!A1"),0,$C$144,200,1),MATCH(1,(_summary!$B160=INDIRECT("'"&amp;K$145&amp;"'!A1:A300"))*(_summary!$C160=INDIRECT("'"&amp;K$145&amp;"'!B1:B300")),0))</f>
        <v>0.21663270256157463</v>
      </c>
      <c r="L160" s="18">
        <f t="array" aca="1" ref="L160" ca="1">INDEX(OFFSET(INDIRECT("'"&amp;L$145&amp;"'!A1"),0,$C$144,200,1),MATCH(1,(_summary!$B160=INDIRECT("'"&amp;L$145&amp;"'!A1:A300"))*(_summary!$C160=INDIRECT("'"&amp;L$145&amp;"'!B1:B300")),0))</f>
        <v>6.5510736538861459E-3</v>
      </c>
      <c r="M160" s="18">
        <f t="array" aca="1" ref="M160" ca="1">INDEX(OFFSET(INDIRECT("'"&amp;M$145&amp;"'!A1"),0,$C$144,200,1),MATCH(1,(_summary!$B160=INDIRECT("'"&amp;M$145&amp;"'!A1:A300"))*(_summary!$C160=INDIRECT("'"&amp;M$145&amp;"'!B1:B300")),0))</f>
        <v>6.2182052598118527E-3</v>
      </c>
      <c r="N160" s="18">
        <f t="array" aca="1" ref="N160" ca="1">INDEX(OFFSET(INDIRECT("'"&amp;N$145&amp;"'!A1"),0,$C$144,200,1),MATCH(1,(_summary!$B160=INDIRECT("'"&amp;N$145&amp;"'!A1:A300"))*(_summary!$C160=INDIRECT("'"&amp;N$145&amp;"'!B1:B300")),0))</f>
        <v>1.1657813641098775E-4</v>
      </c>
      <c r="O160" s="18">
        <f t="array" aca="1" ref="O160" ca="1">INDEX(OFFSET(INDIRECT("'"&amp;O$145&amp;"'!A1"),0,$C$144,200,1),MATCH(1,(_summary!$B160=INDIRECT("'"&amp;O$145&amp;"'!A1:A300"))*(_summary!$C160=INDIRECT("'"&amp;O$145&amp;"'!B1:B300")),0))</f>
        <v>0</v>
      </c>
      <c r="P160" s="18"/>
      <c r="Q160" s="16">
        <f t="shared" ca="1" si="8"/>
        <v>1.0001915102076966</v>
      </c>
    </row>
    <row r="161" spans="2:17" ht="15.6" thickTop="1" thickBot="1" x14ac:dyDescent="0.35">
      <c r="B161" t="s">
        <v>23</v>
      </c>
      <c r="C161">
        <v>1</v>
      </c>
      <c r="D161" s="18">
        <f t="array" aca="1" ref="D161" ca="1">INDEX(OFFSET(INDIRECT("'"&amp;D$145&amp;"'!A1"),0,$C$144,200,1),MATCH(1,(_summary!$B161=INDIRECT("'"&amp;D$145&amp;"'!A1:A300"))*(_summary!$C161=INDIRECT("'"&amp;D$145&amp;"'!B1:B300")),0))</f>
        <v>0.1790189593675012</v>
      </c>
      <c r="E161" s="18">
        <f t="array" aca="1" ref="E161" ca="1">INDEX(OFFSET(INDIRECT("'"&amp;E$145&amp;"'!A1"),0,$C$144,200,1),MATCH(1,(_summary!$B161=INDIRECT("'"&amp;E$145&amp;"'!A1:A300"))*(_summary!$C161=INDIRECT("'"&amp;E$145&amp;"'!B1:B300")),0))</f>
        <v>0.16703177462955895</v>
      </c>
      <c r="F161" s="18">
        <f t="array" aca="1" ref="F161" ca="1">INDEX(OFFSET(INDIRECT("'"&amp;F$145&amp;"'!A1"),0,$C$144,200,1),MATCH(1,(_summary!$B161=INDIRECT("'"&amp;F$145&amp;"'!A1:A300"))*(_summary!$C161=INDIRECT("'"&amp;F$145&amp;"'!B1:B300")),0))</f>
        <v>5.2433132479405398E-2</v>
      </c>
      <c r="G161" s="18">
        <f t="array" aca="1" ref="G161" ca="1">INDEX(OFFSET(INDIRECT("'"&amp;G$145&amp;"'!A1"),0,$C$144,200,1),MATCH(1,(_summary!$B161=INDIRECT("'"&amp;G$145&amp;"'!A1:A300"))*(_summary!$C161=INDIRECT("'"&amp;G$145&amp;"'!B1:B300")),0))</f>
        <v>8.8672435746889183E-3</v>
      </c>
      <c r="H161" s="18">
        <f t="array" aca="1" ref="H161" ca="1">INDEX(OFFSET(INDIRECT("'"&amp;H$145&amp;"'!A1"),0,$C$144,200,1),MATCH(1,(_summary!$B161=INDIRECT("'"&amp;H$145&amp;"'!A1:A300"))*(_summary!$C161=INDIRECT("'"&amp;H$145&amp;"'!B1:B300")),0))</f>
        <v>4.2182515235326262E-4</v>
      </c>
      <c r="I161" s="18">
        <f t="array" aca="1" ref="I161" ca="1">INDEX(OFFSET(INDIRECT("'"&amp;I$145&amp;"'!A1"),0,$C$144,200,1),MATCH(1,(_summary!$B161=INDIRECT("'"&amp;I$145&amp;"'!A1:A300"))*(_summary!$C161=INDIRECT("'"&amp;I$145&amp;"'!B1:B300")),0))</f>
        <v>2.8121676823550849E-5</v>
      </c>
      <c r="J161" s="18">
        <f t="array" aca="1" ref="J161" ca="1">INDEX(OFFSET(INDIRECT("'"&amp;J$145&amp;"'!A1"),0,$C$144,200,1),MATCH(1,(_summary!$B161=INDIRECT("'"&amp;J$145&amp;"'!A1:A300"))*(_summary!$C161=INDIRECT("'"&amp;J$145&amp;"'!B1:B300")),0))</f>
        <v>2.8121676823550849E-5</v>
      </c>
      <c r="K161" s="18">
        <f t="array" aca="1" ref="K161" ca="1">INDEX(OFFSET(INDIRECT("'"&amp;K$145&amp;"'!A1"),0,$C$144,200,1),MATCH(1,(_summary!$B161=INDIRECT("'"&amp;K$145&amp;"'!A1:A300"))*(_summary!$C161=INDIRECT("'"&amp;K$145&amp;"'!B1:B300")),0))</f>
        <v>0.59068037257119688</v>
      </c>
      <c r="L161" s="18">
        <f t="array" aca="1" ref="L161" ca="1">INDEX(OFFSET(INDIRECT("'"&amp;L$145&amp;"'!A1"),0,$C$144,200,1),MATCH(1,(_summary!$B161=INDIRECT("'"&amp;L$145&amp;"'!A1:A300"))*(_summary!$C161=INDIRECT("'"&amp;L$145&amp;"'!B1:B300")),0))</f>
        <v>1.2654754570597879E-3</v>
      </c>
      <c r="M161" s="18">
        <f t="array" aca="1" ref="M161" ca="1">INDEX(OFFSET(INDIRECT("'"&amp;M$145&amp;"'!A1"),0,$C$144,200,1),MATCH(1,(_summary!$B161=INDIRECT("'"&amp;M$145&amp;"'!A1:A300"))*(_summary!$C161=INDIRECT("'"&amp;M$145&amp;"'!B1:B300")),0))</f>
        <v>1.6873006094130508E-4</v>
      </c>
      <c r="N161" s="18">
        <f t="array" aca="1" ref="N161" ca="1">INDEX(OFFSET(INDIRECT("'"&amp;N$145&amp;"'!A1"),0,$C$144,200,1),MATCH(1,(_summary!$B161=INDIRECT("'"&amp;N$145&amp;"'!A1:A300"))*(_summary!$C161=INDIRECT("'"&amp;N$145&amp;"'!B1:B300")),0))</f>
        <v>5.6243353647101698E-5</v>
      </c>
      <c r="O161" s="18">
        <f t="array" aca="1" ref="O161" ca="1">INDEX(OFFSET(INDIRECT("'"&amp;O$145&amp;"'!A1"),0,$C$144,200,1),MATCH(1,(_summary!$B161=INDIRECT("'"&amp;O$145&amp;"'!A1:A300"))*(_summary!$C161=INDIRECT("'"&amp;O$145&amp;"'!B1:B300")),0))</f>
        <v>0</v>
      </c>
      <c r="P161" s="18"/>
      <c r="Q161" s="16">
        <f t="shared" ca="1" si="8"/>
        <v>0.99999999999999989</v>
      </c>
    </row>
    <row r="162" spans="2:17" ht="15.6" thickTop="1" thickBot="1" x14ac:dyDescent="0.35">
      <c r="B162" t="s">
        <v>24</v>
      </c>
      <c r="C162">
        <v>1</v>
      </c>
      <c r="D162" s="18">
        <f t="array" aca="1" ref="D162" ca="1">INDEX(OFFSET(INDIRECT("'"&amp;D$145&amp;"'!A1"),0,$C$144,200,1),MATCH(1,(_summary!$B162=INDIRECT("'"&amp;D$145&amp;"'!A1:A300"))*(_summary!$C162=INDIRECT("'"&amp;D$145&amp;"'!B1:B300")),0))</f>
        <v>0.25832449390558265</v>
      </c>
      <c r="E162" s="18">
        <f t="array" aca="1" ref="E162" ca="1">INDEX(OFFSET(INDIRECT("'"&amp;E$145&amp;"'!A1"),0,$C$144,200,1),MATCH(1,(_summary!$B162=INDIRECT("'"&amp;E$145&amp;"'!A1:A300"))*(_summary!$C162=INDIRECT("'"&amp;E$145&amp;"'!B1:B300")),0))</f>
        <v>0.19573575909126553</v>
      </c>
      <c r="F162" s="18">
        <f t="array" aca="1" ref="F162" ca="1">INDEX(OFFSET(INDIRECT("'"&amp;F$145&amp;"'!A1"),0,$C$144,200,1),MATCH(1,(_summary!$B162=INDIRECT("'"&amp;F$145&amp;"'!A1:A300"))*(_summary!$C162=INDIRECT("'"&amp;F$145&amp;"'!B1:B300")),0))</f>
        <v>2.4370855680439018E-2</v>
      </c>
      <c r="G162" s="18">
        <f t="array" aca="1" ref="G162" ca="1">INDEX(OFFSET(INDIRECT("'"&amp;G$145&amp;"'!A1"),0,$C$144,200,1),MATCH(1,(_summary!$B162=INDIRECT("'"&amp;G$145&amp;"'!A1:A300"))*(_summary!$C162=INDIRECT("'"&amp;G$145&amp;"'!B1:B300")),0))</f>
        <v>5.5634402352522122E-2</v>
      </c>
      <c r="H162" s="18">
        <f t="array" aca="1" ref="H162" ca="1">INDEX(OFFSET(INDIRECT("'"&amp;H$145&amp;"'!A1"),0,$C$144,200,1),MATCH(1,(_summary!$B162=INDIRECT("'"&amp;H$145&amp;"'!A1:A300"))*(_summary!$C162=INDIRECT("'"&amp;H$145&amp;"'!B1:B300")),0))</f>
        <v>7.7546473755259486E-4</v>
      </c>
      <c r="I162" s="18">
        <f t="array" aca="1" ref="I162" ca="1">INDEX(OFFSET(INDIRECT("'"&amp;I$145&amp;"'!A1"),0,$C$144,200,1),MATCH(1,(_summary!$B162=INDIRECT("'"&amp;I$145&amp;"'!A1:A300"))*(_summary!$C162=INDIRECT("'"&amp;I$145&amp;"'!B1:B300")),0))</f>
        <v>5.1697649170173004E-5</v>
      </c>
      <c r="J162" s="18">
        <f t="array" aca="1" ref="J162" ca="1">INDEX(OFFSET(INDIRECT("'"&amp;J$145&amp;"'!A1"),0,$C$144,200,1),MATCH(1,(_summary!$B162=INDIRECT("'"&amp;J$145&amp;"'!A1:A300"))*(_summary!$C162=INDIRECT("'"&amp;J$145&amp;"'!B1:B300")),0))</f>
        <v>5.1697649170173004E-5</v>
      </c>
      <c r="K162" s="18">
        <f t="array" aca="1" ref="K162" ca="1">INDEX(OFFSET(INDIRECT("'"&amp;K$145&amp;"'!A1"),0,$C$144,200,1),MATCH(1,(_summary!$B162=INDIRECT("'"&amp;K$145&amp;"'!A1:A300"))*(_summary!$C162=INDIRECT("'"&amp;K$145&amp;"'!B1:B300")),0))</f>
        <v>0.46231565352827847</v>
      </c>
      <c r="L162" s="18">
        <f t="array" aca="1" ref="L162" ca="1">INDEX(OFFSET(INDIRECT("'"&amp;L$145&amp;"'!A1"),0,$C$144,200,1),MATCH(1,(_summary!$B162=INDIRECT("'"&amp;L$145&amp;"'!A1:A300"))*(_summary!$C162=INDIRECT("'"&amp;L$145&amp;"'!B1:B300")),0))</f>
        <v>2.3263942126577845E-3</v>
      </c>
      <c r="M162" s="18">
        <f t="array" aca="1" ref="M162" ca="1">INDEX(OFFSET(INDIRECT("'"&amp;M$145&amp;"'!A1"),0,$C$144,200,1),MATCH(1,(_summary!$B162=INDIRECT("'"&amp;M$145&amp;"'!A1:A300"))*(_summary!$C162=INDIRECT("'"&amp;M$145&amp;"'!B1:B300")),0))</f>
        <v>3.1018589502103801E-4</v>
      </c>
      <c r="N162" s="18">
        <f t="array" aca="1" ref="N162" ca="1">INDEX(OFFSET(INDIRECT("'"&amp;N$145&amp;"'!A1"),0,$C$144,200,1),MATCH(1,(_summary!$B162=INDIRECT("'"&amp;N$145&amp;"'!A1:A300"))*(_summary!$C162=INDIRECT("'"&amp;N$145&amp;"'!B1:B300")),0))</f>
        <v>1.0339529834034601E-4</v>
      </c>
      <c r="O162" s="18">
        <f t="array" aca="1" ref="O162" ca="1">INDEX(OFFSET(INDIRECT("'"&amp;O$145&amp;"'!A1"),0,$C$144,200,1),MATCH(1,(_summary!$B162=INDIRECT("'"&amp;O$145&amp;"'!A1:A300"))*(_summary!$C162=INDIRECT("'"&amp;O$145&amp;"'!B1:B300")),0))</f>
        <v>0</v>
      </c>
      <c r="P162" s="18"/>
      <c r="Q162" s="16">
        <f t="shared" ca="1" si="8"/>
        <v>0.99999999999999989</v>
      </c>
    </row>
    <row r="163" spans="2:17" ht="15.6" thickTop="1" thickBot="1" x14ac:dyDescent="0.35">
      <c r="B163" t="s">
        <v>27</v>
      </c>
      <c r="C163">
        <v>1</v>
      </c>
      <c r="D163" s="18">
        <f t="array" aca="1" ref="D163" ca="1">INDEX(OFFSET(INDIRECT("'"&amp;D$145&amp;"'!A1"),0,$C$144,200,1),MATCH(1,(_summary!$B163=INDIRECT("'"&amp;D$145&amp;"'!A1:A300"))*(_summary!$C163=INDIRECT("'"&amp;D$145&amp;"'!B1:B300")),0))</f>
        <v>0.15683536619550129</v>
      </c>
      <c r="E163" s="18">
        <f t="array" aca="1" ref="E163" ca="1">INDEX(OFFSET(INDIRECT("'"&amp;E$145&amp;"'!A1"),0,$C$144,200,1),MATCH(1,(_summary!$B163=INDIRECT("'"&amp;E$145&amp;"'!A1:A300"))*(_summary!$C163=INDIRECT("'"&amp;E$145&amp;"'!B1:B300")),0))</f>
        <v>0.47194659355097474</v>
      </c>
      <c r="F163" s="18">
        <f t="array" aca="1" ref="F163" ca="1">INDEX(OFFSET(INDIRECT("'"&amp;F$145&amp;"'!A1"),0,$C$144,200,1),MATCH(1,(_summary!$B163=INDIRECT("'"&amp;F$145&amp;"'!A1:A300"))*(_summary!$C163=INDIRECT("'"&amp;F$145&amp;"'!B1:B300")),0))</f>
        <v>0.27950178785159691</v>
      </c>
      <c r="G163" s="18">
        <f t="array" aca="1" ref="G163" ca="1">INDEX(OFFSET(INDIRECT("'"&amp;G$145&amp;"'!A1"),0,$C$144,200,1),MATCH(1,(_summary!$B163=INDIRECT("'"&amp;G$145&amp;"'!A1:A300"))*(_summary!$C163=INDIRECT("'"&amp;G$145&amp;"'!B1:B300")),0))</f>
        <v>5.7707842704247253E-4</v>
      </c>
      <c r="H163" s="18">
        <f t="array" aca="1" ref="H163" ca="1">INDEX(OFFSET(INDIRECT("'"&amp;H$145&amp;"'!A1"),0,$C$144,200,1),MATCH(1,(_summary!$B163=INDIRECT("'"&amp;H$145&amp;"'!A1:A300"))*(_summary!$C163=INDIRECT("'"&amp;H$145&amp;"'!B1:B300")),0))</f>
        <v>1.3275905486785115E-3</v>
      </c>
      <c r="I163" s="18">
        <f t="array" aca="1" ref="I163" ca="1">INDEX(OFFSET(INDIRECT("'"&amp;I$145&amp;"'!A1"),0,$C$144,200,1),MATCH(1,(_summary!$B163=INDIRECT("'"&amp;I$145&amp;"'!A1:A300"))*(_summary!$C163=INDIRECT("'"&amp;I$145&amp;"'!B1:B300")),0))</f>
        <v>8.8506036578567455E-5</v>
      </c>
      <c r="J163" s="18">
        <f t="array" aca="1" ref="J163" ca="1">INDEX(OFFSET(INDIRECT("'"&amp;J$145&amp;"'!A1"),0,$C$144,200,1),MATCH(1,(_summary!$B163=INDIRECT("'"&amp;J$145&amp;"'!A1:A300"))*(_summary!$C163=INDIRECT("'"&amp;J$145&amp;"'!B1:B300")),0))</f>
        <v>8.8506036578567455E-5</v>
      </c>
      <c r="K163" s="18">
        <f t="array" aca="1" ref="K163" ca="1">INDEX(OFFSET(INDIRECT("'"&amp;K$145&amp;"'!A1"),0,$C$144,200,1),MATCH(1,(_summary!$B163=INDIRECT("'"&amp;K$145&amp;"'!A1:A300"))*(_summary!$C163=INDIRECT("'"&amp;K$145&amp;"'!B1:B300")),0))</f>
        <v>6.8075328681767563E-2</v>
      </c>
      <c r="L163" s="18">
        <f t="array" aca="1" ref="L163" ca="1">INDEX(OFFSET(INDIRECT("'"&amp;L$145&amp;"'!A1"),0,$C$144,200,1),MATCH(1,(_summary!$B163=INDIRECT("'"&amp;L$145&amp;"'!A1:A300"))*(_summary!$C163=INDIRECT("'"&amp;L$145&amp;"'!B1:B300")),0))</f>
        <v>1.5640028610907904E-2</v>
      </c>
      <c r="M163" s="18">
        <f t="array" aca="1" ref="M163" ca="1">INDEX(OFFSET(INDIRECT("'"&amp;M$145&amp;"'!A1"),0,$C$144,200,1),MATCH(1,(_summary!$B163=INDIRECT("'"&amp;M$145&amp;"'!A1:A300"))*(_summary!$C163=INDIRECT("'"&amp;M$145&amp;"'!B1:B300")),0))</f>
        <v>5.7422019872165053E-3</v>
      </c>
      <c r="N163" s="18">
        <f t="array" aca="1" ref="N163" ca="1">INDEX(OFFSET(INDIRECT("'"&amp;N$145&amp;"'!A1"),0,$C$144,200,1),MATCH(1,(_summary!$B163=INDIRECT("'"&amp;N$145&amp;"'!A1:A300"))*(_summary!$C163=INDIRECT("'"&amp;N$145&amp;"'!B1:B300")),0))</f>
        <v>1.7701207315713491E-4</v>
      </c>
      <c r="O163" s="18">
        <f t="array" aca="1" ref="O163" ca="1">INDEX(OFFSET(INDIRECT("'"&amp;O$145&amp;"'!A1"),0,$C$144,200,1),MATCH(1,(_summary!$B163=INDIRECT("'"&amp;O$145&amp;"'!A1:A300"))*(_summary!$C163=INDIRECT("'"&amp;O$145&amp;"'!B1:B300")),0))</f>
        <v>0</v>
      </c>
      <c r="P163" s="18"/>
      <c r="Q163" s="16">
        <f t="shared" ca="1" si="8"/>
        <v>1.0000000000000002</v>
      </c>
    </row>
    <row r="164" spans="2:17" ht="15.6" thickTop="1" thickBot="1" x14ac:dyDescent="0.35">
      <c r="B164" t="s">
        <v>29</v>
      </c>
      <c r="C164">
        <v>1</v>
      </c>
      <c r="D164" s="18">
        <f t="array" aca="1" ref="D164" ca="1">INDEX(OFFSET(INDIRECT("'"&amp;D$145&amp;"'!A1"),0,$C$144,200,1),MATCH(1,(_summary!$B164=INDIRECT("'"&amp;D$145&amp;"'!A1:A300"))*(_summary!$C164=INDIRECT("'"&amp;D$145&amp;"'!B1:B300")),0))</f>
        <v>0.67253946710944645</v>
      </c>
      <c r="E164" s="18">
        <f t="array" aca="1" ref="E164" ca="1">INDEX(OFFSET(INDIRECT("'"&amp;E$145&amp;"'!A1"),0,$C$144,200,1),MATCH(1,(_summary!$B164=INDIRECT("'"&amp;E$145&amp;"'!A1:A300"))*(_summary!$C164=INDIRECT("'"&amp;E$145&amp;"'!B1:B300")),0))</f>
        <v>0.15712942485427409</v>
      </c>
      <c r="F164" s="18">
        <f t="array" aca="1" ref="F164" ca="1">INDEX(OFFSET(INDIRECT("'"&amp;F$145&amp;"'!A1"),0,$C$144,200,1),MATCH(1,(_summary!$B164=INDIRECT("'"&amp;F$145&amp;"'!A1:A300"))*(_summary!$C164=INDIRECT("'"&amp;F$145&amp;"'!B1:B300")),0))</f>
        <v>0</v>
      </c>
      <c r="G164" s="18">
        <f t="array" aca="1" ref="G164" ca="1">INDEX(OFFSET(INDIRECT("'"&amp;G$145&amp;"'!A1"),0,$C$144,200,1),MATCH(1,(_summary!$B164=INDIRECT("'"&amp;G$145&amp;"'!A1:A300"))*(_summary!$C164=INDIRECT("'"&amp;G$145&amp;"'!B1:B300")),0))</f>
        <v>0</v>
      </c>
      <c r="H164" s="18">
        <f t="array" aca="1" ref="H164" ca="1">INDEX(OFFSET(INDIRECT("'"&amp;H$145&amp;"'!A1"),0,$C$144,200,1),MATCH(1,(_summary!$B164=INDIRECT("'"&amp;H$145&amp;"'!A1:A300"))*(_summary!$C164=INDIRECT("'"&amp;H$145&amp;"'!B1:B300")),0))</f>
        <v>1.9974079430628064E-4</v>
      </c>
      <c r="I164" s="18">
        <f t="array" aca="1" ref="I164" ca="1">INDEX(OFFSET(INDIRECT("'"&amp;I$145&amp;"'!A1"),0,$C$144,200,1),MATCH(1,(_summary!$B164=INDIRECT("'"&amp;I$145&amp;"'!A1:A300"))*(_summary!$C164=INDIRECT("'"&amp;I$145&amp;"'!B1:B300")),0))</f>
        <v>1.3316052953752041E-5</v>
      </c>
      <c r="J164" s="18">
        <f t="array" aca="1" ref="J164" ca="1">INDEX(OFFSET(INDIRECT("'"&amp;J$145&amp;"'!A1"),0,$C$144,200,1),MATCH(1,(_summary!$B164=INDIRECT("'"&amp;J$145&amp;"'!A1:A300"))*(_summary!$C164=INDIRECT("'"&amp;J$145&amp;"'!B1:B300")),0))</f>
        <v>1.3316052953752041E-5</v>
      </c>
      <c r="K164" s="18">
        <f t="array" aca="1" ref="K164" ca="1">INDEX(OFFSET(INDIRECT("'"&amp;K$145&amp;"'!A1"),0,$C$144,200,1),MATCH(1,(_summary!$B164=INDIRECT("'"&amp;K$145&amp;"'!A1:A300"))*(_summary!$C164=INDIRECT("'"&amp;K$145&amp;"'!B1:B300")),0))</f>
        <v>2.0857775696698038E-2</v>
      </c>
      <c r="L164" s="18">
        <f t="array" aca="1" ref="L164" ca="1">INDEX(OFFSET(INDIRECT("'"&amp;L$145&amp;"'!A1"),0,$C$144,200,1),MATCH(1,(_summary!$B164=INDIRECT("'"&amp;L$145&amp;"'!A1:A300"))*(_summary!$C164=INDIRECT("'"&amp;L$145&amp;"'!B1:B300")),0))</f>
        <v>7.8829357275673279E-2</v>
      </c>
      <c r="M164" s="18">
        <f t="array" aca="1" ref="M164" ca="1">INDEX(OFFSET(INDIRECT("'"&amp;M$145&amp;"'!A1"),0,$C$144,200,1),MATCH(1,(_summary!$B164=INDIRECT("'"&amp;M$145&amp;"'!A1:A300"))*(_summary!$C164=INDIRECT("'"&amp;M$145&amp;"'!B1:B300")),0))</f>
        <v>7.0554822821866939E-2</v>
      </c>
      <c r="N164" s="18">
        <f t="array" aca="1" ref="N164" ca="1">INDEX(OFFSET(INDIRECT("'"&amp;N$145&amp;"'!A1"),0,$C$144,200,1),MATCH(1,(_summary!$B164=INDIRECT("'"&amp;N$145&amp;"'!A1:A300"))*(_summary!$C164=INDIRECT("'"&amp;N$145&amp;"'!B1:B300")),0))</f>
        <v>2.6632105907504082E-5</v>
      </c>
      <c r="O164" s="18">
        <f t="array" aca="1" ref="O164" ca="1">INDEX(OFFSET(INDIRECT("'"&amp;O$145&amp;"'!A1"),0,$C$144,200,1),MATCH(1,(_summary!$B164=INDIRECT("'"&amp;O$145&amp;"'!A1:A300"))*(_summary!$C164=INDIRECT("'"&amp;O$145&amp;"'!B1:B300")),0))</f>
        <v>0</v>
      </c>
      <c r="P164" s="18"/>
      <c r="Q164" s="16">
        <f t="shared" ca="1" si="8"/>
        <v>1.0001638527640799</v>
      </c>
    </row>
    <row r="165" spans="2:17" ht="15.6" thickTop="1" thickBot="1" x14ac:dyDescent="0.35">
      <c r="B165" t="s">
        <v>8</v>
      </c>
      <c r="C165">
        <v>1</v>
      </c>
      <c r="D165" s="18">
        <f t="array" aca="1" ref="D165" ca="1">INDEX(OFFSET(INDIRECT("'"&amp;D$145&amp;"'!A1"),0,$C$144,200,1),MATCH(1,(_summary!$B165=INDIRECT("'"&amp;D$145&amp;"'!A1:A300"))*(_summary!$C165=INDIRECT("'"&amp;D$145&amp;"'!B1:B300")),0))</f>
        <v>0.21303704393632319</v>
      </c>
      <c r="E165" s="18">
        <f t="array" aca="1" ref="E165" ca="1">INDEX(OFFSET(INDIRECT("'"&amp;E$145&amp;"'!A1"),0,$C$144,200,1),MATCH(1,(_summary!$B165=INDIRECT("'"&amp;E$145&amp;"'!A1:A300"))*(_summary!$C165=INDIRECT("'"&amp;E$145&amp;"'!B1:B300")),0))</f>
        <v>0.70985618705501785</v>
      </c>
      <c r="F165" s="18">
        <f t="array" aca="1" ref="F165" ca="1">INDEX(OFFSET(INDIRECT("'"&amp;F$145&amp;"'!A1"),0,$C$144,200,1),MATCH(1,(_summary!$B165=INDIRECT("'"&amp;F$145&amp;"'!A1:A300"))*(_summary!$C165=INDIRECT("'"&amp;F$145&amp;"'!B1:B300")),0))</f>
        <v>1.3877875568076437E-3</v>
      </c>
      <c r="G165" s="18">
        <f t="array" aca="1" ref="G165" ca="1">INDEX(OFFSET(INDIRECT("'"&amp;G$145&amp;"'!A1"),0,$C$144,200,1),MATCH(1,(_summary!$B165=INDIRECT("'"&amp;G$145&amp;"'!A1:A300"))*(_summary!$C165=INDIRECT("'"&amp;G$145&amp;"'!B1:B300")),0))</f>
        <v>5.3310737700613469E-5</v>
      </c>
      <c r="H165" s="18">
        <f t="array" aca="1" ref="H165" ca="1">INDEX(OFFSET(INDIRECT("'"&amp;H$145&amp;"'!A1"),0,$C$144,200,1),MATCH(1,(_summary!$B165=INDIRECT("'"&amp;H$145&amp;"'!A1:A300"))*(_summary!$C165=INDIRECT("'"&amp;H$145&amp;"'!B1:B300")),0))</f>
        <v>9.0639292171357038E-4</v>
      </c>
      <c r="I165" s="18">
        <f t="array" aca="1" ref="I165" ca="1">INDEX(OFFSET(INDIRECT("'"&amp;I$145&amp;"'!A1"),0,$C$144,200,1),MATCH(1,(_summary!$B165=INDIRECT("'"&amp;I$145&amp;"'!A1:A300"))*(_summary!$C165=INDIRECT("'"&amp;I$145&amp;"'!B1:B300")),0))</f>
        <v>6.0426194780904697E-5</v>
      </c>
      <c r="J165" s="18">
        <f t="array" aca="1" ref="J165" ca="1">INDEX(OFFSET(INDIRECT("'"&amp;J$145&amp;"'!A1"),0,$C$144,200,1),MATCH(1,(_summary!$B165=INDIRECT("'"&amp;J$145&amp;"'!A1:A300"))*(_summary!$C165=INDIRECT("'"&amp;J$145&amp;"'!B1:B300")),0))</f>
        <v>6.0426194780904697E-5</v>
      </c>
      <c r="K165" s="18">
        <f t="array" aca="1" ref="K165" ca="1">INDEX(OFFSET(INDIRECT("'"&amp;K$145&amp;"'!A1"),0,$C$144,200,1),MATCH(1,(_summary!$B165=INDIRECT("'"&amp;K$145&amp;"'!A1:A300"))*(_summary!$C165=INDIRECT("'"&amp;K$145&amp;"'!B1:B300")),0))</f>
        <v>6.0712992813690594E-2</v>
      </c>
      <c r="L165" s="18">
        <f t="array" aca="1" ref="L165" ca="1">INDEX(OFFSET(INDIRECT("'"&amp;L$145&amp;"'!A1"),0,$C$144,200,1),MATCH(1,(_summary!$B165=INDIRECT("'"&amp;L$145&amp;"'!A1:A300"))*(_summary!$C165=INDIRECT("'"&amp;L$145&amp;"'!B1:B300")),0))</f>
        <v>1.0882928707792927E-2</v>
      </c>
      <c r="M165" s="18">
        <f t="array" aca="1" ref="M165" ca="1">INDEX(OFFSET(INDIRECT("'"&amp;M$145&amp;"'!A1"),0,$C$144,200,1),MATCH(1,(_summary!$B165=INDIRECT("'"&amp;M$145&amp;"'!A1:A300"))*(_summary!$C165=INDIRECT("'"&amp;M$145&amp;"'!B1:B300")),0))</f>
        <v>2.9216514918299886E-3</v>
      </c>
      <c r="N165" s="18">
        <f t="array" aca="1" ref="N165" ca="1">INDEX(OFFSET(INDIRECT("'"&amp;N$145&amp;"'!A1"),0,$C$144,200,1),MATCH(1,(_summary!$B165=INDIRECT("'"&amp;N$145&amp;"'!A1:A300"))*(_summary!$C165=INDIRECT("'"&amp;N$145&amp;"'!B1:B300")),0))</f>
        <v>1.2085238956180939E-4</v>
      </c>
      <c r="O165" s="18">
        <f t="array" aca="1" ref="O165" ca="1">INDEX(OFFSET(INDIRECT("'"&amp;O$145&amp;"'!A1"),0,$C$144,200,1),MATCH(1,(_summary!$B165=INDIRECT("'"&amp;O$145&amp;"'!A1:A300"))*(_summary!$C165=INDIRECT("'"&amp;O$145&amp;"'!B1:B300")),0))</f>
        <v>0</v>
      </c>
      <c r="P165" s="18"/>
      <c r="Q165" s="16">
        <f t="shared" ca="1" si="8"/>
        <v>1</v>
      </c>
    </row>
    <row r="166" spans="2:17" ht="15.6" thickTop="1" thickBot="1" x14ac:dyDescent="0.35">
      <c r="B166" t="s">
        <v>6</v>
      </c>
      <c r="C166">
        <v>1</v>
      </c>
      <c r="D166" s="18">
        <f t="array" aca="1" ref="D166" ca="1">INDEX(OFFSET(INDIRECT("'"&amp;D$145&amp;"'!A1"),0,$C$144,200,1),MATCH(1,(_summary!$B166=INDIRECT("'"&amp;D$145&amp;"'!A1:A300"))*(_summary!$C166=INDIRECT("'"&amp;D$145&amp;"'!B1:B300")),0))</f>
        <v>0.15867518400008371</v>
      </c>
      <c r="E166" s="18">
        <f t="array" aca="1" ref="E166" ca="1">INDEX(OFFSET(INDIRECT("'"&amp;E$145&amp;"'!A1"),0,$C$144,200,1),MATCH(1,(_summary!$B166=INDIRECT("'"&amp;E$145&amp;"'!A1:A300"))*(_summary!$C166=INDIRECT("'"&amp;E$145&amp;"'!B1:B300")),0))</f>
        <v>0.25993534163631699</v>
      </c>
      <c r="F166" s="18">
        <f t="array" aca="1" ref="F166" ca="1">INDEX(OFFSET(INDIRECT("'"&amp;F$145&amp;"'!A1"),0,$C$144,200,1),MATCH(1,(_summary!$B166=INDIRECT("'"&amp;F$145&amp;"'!A1:A300"))*(_summary!$C166=INDIRECT("'"&amp;F$145&amp;"'!B1:B300")),0))</f>
        <v>0</v>
      </c>
      <c r="G166" s="18">
        <f t="array" aca="1" ref="G166" ca="1">INDEX(OFFSET(INDIRECT("'"&amp;G$145&amp;"'!A1"),0,$C$144,200,1),MATCH(1,(_summary!$B166=INDIRECT("'"&amp;G$145&amp;"'!A1:A300"))*(_summary!$C166=INDIRECT("'"&amp;G$145&amp;"'!B1:B300")),0))</f>
        <v>0.36309642797258851</v>
      </c>
      <c r="H166" s="18">
        <f t="array" aca="1" ref="H166" ca="1">INDEX(OFFSET(INDIRECT("'"&amp;H$145&amp;"'!A1"),0,$C$144,200,1),MATCH(1,(_summary!$B166=INDIRECT("'"&amp;H$145&amp;"'!A1:A300"))*(_summary!$C166=INDIRECT("'"&amp;H$145&amp;"'!B1:B300")),0))</f>
        <v>3.3562298481793185E-3</v>
      </c>
      <c r="I166" s="18">
        <f t="array" aca="1" ref="I166" ca="1">INDEX(OFFSET(INDIRECT("'"&amp;I$145&amp;"'!A1"),0,$C$144,200,1),MATCH(1,(_summary!$B166=INDIRECT("'"&amp;I$145&amp;"'!A1:A300"))*(_summary!$C166=INDIRECT("'"&amp;I$145&amp;"'!B1:B300")),0))</f>
        <v>2.2374865654528793E-4</v>
      </c>
      <c r="J166" s="18">
        <f t="array" aca="1" ref="J166" ca="1">INDEX(OFFSET(INDIRECT("'"&amp;J$145&amp;"'!A1"),0,$C$144,200,1),MATCH(1,(_summary!$B166=INDIRECT("'"&amp;J$145&amp;"'!A1:A300"))*(_summary!$C166=INDIRECT("'"&amp;J$145&amp;"'!B1:B300")),0))</f>
        <v>2.2374865654528793E-4</v>
      </c>
      <c r="K166" s="18">
        <f t="array" aca="1" ref="K166" ca="1">INDEX(OFFSET(INDIRECT("'"&amp;K$145&amp;"'!A1"),0,$C$144,200,1),MATCH(1,(_summary!$B166=INDIRECT("'"&amp;K$145&amp;"'!A1:A300"))*(_summary!$C166=INDIRECT("'"&amp;K$145&amp;"'!B1:B300")),0))</f>
        <v>0.19433962142357311</v>
      </c>
      <c r="L166" s="18">
        <f t="array" aca="1" ref="L166" ca="1">INDEX(OFFSET(INDIRECT("'"&amp;L$145&amp;"'!A1"),0,$C$144,200,1),MATCH(1,(_summary!$B166=INDIRECT("'"&amp;L$145&amp;"'!A1:A300"))*(_summary!$C166=INDIRECT("'"&amp;L$145&amp;"'!B1:B300")),0))</f>
        <v>1.3337520959473785E-2</v>
      </c>
      <c r="M166" s="18">
        <f t="array" aca="1" ref="M166" ca="1">INDEX(OFFSET(INDIRECT("'"&amp;M$145&amp;"'!A1"),0,$C$144,200,1),MATCH(1,(_summary!$B166=INDIRECT("'"&amp;M$145&amp;"'!A1:A300"))*(_summary!$C166=INDIRECT("'"&amp;M$145&amp;"'!B1:B300")),0))</f>
        <v>5.3388012885926591E-3</v>
      </c>
      <c r="N166" s="18">
        <f t="array" aca="1" ref="N166" ca="1">INDEX(OFFSET(INDIRECT("'"&amp;N$145&amp;"'!A1"),0,$C$144,200,1),MATCH(1,(_summary!$B166=INDIRECT("'"&amp;N$145&amp;"'!A1:A300"))*(_summary!$C166=INDIRECT("'"&amp;N$145&amp;"'!B1:B300")),0))</f>
        <v>1.6535473278597884E-3</v>
      </c>
      <c r="O166" s="18">
        <f t="array" aca="1" ref="O166" ca="1">INDEX(OFFSET(INDIRECT("'"&amp;O$145&amp;"'!A1"),0,$C$144,200,1),MATCH(1,(_summary!$B166=INDIRECT("'"&amp;O$145&amp;"'!A1:A300"))*(_summary!$C166=INDIRECT("'"&amp;O$145&amp;"'!B1:B300")),0))</f>
        <v>0</v>
      </c>
      <c r="P166" s="18"/>
      <c r="Q166" s="16">
        <f t="shared" ca="1" si="8"/>
        <v>1.0001801717697583</v>
      </c>
    </row>
    <row r="167" spans="2:17" ht="15.6" thickTop="1" thickBot="1" x14ac:dyDescent="0.35">
      <c r="B167" t="s">
        <v>21</v>
      </c>
      <c r="C167">
        <v>1</v>
      </c>
      <c r="D167" s="18">
        <f t="array" aca="1" ref="D167" ca="1">INDEX(OFFSET(INDIRECT("'"&amp;D$145&amp;"'!A1"),0,$C$144,200,1),MATCH(1,(_summary!$B167=INDIRECT("'"&amp;D$145&amp;"'!A1:A300"))*(_summary!$C167=INDIRECT("'"&amp;D$145&amp;"'!B1:B300")),0))</f>
        <v>0.43651769471180568</v>
      </c>
      <c r="E167" s="18">
        <f t="array" aca="1" ref="E167" ca="1">INDEX(OFFSET(INDIRECT("'"&amp;E$145&amp;"'!A1"),0,$C$144,200,1),MATCH(1,(_summary!$B167=INDIRECT("'"&amp;E$145&amp;"'!A1:A300"))*(_summary!$C167=INDIRECT("'"&amp;E$145&amp;"'!B1:B300")),0))</f>
        <v>0.23588861208264286</v>
      </c>
      <c r="F167" s="18">
        <f t="array" aca="1" ref="F167" ca="1">INDEX(OFFSET(INDIRECT("'"&amp;F$145&amp;"'!A1"),0,$C$144,200,1),MATCH(1,(_summary!$B167=INDIRECT("'"&amp;F$145&amp;"'!A1:A300"))*(_summary!$C167=INDIRECT("'"&amp;F$145&amp;"'!B1:B300")),0))</f>
        <v>2.2544473784149647E-2</v>
      </c>
      <c r="G167" s="18">
        <f t="array" aca="1" ref="G167" ca="1">INDEX(OFFSET(INDIRECT("'"&amp;G$145&amp;"'!A1"),0,$C$144,200,1),MATCH(1,(_summary!$B167=INDIRECT("'"&amp;G$145&amp;"'!A1:A300"))*(_summary!$C167=INDIRECT("'"&amp;G$145&amp;"'!B1:B300")),0))</f>
        <v>0</v>
      </c>
      <c r="H167" s="18">
        <f t="array" aca="1" ref="H167" ca="1">INDEX(OFFSET(INDIRECT("'"&amp;H$145&amp;"'!A1"),0,$C$144,200,1),MATCH(1,(_summary!$B167=INDIRECT("'"&amp;H$145&amp;"'!A1:A300"))*(_summary!$C167=INDIRECT("'"&amp;H$145&amp;"'!B1:B300")),0))</f>
        <v>3.5816307876949759E-4</v>
      </c>
      <c r="I167" s="18">
        <f t="array" aca="1" ref="I167" ca="1">INDEX(OFFSET(INDIRECT("'"&amp;I$145&amp;"'!A1"),0,$C$144,200,1),MATCH(1,(_summary!$B167=INDIRECT("'"&amp;I$145&amp;"'!A1:A300"))*(_summary!$C167=INDIRECT("'"&amp;I$145&amp;"'!B1:B300")),0))</f>
        <v>2.3877538584633172E-5</v>
      </c>
      <c r="J167" s="18">
        <f t="array" aca="1" ref="J167" ca="1">INDEX(OFFSET(INDIRECT("'"&amp;J$145&amp;"'!A1"),0,$C$144,200,1),MATCH(1,(_summary!$B167=INDIRECT("'"&amp;J$145&amp;"'!A1:A300"))*(_summary!$C167=INDIRECT("'"&amp;J$145&amp;"'!B1:B300")),0))</f>
        <v>2.3877538584633172E-5</v>
      </c>
      <c r="K167" s="18">
        <f t="array" aca="1" ref="K167" ca="1">INDEX(OFFSET(INDIRECT("'"&amp;K$145&amp;"'!A1"),0,$C$144,200,1),MATCH(1,(_summary!$B167=INDIRECT("'"&amp;K$145&amp;"'!A1:A300"))*(_summary!$C167=INDIRECT("'"&amp;K$145&amp;"'!B1:B300")),0))</f>
        <v>0.27793481241645129</v>
      </c>
      <c r="L167" s="18">
        <f t="array" aca="1" ref="L167" ca="1">INDEX(OFFSET(INDIRECT("'"&amp;L$145&amp;"'!A1"),0,$C$144,200,1),MATCH(1,(_summary!$B167=INDIRECT("'"&amp;L$145&amp;"'!A1:A300"))*(_summary!$C167=INDIRECT("'"&amp;L$145&amp;"'!B1:B300")),0))</f>
        <v>1.0744892363084928E-3</v>
      </c>
      <c r="M167" s="18">
        <f t="array" aca="1" ref="M167" ca="1">INDEX(OFFSET(INDIRECT("'"&amp;M$145&amp;"'!A1"),0,$C$144,200,1),MATCH(1,(_summary!$B167=INDIRECT("'"&amp;M$145&amp;"'!A1:A300"))*(_summary!$C167=INDIRECT("'"&amp;M$145&amp;"'!B1:B300")),0))</f>
        <v>2.5586244535533886E-2</v>
      </c>
      <c r="N167" s="18">
        <f t="array" aca="1" ref="N167" ca="1">INDEX(OFFSET(INDIRECT("'"&amp;N$145&amp;"'!A1"),0,$C$144,200,1),MATCH(1,(_summary!$B167=INDIRECT("'"&amp;N$145&amp;"'!A1:A300"))*(_summary!$C167=INDIRECT("'"&amp;N$145&amp;"'!B1:B300")),0))</f>
        <v>4.7755077169266344E-5</v>
      </c>
      <c r="O167" s="18">
        <f t="array" aca="1" ref="O167" ca="1">INDEX(OFFSET(INDIRECT("'"&amp;O$145&amp;"'!A1"),0,$C$144,200,1),MATCH(1,(_summary!$B167=INDIRECT("'"&amp;O$145&amp;"'!A1:A300"))*(_summary!$C167=INDIRECT("'"&amp;O$145&amp;"'!B1:B300")),0))</f>
        <v>0</v>
      </c>
      <c r="P167" s="18"/>
      <c r="Q167" s="16">
        <f t="shared" ca="1" si="8"/>
        <v>1</v>
      </c>
    </row>
    <row r="168" spans="2:17" ht="15.6" thickTop="1" thickBot="1" x14ac:dyDescent="0.35">
      <c r="B168" t="s">
        <v>10</v>
      </c>
      <c r="C168">
        <v>1</v>
      </c>
      <c r="D168" s="18">
        <f t="array" aca="1" ref="D168" ca="1">INDEX(OFFSET(INDIRECT("'"&amp;D$145&amp;"'!A1"),0,$C$144,200,1),MATCH(1,(_summary!$B168=INDIRECT("'"&amp;D$145&amp;"'!A1:A300"))*(_summary!$C168=INDIRECT("'"&amp;D$145&amp;"'!B1:B300")),0))</f>
        <v>0.16425547772918006</v>
      </c>
      <c r="E168" s="18">
        <f t="array" aca="1" ref="E168" ca="1">INDEX(OFFSET(INDIRECT("'"&amp;E$145&amp;"'!A1"),0,$C$144,200,1),MATCH(1,(_summary!$B168=INDIRECT("'"&amp;E$145&amp;"'!A1:A300"))*(_summary!$C168=INDIRECT("'"&amp;E$145&amp;"'!B1:B300")),0))</f>
        <v>0.39201146318269331</v>
      </c>
      <c r="F168" s="18">
        <f t="array" aca="1" ref="F168" ca="1">INDEX(OFFSET(INDIRECT("'"&amp;F$145&amp;"'!A1"),0,$C$144,200,1),MATCH(1,(_summary!$B168=INDIRECT("'"&amp;F$145&amp;"'!A1:A300"))*(_summary!$C168=INDIRECT("'"&amp;F$145&amp;"'!B1:B300")),0))</f>
        <v>0</v>
      </c>
      <c r="G168" s="18">
        <f t="array" aca="1" ref="G168" ca="1">INDEX(OFFSET(INDIRECT("'"&amp;G$145&amp;"'!A1"),0,$C$144,200,1),MATCH(1,(_summary!$B168=INDIRECT("'"&amp;G$145&amp;"'!A1:A300"))*(_summary!$C168=INDIRECT("'"&amp;G$145&amp;"'!B1:B300")),0))</f>
        <v>6.6111816666195007E-3</v>
      </c>
      <c r="H168" s="18">
        <f t="array" aca="1" ref="H168" ca="1">INDEX(OFFSET(INDIRECT("'"&amp;H$145&amp;"'!A1"),0,$C$144,200,1),MATCH(1,(_summary!$B168=INDIRECT("'"&amp;H$145&amp;"'!A1:A300"))*(_summary!$C168=INDIRECT("'"&amp;H$145&amp;"'!B1:B300")),0))</f>
        <v>5.5341283714333207E-4</v>
      </c>
      <c r="I168" s="18">
        <f t="array" aca="1" ref="I168" ca="1">INDEX(OFFSET(INDIRECT("'"&amp;I$145&amp;"'!A1"),0,$C$144,200,1),MATCH(1,(_summary!$B168=INDIRECT("'"&amp;I$145&amp;"'!A1:A300"))*(_summary!$C168=INDIRECT("'"&amp;I$145&amp;"'!B1:B300")),0))</f>
        <v>3.68941891428888E-5</v>
      </c>
      <c r="J168" s="18">
        <f t="array" aca="1" ref="J168" ca="1">INDEX(OFFSET(INDIRECT("'"&amp;J$145&amp;"'!A1"),0,$C$144,200,1),MATCH(1,(_summary!$B168=INDIRECT("'"&amp;J$145&amp;"'!A1:A300"))*(_summary!$C168=INDIRECT("'"&amp;J$145&amp;"'!B1:B300")),0))</f>
        <v>3.68941891428888E-5</v>
      </c>
      <c r="K168" s="18">
        <f t="array" aca="1" ref="K168" ca="1">INDEX(OFFSET(INDIRECT("'"&amp;K$145&amp;"'!A1"),0,$C$144,200,1),MATCH(1,(_summary!$B168=INDIRECT("'"&amp;K$145&amp;"'!A1:A300"))*(_summary!$C168=INDIRECT("'"&amp;K$145&amp;"'!B1:B300")),0))</f>
        <v>0.43909658500498638</v>
      </c>
      <c r="L168" s="18">
        <f t="array" aca="1" ref="L168" ca="1">INDEX(OFFSET(INDIRECT("'"&amp;L$145&amp;"'!A1"),0,$C$144,200,1),MATCH(1,(_summary!$B168=INDIRECT("'"&amp;L$145&amp;"'!A1:A300"))*(_summary!$C168=INDIRECT("'"&amp;L$145&amp;"'!B1:B300")),0))</f>
        <v>1.6602385114299961E-3</v>
      </c>
      <c r="M168" s="18">
        <f t="array" aca="1" ref="M168" ca="1">INDEX(OFFSET(INDIRECT("'"&amp;M$145&amp;"'!A1"),0,$C$144,200,1),MATCH(1,(_summary!$B168=INDIRECT("'"&amp;M$145&amp;"'!A1:A300"))*(_summary!$C168=INDIRECT("'"&amp;M$145&amp;"'!B1:B300")),0))</f>
        <v>2.2136513485733283E-4</v>
      </c>
      <c r="N168" s="18">
        <f t="array" aca="1" ref="N168" ca="1">INDEX(OFFSET(INDIRECT("'"&amp;N$145&amp;"'!A1"),0,$C$144,200,1),MATCH(1,(_summary!$B168=INDIRECT("'"&amp;N$145&amp;"'!A1:A300"))*(_summary!$C168=INDIRECT("'"&amp;N$145&amp;"'!B1:B300")),0))</f>
        <v>3.3041825977858441E-4</v>
      </c>
      <c r="O168" s="18">
        <f t="array" aca="1" ref="O168" ca="1">INDEX(OFFSET(INDIRECT("'"&amp;O$145&amp;"'!A1"),0,$C$144,200,1),MATCH(1,(_summary!$B168=INDIRECT("'"&amp;O$145&amp;"'!A1:A300"))*(_summary!$C168=INDIRECT("'"&amp;O$145&amp;"'!B1:B300")),0))</f>
        <v>0</v>
      </c>
      <c r="P168" s="18"/>
      <c r="Q168" s="16">
        <f t="shared" ca="1" si="8"/>
        <v>1.0048139307049742</v>
      </c>
    </row>
    <row r="169" spans="2:17" ht="15.6" thickTop="1" thickBot="1" x14ac:dyDescent="0.35">
      <c r="B169" t="s">
        <v>20</v>
      </c>
      <c r="C169">
        <v>1</v>
      </c>
      <c r="D169" s="18">
        <f t="array" aca="1" ref="D169" ca="1">INDEX(OFFSET(INDIRECT("'"&amp;D$145&amp;"'!A1"),0,$C$144,200,1),MATCH(1,(_summary!$B169=INDIRECT("'"&amp;D$145&amp;"'!A1:A300"))*(_summary!$C169=INDIRECT("'"&amp;D$145&amp;"'!B1:B300")),0))</f>
        <v>0.2617158156450583</v>
      </c>
      <c r="E169" s="18">
        <f t="array" aca="1" ref="E169" ca="1">INDEX(OFFSET(INDIRECT("'"&amp;E$145&amp;"'!A1"),0,$C$144,200,1),MATCH(1,(_summary!$B169=INDIRECT("'"&amp;E$145&amp;"'!A1:A300"))*(_summary!$C169=INDIRECT("'"&amp;E$145&amp;"'!B1:B300")),0))</f>
        <v>0.68382623066891635</v>
      </c>
      <c r="F169" s="18">
        <f t="array" aca="1" ref="F169" ca="1">INDEX(OFFSET(INDIRECT("'"&amp;F$145&amp;"'!A1"),0,$C$144,200,1),MATCH(1,(_summary!$B169=INDIRECT("'"&amp;F$145&amp;"'!A1:A300"))*(_summary!$C169=INDIRECT("'"&amp;F$145&amp;"'!B1:B300")),0))</f>
        <v>0</v>
      </c>
      <c r="G169" s="18">
        <f t="array" aca="1" ref="G169" ca="1">INDEX(OFFSET(INDIRECT("'"&amp;G$145&amp;"'!A1"),0,$C$144,200,1),MATCH(1,(_summary!$B169=INDIRECT("'"&amp;G$145&amp;"'!A1:A300"))*(_summary!$C169=INDIRECT("'"&amp;G$145&amp;"'!B1:B300")),0))</f>
        <v>1.6011791328085574E-2</v>
      </c>
      <c r="H169" s="18">
        <f t="array" aca="1" ref="H169" ca="1">INDEX(OFFSET(INDIRECT("'"&amp;H$145&amp;"'!A1"),0,$C$144,200,1),MATCH(1,(_summary!$B169=INDIRECT("'"&amp;H$145&amp;"'!A1:A300"))*(_summary!$C169=INDIRECT("'"&amp;H$145&amp;"'!B1:B300")),0))</f>
        <v>1.0027022266069626E-3</v>
      </c>
      <c r="I169" s="18">
        <f t="array" aca="1" ref="I169" ca="1">INDEX(OFFSET(INDIRECT("'"&amp;I$145&amp;"'!A1"),0,$C$144,200,1),MATCH(1,(_summary!$B169=INDIRECT("'"&amp;I$145&amp;"'!A1:A300"))*(_summary!$C169=INDIRECT("'"&amp;I$145&amp;"'!B1:B300")),0))</f>
        <v>6.6846815107130856E-5</v>
      </c>
      <c r="J169" s="18">
        <f t="array" aca="1" ref="J169" ca="1">INDEX(OFFSET(INDIRECT("'"&amp;J$145&amp;"'!A1"),0,$C$144,200,1),MATCH(1,(_summary!$B169=INDIRECT("'"&amp;J$145&amp;"'!A1:A300"))*(_summary!$C169=INDIRECT("'"&amp;J$145&amp;"'!B1:B300")),0))</f>
        <v>6.6846815107130856E-5</v>
      </c>
      <c r="K169" s="18">
        <f t="array" aca="1" ref="K169" ca="1">INDEX(OFFSET(INDIRECT("'"&amp;K$145&amp;"'!A1"),0,$C$144,200,1),MATCH(1,(_summary!$B169=INDIRECT("'"&amp;K$145&amp;"'!A1:A300"))*(_summary!$C169=INDIRECT("'"&amp;K$145&amp;"'!B1:B300")),0))</f>
        <v>2.9065490698374295E-2</v>
      </c>
      <c r="L169" s="18">
        <f t="array" aca="1" ref="L169" ca="1">INDEX(OFFSET(INDIRECT("'"&amp;L$145&amp;"'!A1"),0,$C$144,200,1),MATCH(1,(_summary!$B169=INDIRECT("'"&amp;L$145&amp;"'!A1:A300"))*(_summary!$C169=INDIRECT("'"&amp;L$145&amp;"'!B1:B300")),0))</f>
        <v>3.0081066798208884E-3</v>
      </c>
      <c r="M169" s="18">
        <f t="array" aca="1" ref="M169" ca="1">INDEX(OFFSET(INDIRECT("'"&amp;M$145&amp;"'!A1"),0,$C$144,200,1),MATCH(1,(_summary!$B169=INDIRECT("'"&amp;M$145&amp;"'!A1:A300"))*(_summary!$C169=INDIRECT("'"&amp;M$145&amp;"'!B1:B300")),0))</f>
        <v>5.1024754927088845E-3</v>
      </c>
      <c r="N169" s="18">
        <f t="array" aca="1" ref="N169" ca="1">INDEX(OFFSET(INDIRECT("'"&amp;N$145&amp;"'!A1"),0,$C$144,200,1),MATCH(1,(_summary!$B169=INDIRECT("'"&amp;N$145&amp;"'!A1:A300"))*(_summary!$C169=INDIRECT("'"&amp;N$145&amp;"'!B1:B300")),0))</f>
        <v>1.3369363021426171E-4</v>
      </c>
      <c r="O169" s="18">
        <f t="array" aca="1" ref="O169" ca="1">INDEX(OFFSET(INDIRECT("'"&amp;O$145&amp;"'!A1"),0,$C$144,200,1),MATCH(1,(_summary!$B169=INDIRECT("'"&amp;O$145&amp;"'!A1:A300"))*(_summary!$C169=INDIRECT("'"&amp;O$145&amp;"'!B1:B300")),0))</f>
        <v>0</v>
      </c>
      <c r="P169" s="18"/>
      <c r="Q169" s="16">
        <f t="shared" ca="1" si="8"/>
        <v>0.99999999999999989</v>
      </c>
    </row>
    <row r="170" spans="2:17" ht="15.6" thickTop="1" thickBot="1" x14ac:dyDescent="0.35">
      <c r="B170" t="s">
        <v>26</v>
      </c>
      <c r="C170">
        <v>1</v>
      </c>
      <c r="D170" s="18">
        <f t="array" aca="1" ref="D170" ca="1">INDEX(OFFSET(INDIRECT("'"&amp;D$145&amp;"'!A1"),0,$C$144,200,1),MATCH(1,(_summary!$B170=INDIRECT("'"&amp;D$145&amp;"'!A1:A300"))*(_summary!$C170=INDIRECT("'"&amp;D$145&amp;"'!B1:B300")),0))</f>
        <v>0.28040395743740859</v>
      </c>
      <c r="E170" s="18">
        <f t="array" aca="1" ref="E170" ca="1">INDEX(OFFSET(INDIRECT("'"&amp;E$145&amp;"'!A1"),0,$C$144,200,1),MATCH(1,(_summary!$B170=INDIRECT("'"&amp;E$145&amp;"'!A1:A300"))*(_summary!$C170=INDIRECT("'"&amp;E$145&amp;"'!B1:B300")),0))</f>
        <v>0.14658812823610637</v>
      </c>
      <c r="F170" s="18">
        <f t="array" aca="1" ref="F170" ca="1">INDEX(OFFSET(INDIRECT("'"&amp;F$145&amp;"'!A1"),0,$C$144,200,1),MATCH(1,(_summary!$B170=INDIRECT("'"&amp;F$145&amp;"'!A1:A300"))*(_summary!$C170=INDIRECT("'"&amp;F$145&amp;"'!B1:B300")),0))</f>
        <v>4.6668333936555999E-2</v>
      </c>
      <c r="G170" s="18">
        <f t="array" aca="1" ref="G170" ca="1">INDEX(OFFSET(INDIRECT("'"&amp;G$145&amp;"'!A1"),0,$C$144,200,1),MATCH(1,(_summary!$B170=INDIRECT("'"&amp;G$145&amp;"'!A1:A300"))*(_summary!$C170=INDIRECT("'"&amp;G$145&amp;"'!B1:B300")),0))</f>
        <v>0</v>
      </c>
      <c r="H170" s="18">
        <f t="array" aca="1" ref="H170" ca="1">INDEX(OFFSET(INDIRECT("'"&amp;H$145&amp;"'!A1"),0,$C$144,200,1),MATCH(1,(_summary!$B170=INDIRECT("'"&amp;H$145&amp;"'!A1:A300"))*(_summary!$C170=INDIRECT("'"&amp;H$145&amp;"'!B1:B300")),0))</f>
        <v>3.0703480805540132E-4</v>
      </c>
      <c r="I170" s="18">
        <f t="array" aca="1" ref="I170" ca="1">INDEX(OFFSET(INDIRECT("'"&amp;I$145&amp;"'!A1"),0,$C$144,200,1),MATCH(1,(_summary!$B170=INDIRECT("'"&amp;I$145&amp;"'!A1:A300"))*(_summary!$C170=INDIRECT("'"&amp;I$145&amp;"'!B1:B300")),0))</f>
        <v>2.0468987203693424E-5</v>
      </c>
      <c r="J170" s="18">
        <f t="array" aca="1" ref="J170" ca="1">INDEX(OFFSET(INDIRECT("'"&amp;J$145&amp;"'!A1"),0,$C$144,200,1),MATCH(1,(_summary!$B170=INDIRECT("'"&amp;J$145&amp;"'!A1:A300"))*(_summary!$C170=INDIRECT("'"&amp;J$145&amp;"'!B1:B300")),0))</f>
        <v>2.0468987203693424E-5</v>
      </c>
      <c r="K170" s="18">
        <f t="array" aca="1" ref="K170" ca="1">INDEX(OFFSET(INDIRECT("'"&amp;K$145&amp;"'!A1"),0,$C$144,200,1),MATCH(1,(_summary!$B170=INDIRECT("'"&amp;K$145&amp;"'!A1:A300"))*(_summary!$C170=INDIRECT("'"&amp;K$145&amp;"'!B1:B300")),0))</f>
        <v>0.46864642876659457</v>
      </c>
      <c r="L170" s="18">
        <f t="array" aca="1" ref="L170" ca="1">INDEX(OFFSET(INDIRECT("'"&amp;L$145&amp;"'!A1"),0,$C$144,200,1),MATCH(1,(_summary!$B170=INDIRECT("'"&amp;L$145&amp;"'!A1:A300"))*(_summary!$C170=INDIRECT("'"&amp;L$145&amp;"'!B1:B300")),0))</f>
        <v>9.2110442416620407E-4</v>
      </c>
      <c r="M170" s="18">
        <f t="array" aca="1" ref="M170" ca="1">INDEX(OFFSET(INDIRECT("'"&amp;M$145&amp;"'!A1"),0,$C$144,200,1),MATCH(1,(_summary!$B170=INDIRECT("'"&amp;M$145&amp;"'!A1:A300"))*(_summary!$C170=INDIRECT("'"&amp;M$145&amp;"'!B1:B300")),0))</f>
        <v>1.346314389223037E-2</v>
      </c>
      <c r="N170" s="18">
        <f t="array" aca="1" ref="N170" ca="1">INDEX(OFFSET(INDIRECT("'"&amp;N$145&amp;"'!A1"),0,$C$144,200,1),MATCH(1,(_summary!$B170=INDIRECT("'"&amp;N$145&amp;"'!A1:A300"))*(_summary!$C170=INDIRECT("'"&amp;N$145&amp;"'!B1:B300")),0))</f>
        <v>4.3038412308587133E-2</v>
      </c>
      <c r="O170" s="18">
        <f t="array" aca="1" ref="O170" ca="1">INDEX(OFFSET(INDIRECT("'"&amp;O$145&amp;"'!A1"),0,$C$144,200,1),MATCH(1,(_summary!$B170=INDIRECT("'"&amp;O$145&amp;"'!A1:A300"))*(_summary!$C170=INDIRECT("'"&amp;O$145&amp;"'!B1:B300")),0))</f>
        <v>0</v>
      </c>
      <c r="P170" s="18"/>
      <c r="Q170" s="16">
        <f t="shared" ca="1" si="8"/>
        <v>1.000077481784112</v>
      </c>
    </row>
    <row r="171" spans="2:17" ht="15.6" thickTop="1" thickBot="1" x14ac:dyDescent="0.35">
      <c r="B171" t="s">
        <v>7</v>
      </c>
      <c r="C171">
        <v>1</v>
      </c>
      <c r="D171" s="18">
        <f t="array" aca="1" ref="D171" ca="1">INDEX(OFFSET(INDIRECT("'"&amp;D$145&amp;"'!A1"),0,$C$144,200,1),MATCH(1,(_summary!$B171=INDIRECT("'"&amp;D$145&amp;"'!A1:A300"))*(_summary!$C171=INDIRECT("'"&amp;D$145&amp;"'!B1:B300")),0))</f>
        <v>0.39328447070684391</v>
      </c>
      <c r="E171" s="18">
        <f t="array" aca="1" ref="E171" ca="1">INDEX(OFFSET(INDIRECT("'"&amp;E$145&amp;"'!A1"),0,$C$144,200,1),MATCH(1,(_summary!$B171=INDIRECT("'"&amp;E$145&amp;"'!A1:A300"))*(_summary!$C171=INDIRECT("'"&amp;E$145&amp;"'!B1:B300")),0))</f>
        <v>0.29692001074271929</v>
      </c>
      <c r="F171" s="18">
        <f t="array" aca="1" ref="F171" ca="1">INDEX(OFFSET(INDIRECT("'"&amp;F$145&amp;"'!A1"),0,$C$144,200,1),MATCH(1,(_summary!$B171=INDIRECT("'"&amp;F$145&amp;"'!A1:A300"))*(_summary!$C171=INDIRECT("'"&amp;F$145&amp;"'!B1:B300")),0))</f>
        <v>9.4930630410343289E-2</v>
      </c>
      <c r="G171" s="18">
        <f t="array" aca="1" ref="G171" ca="1">INDEX(OFFSET(INDIRECT("'"&amp;G$145&amp;"'!A1"),0,$C$144,200,1),MATCH(1,(_summary!$B171=INDIRECT("'"&amp;G$145&amp;"'!A1:A300"))*(_summary!$C171=INDIRECT("'"&amp;G$145&amp;"'!B1:B300")),0))</f>
        <v>2.5150140607159044E-3</v>
      </c>
      <c r="H171" s="18">
        <f t="array" aca="1" ref="H171" ca="1">INDEX(OFFSET(INDIRECT("'"&amp;H$145&amp;"'!A1"),0,$C$144,200,1),MATCH(1,(_summary!$B171=INDIRECT("'"&amp;H$145&amp;"'!A1:A300"))*(_summary!$C171=INDIRECT("'"&amp;H$145&amp;"'!B1:B300")),0))</f>
        <v>6.4390939318929928E-4</v>
      </c>
      <c r="I171" s="18">
        <f t="array" aca="1" ref="I171" ca="1">INDEX(OFFSET(INDIRECT("'"&amp;I$145&amp;"'!A1"),0,$C$144,200,1),MATCH(1,(_summary!$B171=INDIRECT("'"&amp;I$145&amp;"'!A1:A300"))*(_summary!$C171=INDIRECT("'"&amp;I$145&amp;"'!B1:B300")),0))</f>
        <v>4.2927292879286623E-5</v>
      </c>
      <c r="J171" s="18">
        <f t="array" aca="1" ref="J171" ca="1">INDEX(OFFSET(INDIRECT("'"&amp;J$145&amp;"'!A1"),0,$C$144,200,1),MATCH(1,(_summary!$B171=INDIRECT("'"&amp;J$145&amp;"'!A1:A300"))*(_summary!$C171=INDIRECT("'"&amp;J$145&amp;"'!B1:B300")),0))</f>
        <v>9.8546724951367723E-5</v>
      </c>
      <c r="K171" s="18">
        <f t="array" aca="1" ref="K171" ca="1">INDEX(OFFSET(INDIRECT("'"&amp;K$145&amp;"'!A1"),0,$C$144,200,1),MATCH(1,(_summary!$B171=INDIRECT("'"&amp;K$145&amp;"'!A1:A300"))*(_summary!$C171=INDIRECT("'"&amp;K$145&amp;"'!B1:B300")),0))</f>
        <v>0.17856973795652809</v>
      </c>
      <c r="L171" s="18">
        <f t="array" aca="1" ref="L171" ca="1">INDEX(OFFSET(INDIRECT("'"&amp;L$145&amp;"'!A1"),0,$C$144,200,1),MATCH(1,(_summary!$B171=INDIRECT("'"&amp;L$145&amp;"'!A1:A300"))*(_summary!$C171=INDIRECT("'"&amp;L$145&amp;"'!B1:B300")),0))</f>
        <v>1.2499592736618576E-2</v>
      </c>
      <c r="M171" s="18">
        <f t="array" aca="1" ref="M171" ca="1">INDEX(OFFSET(INDIRECT("'"&amp;M$145&amp;"'!A1"),0,$C$144,200,1),MATCH(1,(_summary!$B171=INDIRECT("'"&amp;M$145&amp;"'!A1:A300"))*(_summary!$C171=INDIRECT("'"&amp;M$145&amp;"'!B1:B300")),0))</f>
        <v>1.9606346568379538E-2</v>
      </c>
      <c r="N171" s="18">
        <f t="array" aca="1" ref="N171" ca="1">INDEX(OFFSET(INDIRECT("'"&amp;N$145&amp;"'!A1"),0,$C$144,200,1),MATCH(1,(_summary!$B171=INDIRECT("'"&amp;N$145&amp;"'!A1:A300"))*(_summary!$C171=INDIRECT("'"&amp;N$145&amp;"'!B1:B300")),0))</f>
        <v>8.8881340683122129E-4</v>
      </c>
      <c r="O171" s="18">
        <f t="array" aca="1" ref="O171" ca="1">INDEX(OFFSET(INDIRECT("'"&amp;O$145&amp;"'!A1"),0,$C$144,200,1),MATCH(1,(_summary!$B171=INDIRECT("'"&amp;O$145&amp;"'!A1:A300"))*(_summary!$C171=INDIRECT("'"&amp;O$145&amp;"'!B1:B300")),0))</f>
        <v>0</v>
      </c>
      <c r="P171" s="18"/>
      <c r="Q171" s="16">
        <f t="shared" ca="1" si="8"/>
        <v>0.99999999999999967</v>
      </c>
    </row>
    <row r="172" spans="2:17" ht="15.6" thickTop="1" thickBot="1" x14ac:dyDescent="0.35">
      <c r="B172" t="s">
        <v>9</v>
      </c>
      <c r="C172">
        <v>1</v>
      </c>
      <c r="D172" s="18">
        <f t="array" aca="1" ref="D172" ca="1">INDEX(OFFSET(INDIRECT("'"&amp;D$145&amp;"'!A1"),0,$C$144,200,1),MATCH(1,(_summary!$B172=INDIRECT("'"&amp;D$145&amp;"'!A1:A300"))*(_summary!$C172=INDIRECT("'"&amp;D$145&amp;"'!B1:B300")),0))</f>
        <v>0.78942309581132308</v>
      </c>
      <c r="E172" s="18">
        <f t="array" aca="1" ref="E172" ca="1">INDEX(OFFSET(INDIRECT("'"&amp;E$145&amp;"'!A1"),0,$C$144,200,1),MATCH(1,(_summary!$B172=INDIRECT("'"&amp;E$145&amp;"'!A1:A300"))*(_summary!$C172=INDIRECT("'"&amp;E$145&amp;"'!B1:B300")),0))</f>
        <v>5.4095474510083624E-3</v>
      </c>
      <c r="F172" s="18">
        <f t="array" aca="1" ref="F172" ca="1">INDEX(OFFSET(INDIRECT("'"&amp;F$145&amp;"'!A1"),0,$C$144,200,1),MATCH(1,(_summary!$B172=INDIRECT("'"&amp;F$145&amp;"'!A1:A300"))*(_summary!$C172=INDIRECT("'"&amp;F$145&amp;"'!B1:B300")),0))</f>
        <v>0</v>
      </c>
      <c r="G172" s="18">
        <f t="array" aca="1" ref="G172" ca="1">INDEX(OFFSET(INDIRECT("'"&amp;G$145&amp;"'!A1"),0,$C$144,200,1),MATCH(1,(_summary!$B172=INDIRECT("'"&amp;G$145&amp;"'!A1:A300"))*(_summary!$C172=INDIRECT("'"&amp;G$145&amp;"'!B1:B300")),0))</f>
        <v>0</v>
      </c>
      <c r="H172" s="18">
        <f t="array" aca="1" ref="H172" ca="1">INDEX(OFFSET(INDIRECT("'"&amp;H$145&amp;"'!A1"),0,$C$144,200,1),MATCH(1,(_summary!$B172=INDIRECT("'"&amp;H$145&amp;"'!A1:A300"))*(_summary!$C172=INDIRECT("'"&amp;H$145&amp;"'!B1:B300")),0))</f>
        <v>6.8765433699258843E-6</v>
      </c>
      <c r="I172" s="18">
        <f t="array" aca="1" ref="I172" ca="1">INDEX(OFFSET(INDIRECT("'"&amp;I$145&amp;"'!A1"),0,$C$144,200,1),MATCH(1,(_summary!$B172=INDIRECT("'"&amp;I$145&amp;"'!A1:A300"))*(_summary!$C172=INDIRECT("'"&amp;I$145&amp;"'!B1:B300")),0))</f>
        <v>5.8432277385594448E-3</v>
      </c>
      <c r="J172" s="18">
        <f t="array" aca="1" ref="J172" ca="1">INDEX(OFFSET(INDIRECT("'"&amp;J$145&amp;"'!A1"),0,$C$144,200,1),MATCH(1,(_summary!$B172=INDIRECT("'"&amp;J$145&amp;"'!A1:A300"))*(_summary!$C172=INDIRECT("'"&amp;J$145&amp;"'!B1:B300")),0))</f>
        <v>4.5843622466172568E-7</v>
      </c>
      <c r="K172" s="18">
        <f t="array" aca="1" ref="K172" ca="1">INDEX(OFFSET(INDIRECT("'"&amp;K$145&amp;"'!A1"),0,$C$144,200,1),MATCH(1,(_summary!$B172=INDIRECT("'"&amp;K$145&amp;"'!A1:A300"))*(_summary!$C172=INDIRECT("'"&amp;K$145&amp;"'!B1:B300")),0))</f>
        <v>0.20007810845348875</v>
      </c>
      <c r="L172" s="18">
        <f t="array" aca="1" ref="L172" ca="1">INDEX(OFFSET(INDIRECT("'"&amp;L$145&amp;"'!A1"),0,$C$144,200,1),MATCH(1,(_summary!$B172=INDIRECT("'"&amp;L$145&amp;"'!A1:A300"))*(_summary!$C172=INDIRECT("'"&amp;L$145&amp;"'!B1:B300")),0))</f>
        <v>2.0629630109777657E-5</v>
      </c>
      <c r="M172" s="18">
        <f t="array" aca="1" ref="M172" ca="1">INDEX(OFFSET(INDIRECT("'"&amp;M$145&amp;"'!A1"),0,$C$144,200,1),MATCH(1,(_summary!$B172=INDIRECT("'"&amp;M$145&amp;"'!A1:A300"))*(_summary!$C172=INDIRECT("'"&amp;M$145&amp;"'!B1:B300")),0))</f>
        <v>2.2959629204547267E-3</v>
      </c>
      <c r="N172" s="18">
        <f t="array" aca="1" ref="N172" ca="1">INDEX(OFFSET(INDIRECT("'"&amp;N$145&amp;"'!A1"),0,$C$144,200,1),MATCH(1,(_summary!$B172=INDIRECT("'"&amp;N$145&amp;"'!A1:A300"))*(_summary!$C172=INDIRECT("'"&amp;N$145&amp;"'!B1:B300")),0))</f>
        <v>9.1687244932345136E-7</v>
      </c>
      <c r="O172" s="18">
        <f t="array" aca="1" ref="O172" ca="1">INDEX(OFFSET(INDIRECT("'"&amp;O$145&amp;"'!A1"),0,$C$144,200,1),MATCH(1,(_summary!$B172=INDIRECT("'"&amp;O$145&amp;"'!A1:A300"))*(_summary!$C172=INDIRECT("'"&amp;O$145&amp;"'!B1:B300")),0))</f>
        <v>0</v>
      </c>
      <c r="P172" s="18"/>
      <c r="Q172" s="16">
        <f t="shared" ca="1" si="8"/>
        <v>1.0030788238569881</v>
      </c>
    </row>
    <row r="173" spans="2:17" ht="15.6" thickTop="1" thickBot="1" x14ac:dyDescent="0.35">
      <c r="B173" t="s">
        <v>14</v>
      </c>
      <c r="C173">
        <v>1</v>
      </c>
      <c r="D173" s="18">
        <f t="array" aca="1" ref="D173" ca="1">INDEX(OFFSET(INDIRECT("'"&amp;D$145&amp;"'!A1"),0,$C$144,200,1),MATCH(1,(_summary!$B173=INDIRECT("'"&amp;D$145&amp;"'!A1:A300"))*(_summary!$C173=INDIRECT("'"&amp;D$145&amp;"'!B1:B300")),0))</f>
        <v>0.11649969113269402</v>
      </c>
      <c r="E173" s="18">
        <f t="array" aca="1" ref="E173" ca="1">INDEX(OFFSET(INDIRECT("'"&amp;E$145&amp;"'!A1"),0,$C$144,200,1),MATCH(1,(_summary!$B173=INDIRECT("'"&amp;E$145&amp;"'!A1:A300"))*(_summary!$C173=INDIRECT("'"&amp;E$145&amp;"'!B1:B300")),0))</f>
        <v>0.29363559129699157</v>
      </c>
      <c r="F173" s="18">
        <f t="array" aca="1" ref="F173" ca="1">INDEX(OFFSET(INDIRECT("'"&amp;F$145&amp;"'!A1"),0,$C$144,200,1),MATCH(1,(_summary!$B173=INDIRECT("'"&amp;F$145&amp;"'!A1:A300"))*(_summary!$C173=INDIRECT("'"&amp;F$145&amp;"'!B1:B300")),0))</f>
        <v>0.43608496081844106</v>
      </c>
      <c r="G173" s="18">
        <f t="array" aca="1" ref="G173" ca="1">INDEX(OFFSET(INDIRECT("'"&amp;G$145&amp;"'!A1"),0,$C$144,200,1),MATCH(1,(_summary!$B173=INDIRECT("'"&amp;G$145&amp;"'!A1:A300"))*(_summary!$C173=INDIRECT("'"&amp;G$145&amp;"'!B1:B300")),0))</f>
        <v>1.0694714500550541E-4</v>
      </c>
      <c r="H173" s="18">
        <f t="array" aca="1" ref="H173" ca="1">INDEX(OFFSET(INDIRECT("'"&amp;H$145&amp;"'!A1"),0,$C$144,200,1),MATCH(1,(_summary!$B173=INDIRECT("'"&amp;H$145&amp;"'!A1:A300"))*(_summary!$C173=INDIRECT("'"&amp;H$145&amp;"'!B1:B300")),0))</f>
        <v>1.5019627415167125E-3</v>
      </c>
      <c r="I173" s="18">
        <f t="array" aca="1" ref="I173" ca="1">INDEX(OFFSET(INDIRECT("'"&amp;I$145&amp;"'!A1"),0,$C$144,200,1),MATCH(1,(_summary!$B173=INDIRECT("'"&amp;I$145&amp;"'!A1:A300"))*(_summary!$C173=INDIRECT("'"&amp;I$145&amp;"'!B1:B300")),0))</f>
        <v>1.0013084943444748E-4</v>
      </c>
      <c r="J173" s="18">
        <f t="array" aca="1" ref="J173" ca="1">INDEX(OFFSET(INDIRECT("'"&amp;J$145&amp;"'!A1"),0,$C$144,200,1),MATCH(1,(_summary!$B173=INDIRECT("'"&amp;J$145&amp;"'!A1:A300"))*(_summary!$C173=INDIRECT("'"&amp;J$145&amp;"'!B1:B300")),0))</f>
        <v>1.0013084943444748E-4</v>
      </c>
      <c r="K173" s="18">
        <f t="array" aca="1" ref="K173" ca="1">INDEX(OFFSET(INDIRECT("'"&amp;K$145&amp;"'!A1"),0,$C$144,200,1),MATCH(1,(_summary!$B173=INDIRECT("'"&amp;K$145&amp;"'!A1:A300"))*(_summary!$C173=INDIRECT("'"&amp;K$145&amp;"'!B1:B300")),0))</f>
        <v>0.14666365014645641</v>
      </c>
      <c r="L173" s="18">
        <f t="array" aca="1" ref="L173" ca="1">INDEX(OFFSET(INDIRECT("'"&amp;L$145&amp;"'!A1"),0,$C$144,200,1),MATCH(1,(_summary!$B173=INDIRECT("'"&amp;L$145&amp;"'!A1:A300"))*(_summary!$C173=INDIRECT("'"&amp;L$145&amp;"'!B1:B300")),0))</f>
        <v>4.5058882245501367E-3</v>
      </c>
      <c r="M173" s="18">
        <f t="array" aca="1" ref="M173" ca="1">INDEX(OFFSET(INDIRECT("'"&amp;M$145&amp;"'!A1"),0,$C$144,200,1),MATCH(1,(_summary!$B173=INDIRECT("'"&amp;M$145&amp;"'!A1:A300"))*(_summary!$C173=INDIRECT("'"&amp;M$145&amp;"'!B1:B300")),0))</f>
        <v>6.0078509660668506E-4</v>
      </c>
      <c r="N173" s="18">
        <f t="array" aca="1" ref="N173" ca="1">INDEX(OFFSET(INDIRECT("'"&amp;N$145&amp;"'!A1"),0,$C$144,200,1),MATCH(1,(_summary!$B173=INDIRECT("'"&amp;N$145&amp;"'!A1:A300"))*(_summary!$C173=INDIRECT("'"&amp;N$145&amp;"'!B1:B300")),0))</f>
        <v>2.0026169886889496E-4</v>
      </c>
      <c r="O173" s="18">
        <f t="array" aca="1" ref="O173" ca="1">INDEX(OFFSET(INDIRECT("'"&amp;O$145&amp;"'!A1"),0,$C$144,200,1),MATCH(1,(_summary!$B173=INDIRECT("'"&amp;O$145&amp;"'!A1:A300"))*(_summary!$C173=INDIRECT("'"&amp;O$145&amp;"'!B1:B300")),0))</f>
        <v>0</v>
      </c>
      <c r="P173" s="18"/>
      <c r="Q173" s="16">
        <f t="shared" ca="1" si="8"/>
        <v>1</v>
      </c>
    </row>
    <row r="174" spans="2:17" ht="15.6" thickTop="1" thickBot="1" x14ac:dyDescent="0.35">
      <c r="B174" t="s">
        <v>4</v>
      </c>
      <c r="C174">
        <v>1</v>
      </c>
      <c r="D174" s="18">
        <f t="array" aca="1" ref="D174" ca="1">INDEX(OFFSET(INDIRECT("'"&amp;D$145&amp;"'!A1"),0,$C$144,200,1),MATCH(1,(_summary!$B174=INDIRECT("'"&amp;D$145&amp;"'!A1:A300"))*(_summary!$C174=INDIRECT("'"&amp;D$145&amp;"'!B1:B300")),0))</f>
        <v>0.24544707534354265</v>
      </c>
      <c r="E174" s="18">
        <f t="array" aca="1" ref="E174" ca="1">INDEX(OFFSET(INDIRECT("'"&amp;E$145&amp;"'!A1"),0,$C$144,200,1),MATCH(1,(_summary!$B174=INDIRECT("'"&amp;E$145&amp;"'!A1:A300"))*(_summary!$C174=INDIRECT("'"&amp;E$145&amp;"'!B1:B300")),0))</f>
        <v>0.60974339845579983</v>
      </c>
      <c r="F174" s="18">
        <f t="array" aca="1" ref="F174" ca="1">INDEX(OFFSET(INDIRECT("'"&amp;F$145&amp;"'!A1"),0,$C$144,200,1),MATCH(1,(_summary!$B174=INDIRECT("'"&amp;F$145&amp;"'!A1:A300"))*(_summary!$C174=INDIRECT("'"&amp;F$145&amp;"'!B1:B300")),0))</f>
        <v>5.5161929510442541E-2</v>
      </c>
      <c r="G174" s="18">
        <f t="array" aca="1" ref="G174" ca="1">INDEX(OFFSET(INDIRECT("'"&amp;G$145&amp;"'!A1"),0,$C$144,200,1),MATCH(1,(_summary!$B174=INDIRECT("'"&amp;G$145&amp;"'!A1:A300"))*(_summary!$C174=INDIRECT("'"&amp;G$145&amp;"'!B1:B300")),0))</f>
        <v>1.2567617226927907E-2</v>
      </c>
      <c r="H174" s="18">
        <f t="array" aca="1" ref="H174" ca="1">INDEX(OFFSET(INDIRECT("'"&amp;H$145&amp;"'!A1"),0,$C$144,200,1),MATCH(1,(_summary!$B174=INDIRECT("'"&amp;H$145&amp;"'!A1:A300"))*(_summary!$C174=INDIRECT("'"&amp;H$145&amp;"'!B1:B300")),0))</f>
        <v>1.022487846494654E-3</v>
      </c>
      <c r="I174" s="18">
        <f t="array" aca="1" ref="I174" ca="1">INDEX(OFFSET(INDIRECT("'"&amp;I$145&amp;"'!A1"),0,$C$144,200,1),MATCH(1,(_summary!$B174=INDIRECT("'"&amp;I$145&amp;"'!A1:A300"))*(_summary!$C174=INDIRECT("'"&amp;I$145&amp;"'!B1:B300")),0))</f>
        <v>6.8165856432976941E-5</v>
      </c>
      <c r="J174" s="18">
        <f t="array" aca="1" ref="J174" ca="1">INDEX(OFFSET(INDIRECT("'"&amp;J$145&amp;"'!A1"),0,$C$144,200,1),MATCH(1,(_summary!$B174=INDIRECT("'"&amp;J$145&amp;"'!A1:A300"))*(_summary!$C174=INDIRECT("'"&amp;J$145&amp;"'!B1:B300")),0))</f>
        <v>6.8165856432976941E-5</v>
      </c>
      <c r="K174" s="18">
        <f t="array" aca="1" ref="K174" ca="1">INDEX(OFFSET(INDIRECT("'"&amp;K$145&amp;"'!A1"),0,$C$144,200,1),MATCH(1,(_summary!$B174=INDIRECT("'"&amp;K$145&amp;"'!A1:A300"))*(_summary!$C174=INDIRECT("'"&amp;K$145&amp;"'!B1:B300")),0))</f>
        <v>6.6222583840653632E-2</v>
      </c>
      <c r="L174" s="18">
        <f t="array" aca="1" ref="L174" ca="1">INDEX(OFFSET(INDIRECT("'"&amp;L$145&amp;"'!A1"),0,$C$144,200,1),MATCH(1,(_summary!$B174=INDIRECT("'"&amp;L$145&amp;"'!A1:A300"))*(_summary!$C174=INDIRECT("'"&amp;L$145&amp;"'!B1:B300")),0))</f>
        <v>6.8669079145451681E-3</v>
      </c>
      <c r="M174" s="18">
        <f t="array" aca="1" ref="M174" ca="1">INDEX(OFFSET(INDIRECT("'"&amp;M$145&amp;"'!A1"),0,$C$144,200,1),MATCH(1,(_summary!$B174=INDIRECT("'"&amp;M$145&amp;"'!A1:A300"))*(_summary!$C174=INDIRECT("'"&amp;M$145&amp;"'!B1:B300")),0))</f>
        <v>2.2904923837478563E-3</v>
      </c>
      <c r="N174" s="18">
        <f t="array" aca="1" ref="N174" ca="1">INDEX(OFFSET(INDIRECT("'"&amp;N$145&amp;"'!A1"),0,$C$144,200,1),MATCH(1,(_summary!$B174=INDIRECT("'"&amp;N$145&amp;"'!A1:A300"))*(_summary!$C174=INDIRECT("'"&amp;N$145&amp;"'!B1:B300")),0))</f>
        <v>1.3633171286595388E-4</v>
      </c>
      <c r="O174" s="18">
        <f t="array" aca="1" ref="O174" ca="1">INDEX(OFFSET(INDIRECT("'"&amp;O$145&amp;"'!A1"),0,$C$144,200,1),MATCH(1,(_summary!$B174=INDIRECT("'"&amp;O$145&amp;"'!A1:A300"))*(_summary!$C174=INDIRECT("'"&amp;O$145&amp;"'!B1:B300")),0))</f>
        <v>4.0484405211394214E-4</v>
      </c>
      <c r="P174" s="18"/>
      <c r="Q174" s="16">
        <f t="shared" ca="1" si="8"/>
        <v>1.0000000000000002</v>
      </c>
    </row>
    <row r="175" spans="2:17" ht="15.6" thickTop="1" thickBot="1" x14ac:dyDescent="0.35">
      <c r="B175" t="s">
        <v>12</v>
      </c>
      <c r="C175">
        <f>C146+1</f>
        <v>2</v>
      </c>
      <c r="D175" s="18">
        <f t="array" aca="1" ref="D175" ca="1">INDEX(OFFSET(INDIRECT("'"&amp;D$145&amp;"'!A1"),0,$C$144,200,1),MATCH(1,(_summary!$B175=INDIRECT("'"&amp;D$145&amp;"'!A1:A300"))*(_summary!$C175=INDIRECT("'"&amp;D$145&amp;"'!B1:B300")),0))</f>
        <v>0.2514136938471358</v>
      </c>
      <c r="E175" s="18">
        <f t="array" aca="1" ref="E175" ca="1">INDEX(OFFSET(INDIRECT("'"&amp;E$145&amp;"'!A1"),0,$C$144,200,1),MATCH(1,(_summary!$B175=INDIRECT("'"&amp;E$145&amp;"'!A1:A300"))*(_summary!$C175=INDIRECT("'"&amp;E$145&amp;"'!B1:B300")),0))</f>
        <v>0.21103430099888532</v>
      </c>
      <c r="F175" s="18">
        <f t="array" aca="1" ref="F175" ca="1">INDEX(OFFSET(INDIRECT("'"&amp;F$145&amp;"'!A1"),0,$C$144,200,1),MATCH(1,(_summary!$B175=INDIRECT("'"&amp;F$145&amp;"'!A1:A300"))*(_summary!$C175=INDIRECT("'"&amp;F$145&amp;"'!B1:B300")),0))</f>
        <v>0.13391092536469035</v>
      </c>
      <c r="G175" s="18">
        <f t="array" aca="1" ref="G175" ca="1">INDEX(OFFSET(INDIRECT("'"&amp;G$145&amp;"'!A1"),0,$C$144,200,1),MATCH(1,(_summary!$B175=INDIRECT("'"&amp;G$145&amp;"'!A1:A300"))*(_summary!$C175=INDIRECT("'"&amp;G$145&amp;"'!B1:B300")),0))</f>
        <v>6.0907140219768237E-4</v>
      </c>
      <c r="H175" s="18">
        <f t="array" aca="1" ref="H175" ca="1">INDEX(OFFSET(INDIRECT("'"&amp;H$145&amp;"'!A1"),0,$C$144,200,1),MATCH(1,(_summary!$B175=INDIRECT("'"&amp;H$145&amp;"'!A1:A300"))*(_summary!$C175=INDIRECT("'"&amp;H$145&amp;"'!B1:B300")),0))</f>
        <v>6.9210525782605198E-3</v>
      </c>
      <c r="I175" s="18">
        <f t="array" aca="1" ref="I175" ca="1">INDEX(OFFSET(INDIRECT("'"&amp;I$145&amp;"'!A1"),0,$C$144,200,1),MATCH(1,(_summary!$B175=INDIRECT("'"&amp;I$145&amp;"'!A1:A300"))*(_summary!$C175=INDIRECT("'"&amp;I$145&amp;"'!B1:B300")),0))</f>
        <v>1.5852201553850655E-3</v>
      </c>
      <c r="J175" s="18">
        <f t="array" aca="1" ref="J175" ca="1">INDEX(OFFSET(INDIRECT("'"&amp;J$145&amp;"'!A1"),0,$C$144,200,1),MATCH(1,(_summary!$B175=INDIRECT("'"&amp;J$145&amp;"'!A1:A300"))*(_summary!$C175=INDIRECT("'"&amp;J$145&amp;"'!B1:B300")),0))</f>
        <v>6.9210525782605211E-4</v>
      </c>
      <c r="K175" s="18">
        <f t="array" aca="1" ref="K175" ca="1">INDEX(OFFSET(INDIRECT("'"&amp;K$145&amp;"'!A1"),0,$C$144,200,1),MATCH(1,(_summary!$B175=INDIRECT("'"&amp;K$145&amp;"'!A1:A300"))*(_summary!$C175=INDIRECT("'"&amp;K$145&amp;"'!B1:B300")),0))</f>
        <v>0.3136411542248842</v>
      </c>
      <c r="L175" s="18">
        <f t="array" aca="1" ref="L175" ca="1">INDEX(OFFSET(INDIRECT("'"&amp;L$145&amp;"'!A1"),0,$C$144,200,1),MATCH(1,(_summary!$B175=INDIRECT("'"&amp;L$145&amp;"'!A1:A300"))*(_summary!$C175=INDIRECT("'"&amp;L$145&amp;"'!B1:B300")),0))</f>
        <v>4.8740997879188348E-2</v>
      </c>
      <c r="M175" s="18">
        <f t="array" aca="1" ref="M175" ca="1">INDEX(OFFSET(INDIRECT("'"&amp;M$145&amp;"'!A1"),0,$C$144,200,1),MATCH(1,(_summary!$B175=INDIRECT("'"&amp;M$145&amp;"'!A1:A300"))*(_summary!$C175=INDIRECT("'"&amp;M$145&amp;"'!B1:B300")),0))</f>
        <v>3.0067267775894604E-2</v>
      </c>
      <c r="N175" s="18">
        <f t="array" aca="1" ref="N175" ca="1">INDEX(OFFSET(INDIRECT("'"&amp;N$145&amp;"'!A1"),0,$C$144,200,1),MATCH(1,(_summary!$B175=INDIRECT("'"&amp;N$145&amp;"'!A1:A300"))*(_summary!$C175=INDIRECT("'"&amp;N$145&amp;"'!B1:B300")),0))</f>
        <v>1.3842105156521042E-3</v>
      </c>
      <c r="O175" s="18">
        <f t="array" aca="1" ref="O175" ca="1">INDEX(OFFSET(INDIRECT("'"&amp;O$145&amp;"'!A1"),0,$C$144,200,1),MATCH(1,(_summary!$B175=INDIRECT("'"&amp;O$145&amp;"'!A1:A300"))*(_summary!$C175=INDIRECT("'"&amp;O$145&amp;"'!B1:B300")),0))</f>
        <v>0</v>
      </c>
      <c r="P175" s="18"/>
      <c r="Q175" s="16">
        <f t="shared" ca="1" si="8"/>
        <v>1</v>
      </c>
    </row>
    <row r="176" spans="2:17" ht="15.6" thickTop="1" thickBot="1" x14ac:dyDescent="0.35">
      <c r="B176" t="s">
        <v>1</v>
      </c>
      <c r="C176">
        <f t="shared" ref="C176:C239" si="9">C147+1</f>
        <v>2</v>
      </c>
      <c r="D176" s="18">
        <f t="array" aca="1" ref="D176" ca="1">INDEX(OFFSET(INDIRECT("'"&amp;D$145&amp;"'!A1"),0,$C$144,200,1),MATCH(1,(_summary!$B176=INDIRECT("'"&amp;D$145&amp;"'!A1:A300"))*(_summary!$C176=INDIRECT("'"&amp;D$145&amp;"'!B1:B300")),0))</f>
        <v>0.18662935070659542</v>
      </c>
      <c r="E176" s="18">
        <f t="array" aca="1" ref="E176" ca="1">INDEX(OFFSET(INDIRECT("'"&amp;E$145&amp;"'!A1"),0,$C$144,200,1),MATCH(1,(_summary!$B176=INDIRECT("'"&amp;E$145&amp;"'!A1:A300"))*(_summary!$C176=INDIRECT("'"&amp;E$145&amp;"'!B1:B300")),0))</f>
        <v>0.36154225148347241</v>
      </c>
      <c r="F176" s="18">
        <f t="array" aca="1" ref="F176" ca="1">INDEX(OFFSET(INDIRECT("'"&amp;F$145&amp;"'!A1"),0,$C$144,200,1),MATCH(1,(_summary!$B176=INDIRECT("'"&amp;F$145&amp;"'!A1:A300"))*(_summary!$C176=INDIRECT("'"&amp;F$145&amp;"'!B1:B300")),0))</f>
        <v>0.23354196261839433</v>
      </c>
      <c r="G176" s="18">
        <f t="array" aca="1" ref="G176" ca="1">INDEX(OFFSET(INDIRECT("'"&amp;G$145&amp;"'!A1"),0,$C$144,200,1),MATCH(1,(_summary!$B176=INDIRECT("'"&amp;G$145&amp;"'!A1:A300"))*(_summary!$C176=INDIRECT("'"&amp;G$145&amp;"'!B1:B300")),0))</f>
        <v>5.9512077799904663E-3</v>
      </c>
      <c r="H176" s="18">
        <f t="array" aca="1" ref="H176" ca="1">INDEX(OFFSET(INDIRECT("'"&amp;H$145&amp;"'!A1"),0,$C$144,200,1),MATCH(1,(_summary!$B176=INDIRECT("'"&amp;H$145&amp;"'!A1:A300"))*(_summary!$C176=INDIRECT("'"&amp;H$145&amp;"'!B1:B300")),0))</f>
        <v>1.2118091837673355E-2</v>
      </c>
      <c r="I176" s="18">
        <f t="array" aca="1" ref="I176" ca="1">INDEX(OFFSET(INDIRECT("'"&amp;I$145&amp;"'!A1"),0,$C$144,200,1),MATCH(1,(_summary!$B176=INDIRECT("'"&amp;I$145&amp;"'!A1:A300"))*(_summary!$C176=INDIRECT("'"&amp;I$145&amp;"'!B1:B300")),0))</f>
        <v>1.2118091837673354E-3</v>
      </c>
      <c r="J176" s="18">
        <f t="array" aca="1" ref="J176" ca="1">INDEX(OFFSET(INDIRECT("'"&amp;J$145&amp;"'!A1"),0,$C$144,200,1),MATCH(1,(_summary!$B176=INDIRECT("'"&amp;J$145&amp;"'!A1:A300"))*(_summary!$C176=INDIRECT("'"&amp;J$145&amp;"'!B1:B300")),0))</f>
        <v>1.2118091837673354E-3</v>
      </c>
      <c r="K176" s="18">
        <f t="array" aca="1" ref="K176" ca="1">INDEX(OFFSET(INDIRECT("'"&amp;K$145&amp;"'!A1"),0,$C$144,200,1),MATCH(1,(_summary!$B176=INDIRECT("'"&amp;K$145&amp;"'!A1:A300"))*(_summary!$C176=INDIRECT("'"&amp;K$145&amp;"'!B1:B300")),0))</f>
        <v>0.14047862458608681</v>
      </c>
      <c r="L176" s="18">
        <f t="array" aca="1" ref="L176" ca="1">INDEX(OFFSET(INDIRECT("'"&amp;L$145&amp;"'!A1"),0,$C$144,200,1),MATCH(1,(_summary!$B176=INDIRECT("'"&amp;L$145&amp;"'!A1:A300"))*(_summary!$C176=INDIRECT("'"&amp;L$145&amp;"'!B1:B300")),0))</f>
        <v>4.3775587634047916E-2</v>
      </c>
      <c r="M176" s="18">
        <f t="array" aca="1" ref="M176" ca="1">INDEX(OFFSET(INDIRECT("'"&amp;M$145&amp;"'!A1"),0,$C$144,200,1),MATCH(1,(_summary!$B176=INDIRECT("'"&amp;M$145&amp;"'!A1:A300"))*(_summary!$C176=INDIRECT("'"&amp;M$145&amp;"'!B1:B300")),0))</f>
        <v>1.111488972662282E-2</v>
      </c>
      <c r="N176" s="18">
        <f t="array" aca="1" ref="N176" ca="1">INDEX(OFFSET(INDIRECT("'"&amp;N$145&amp;"'!A1"),0,$C$144,200,1),MATCH(1,(_summary!$B176=INDIRECT("'"&amp;N$145&amp;"'!A1:A300"))*(_summary!$C176=INDIRECT("'"&amp;N$145&amp;"'!B1:B300")),0))</f>
        <v>2.4236183675346709E-3</v>
      </c>
      <c r="O176" s="18">
        <f t="array" aca="1" ref="O176" ca="1">INDEX(OFFSET(INDIRECT("'"&amp;O$145&amp;"'!A1"),0,$C$144,200,1),MATCH(1,(_summary!$B176=INDIRECT("'"&amp;O$145&amp;"'!A1:A300"))*(_summary!$C176=INDIRECT("'"&amp;O$145&amp;"'!B1:B300")),0))</f>
        <v>2.2983314094233068E-6</v>
      </c>
      <c r="P176" s="18"/>
      <c r="Q176" s="16">
        <f t="shared" ca="1" si="8"/>
        <v>1.0000015014393622</v>
      </c>
    </row>
    <row r="177" spans="2:17" ht="15.6" thickTop="1" thickBot="1" x14ac:dyDescent="0.35">
      <c r="B177" t="s">
        <v>19</v>
      </c>
      <c r="C177">
        <f t="shared" si="9"/>
        <v>2</v>
      </c>
      <c r="D177" s="18">
        <f t="array" aca="1" ref="D177" ca="1">INDEX(OFFSET(INDIRECT("'"&amp;D$145&amp;"'!A1"),0,$C$144,200,1),MATCH(1,(_summary!$B177=INDIRECT("'"&amp;D$145&amp;"'!A1:A300"))*(_summary!$C177=INDIRECT("'"&amp;D$145&amp;"'!B1:B300")),0))</f>
        <v>0.48183964500565085</v>
      </c>
      <c r="E177" s="18">
        <f t="array" aca="1" ref="E177" ca="1">INDEX(OFFSET(INDIRECT("'"&amp;E$145&amp;"'!A1"),0,$C$144,200,1),MATCH(1,(_summary!$B177=INDIRECT("'"&amp;E$145&amp;"'!A1:A300"))*(_summary!$C177=INDIRECT("'"&amp;E$145&amp;"'!B1:B300")),0))</f>
        <v>4.1550976476004933E-2</v>
      </c>
      <c r="F177" s="18">
        <f t="array" aca="1" ref="F177" ca="1">INDEX(OFFSET(INDIRECT("'"&amp;F$145&amp;"'!A1"),0,$C$144,200,1),MATCH(1,(_summary!$B177=INDIRECT("'"&amp;F$145&amp;"'!A1:A300"))*(_summary!$C177=INDIRECT("'"&amp;F$145&amp;"'!B1:B300")),0))</f>
        <v>2.3370846549231267E-4</v>
      </c>
      <c r="G177" s="18">
        <f t="array" aca="1" ref="G177" ca="1">INDEX(OFFSET(INDIRECT("'"&amp;G$145&amp;"'!A1"),0,$C$144,200,1),MATCH(1,(_summary!$B177=INDIRECT("'"&amp;G$145&amp;"'!A1:A300"))*(_summary!$C177=INDIRECT("'"&amp;G$145&amp;"'!B1:B300")),0))</f>
        <v>5.2201726962014125E-2</v>
      </c>
      <c r="H177" s="18">
        <f t="array" aca="1" ref="H177" ca="1">INDEX(OFFSET(INDIRECT("'"&amp;H$145&amp;"'!A1"),0,$C$144,200,1),MATCH(1,(_summary!$B177=INDIRECT("'"&amp;H$145&amp;"'!A1:A300"))*(_summary!$C177=INDIRECT("'"&amp;H$145&amp;"'!B1:B300")),0))</f>
        <v>2.7339383156304584E-3</v>
      </c>
      <c r="I177" s="18">
        <f t="array" aca="1" ref="I177" ca="1">INDEX(OFFSET(INDIRECT("'"&amp;I$145&amp;"'!A1"),0,$C$144,200,1),MATCH(1,(_summary!$B177=INDIRECT("'"&amp;I$145&amp;"'!A1:A300"))*(_summary!$C177=INDIRECT("'"&amp;I$145&amp;"'!B1:B300")),0))</f>
        <v>2.7339383156304588E-4</v>
      </c>
      <c r="J177" s="18">
        <f t="array" aca="1" ref="J177" ca="1">INDEX(OFFSET(INDIRECT("'"&amp;J$145&amp;"'!A1"),0,$C$144,200,1),MATCH(1,(_summary!$B177=INDIRECT("'"&amp;J$145&amp;"'!A1:A300"))*(_summary!$C177=INDIRECT("'"&amp;J$145&amp;"'!B1:B300")),0))</f>
        <v>2.7339383156304588E-4</v>
      </c>
      <c r="K177" s="18">
        <f t="array" aca="1" ref="K177" ca="1">INDEX(OFFSET(INDIRECT("'"&amp;K$145&amp;"'!A1"),0,$C$144,200,1),MATCH(1,(_summary!$B177=INDIRECT("'"&amp;K$145&amp;"'!A1:A300"))*(_summary!$C177=INDIRECT("'"&amp;K$145&amp;"'!B1:B300")),0))</f>
        <v>0.40379788603969657</v>
      </c>
      <c r="L177" s="18">
        <f t="array" aca="1" ref="L177" ca="1">INDEX(OFFSET(INDIRECT("'"&amp;L$145&amp;"'!A1"),0,$C$144,200,1),MATCH(1,(_summary!$B177=INDIRECT("'"&amp;L$145&amp;"'!A1:A300"))*(_summary!$C177=INDIRECT("'"&amp;L$145&amp;"'!B1:B300")),0))</f>
        <v>8.2018149468913761E-3</v>
      </c>
      <c r="M177" s="18">
        <f t="array" aca="1" ref="M177" ca="1">INDEX(OFFSET(INDIRECT("'"&amp;M$145&amp;"'!A1"),0,$C$144,200,1),MATCH(1,(_summary!$B177=INDIRECT("'"&amp;M$145&amp;"'!A1:A300"))*(_summary!$C177=INDIRECT("'"&amp;M$145&amp;"'!B1:B300")),0))</f>
        <v>8.3467284623671596E-3</v>
      </c>
      <c r="N177" s="18">
        <f t="array" aca="1" ref="N177" ca="1">INDEX(OFFSET(INDIRECT("'"&amp;N$145&amp;"'!A1"),0,$C$144,200,1),MATCH(1,(_summary!$B177=INDIRECT("'"&amp;N$145&amp;"'!A1:A300"))*(_summary!$C177=INDIRECT("'"&amp;N$145&amp;"'!B1:B300")),0))</f>
        <v>5.4678766312609177E-4</v>
      </c>
      <c r="O177" s="18">
        <f t="array" aca="1" ref="O177" ca="1">INDEX(OFFSET(INDIRECT("'"&amp;O$145&amp;"'!A1"),0,$C$144,200,1),MATCH(1,(_summary!$B177=INDIRECT("'"&amp;O$145&amp;"'!A1:A300"))*(_summary!$C177=INDIRECT("'"&amp;O$145&amp;"'!B1:B300")),0))</f>
        <v>0</v>
      </c>
      <c r="P177" s="18"/>
      <c r="Q177" s="16">
        <f t="shared" ca="1" si="8"/>
        <v>1</v>
      </c>
    </row>
    <row r="178" spans="2:17" ht="15.6" thickTop="1" thickBot="1" x14ac:dyDescent="0.35">
      <c r="B178" t="s">
        <v>22</v>
      </c>
      <c r="C178">
        <f t="shared" si="9"/>
        <v>2</v>
      </c>
      <c r="D178" s="18">
        <f t="array" aca="1" ref="D178" ca="1">INDEX(OFFSET(INDIRECT("'"&amp;D$145&amp;"'!A1"),0,$C$144,200,1),MATCH(1,(_summary!$B178=INDIRECT("'"&amp;D$145&amp;"'!A1:A300"))*(_summary!$C178=INDIRECT("'"&amp;D$145&amp;"'!B1:B300")),0))</f>
        <v>0.24110082160836124</v>
      </c>
      <c r="E178" s="18">
        <f t="array" aca="1" ref="E178" ca="1">INDEX(OFFSET(INDIRECT("'"&amp;E$145&amp;"'!A1"),0,$C$144,200,1),MATCH(1,(_summary!$B178=INDIRECT("'"&amp;E$145&amp;"'!A1:A300"))*(_summary!$C178=INDIRECT("'"&amp;E$145&amp;"'!B1:B300")),0))</f>
        <v>0.18979465831845643</v>
      </c>
      <c r="F178" s="18">
        <f t="array" aca="1" ref="F178" ca="1">INDEX(OFFSET(INDIRECT("'"&amp;F$145&amp;"'!A1"),0,$C$144,200,1),MATCH(1,(_summary!$B178=INDIRECT("'"&amp;F$145&amp;"'!A1:A300"))*(_summary!$C178=INDIRECT("'"&amp;F$145&amp;"'!B1:B300")),0))</f>
        <v>2.2951077702353519E-2</v>
      </c>
      <c r="G178" s="18">
        <f t="array" aca="1" ref="G178" ca="1">INDEX(OFFSET(INDIRECT("'"&amp;G$145&amp;"'!A1"),0,$C$144,200,1),MATCH(1,(_summary!$B178=INDIRECT("'"&amp;G$145&amp;"'!A1:A300"))*(_summary!$C178=INDIRECT("'"&amp;G$145&amp;"'!B1:B300")),0))</f>
        <v>1.1797374604135048E-3</v>
      </c>
      <c r="H178" s="18">
        <f t="array" aca="1" ref="H178" ca="1">INDEX(OFFSET(INDIRECT("'"&amp;H$145&amp;"'!A1"),0,$C$144,200,1),MATCH(1,(_summary!$B178=INDIRECT("'"&amp;H$145&amp;"'!A1:A300"))*(_summary!$C178=INDIRECT("'"&amp;H$145&amp;"'!B1:B300")),0))</f>
        <v>4.2978142644312361E-3</v>
      </c>
      <c r="I178" s="18">
        <f t="array" aca="1" ref="I178" ca="1">INDEX(OFFSET(INDIRECT("'"&amp;I$145&amp;"'!A1"),0,$C$144,200,1),MATCH(1,(_summary!$B178=INDIRECT("'"&amp;I$145&amp;"'!A1:A300"))*(_summary!$C178=INDIRECT("'"&amp;I$145&amp;"'!B1:B300")),0))</f>
        <v>4.2978142644312361E-4</v>
      </c>
      <c r="J178" s="18">
        <f t="array" aca="1" ref="J178" ca="1">INDEX(OFFSET(INDIRECT("'"&amp;J$145&amp;"'!A1"),0,$C$144,200,1),MATCH(1,(_summary!$B178=INDIRECT("'"&amp;J$145&amp;"'!A1:A300"))*(_summary!$C178=INDIRECT("'"&amp;J$145&amp;"'!B1:B300")),0))</f>
        <v>4.2978142644312361E-4</v>
      </c>
      <c r="K178" s="18">
        <f t="array" aca="1" ref="K178" ca="1">INDEX(OFFSET(INDIRECT("'"&amp;K$145&amp;"'!A1"),0,$C$144,200,1),MATCH(1,(_summary!$B178=INDIRECT("'"&amp;K$145&amp;"'!A1:A300"))*(_summary!$C178=INDIRECT("'"&amp;K$145&amp;"'!B1:B300")),0))</f>
        <v>0.51855404521296888</v>
      </c>
      <c r="L178" s="18">
        <f t="array" aca="1" ref="L178" ca="1">INDEX(OFFSET(INDIRECT("'"&amp;L$145&amp;"'!A1"),0,$C$144,200,1),MATCH(1,(_summary!$B178=INDIRECT("'"&amp;L$145&amp;"'!A1:A300"))*(_summary!$C178=INDIRECT("'"&amp;L$145&amp;"'!B1:B300")),0))</f>
        <v>1.2893442793293707E-2</v>
      </c>
      <c r="M178" s="18">
        <f t="array" aca="1" ref="M178" ca="1">INDEX(OFFSET(INDIRECT("'"&amp;M$145&amp;"'!A1"),0,$C$144,200,1),MATCH(1,(_summary!$B178=INDIRECT("'"&amp;M$145&amp;"'!A1:A300"))*(_summary!$C178=INDIRECT("'"&amp;M$145&amp;"'!B1:B300")),0))</f>
        <v>7.5092769339491034E-3</v>
      </c>
      <c r="N178" s="18">
        <f t="array" aca="1" ref="N178" ca="1">INDEX(OFFSET(INDIRECT("'"&amp;N$145&amp;"'!A1"),0,$C$144,200,1),MATCH(1,(_summary!$B178=INDIRECT("'"&amp;N$145&amp;"'!A1:A300"))*(_summary!$C178=INDIRECT("'"&amp;N$145&amp;"'!B1:B300")),0))</f>
        <v>8.5956285288624722E-4</v>
      </c>
      <c r="O178" s="18">
        <f t="array" aca="1" ref="O178" ca="1">INDEX(OFFSET(INDIRECT("'"&amp;O$145&amp;"'!A1"),0,$C$144,200,1),MATCH(1,(_summary!$B178=INDIRECT("'"&amp;O$145&amp;"'!A1:A300"))*(_summary!$C178=INDIRECT("'"&amp;O$145&amp;"'!B1:B300")),0))</f>
        <v>0</v>
      </c>
      <c r="P178" s="18"/>
      <c r="Q178" s="16">
        <f t="shared" ca="1" si="8"/>
        <v>1.0000000000000002</v>
      </c>
    </row>
    <row r="179" spans="2:17" ht="15.6" thickTop="1" thickBot="1" x14ac:dyDescent="0.35">
      <c r="B179" t="s">
        <v>28</v>
      </c>
      <c r="C179">
        <f t="shared" si="9"/>
        <v>2</v>
      </c>
      <c r="D179" s="18">
        <f t="array" aca="1" ref="D179" ca="1">INDEX(OFFSET(INDIRECT("'"&amp;D$145&amp;"'!A1"),0,$C$144,200,1),MATCH(1,(_summary!$B179=INDIRECT("'"&amp;D$145&amp;"'!A1:A300"))*(_summary!$C179=INDIRECT("'"&amp;D$145&amp;"'!B1:B300")),0))</f>
        <v>0.42666367702656754</v>
      </c>
      <c r="E179" s="18">
        <f t="array" aca="1" ref="E179" ca="1">INDEX(OFFSET(INDIRECT("'"&amp;E$145&amp;"'!A1"),0,$C$144,200,1),MATCH(1,(_summary!$B179=INDIRECT("'"&amp;E$145&amp;"'!A1:A300"))*(_summary!$C179=INDIRECT("'"&amp;E$145&amp;"'!B1:B300")),0))</f>
        <v>9.4046918356688658E-2</v>
      </c>
      <c r="F179" s="18">
        <f t="array" aca="1" ref="F179" ca="1">INDEX(OFFSET(INDIRECT("'"&amp;F$145&amp;"'!A1"),0,$C$144,200,1),MATCH(1,(_summary!$B179=INDIRECT("'"&amp;F$145&amp;"'!A1:A300"))*(_summary!$C179=INDIRECT("'"&amp;F$145&amp;"'!B1:B300")),0))</f>
        <v>0.19291535308365224</v>
      </c>
      <c r="G179" s="18">
        <f t="array" aca="1" ref="G179" ca="1">INDEX(OFFSET(INDIRECT("'"&amp;G$145&amp;"'!A1"),0,$C$144,200,1),MATCH(1,(_summary!$B179=INDIRECT("'"&amp;G$145&amp;"'!A1:A300"))*(_summary!$C179=INDIRECT("'"&amp;G$145&amp;"'!B1:B300")),0))</f>
        <v>0</v>
      </c>
      <c r="H179" s="18">
        <f t="array" aca="1" ref="H179" ca="1">INDEX(OFFSET(INDIRECT("'"&amp;H$145&amp;"'!A1"),0,$C$144,200,1),MATCH(1,(_summary!$B179=INDIRECT("'"&amp;H$145&amp;"'!A1:A300"))*(_summary!$C179=INDIRECT("'"&amp;H$145&amp;"'!B1:B300")),0))</f>
        <v>5.7392454288068186E-3</v>
      </c>
      <c r="I179" s="18">
        <f t="array" aca="1" ref="I179" ca="1">INDEX(OFFSET(INDIRECT("'"&amp;I$145&amp;"'!A1"),0,$C$144,200,1),MATCH(1,(_summary!$B179=INDIRECT("'"&amp;I$145&amp;"'!A1:A300"))*(_summary!$C179=INDIRECT("'"&amp;I$145&amp;"'!B1:B300")),0))</f>
        <v>5.7392454288068178E-4</v>
      </c>
      <c r="J179" s="18">
        <f t="array" aca="1" ref="J179" ca="1">INDEX(OFFSET(INDIRECT("'"&amp;J$145&amp;"'!A1"),0,$C$144,200,1),MATCH(1,(_summary!$B179=INDIRECT("'"&amp;J$145&amp;"'!A1:A300"))*(_summary!$C179=INDIRECT("'"&amp;J$145&amp;"'!B1:B300")),0))</f>
        <v>5.7392454288068178E-4</v>
      </c>
      <c r="K179" s="18">
        <f t="array" aca="1" ref="K179" ca="1">INDEX(OFFSET(INDIRECT("'"&amp;K$145&amp;"'!A1"),0,$C$144,200,1),MATCH(1,(_summary!$B179=INDIRECT("'"&amp;K$145&amp;"'!A1:A300"))*(_summary!$C179=INDIRECT("'"&amp;K$145&amp;"'!B1:B300")),0))</f>
        <v>6.1867741637494582E-2</v>
      </c>
      <c r="L179" s="18">
        <f t="array" aca="1" ref="L179" ca="1">INDEX(OFFSET(INDIRECT("'"&amp;L$145&amp;"'!A1"),0,$C$144,200,1),MATCH(1,(_summary!$B179=INDIRECT("'"&amp;L$145&amp;"'!A1:A300"))*(_summary!$C179=INDIRECT("'"&amp;L$145&amp;"'!B1:B300")),0))</f>
        <v>1.7217736286420454E-2</v>
      </c>
      <c r="M179" s="18">
        <f t="array" aca="1" ref="M179" ca="1">INDEX(OFFSET(INDIRECT("'"&amp;M$145&amp;"'!A1"),0,$C$144,200,1),MATCH(1,(_summary!$B179=INDIRECT("'"&amp;M$145&amp;"'!A1:A300"))*(_summary!$C179=INDIRECT("'"&amp;M$145&amp;"'!B1:B300")),0))</f>
        <v>0.19339169697403319</v>
      </c>
      <c r="N179" s="18">
        <f t="array" aca="1" ref="N179" ca="1">INDEX(OFFSET(INDIRECT("'"&amp;N$145&amp;"'!A1"),0,$C$144,200,1),MATCH(1,(_summary!$B179=INDIRECT("'"&amp;N$145&amp;"'!A1:A300"))*(_summary!$C179=INDIRECT("'"&amp;N$145&amp;"'!B1:B300")),0))</f>
        <v>7.0097821205750924E-3</v>
      </c>
      <c r="O179" s="18">
        <f t="array" aca="1" ref="O179" ca="1">INDEX(OFFSET(INDIRECT("'"&amp;O$145&amp;"'!A1"),0,$C$144,200,1),MATCH(1,(_summary!$B179=INDIRECT("'"&amp;O$145&amp;"'!A1:A300"))*(_summary!$C179=INDIRECT("'"&amp;O$145&amp;"'!B1:B300")),0))</f>
        <v>0</v>
      </c>
      <c r="P179" s="18"/>
      <c r="Q179" s="16">
        <f t="shared" ca="1" si="8"/>
        <v>0.99999999999999989</v>
      </c>
    </row>
    <row r="180" spans="2:17" ht="15.6" thickTop="1" thickBot="1" x14ac:dyDescent="0.35">
      <c r="B180" t="s">
        <v>13</v>
      </c>
      <c r="C180">
        <f t="shared" si="9"/>
        <v>2</v>
      </c>
      <c r="D180" s="18">
        <f t="array" aca="1" ref="D180" ca="1">INDEX(OFFSET(INDIRECT("'"&amp;D$145&amp;"'!A1"),0,$C$144,200,1),MATCH(1,(_summary!$B180=INDIRECT("'"&amp;D$145&amp;"'!A1:A300"))*(_summary!$C180=INDIRECT("'"&amp;D$145&amp;"'!B1:B300")),0))</f>
        <v>0.20685217804345168</v>
      </c>
      <c r="E180" s="18">
        <f t="array" aca="1" ref="E180" ca="1">INDEX(OFFSET(INDIRECT("'"&amp;E$145&amp;"'!A1"),0,$C$144,200,1),MATCH(1,(_summary!$B180=INDIRECT("'"&amp;E$145&amp;"'!A1:A300"))*(_summary!$C180=INDIRECT("'"&amp;E$145&amp;"'!B1:B300")),0))</f>
        <v>0.26568188040392315</v>
      </c>
      <c r="F180" s="18">
        <f t="array" aca="1" ref="F180" ca="1">INDEX(OFFSET(INDIRECT("'"&amp;F$145&amp;"'!A1"),0,$C$144,200,1),MATCH(1,(_summary!$B180=INDIRECT("'"&amp;F$145&amp;"'!A1:A300"))*(_summary!$C180=INDIRECT("'"&amp;F$145&amp;"'!B1:B300")),0))</f>
        <v>0</v>
      </c>
      <c r="G180" s="18">
        <f t="array" aca="1" ref="G180" ca="1">INDEX(OFFSET(INDIRECT("'"&amp;G$145&amp;"'!A1"),0,$C$144,200,1),MATCH(1,(_summary!$B180=INDIRECT("'"&amp;G$145&amp;"'!A1:A300"))*(_summary!$C180=INDIRECT("'"&amp;G$145&amp;"'!B1:B300")),0))</f>
        <v>0.10351629703595788</v>
      </c>
      <c r="H180" s="18">
        <f t="array" aca="1" ref="H180" ca="1">INDEX(OFFSET(INDIRECT("'"&amp;H$145&amp;"'!A1"),0,$C$144,200,1),MATCH(1,(_summary!$B180=INDIRECT("'"&amp;H$145&amp;"'!A1:A300"))*(_summary!$C180=INDIRECT("'"&amp;H$145&amp;"'!B1:B300")),0))</f>
        <v>9.0778665912042041E-3</v>
      </c>
      <c r="I180" s="18">
        <f t="array" aca="1" ref="I180" ca="1">INDEX(OFFSET(INDIRECT("'"&amp;I$145&amp;"'!A1"),0,$C$144,200,1),MATCH(1,(_summary!$B180=INDIRECT("'"&amp;I$145&amp;"'!A1:A300"))*(_summary!$C180=INDIRECT("'"&amp;I$145&amp;"'!B1:B300")),0))</f>
        <v>9.0778665912042041E-4</v>
      </c>
      <c r="J180" s="18">
        <f t="array" aca="1" ref="J180" ca="1">INDEX(OFFSET(INDIRECT("'"&amp;J$145&amp;"'!A1"),0,$C$144,200,1),MATCH(1,(_summary!$B180=INDIRECT("'"&amp;J$145&amp;"'!A1:A300"))*(_summary!$C180=INDIRECT("'"&amp;J$145&amp;"'!B1:B300")),0))</f>
        <v>9.0778665912042041E-4</v>
      </c>
      <c r="K180" s="18">
        <f t="array" aca="1" ref="K180" ca="1">INDEX(OFFSET(INDIRECT("'"&amp;K$145&amp;"'!A1"),0,$C$144,200,1),MATCH(1,(_summary!$B180=INDIRECT("'"&amp;K$145&amp;"'!A1:A300"))*(_summary!$C180=INDIRECT("'"&amp;K$145&amp;"'!B1:B300")),0))</f>
        <v>0.35535658137048626</v>
      </c>
      <c r="L180" s="18">
        <f t="array" aca="1" ref="L180" ca="1">INDEX(OFFSET(INDIRECT("'"&amp;L$145&amp;"'!A1"),0,$C$144,200,1),MATCH(1,(_summary!$B180=INDIRECT("'"&amp;L$145&amp;"'!A1:A300"))*(_summary!$C180=INDIRECT("'"&amp;L$145&amp;"'!B1:B300")),0))</f>
        <v>4.7313855926988106E-2</v>
      </c>
      <c r="M180" s="18">
        <f t="array" aca="1" ref="M180" ca="1">INDEX(OFFSET(INDIRECT("'"&amp;M$145&amp;"'!A1"),0,$C$144,200,1),MATCH(1,(_summary!$B180=INDIRECT("'"&amp;M$145&amp;"'!A1:A300"))*(_summary!$C180=INDIRECT("'"&amp;M$145&amp;"'!B1:B300")),0))</f>
        <v>8.5701939915070434E-3</v>
      </c>
      <c r="N180" s="18">
        <f t="array" aca="1" ref="N180" ca="1">INDEX(OFFSET(INDIRECT("'"&amp;N$145&amp;"'!A1"),0,$C$144,200,1),MATCH(1,(_summary!$B180=INDIRECT("'"&amp;N$145&amp;"'!A1:A300"))*(_summary!$C180=INDIRECT("'"&amp;N$145&amp;"'!B1:B300")),0))</f>
        <v>1.8155733182408408E-3</v>
      </c>
      <c r="O180" s="18">
        <f t="array" aca="1" ref="O180" ca="1">INDEX(OFFSET(INDIRECT("'"&amp;O$145&amp;"'!A1"),0,$C$144,200,1),MATCH(1,(_summary!$B180=INDIRECT("'"&amp;O$145&amp;"'!A1:A300"))*(_summary!$C180=INDIRECT("'"&amp;O$145&amp;"'!B1:B300")),0))</f>
        <v>0</v>
      </c>
      <c r="P180" s="18"/>
      <c r="Q180" s="16">
        <f t="shared" ca="1" si="8"/>
        <v>1</v>
      </c>
    </row>
    <row r="181" spans="2:17" ht="15.6" thickTop="1" thickBot="1" x14ac:dyDescent="0.35">
      <c r="B181" t="s">
        <v>17</v>
      </c>
      <c r="C181">
        <f t="shared" si="9"/>
        <v>2</v>
      </c>
      <c r="D181" s="18">
        <f t="array" aca="1" ref="D181" ca="1">INDEX(OFFSET(INDIRECT("'"&amp;D$145&amp;"'!A1"),0,$C$144,200,1),MATCH(1,(_summary!$B181=INDIRECT("'"&amp;D$145&amp;"'!A1:A300"))*(_summary!$C181=INDIRECT("'"&amp;D$145&amp;"'!B1:B300")),0))</f>
        <v>0.29464638729204767</v>
      </c>
      <c r="E181" s="18">
        <f t="array" aca="1" ref="E181" ca="1">INDEX(OFFSET(INDIRECT("'"&amp;E$145&amp;"'!A1"),0,$C$144,200,1),MATCH(1,(_summary!$B181=INDIRECT("'"&amp;E$145&amp;"'!A1:A300"))*(_summary!$C181=INDIRECT("'"&amp;E$145&amp;"'!B1:B300")),0))</f>
        <v>0.17643863984041008</v>
      </c>
      <c r="F181" s="18">
        <f t="array" aca="1" ref="F181" ca="1">INDEX(OFFSET(INDIRECT("'"&amp;F$145&amp;"'!A1"),0,$C$144,200,1),MATCH(1,(_summary!$B181=INDIRECT("'"&amp;F$145&amp;"'!A1:A300"))*(_summary!$C181=INDIRECT("'"&amp;F$145&amp;"'!B1:B300")),0))</f>
        <v>3.3184247868698787E-2</v>
      </c>
      <c r="G181" s="18">
        <f t="array" aca="1" ref="G181" ca="1">INDEX(OFFSET(INDIRECT("'"&amp;G$145&amp;"'!A1"),0,$C$144,200,1),MATCH(1,(_summary!$B181=INDIRECT("'"&amp;G$145&amp;"'!A1:A300"))*(_summary!$C181=INDIRECT("'"&amp;G$145&amp;"'!B1:B300")),0))</f>
        <v>0</v>
      </c>
      <c r="H181" s="18">
        <f t="array" aca="1" ref="H181" ca="1">INDEX(OFFSET(INDIRECT("'"&amp;H$145&amp;"'!A1"),0,$C$144,200,1),MATCH(1,(_summary!$B181=INDIRECT("'"&amp;H$145&amp;"'!A1:A300"))*(_summary!$C181=INDIRECT("'"&amp;H$145&amp;"'!B1:B300")),0))</f>
        <v>4.1924577541821769E-3</v>
      </c>
      <c r="I181" s="18">
        <f t="array" aca="1" ref="I181" ca="1">INDEX(OFFSET(INDIRECT("'"&amp;I$145&amp;"'!A1"),0,$C$144,200,1),MATCH(1,(_summary!$B181=INDIRECT("'"&amp;I$145&amp;"'!A1:A300"))*(_summary!$C181=INDIRECT("'"&amp;I$145&amp;"'!B1:B300")),0))</f>
        <v>1.5200083796907588E-2</v>
      </c>
      <c r="J181" s="18">
        <f t="array" aca="1" ref="J181" ca="1">INDEX(OFFSET(INDIRECT("'"&amp;J$145&amp;"'!A1"),0,$C$144,200,1),MATCH(1,(_summary!$B181=INDIRECT("'"&amp;J$145&amp;"'!A1:A300"))*(_summary!$C181=INDIRECT("'"&amp;J$145&amp;"'!B1:B300")),0))</f>
        <v>4.1924577541821776E-4</v>
      </c>
      <c r="K181" s="18">
        <f t="array" aca="1" ref="K181" ca="1">INDEX(OFFSET(INDIRECT("'"&amp;K$145&amp;"'!A1"),0,$C$144,200,1),MATCH(1,(_summary!$B181=INDIRECT("'"&amp;K$145&amp;"'!A1:A300"))*(_summary!$C181=INDIRECT("'"&amp;K$145&amp;"'!B1:B300")),0))</f>
        <v>0.39376123410828889</v>
      </c>
      <c r="L181" s="18">
        <f t="array" aca="1" ref="L181" ca="1">INDEX(OFFSET(INDIRECT("'"&amp;L$145&amp;"'!A1"),0,$C$144,200,1),MATCH(1,(_summary!$B181=INDIRECT("'"&amp;L$145&amp;"'!A1:A300"))*(_summary!$C181=INDIRECT("'"&amp;L$145&amp;"'!B1:B300")),0))</f>
        <v>7.4471240737411321E-2</v>
      </c>
      <c r="M181" s="18">
        <f t="array" aca="1" ref="M181" ca="1">INDEX(OFFSET(INDIRECT("'"&amp;M$145&amp;"'!A1"),0,$C$144,200,1),MATCH(1,(_summary!$B181=INDIRECT("'"&amp;M$145&amp;"'!A1:A300"))*(_summary!$C181=INDIRECT("'"&amp;M$145&amp;"'!B1:B300")),0))</f>
        <v>7.1018822717469569E-3</v>
      </c>
      <c r="N181" s="18">
        <f t="array" aca="1" ref="N181" ca="1">INDEX(OFFSET(INDIRECT("'"&amp;N$145&amp;"'!A1"),0,$C$144,200,1),MATCH(1,(_summary!$B181=INDIRECT("'"&amp;N$145&amp;"'!A1:A300"))*(_summary!$C181=INDIRECT("'"&amp;N$145&amp;"'!B1:B300")),0))</f>
        <v>8.3849155083643551E-4</v>
      </c>
      <c r="O181" s="18">
        <f t="array" aca="1" ref="O181" ca="1">INDEX(OFFSET(INDIRECT("'"&amp;O$145&amp;"'!A1"),0,$C$144,200,1),MATCH(1,(_summary!$B181=INDIRECT("'"&amp;O$145&amp;"'!A1:A300"))*(_summary!$C181=INDIRECT("'"&amp;O$145&amp;"'!B1:B300")),0))</f>
        <v>0</v>
      </c>
      <c r="P181" s="18"/>
      <c r="Q181" s="16">
        <f t="shared" ca="1" si="8"/>
        <v>1.0002539109959481</v>
      </c>
    </row>
    <row r="182" spans="2:17" ht="15.6" thickTop="1" thickBot="1" x14ac:dyDescent="0.35">
      <c r="B182" t="s">
        <v>25</v>
      </c>
      <c r="C182">
        <f t="shared" si="9"/>
        <v>2</v>
      </c>
      <c r="D182" s="18">
        <f t="array" aca="1" ref="D182" ca="1">INDEX(OFFSET(INDIRECT("'"&amp;D$145&amp;"'!A1"),0,$C$144,200,1),MATCH(1,(_summary!$B182=INDIRECT("'"&amp;D$145&amp;"'!A1:A300"))*(_summary!$C182=INDIRECT("'"&amp;D$145&amp;"'!B1:B300")),0))</f>
        <v>0.27126895811167639</v>
      </c>
      <c r="E182" s="18">
        <f t="array" aca="1" ref="E182" ca="1">INDEX(OFFSET(INDIRECT("'"&amp;E$145&amp;"'!A1"),0,$C$144,200,1),MATCH(1,(_summary!$B182=INDIRECT("'"&amp;E$145&amp;"'!A1:A300"))*(_summary!$C182=INDIRECT("'"&amp;E$145&amp;"'!B1:B300")),0))</f>
        <v>8.8505286341355502E-2</v>
      </c>
      <c r="F182" s="18">
        <f t="array" aca="1" ref="F182" ca="1">INDEX(OFFSET(INDIRECT("'"&amp;F$145&amp;"'!A1"),0,$C$144,200,1),MATCH(1,(_summary!$B182=INDIRECT("'"&amp;F$145&amp;"'!A1:A300"))*(_summary!$C182=INDIRECT("'"&amp;F$145&amp;"'!B1:B300")),0))</f>
        <v>8.2934996211981335E-4</v>
      </c>
      <c r="G182" s="18">
        <f t="array" aca="1" ref="G182" ca="1">INDEX(OFFSET(INDIRECT("'"&amp;G$145&amp;"'!A1"),0,$C$144,200,1),MATCH(1,(_summary!$B182=INDIRECT("'"&amp;G$145&amp;"'!A1:A300"))*(_summary!$C182=INDIRECT("'"&amp;G$145&amp;"'!B1:B300")),0))</f>
        <v>0</v>
      </c>
      <c r="H182" s="18">
        <f t="array" aca="1" ref="H182" ca="1">INDEX(OFFSET(INDIRECT("'"&amp;H$145&amp;"'!A1"),0,$C$144,200,1),MATCH(1,(_summary!$B182=INDIRECT("'"&amp;H$145&amp;"'!A1:A300"))*(_summary!$C182=INDIRECT("'"&amp;H$145&amp;"'!B1:B300")),0))</f>
        <v>1.786692726069506E-3</v>
      </c>
      <c r="I182" s="18">
        <f t="array" aca="1" ref="I182" ca="1">INDEX(OFFSET(INDIRECT("'"&amp;I$145&amp;"'!A1"),0,$C$144,200,1),MATCH(1,(_summary!$B182=INDIRECT("'"&amp;I$145&amp;"'!A1:A300"))*(_summary!$C182=INDIRECT("'"&amp;I$145&amp;"'!B1:B300")),0))</f>
        <v>1.7866927260695064E-4</v>
      </c>
      <c r="J182" s="18">
        <f t="array" aca="1" ref="J182" ca="1">INDEX(OFFSET(INDIRECT("'"&amp;J$145&amp;"'!A1"),0,$C$144,200,1),MATCH(1,(_summary!$B182=INDIRECT("'"&amp;J$145&amp;"'!A1:A300"))*(_summary!$C182=INDIRECT("'"&amp;J$145&amp;"'!B1:B300")),0))</f>
        <v>1.7866927260695064E-4</v>
      </c>
      <c r="K182" s="18">
        <f t="array" aca="1" ref="K182" ca="1">INDEX(OFFSET(INDIRECT("'"&amp;K$145&amp;"'!A1"),0,$C$144,200,1),MATCH(1,(_summary!$B182=INDIRECT("'"&amp;K$145&amp;"'!A1:A300"))*(_summary!$C182=INDIRECT("'"&amp;K$145&amp;"'!B1:B300")),0))</f>
        <v>0.63132691827196807</v>
      </c>
      <c r="L182" s="18">
        <f t="array" aca="1" ref="L182" ca="1">INDEX(OFFSET(INDIRECT("'"&amp;L$145&amp;"'!A1"),0,$C$144,200,1),MATCH(1,(_summary!$B182=INDIRECT("'"&amp;L$145&amp;"'!A1:A300"))*(_summary!$C182=INDIRECT("'"&amp;L$145&amp;"'!B1:B300")),0))</f>
        <v>5.3600781782085181E-3</v>
      </c>
      <c r="M182" s="18">
        <f t="array" aca="1" ref="M182" ca="1">INDEX(OFFSET(INDIRECT("'"&amp;M$145&amp;"'!A1"),0,$C$144,200,1),MATCH(1,(_summary!$B182=INDIRECT("'"&amp;M$145&amp;"'!A1:A300"))*(_summary!$C182=INDIRECT("'"&amp;M$145&amp;"'!B1:B300")),0))</f>
        <v>1.0720156356417037E-3</v>
      </c>
      <c r="N182" s="18">
        <f t="array" aca="1" ref="N182" ca="1">INDEX(OFFSET(INDIRECT("'"&amp;N$145&amp;"'!A1"),0,$C$144,200,1),MATCH(1,(_summary!$B182=INDIRECT("'"&amp;N$145&amp;"'!A1:A300"))*(_summary!$C182=INDIRECT("'"&amp;N$145&amp;"'!B1:B300")),0))</f>
        <v>3.5733854521390127E-4</v>
      </c>
      <c r="O182" s="18">
        <f t="array" aca="1" ref="O182" ca="1">INDEX(OFFSET(INDIRECT("'"&amp;O$145&amp;"'!A1"),0,$C$144,200,1),MATCH(1,(_summary!$B182=INDIRECT("'"&amp;O$145&amp;"'!A1:A300"))*(_summary!$C182=INDIRECT("'"&amp;O$145&amp;"'!B1:B300")),0))</f>
        <v>0</v>
      </c>
      <c r="P182" s="18"/>
      <c r="Q182" s="16">
        <f t="shared" ca="1" si="8"/>
        <v>1.0008639763174672</v>
      </c>
    </row>
    <row r="183" spans="2:17" ht="15.6" thickTop="1" thickBot="1" x14ac:dyDescent="0.35">
      <c r="B183" t="s">
        <v>11</v>
      </c>
      <c r="C183">
        <f t="shared" si="9"/>
        <v>2</v>
      </c>
      <c r="D183" s="18">
        <f t="array" aca="1" ref="D183" ca="1">INDEX(OFFSET(INDIRECT("'"&amp;D$145&amp;"'!A1"),0,$C$144,200,1),MATCH(1,(_summary!$B183=INDIRECT("'"&amp;D$145&amp;"'!A1:A300"))*(_summary!$C183=INDIRECT("'"&amp;D$145&amp;"'!B1:B300")),0))</f>
        <v>0.46562955112491189</v>
      </c>
      <c r="E183" s="18">
        <f t="array" aca="1" ref="E183" ca="1">INDEX(OFFSET(INDIRECT("'"&amp;E$145&amp;"'!A1"),0,$C$144,200,1),MATCH(1,(_summary!$B183=INDIRECT("'"&amp;E$145&amp;"'!A1:A300"))*(_summary!$C183=INDIRECT("'"&amp;E$145&amp;"'!B1:B300")),0))</f>
        <v>4.8354550457317593E-3</v>
      </c>
      <c r="F183" s="18">
        <f t="array" aca="1" ref="F183" ca="1">INDEX(OFFSET(INDIRECT("'"&amp;F$145&amp;"'!A1"),0,$C$144,200,1),MATCH(1,(_summary!$B183=INDIRECT("'"&amp;F$145&amp;"'!A1:A300"))*(_summary!$C183=INDIRECT("'"&amp;F$145&amp;"'!B1:B300")),0))</f>
        <v>5.3786571186703838E-2</v>
      </c>
      <c r="G183" s="18">
        <f t="array" aca="1" ref="G183" ca="1">INDEX(OFFSET(INDIRECT("'"&amp;G$145&amp;"'!A1"),0,$C$144,200,1),MATCH(1,(_summary!$B183=INDIRECT("'"&amp;G$145&amp;"'!A1:A300"))*(_summary!$C183=INDIRECT("'"&amp;G$145&amp;"'!B1:B300")),0))</f>
        <v>2.6296636141807429E-4</v>
      </c>
      <c r="H183" s="18">
        <f t="array" aca="1" ref="H183" ca="1">INDEX(OFFSET(INDIRECT("'"&amp;H$145&amp;"'!A1"),0,$C$144,200,1),MATCH(1,(_summary!$B183=INDIRECT("'"&amp;H$145&amp;"'!A1:A300"))*(_summary!$C183=INDIRECT("'"&amp;H$145&amp;"'!B1:B300")),0))</f>
        <v>1.1820029377911873E-3</v>
      </c>
      <c r="I183" s="18">
        <f t="array" aca="1" ref="I183" ca="1">INDEX(OFFSET(INDIRECT("'"&amp;I$145&amp;"'!A1"),0,$C$144,200,1),MATCH(1,(_summary!$B183=INDIRECT("'"&amp;I$145&amp;"'!A1:A300"))*(_summary!$C183=INDIRECT("'"&amp;I$145&amp;"'!B1:B300")),0))</f>
        <v>1.1820029377911873E-4</v>
      </c>
      <c r="J183" s="18">
        <f t="array" aca="1" ref="J183" ca="1">INDEX(OFFSET(INDIRECT("'"&amp;J$145&amp;"'!A1"),0,$C$144,200,1),MATCH(1,(_summary!$B183=INDIRECT("'"&amp;J$145&amp;"'!A1:A300"))*(_summary!$C183=INDIRECT("'"&amp;J$145&amp;"'!B1:B300")),0))</f>
        <v>7.6919011160572217E-4</v>
      </c>
      <c r="K183" s="18">
        <f t="array" aca="1" ref="K183" ca="1">INDEX(OFFSET(INDIRECT("'"&amp;K$145&amp;"'!A1"),0,$C$144,200,1),MATCH(1,(_summary!$B183=INDIRECT("'"&amp;K$145&amp;"'!A1:A300"))*(_summary!$C183=INDIRECT("'"&amp;K$145&amp;"'!B1:B300")),0))</f>
        <v>0.30614889500096826</v>
      </c>
      <c r="L183" s="18">
        <f t="array" aca="1" ref="L183" ca="1">INDEX(OFFSET(INDIRECT("'"&amp;L$145&amp;"'!A1"),0,$C$144,200,1),MATCH(1,(_summary!$B183=INDIRECT("'"&amp;L$145&amp;"'!A1:A300"))*(_summary!$C183=INDIRECT("'"&amp;L$145&amp;"'!B1:B300")),0))</f>
        <v>0.16580712708833034</v>
      </c>
      <c r="M183" s="18">
        <f t="array" aca="1" ref="M183" ca="1">INDEX(OFFSET(INDIRECT("'"&amp;M$145&amp;"'!A1"),0,$C$144,200,1),MATCH(1,(_summary!$B183=INDIRECT("'"&amp;M$145&amp;"'!A1:A300"))*(_summary!$C183=INDIRECT("'"&amp;M$145&amp;"'!B1:B300")),0))</f>
        <v>1.2236402612013574E-3</v>
      </c>
      <c r="N183" s="18">
        <f t="array" aca="1" ref="N183" ca="1">INDEX(OFFSET(INDIRECT("'"&amp;N$145&amp;"'!A1"),0,$C$144,200,1),MATCH(1,(_summary!$B183=INDIRECT("'"&amp;N$145&amp;"'!A1:A300"))*(_summary!$C183=INDIRECT("'"&amp;N$145&amp;"'!B1:B300")),0))</f>
        <v>2.3640058755823747E-4</v>
      </c>
      <c r="O183" s="18">
        <f t="array" aca="1" ref="O183" ca="1">INDEX(OFFSET(INDIRECT("'"&amp;O$145&amp;"'!A1"),0,$C$144,200,1),MATCH(1,(_summary!$B183=INDIRECT("'"&amp;O$145&amp;"'!A1:A300"))*(_summary!$C183=INDIRECT("'"&amp;O$145&amp;"'!B1:B300")),0))</f>
        <v>0</v>
      </c>
      <c r="P183" s="18"/>
      <c r="Q183" s="16">
        <f t="shared" ca="1" si="8"/>
        <v>0.99999999999999967</v>
      </c>
    </row>
    <row r="184" spans="2:17" ht="15.6" thickTop="1" thickBot="1" x14ac:dyDescent="0.35">
      <c r="B184" t="s">
        <v>3</v>
      </c>
      <c r="C184">
        <f t="shared" si="9"/>
        <v>2</v>
      </c>
      <c r="D184" s="18">
        <f t="array" aca="1" ref="D184" ca="1">INDEX(OFFSET(INDIRECT("'"&amp;D$145&amp;"'!A1"),0,$C$144,200,1),MATCH(1,(_summary!$B184=INDIRECT("'"&amp;D$145&amp;"'!A1:A300"))*(_summary!$C184=INDIRECT("'"&amp;D$145&amp;"'!B1:B300")),0))</f>
        <v>0.36214802096851501</v>
      </c>
      <c r="E184" s="18">
        <f t="array" aca="1" ref="E184" ca="1">INDEX(OFFSET(INDIRECT("'"&amp;E$145&amp;"'!A1"),0,$C$144,200,1),MATCH(1,(_summary!$B184=INDIRECT("'"&amp;E$145&amp;"'!A1:A300"))*(_summary!$C184=INDIRECT("'"&amp;E$145&amp;"'!B1:B300")),0))</f>
        <v>0.24623681777459328</v>
      </c>
      <c r="F184" s="18">
        <f t="array" aca="1" ref="F184" ca="1">INDEX(OFFSET(INDIRECT("'"&amp;F$145&amp;"'!A1"),0,$C$144,200,1),MATCH(1,(_summary!$B184=INDIRECT("'"&amp;F$145&amp;"'!A1:A300"))*(_summary!$C184=INDIRECT("'"&amp;F$145&amp;"'!B1:B300")),0))</f>
        <v>7.9700981541859395E-2</v>
      </c>
      <c r="G184" s="18">
        <f t="array" aca="1" ref="G184" ca="1">INDEX(OFFSET(INDIRECT("'"&amp;G$145&amp;"'!A1"),0,$C$144,200,1),MATCH(1,(_summary!$B184=INDIRECT("'"&amp;G$145&amp;"'!A1:A300"))*(_summary!$C184=INDIRECT("'"&amp;G$145&amp;"'!B1:B300")),0))</f>
        <v>0</v>
      </c>
      <c r="H184" s="18">
        <f t="array" aca="1" ref="H184" ca="1">INDEX(OFFSET(INDIRECT("'"&amp;H$145&amp;"'!A1"),0,$C$144,200,1),MATCH(1,(_summary!$B184=INDIRECT("'"&amp;H$145&amp;"'!A1:A300"))*(_summary!$C184=INDIRECT("'"&amp;H$145&amp;"'!B1:B300")),0))</f>
        <v>6.5187559863290542E-3</v>
      </c>
      <c r="I184" s="18">
        <f t="array" aca="1" ref="I184" ca="1">INDEX(OFFSET(INDIRECT("'"&amp;I$145&amp;"'!A1"),0,$C$144,200,1),MATCH(1,(_summary!$B184=INDIRECT("'"&amp;I$145&amp;"'!A1:A300"))*(_summary!$C184=INDIRECT("'"&amp;I$145&amp;"'!B1:B300")),0))</f>
        <v>6.5187559863290529E-4</v>
      </c>
      <c r="J184" s="18">
        <f t="array" aca="1" ref="J184" ca="1">INDEX(OFFSET(INDIRECT("'"&amp;J$145&amp;"'!A1"),0,$C$144,200,1),MATCH(1,(_summary!$B184=INDIRECT("'"&amp;J$145&amp;"'!A1:A300"))*(_summary!$C184=INDIRECT("'"&amp;J$145&amp;"'!B1:B300")),0))</f>
        <v>6.5187559863290529E-4</v>
      </c>
      <c r="K184" s="18">
        <f t="array" aca="1" ref="K184" ca="1">INDEX(OFFSET(INDIRECT("'"&amp;K$145&amp;"'!A1"),0,$C$144,200,1),MATCH(1,(_summary!$B184=INDIRECT("'"&amp;K$145&amp;"'!A1:A300"))*(_summary!$C184=INDIRECT("'"&amp;K$145&amp;"'!B1:B300")),0))</f>
        <v>0.21011802390285178</v>
      </c>
      <c r="L184" s="18">
        <f t="array" aca="1" ref="L184" ca="1">INDEX(OFFSET(INDIRECT("'"&amp;L$145&amp;"'!A1"),0,$C$144,200,1),MATCH(1,(_summary!$B184=INDIRECT("'"&amp;L$145&amp;"'!A1:A300"))*(_summary!$C184=INDIRECT("'"&amp;L$145&amp;"'!B1:B300")),0))</f>
        <v>8.4296885747412814E-2</v>
      </c>
      <c r="M184" s="18">
        <f t="array" aca="1" ref="M184" ca="1">INDEX(OFFSET(INDIRECT("'"&amp;M$145&amp;"'!A1"),0,$C$144,200,1),MATCH(1,(_summary!$B184=INDIRECT("'"&amp;M$145&amp;"'!A1:A300"))*(_summary!$C184=INDIRECT("'"&amp;M$145&amp;"'!B1:B300")),0))</f>
        <v>8.8753037232502992E-3</v>
      </c>
      <c r="N184" s="18">
        <f t="array" aca="1" ref="N184" ca="1">INDEX(OFFSET(INDIRECT("'"&amp;N$145&amp;"'!A1"),0,$C$144,200,1),MATCH(1,(_summary!$B184=INDIRECT("'"&amp;N$145&amp;"'!A1:A300"))*(_summary!$C184=INDIRECT("'"&amp;N$145&amp;"'!B1:B300")),0))</f>
        <v>1.3037511972658106E-3</v>
      </c>
      <c r="O184" s="18">
        <f t="array" aca="1" ref="O184" ca="1">INDEX(OFFSET(INDIRECT("'"&amp;O$145&amp;"'!A1"),0,$C$144,200,1),MATCH(1,(_summary!$B184=INDIRECT("'"&amp;O$145&amp;"'!A1:A300"))*(_summary!$C184=INDIRECT("'"&amp;O$145&amp;"'!B1:B300")),0))</f>
        <v>0</v>
      </c>
      <c r="P184" s="18"/>
      <c r="Q184" s="16">
        <f t="shared" ca="1" si="8"/>
        <v>1.0005022920393434</v>
      </c>
    </row>
    <row r="185" spans="2:17" ht="15.6" thickTop="1" thickBot="1" x14ac:dyDescent="0.35">
      <c r="B185" t="s">
        <v>2</v>
      </c>
      <c r="C185">
        <f t="shared" si="9"/>
        <v>2</v>
      </c>
      <c r="D185" s="18">
        <f t="array" aca="1" ref="D185" ca="1">INDEX(OFFSET(INDIRECT("'"&amp;D$145&amp;"'!A1"),0,$C$144,200,1),MATCH(1,(_summary!$B185=INDIRECT("'"&amp;D$145&amp;"'!A1:A300"))*(_summary!$C185=INDIRECT("'"&amp;D$145&amp;"'!B1:B300")),0))</f>
        <v>0.20686055170420559</v>
      </c>
      <c r="E185" s="18">
        <f t="array" aca="1" ref="E185" ca="1">INDEX(OFFSET(INDIRECT("'"&amp;E$145&amp;"'!A1"),0,$C$144,200,1),MATCH(1,(_summary!$B185=INDIRECT("'"&amp;E$145&amp;"'!A1:A300"))*(_summary!$C185=INDIRECT("'"&amp;E$145&amp;"'!B1:B300")),0))</f>
        <v>0.35604667623427155</v>
      </c>
      <c r="F185" s="18">
        <f t="array" aca="1" ref="F185" ca="1">INDEX(OFFSET(INDIRECT("'"&amp;F$145&amp;"'!A1"),0,$C$144,200,1),MATCH(1,(_summary!$B185=INDIRECT("'"&amp;F$145&amp;"'!A1:A300"))*(_summary!$C185=INDIRECT("'"&amp;F$145&amp;"'!B1:B300")),0))</f>
        <v>0.16234099297557103</v>
      </c>
      <c r="G185" s="18">
        <f t="array" aca="1" ref="G185" ca="1">INDEX(OFFSET(INDIRECT("'"&amp;G$145&amp;"'!A1"),0,$C$144,200,1),MATCH(1,(_summary!$B185=INDIRECT("'"&amp;G$145&amp;"'!A1:A300"))*(_summary!$C185=INDIRECT("'"&amp;G$145&amp;"'!B1:B300")),0))</f>
        <v>6.3059769891331968E-3</v>
      </c>
      <c r="H185" s="18">
        <f t="array" aca="1" ref="H185" ca="1">INDEX(OFFSET(INDIRECT("'"&amp;H$145&amp;"'!A1"),0,$C$144,200,1),MATCH(1,(_summary!$B185=INDIRECT("'"&amp;H$145&amp;"'!A1:A300"))*(_summary!$C185=INDIRECT("'"&amp;H$145&amp;"'!B1:B300")),0))</f>
        <v>1.0597061638347151E-2</v>
      </c>
      <c r="I185" s="18">
        <f t="array" aca="1" ref="I185" ca="1">INDEX(OFFSET(INDIRECT("'"&amp;I$145&amp;"'!A1"),0,$C$144,200,1),MATCH(1,(_summary!$B185=INDIRECT("'"&amp;I$145&amp;"'!A1:A300"))*(_summary!$C185=INDIRECT("'"&amp;I$145&amp;"'!B1:B300")),0))</f>
        <v>9.294408811179912E-3</v>
      </c>
      <c r="J185" s="18">
        <f t="array" aca="1" ref="J185" ca="1">INDEX(OFFSET(INDIRECT("'"&amp;J$145&amp;"'!A1"),0,$C$144,200,1),MATCH(1,(_summary!$B185=INDIRECT("'"&amp;J$145&amp;"'!A1:A300"))*(_summary!$C185=INDIRECT("'"&amp;J$145&amp;"'!B1:B300")),0))</f>
        <v>1.0884093628560567E-3</v>
      </c>
      <c r="K185" s="18">
        <f t="array" aca="1" ref="K185" ca="1">INDEX(OFFSET(INDIRECT("'"&amp;K$145&amp;"'!A1"),0,$C$144,200,1),MATCH(1,(_summary!$B185=INDIRECT("'"&amp;K$145&amp;"'!A1:A300"))*(_summary!$C185=INDIRECT("'"&amp;K$145&amp;"'!B1:B300")),0))</f>
        <v>0.16692846564387942</v>
      </c>
      <c r="L185" s="18">
        <f t="array" aca="1" ref="L185" ca="1">INDEX(OFFSET(INDIRECT("'"&amp;L$145&amp;"'!A1"),0,$C$144,200,1),MATCH(1,(_summary!$B185=INDIRECT("'"&amp;L$145&amp;"'!A1:A300"))*(_summary!$C185=INDIRECT("'"&amp;L$145&amp;"'!B1:B300")),0))</f>
        <v>5.7154010845293687E-2</v>
      </c>
      <c r="M185" s="18">
        <f t="array" aca="1" ref="M185" ca="1">INDEX(OFFSET(INDIRECT("'"&amp;M$145&amp;"'!A1"),0,$C$144,200,1),MATCH(1,(_summary!$B185=INDIRECT("'"&amp;M$145&amp;"'!A1:A300"))*(_summary!$C185=INDIRECT("'"&amp;M$145&amp;"'!B1:B300")),0))</f>
        <v>2.059012711305128E-2</v>
      </c>
      <c r="N185" s="18">
        <f t="array" aca="1" ref="N185" ca="1">INDEX(OFFSET(INDIRECT("'"&amp;N$145&amp;"'!A1"),0,$C$144,200,1),MATCH(1,(_summary!$B185=INDIRECT("'"&amp;N$145&amp;"'!A1:A300"))*(_summary!$C185=INDIRECT("'"&amp;N$145&amp;"'!B1:B300")),0))</f>
        <v>2.7933186822111135E-3</v>
      </c>
      <c r="O185" s="18">
        <f t="array" aca="1" ref="O185" ca="1">INDEX(OFFSET(INDIRECT("'"&amp;O$145&amp;"'!A1"),0,$C$144,200,1),MATCH(1,(_summary!$B185=INDIRECT("'"&amp;O$145&amp;"'!A1:A300"))*(_summary!$C185=INDIRECT("'"&amp;O$145&amp;"'!B1:B300")),0))</f>
        <v>0</v>
      </c>
      <c r="P185" s="18"/>
      <c r="Q185" s="16">
        <f t="shared" ca="1" si="8"/>
        <v>1</v>
      </c>
    </row>
    <row r="186" spans="2:17" ht="15.6" thickTop="1" thickBot="1" x14ac:dyDescent="0.35">
      <c r="B186" t="s">
        <v>16</v>
      </c>
      <c r="C186">
        <f t="shared" si="9"/>
        <v>2</v>
      </c>
      <c r="D186" s="18">
        <f t="array" aca="1" ref="D186" ca="1">INDEX(OFFSET(INDIRECT("'"&amp;D$145&amp;"'!A1"),0,$C$144,200,1),MATCH(1,(_summary!$B186=INDIRECT("'"&amp;D$145&amp;"'!A1:A300"))*(_summary!$C186=INDIRECT("'"&amp;D$145&amp;"'!B1:B300")),0))</f>
        <v>0.41442391884637775</v>
      </c>
      <c r="E186" s="18">
        <f t="array" aca="1" ref="E186" ca="1">INDEX(OFFSET(INDIRECT("'"&amp;E$145&amp;"'!A1"),0,$C$144,200,1),MATCH(1,(_summary!$B186=INDIRECT("'"&amp;E$145&amp;"'!A1:A300"))*(_summary!$C186=INDIRECT("'"&amp;E$145&amp;"'!B1:B300")),0))</f>
        <v>9.837647726909185E-2</v>
      </c>
      <c r="F186" s="18">
        <f t="array" aca="1" ref="F186" ca="1">INDEX(OFFSET(INDIRECT("'"&amp;F$145&amp;"'!A1"),0,$C$144,200,1),MATCH(1,(_summary!$B186=INDIRECT("'"&amp;F$145&amp;"'!A1:A300"))*(_summary!$C186=INDIRECT("'"&amp;F$145&amp;"'!B1:B300")),0))</f>
        <v>0.1645268808826465</v>
      </c>
      <c r="G186" s="18">
        <f t="array" aca="1" ref="G186" ca="1">INDEX(OFFSET(INDIRECT("'"&amp;G$145&amp;"'!A1"),0,$C$144,200,1),MATCH(1,(_summary!$B186=INDIRECT("'"&amp;G$145&amp;"'!A1:A300"))*(_summary!$C186=INDIRECT("'"&amp;G$145&amp;"'!B1:B300")),0))</f>
        <v>8.152984039736784E-4</v>
      </c>
      <c r="H186" s="18">
        <f t="array" aca="1" ref="H186" ca="1">INDEX(OFFSET(INDIRECT("'"&amp;H$145&amp;"'!A1"),0,$C$144,200,1),MATCH(1,(_summary!$B186=INDIRECT("'"&amp;H$145&amp;"'!A1:A300"))*(_summary!$C186=INDIRECT("'"&amp;H$145&amp;"'!B1:B300")),0))</f>
        <v>5.2877143777247202E-3</v>
      </c>
      <c r="I186" s="18">
        <f t="array" aca="1" ref="I186" ca="1">INDEX(OFFSET(INDIRECT("'"&amp;I$145&amp;"'!A1"),0,$C$144,200,1),MATCH(1,(_summary!$B186=INDIRECT("'"&amp;I$145&amp;"'!A1:A300"))*(_summary!$C186=INDIRECT("'"&amp;I$145&amp;"'!B1:B300")),0))</f>
        <v>5.2877143777247196E-4</v>
      </c>
      <c r="J186" s="18">
        <f t="array" aca="1" ref="J186" ca="1">INDEX(OFFSET(INDIRECT("'"&amp;J$145&amp;"'!A1"),0,$C$144,200,1),MATCH(1,(_summary!$B186=INDIRECT("'"&amp;J$145&amp;"'!A1:A300"))*(_summary!$C186=INDIRECT("'"&amp;J$145&amp;"'!B1:B300")),0))</f>
        <v>5.2877143777247196E-4</v>
      </c>
      <c r="K186" s="18">
        <f t="array" aca="1" ref="K186" ca="1">INDEX(OFFSET(INDIRECT("'"&amp;K$145&amp;"'!A1"),0,$C$144,200,1),MATCH(1,(_summary!$B186=INDIRECT("'"&amp;K$145&amp;"'!A1:A300"))*(_summary!$C186=INDIRECT("'"&amp;K$145&amp;"'!B1:B300")),0))</f>
        <v>0.20820463732602862</v>
      </c>
      <c r="L186" s="18">
        <f t="array" aca="1" ref="L186" ca="1">INDEX(OFFSET(INDIRECT("'"&amp;L$145&amp;"'!A1"),0,$C$144,200,1),MATCH(1,(_summary!$B186=INDIRECT("'"&amp;L$145&amp;"'!A1:A300"))*(_summary!$C186=INDIRECT("'"&amp;L$145&amp;"'!B1:B300")),0))</f>
        <v>3.4647099905960328E-2</v>
      </c>
      <c r="M186" s="18">
        <f t="array" aca="1" ref="M186" ca="1">INDEX(OFFSET(INDIRECT("'"&amp;M$145&amp;"'!A1"),0,$C$144,200,1),MATCH(1,(_summary!$B186=INDIRECT("'"&amp;M$145&amp;"'!A1:A300"))*(_summary!$C186=INDIRECT("'"&amp;M$145&amp;"'!B1:B300")),0))</f>
        <v>7.1615245089909754E-2</v>
      </c>
      <c r="N186" s="18">
        <f t="array" aca="1" ref="N186" ca="1">INDEX(OFFSET(INDIRECT("'"&amp;N$145&amp;"'!A1"),0,$C$144,200,1),MATCH(1,(_summary!$B186=INDIRECT("'"&amp;N$145&amp;"'!A1:A300"))*(_summary!$C186=INDIRECT("'"&amp;N$145&amp;"'!B1:B300")),0))</f>
        <v>1.0575428755449439E-3</v>
      </c>
      <c r="O186" s="18">
        <f t="array" aca="1" ref="O186" ca="1">INDEX(OFFSET(INDIRECT("'"&amp;O$145&amp;"'!A1"),0,$C$144,200,1),MATCH(1,(_summary!$B186=INDIRECT("'"&amp;O$145&amp;"'!A1:A300"))*(_summary!$C186=INDIRECT("'"&amp;O$145&amp;"'!B1:B300")),0))</f>
        <v>0</v>
      </c>
      <c r="P186" s="18"/>
      <c r="Q186" s="16">
        <f t="shared" ca="1" si="8"/>
        <v>1.0000123578528033</v>
      </c>
    </row>
    <row r="187" spans="2:17" ht="15.6" thickTop="1" thickBot="1" x14ac:dyDescent="0.35">
      <c r="B187" t="s">
        <v>15</v>
      </c>
      <c r="C187">
        <f t="shared" si="9"/>
        <v>2</v>
      </c>
      <c r="D187" s="18">
        <f t="array" aca="1" ref="D187" ca="1">INDEX(OFFSET(INDIRECT("'"&amp;D$145&amp;"'!A1"),0,$C$144,200,1),MATCH(1,(_summary!$B187=INDIRECT("'"&amp;D$145&amp;"'!A1:A300"))*(_summary!$C187=INDIRECT("'"&amp;D$145&amp;"'!B1:B300")),0))</f>
        <v>0.16410057061655178</v>
      </c>
      <c r="E187" s="18">
        <f t="array" aca="1" ref="E187" ca="1">INDEX(OFFSET(INDIRECT("'"&amp;E$145&amp;"'!A1"),0,$C$144,200,1),MATCH(1,(_summary!$B187=INDIRECT("'"&amp;E$145&amp;"'!A1:A300"))*(_summary!$C187=INDIRECT("'"&amp;E$145&amp;"'!B1:B300")),0))</f>
        <v>0.417730685149729</v>
      </c>
      <c r="F187" s="18">
        <f t="array" aca="1" ref="F187" ca="1">INDEX(OFFSET(INDIRECT("'"&amp;F$145&amp;"'!A1"),0,$C$144,200,1),MATCH(1,(_summary!$B187=INDIRECT("'"&amp;F$145&amp;"'!A1:A300"))*(_summary!$C187=INDIRECT("'"&amp;F$145&amp;"'!B1:B300")),0))</f>
        <v>0</v>
      </c>
      <c r="G187" s="18">
        <f t="array" aca="1" ref="G187" ca="1">INDEX(OFFSET(INDIRECT("'"&amp;G$145&amp;"'!A1"),0,$C$144,200,1),MATCH(1,(_summary!$B187=INDIRECT("'"&amp;G$145&amp;"'!A1:A300"))*(_summary!$C187=INDIRECT("'"&amp;G$145&amp;"'!B1:B300")),0))</f>
        <v>1.7459452522161949E-2</v>
      </c>
      <c r="H187" s="18">
        <f t="array" aca="1" ref="H187" ca="1">INDEX(OFFSET(INDIRECT("'"&amp;H$145&amp;"'!A1"),0,$C$144,200,1),MATCH(1,(_summary!$B187=INDIRECT("'"&amp;H$145&amp;"'!A1:A300"))*(_summary!$C187=INDIRECT("'"&amp;H$145&amp;"'!B1:B300")),0))</f>
        <v>8.9895028856186512E-3</v>
      </c>
      <c r="I187" s="18">
        <f t="array" aca="1" ref="I187" ca="1">INDEX(OFFSET(INDIRECT("'"&amp;I$145&amp;"'!A1"),0,$C$144,200,1),MATCH(1,(_summary!$B187=INDIRECT("'"&amp;I$145&amp;"'!A1:A300"))*(_summary!$C187=INDIRECT("'"&amp;I$145&amp;"'!B1:B300")),0))</f>
        <v>8.9895028856186508E-4</v>
      </c>
      <c r="J187" s="18">
        <f t="array" aca="1" ref="J187" ca="1">INDEX(OFFSET(INDIRECT("'"&amp;J$145&amp;"'!A1"),0,$C$144,200,1),MATCH(1,(_summary!$B187=INDIRECT("'"&amp;J$145&amp;"'!A1:A300"))*(_summary!$C187=INDIRECT("'"&amp;J$145&amp;"'!B1:B300")),0))</f>
        <v>8.9895028856186508E-4</v>
      </c>
      <c r="K187" s="18">
        <f t="array" aca="1" ref="K187" ca="1">INDEX(OFFSET(INDIRECT("'"&amp;K$145&amp;"'!A1"),0,$C$144,200,1),MATCH(1,(_summary!$B187=INDIRECT("'"&amp;K$145&amp;"'!A1:A300"))*(_summary!$C187=INDIRECT("'"&amp;K$145&amp;"'!B1:B300")),0))</f>
        <v>0.35120162787876474</v>
      </c>
      <c r="L187" s="18">
        <f t="array" aca="1" ref="L187" ca="1">INDEX(OFFSET(INDIRECT("'"&amp;L$145&amp;"'!A1"),0,$C$144,200,1),MATCH(1,(_summary!$B187=INDIRECT("'"&amp;L$145&amp;"'!A1:A300"))*(_summary!$C187=INDIRECT("'"&amp;L$145&amp;"'!B1:B300")),0))</f>
        <v>2.908415799307372E-2</v>
      </c>
      <c r="M187" s="18">
        <f t="array" aca="1" ref="M187" ca="1">INDEX(OFFSET(INDIRECT("'"&amp;M$145&amp;"'!A1"),0,$C$144,200,1),MATCH(1,(_summary!$B187=INDIRECT("'"&amp;M$145&amp;"'!A1:A300"))*(_summary!$C187=INDIRECT("'"&amp;M$145&amp;"'!B1:B300")),0))</f>
        <v>7.8382017998523575E-3</v>
      </c>
      <c r="N187" s="18">
        <f t="array" aca="1" ref="N187" ca="1">INDEX(OFFSET(INDIRECT("'"&amp;N$145&amp;"'!A1"),0,$C$144,200,1),MATCH(1,(_summary!$B187=INDIRECT("'"&amp;N$145&amp;"'!A1:A300"))*(_summary!$C187=INDIRECT("'"&amp;N$145&amp;"'!B1:B300")),0))</f>
        <v>1.7979005771237302E-3</v>
      </c>
      <c r="O187" s="18">
        <f t="array" aca="1" ref="O187" ca="1">INDEX(OFFSET(INDIRECT("'"&amp;O$145&amp;"'!A1"),0,$C$144,200,1),MATCH(1,(_summary!$B187=INDIRECT("'"&amp;O$145&amp;"'!A1:A300"))*(_summary!$C187=INDIRECT("'"&amp;O$145&amp;"'!B1:B300")),0))</f>
        <v>0</v>
      </c>
      <c r="P187" s="18"/>
      <c r="Q187" s="16">
        <f t="shared" ca="1" si="8"/>
        <v>0.99999999999999978</v>
      </c>
    </row>
    <row r="188" spans="2:17" ht="15.6" thickTop="1" thickBot="1" x14ac:dyDescent="0.35">
      <c r="B188" t="s">
        <v>18</v>
      </c>
      <c r="C188">
        <f t="shared" si="9"/>
        <v>2</v>
      </c>
      <c r="D188" s="18">
        <f t="array" aca="1" ref="D188" ca="1">INDEX(OFFSET(INDIRECT("'"&amp;D$145&amp;"'!A1"),0,$C$144,200,1),MATCH(1,(_summary!$B188=INDIRECT("'"&amp;D$145&amp;"'!A1:A300"))*(_summary!$C188=INDIRECT("'"&amp;D$145&amp;"'!B1:B300")),0))</f>
        <v>0.27724331706573474</v>
      </c>
      <c r="E188" s="18">
        <f t="array" aca="1" ref="E188" ca="1">INDEX(OFFSET(INDIRECT("'"&amp;E$145&amp;"'!A1"),0,$C$144,200,1),MATCH(1,(_summary!$B188=INDIRECT("'"&amp;E$145&amp;"'!A1:A300"))*(_summary!$C188=INDIRECT("'"&amp;E$145&amp;"'!B1:B300")),0))</f>
        <v>0.19396972442124957</v>
      </c>
      <c r="F188" s="18">
        <f t="array" aca="1" ref="F188" ca="1">INDEX(OFFSET(INDIRECT("'"&amp;F$145&amp;"'!A1"),0,$C$144,200,1),MATCH(1,(_summary!$B188=INDIRECT("'"&amp;F$145&amp;"'!A1:A300"))*(_summary!$C188=INDIRECT("'"&amp;F$145&amp;"'!B1:B300")),0))</f>
        <v>0.29598087072056717</v>
      </c>
      <c r="G188" s="18">
        <f t="array" aca="1" ref="G188" ca="1">INDEX(OFFSET(INDIRECT("'"&amp;G$145&amp;"'!A1"),0,$C$144,200,1),MATCH(1,(_summary!$B188=INDIRECT("'"&amp;G$145&amp;"'!A1:A300"))*(_summary!$C188=INDIRECT("'"&amp;G$145&amp;"'!B1:B300")),0))</f>
        <v>8.6061464073992511E-2</v>
      </c>
      <c r="H188" s="18">
        <f t="array" aca="1" ref="H188" ca="1">INDEX(OFFSET(INDIRECT("'"&amp;H$145&amp;"'!A1"),0,$C$144,200,1),MATCH(1,(_summary!$B188=INDIRECT("'"&amp;H$145&amp;"'!A1:A300"))*(_summary!$C188=INDIRECT("'"&amp;H$145&amp;"'!B1:B300")),0))</f>
        <v>1.2928519687345154E-2</v>
      </c>
      <c r="I188" s="18">
        <f t="array" aca="1" ref="I188" ca="1">INDEX(OFFSET(INDIRECT("'"&amp;I$145&amp;"'!A1"),0,$C$144,200,1),MATCH(1,(_summary!$B188=INDIRECT("'"&amp;I$145&amp;"'!A1:A300"))*(_summary!$C188=INDIRECT("'"&amp;I$145&amp;"'!B1:B300")),0))</f>
        <v>1.2928519687345152E-3</v>
      </c>
      <c r="J188" s="18">
        <f t="array" aca="1" ref="J188" ca="1">INDEX(OFFSET(INDIRECT("'"&amp;J$145&amp;"'!A1"),0,$C$144,200,1),MATCH(1,(_summary!$B188=INDIRECT("'"&amp;J$145&amp;"'!A1:A300"))*(_summary!$C188=INDIRECT("'"&amp;J$145&amp;"'!B1:B300")),0))</f>
        <v>1.2928519687345152E-3</v>
      </c>
      <c r="K188" s="18">
        <f t="array" aca="1" ref="K188" ca="1">INDEX(OFFSET(INDIRECT("'"&amp;K$145&amp;"'!A1"),0,$C$144,200,1),MATCH(1,(_summary!$B188=INDIRECT("'"&amp;K$145&amp;"'!A1:A300"))*(_summary!$C188=INDIRECT("'"&amp;K$145&amp;"'!B1:B300")),0))</f>
        <v>7.599638841467056E-2</v>
      </c>
      <c r="L188" s="18">
        <f t="array" aca="1" ref="L188" ca="1">INDEX(OFFSET(INDIRECT("'"&amp;L$145&amp;"'!A1"),0,$C$144,200,1),MATCH(1,(_summary!$B188=INDIRECT("'"&amp;L$145&amp;"'!A1:A300"))*(_summary!$C188=INDIRECT("'"&amp;L$145&amp;"'!B1:B300")),0))</f>
        <v>3.8785559062035471E-2</v>
      </c>
      <c r="M188" s="18">
        <f t="array" aca="1" ref="M188" ca="1">INDEX(OFFSET(INDIRECT("'"&amp;M$145&amp;"'!A1"),0,$C$144,200,1),MATCH(1,(_summary!$B188=INDIRECT("'"&amp;M$145&amp;"'!A1:A300"))*(_summary!$C188=INDIRECT("'"&amp;M$145&amp;"'!B1:B300")),0))</f>
        <v>1.3862748679466939E-2</v>
      </c>
      <c r="N188" s="18">
        <f t="array" aca="1" ref="N188" ca="1">INDEX(OFFSET(INDIRECT("'"&amp;N$145&amp;"'!A1"),0,$C$144,200,1),MATCH(1,(_summary!$B188=INDIRECT("'"&amp;N$145&amp;"'!A1:A300"))*(_summary!$C188=INDIRECT("'"&amp;N$145&amp;"'!B1:B300")),0))</f>
        <v>2.5857039374690303E-3</v>
      </c>
      <c r="O188" s="18">
        <f t="array" aca="1" ref="O188" ca="1">INDEX(OFFSET(INDIRECT("'"&amp;O$145&amp;"'!A1"),0,$C$144,200,1),MATCH(1,(_summary!$B188=INDIRECT("'"&amp;O$145&amp;"'!A1:A300"))*(_summary!$C188=INDIRECT("'"&amp;O$145&amp;"'!B1:B300")),0))</f>
        <v>0</v>
      </c>
      <c r="P188" s="18"/>
      <c r="Q188" s="16">
        <f t="shared" ca="1" si="8"/>
        <v>1.0000000000000002</v>
      </c>
    </row>
    <row r="189" spans="2:17" ht="15.6" thickTop="1" thickBot="1" x14ac:dyDescent="0.35">
      <c r="B189" t="s">
        <v>5</v>
      </c>
      <c r="C189">
        <f t="shared" si="9"/>
        <v>2</v>
      </c>
      <c r="D189" s="18">
        <f t="array" aca="1" ref="D189" ca="1">INDEX(OFFSET(INDIRECT("'"&amp;D$145&amp;"'!A1"),0,$C$144,200,1),MATCH(1,(_summary!$B189=INDIRECT("'"&amp;D$145&amp;"'!A1:A300"))*(_summary!$C189=INDIRECT("'"&amp;D$145&amp;"'!B1:B300")),0))</f>
        <v>0.17584740517629663</v>
      </c>
      <c r="E189" s="18">
        <f t="array" aca="1" ref="E189" ca="1">INDEX(OFFSET(INDIRECT("'"&amp;E$145&amp;"'!A1"),0,$C$144,200,1),MATCH(1,(_summary!$B189=INDIRECT("'"&amp;E$145&amp;"'!A1:A300"))*(_summary!$C189=INDIRECT("'"&amp;E$145&amp;"'!B1:B300")),0))</f>
        <v>0.49168133002812037</v>
      </c>
      <c r="F189" s="18">
        <f t="array" aca="1" ref="F189" ca="1">INDEX(OFFSET(INDIRECT("'"&amp;F$145&amp;"'!A1"),0,$C$144,200,1),MATCH(1,(_summary!$B189=INDIRECT("'"&amp;F$145&amp;"'!A1:A300"))*(_summary!$C189=INDIRECT("'"&amp;F$145&amp;"'!B1:B300")),0))</f>
        <v>1.1866699093593457E-2</v>
      </c>
      <c r="G189" s="18">
        <f t="array" aca="1" ref="G189" ca="1">INDEX(OFFSET(INDIRECT("'"&amp;G$145&amp;"'!A1"),0,$C$144,200,1),MATCH(1,(_summary!$B189=INDIRECT("'"&amp;G$145&amp;"'!A1:A300"))*(_summary!$C189=INDIRECT("'"&amp;G$145&amp;"'!B1:B300")),0))</f>
        <v>0</v>
      </c>
      <c r="H189" s="18">
        <f t="array" aca="1" ref="H189" ca="1">INDEX(OFFSET(INDIRECT("'"&amp;H$145&amp;"'!A1"),0,$C$144,200,1),MATCH(1,(_summary!$B189=INDIRECT("'"&amp;H$145&amp;"'!A1:A300"))*(_summary!$C189=INDIRECT("'"&amp;H$145&amp;"'!B1:B300")),0))</f>
        <v>1.0070960582434278E-2</v>
      </c>
      <c r="I189" s="18">
        <f t="array" aca="1" ref="I189" ca="1">INDEX(OFFSET(INDIRECT("'"&amp;I$145&amp;"'!A1"),0,$C$144,200,1),MATCH(1,(_summary!$B189=INDIRECT("'"&amp;I$145&amp;"'!A1:A300"))*(_summary!$C189=INDIRECT("'"&amp;I$145&amp;"'!B1:B300")),0))</f>
        <v>1.0070960582434277E-3</v>
      </c>
      <c r="J189" s="18">
        <f t="array" aca="1" ref="J189" ca="1">INDEX(OFFSET(INDIRECT("'"&amp;J$145&amp;"'!A1"),0,$C$144,200,1),MATCH(1,(_summary!$B189=INDIRECT("'"&amp;J$145&amp;"'!A1:A300"))*(_summary!$C189=INDIRECT("'"&amp;J$145&amp;"'!B1:B300")),0))</f>
        <v>1.0070960582434277E-3</v>
      </c>
      <c r="K189" s="18">
        <f t="array" aca="1" ref="K189" ca="1">INDEX(OFFSET(INDIRECT("'"&amp;K$145&amp;"'!A1"),0,$C$144,200,1),MATCH(1,(_summary!$B189=INDIRECT("'"&amp;K$145&amp;"'!A1:A300"))*(_summary!$C189=INDIRECT("'"&amp;K$145&amp;"'!B1:B300")),0))</f>
        <v>0.26028711400694698</v>
      </c>
      <c r="L189" s="18">
        <f t="array" aca="1" ref="L189" ca="1">INDEX(OFFSET(INDIRECT("'"&amp;L$145&amp;"'!A1"),0,$C$144,200,1),MATCH(1,(_summary!$B189=INDIRECT("'"&amp;L$145&amp;"'!A1:A300"))*(_summary!$C189=INDIRECT("'"&amp;L$145&amp;"'!B1:B300")),0))</f>
        <v>3.4444589124220097E-2</v>
      </c>
      <c r="M189" s="18">
        <f t="array" aca="1" ref="M189" ca="1">INDEX(OFFSET(INDIRECT("'"&amp;M$145&amp;"'!A1"),0,$C$144,200,1),MATCH(1,(_summary!$B189=INDIRECT("'"&amp;M$145&amp;"'!A1:A300"))*(_summary!$C189=INDIRECT("'"&amp;M$145&amp;"'!B1:B300")),0))</f>
        <v>1.1951532772343235E-2</v>
      </c>
      <c r="N189" s="18">
        <f t="array" aca="1" ref="N189" ca="1">INDEX(OFFSET(INDIRECT("'"&amp;N$145&amp;"'!A1"),0,$C$144,200,1),MATCH(1,(_summary!$B189=INDIRECT("'"&amp;N$145&amp;"'!A1:A300"))*(_summary!$C189=INDIRECT("'"&amp;N$145&amp;"'!B1:B300")),0))</f>
        <v>2.0276873072547818E-3</v>
      </c>
      <c r="O189" s="18">
        <f t="array" aca="1" ref="O189" ca="1">INDEX(OFFSET(INDIRECT("'"&amp;O$145&amp;"'!A1"),0,$C$144,200,1),MATCH(1,(_summary!$B189=INDIRECT("'"&amp;O$145&amp;"'!A1:A300"))*(_summary!$C189=INDIRECT("'"&amp;O$145&amp;"'!B1:B300")),0))</f>
        <v>0</v>
      </c>
      <c r="P189" s="18"/>
      <c r="Q189" s="16">
        <f t="shared" ca="1" si="8"/>
        <v>1.000191510207697</v>
      </c>
    </row>
    <row r="190" spans="2:17" ht="15.6" thickTop="1" thickBot="1" x14ac:dyDescent="0.35">
      <c r="B190" t="s">
        <v>23</v>
      </c>
      <c r="C190">
        <f t="shared" si="9"/>
        <v>2</v>
      </c>
      <c r="D190" s="18">
        <f t="array" aca="1" ref="D190" ca="1">INDEX(OFFSET(INDIRECT("'"&amp;D$145&amp;"'!A1"),0,$C$144,200,1),MATCH(1,(_summary!$B190=INDIRECT("'"&amp;D$145&amp;"'!A1:A300"))*(_summary!$C190=INDIRECT("'"&amp;D$145&amp;"'!B1:B300")),0))</f>
        <v>0.1790189593675012</v>
      </c>
      <c r="E190" s="18">
        <f t="array" aca="1" ref="E190" ca="1">INDEX(OFFSET(INDIRECT("'"&amp;E$145&amp;"'!A1"),0,$C$144,200,1),MATCH(1,(_summary!$B190=INDIRECT("'"&amp;E$145&amp;"'!A1:A300"))*(_summary!$C190=INDIRECT("'"&amp;E$145&amp;"'!B1:B300")),0))</f>
        <v>0.14155235138098218</v>
      </c>
      <c r="F190" s="18">
        <f t="array" aca="1" ref="F190" ca="1">INDEX(OFFSET(INDIRECT("'"&amp;F$145&amp;"'!A1"),0,$C$144,200,1),MATCH(1,(_summary!$B190=INDIRECT("'"&amp;F$145&amp;"'!A1:A300"))*(_summary!$C190=INDIRECT("'"&amp;F$145&amp;"'!B1:B300")),0))</f>
        <v>4.5200976275349483E-2</v>
      </c>
      <c r="G190" s="18">
        <f t="array" aca="1" ref="G190" ca="1">INDEX(OFFSET(INDIRECT("'"&amp;G$145&amp;"'!A1"),0,$C$144,200,1),MATCH(1,(_summary!$B190=INDIRECT("'"&amp;G$145&amp;"'!A1:A300"))*(_summary!$C190=INDIRECT("'"&amp;G$145&amp;"'!B1:B300")),0))</f>
        <v>7.2251614312280055E-3</v>
      </c>
      <c r="H190" s="18">
        <f t="array" aca="1" ref="H190" ca="1">INDEX(OFFSET(INDIRECT("'"&amp;H$145&amp;"'!A1"),0,$C$144,200,1),MATCH(1,(_summary!$B190=INDIRECT("'"&amp;H$145&amp;"'!A1:A300"))*(_summary!$C190=INDIRECT("'"&amp;H$145&amp;"'!B1:B300")),0))</f>
        <v>3.9977996960803789E-3</v>
      </c>
      <c r="I190" s="18">
        <f t="array" aca="1" ref="I190" ca="1">INDEX(OFFSET(INDIRECT("'"&amp;I$145&amp;"'!A1"),0,$C$144,200,1),MATCH(1,(_summary!$B190=INDIRECT("'"&amp;I$145&amp;"'!A1:A300"))*(_summary!$C190=INDIRECT("'"&amp;I$145&amp;"'!B1:B300")),0))</f>
        <v>3.9977996960803791E-4</v>
      </c>
      <c r="J190" s="18">
        <f t="array" aca="1" ref="J190" ca="1">INDEX(OFFSET(INDIRECT("'"&amp;J$145&amp;"'!A1"),0,$C$144,200,1),MATCH(1,(_summary!$B190=INDIRECT("'"&amp;J$145&amp;"'!A1:A300"))*(_summary!$C190=INDIRECT("'"&amp;J$145&amp;"'!B1:B300")),0))</f>
        <v>3.9977996960803791E-4</v>
      </c>
      <c r="K190" s="18">
        <f t="array" aca="1" ref="K190" ca="1">INDEX(OFFSET(INDIRECT("'"&amp;K$145&amp;"'!A1"),0,$C$144,200,1),MATCH(1,(_summary!$B190=INDIRECT("'"&amp;K$145&amp;"'!A1:A300"))*(_summary!$C190=INDIRECT("'"&amp;K$145&amp;"'!B1:B300")),0))</f>
        <v>0.60701355306453708</v>
      </c>
      <c r="L190" s="18">
        <f t="array" aca="1" ref="L190" ca="1">INDEX(OFFSET(INDIRECT("'"&amp;L$145&amp;"'!A1"),0,$C$144,200,1),MATCH(1,(_summary!$B190=INDIRECT("'"&amp;L$145&amp;"'!A1:A300"))*(_summary!$C190=INDIRECT("'"&amp;L$145&amp;"'!B1:B300")),0))</f>
        <v>1.1993399088241138E-2</v>
      </c>
      <c r="M190" s="18">
        <f t="array" aca="1" ref="M190" ca="1">INDEX(OFFSET(INDIRECT("'"&amp;M$145&amp;"'!A1"),0,$C$144,200,1),MATCH(1,(_summary!$B190=INDIRECT("'"&amp;M$145&amp;"'!A1:A300"))*(_summary!$C190=INDIRECT("'"&amp;M$145&amp;"'!B1:B300")),0))</f>
        <v>2.3986798176482273E-3</v>
      </c>
      <c r="N190" s="18">
        <f t="array" aca="1" ref="N190" ca="1">INDEX(OFFSET(INDIRECT("'"&amp;N$145&amp;"'!A1"),0,$C$144,200,1),MATCH(1,(_summary!$B190=INDIRECT("'"&amp;N$145&amp;"'!A1:A300"))*(_summary!$C190=INDIRECT("'"&amp;N$145&amp;"'!B1:B300")),0))</f>
        <v>7.9955993921607582E-4</v>
      </c>
      <c r="O190" s="18">
        <f t="array" aca="1" ref="O190" ca="1">INDEX(OFFSET(INDIRECT("'"&amp;O$145&amp;"'!A1"),0,$C$144,200,1),MATCH(1,(_summary!$B190=INDIRECT("'"&amp;O$145&amp;"'!A1:A300"))*(_summary!$C190=INDIRECT("'"&amp;O$145&amp;"'!B1:B300")),0))</f>
        <v>0</v>
      </c>
      <c r="P190" s="18"/>
      <c r="Q190" s="16">
        <f t="shared" ca="1" si="8"/>
        <v>0.99999999999999989</v>
      </c>
    </row>
    <row r="191" spans="2:17" ht="15.6" thickTop="1" thickBot="1" x14ac:dyDescent="0.35">
      <c r="B191" t="s">
        <v>24</v>
      </c>
      <c r="C191">
        <f t="shared" si="9"/>
        <v>2</v>
      </c>
      <c r="D191" s="18">
        <f t="array" aca="1" ref="D191" ca="1">INDEX(OFFSET(INDIRECT("'"&amp;D$145&amp;"'!A1"),0,$C$144,200,1),MATCH(1,(_summary!$B191=INDIRECT("'"&amp;D$145&amp;"'!A1:A300"))*(_summary!$C191=INDIRECT("'"&amp;D$145&amp;"'!B1:B300")),0))</f>
        <v>0.25832449390558265</v>
      </c>
      <c r="E191" s="18">
        <f t="array" aca="1" ref="E191" ca="1">INDEX(OFFSET(INDIRECT("'"&amp;E$145&amp;"'!A1"),0,$C$144,200,1),MATCH(1,(_summary!$B191=INDIRECT("'"&amp;E$145&amp;"'!A1:A300"))*(_summary!$C191=INDIRECT("'"&amp;E$145&amp;"'!B1:B300")),0))</f>
        <v>0.16587776194175047</v>
      </c>
      <c r="F191" s="18">
        <f t="array" aca="1" ref="F191" ca="1">INDEX(OFFSET(INDIRECT("'"&amp;F$145&amp;"'!A1"),0,$C$144,200,1),MATCH(1,(_summary!$B191=INDIRECT("'"&amp;F$145&amp;"'!A1:A300"))*(_summary!$C191=INDIRECT("'"&amp;F$145&amp;"'!B1:B300")),0))</f>
        <v>2.100935834520605E-2</v>
      </c>
      <c r="G191" s="18">
        <f t="array" aca="1" ref="G191" ca="1">INDEX(OFFSET(INDIRECT("'"&amp;G$145&amp;"'!A1"),0,$C$144,200,1),MATCH(1,(_summary!$B191=INDIRECT("'"&amp;G$145&amp;"'!A1:A300"))*(_summary!$C191=INDIRECT("'"&amp;G$145&amp;"'!B1:B300")),0))</f>
        <v>4.5331735250203217E-2</v>
      </c>
      <c r="H191" s="18">
        <f t="array" aca="1" ref="H191" ca="1">INDEX(OFFSET(INDIRECT("'"&amp;H$145&amp;"'!A1"),0,$C$144,200,1),MATCH(1,(_summary!$B191=INDIRECT("'"&amp;H$145&amp;"'!A1:A300"))*(_summary!$C191=INDIRECT("'"&amp;H$145&amp;"'!B1:B300")),0))</f>
        <v>5.3861691421101567E-3</v>
      </c>
      <c r="I191" s="18">
        <f t="array" aca="1" ref="I191" ca="1">INDEX(OFFSET(INDIRECT("'"&amp;I$145&amp;"'!A1"),0,$C$144,200,1),MATCH(1,(_summary!$B191=INDIRECT("'"&amp;I$145&amp;"'!A1:A300"))*(_summary!$C191=INDIRECT("'"&amp;I$145&amp;"'!B1:B300")),0))</f>
        <v>5.3861691421101571E-4</v>
      </c>
      <c r="J191" s="18">
        <f t="array" aca="1" ref="J191" ca="1">INDEX(OFFSET(INDIRECT("'"&amp;J$145&amp;"'!A1"),0,$C$144,200,1),MATCH(1,(_summary!$B191=INDIRECT("'"&amp;J$145&amp;"'!A1:A300"))*(_summary!$C191=INDIRECT("'"&amp;J$145&amp;"'!B1:B300")),0))</f>
        <v>5.3861691421101571E-4</v>
      </c>
      <c r="K191" s="18">
        <f t="array" aca="1" ref="K191" ca="1">INDEX(OFFSET(INDIRECT("'"&amp;K$145&amp;"'!A1"),0,$C$144,200,1),MATCH(1,(_summary!$B191=INDIRECT("'"&amp;K$145&amp;"'!A1:A300"))*(_summary!$C191=INDIRECT("'"&amp;K$145&amp;"'!B1:B300")),0))</f>
        <v>0.48252580484670676</v>
      </c>
      <c r="L191" s="18">
        <f t="array" aca="1" ref="L191" ca="1">INDEX(OFFSET(INDIRECT("'"&amp;L$145&amp;"'!A1"),0,$C$144,200,1),MATCH(1,(_summary!$B191=INDIRECT("'"&amp;L$145&amp;"'!A1:A300"))*(_summary!$C191=INDIRECT("'"&amp;L$145&amp;"'!B1:B300")),0))</f>
        <v>1.615850742633047E-2</v>
      </c>
      <c r="M191" s="18">
        <f t="array" aca="1" ref="M191" ca="1">INDEX(OFFSET(INDIRECT("'"&amp;M$145&amp;"'!A1"),0,$C$144,200,1),MATCH(1,(_summary!$B191=INDIRECT("'"&amp;M$145&amp;"'!A1:A300"))*(_summary!$C191=INDIRECT("'"&amp;M$145&amp;"'!B1:B300")),0))</f>
        <v>3.2317014852660943E-3</v>
      </c>
      <c r="N191" s="18">
        <f t="array" aca="1" ref="N191" ca="1">INDEX(OFFSET(INDIRECT("'"&amp;N$145&amp;"'!A1"),0,$C$144,200,1),MATCH(1,(_summary!$B191=INDIRECT("'"&amp;N$145&amp;"'!A1:A300"))*(_summary!$C191=INDIRECT("'"&amp;N$145&amp;"'!B1:B300")),0))</f>
        <v>1.0772338284220314E-3</v>
      </c>
      <c r="O191" s="18">
        <f t="array" aca="1" ref="O191" ca="1">INDEX(OFFSET(INDIRECT("'"&amp;O$145&amp;"'!A1"),0,$C$144,200,1),MATCH(1,(_summary!$B191=INDIRECT("'"&amp;O$145&amp;"'!A1:A300"))*(_summary!$C191=INDIRECT("'"&amp;O$145&amp;"'!B1:B300")),0))</f>
        <v>0</v>
      </c>
      <c r="P191" s="18"/>
      <c r="Q191" s="16">
        <f t="shared" ca="1" si="8"/>
        <v>1</v>
      </c>
    </row>
    <row r="192" spans="2:17" ht="15.6" thickTop="1" thickBot="1" x14ac:dyDescent="0.35">
      <c r="B192" t="s">
        <v>27</v>
      </c>
      <c r="C192">
        <f t="shared" si="9"/>
        <v>2</v>
      </c>
      <c r="D192" s="18">
        <f t="array" aca="1" ref="D192" ca="1">INDEX(OFFSET(INDIRECT("'"&amp;D$145&amp;"'!A1"),0,$C$144,200,1),MATCH(1,(_summary!$B192=INDIRECT("'"&amp;D$145&amp;"'!A1:A300"))*(_summary!$C192=INDIRECT("'"&amp;D$145&amp;"'!B1:B300")),0))</f>
        <v>0.15683536619550129</v>
      </c>
      <c r="E192" s="18">
        <f t="array" aca="1" ref="E192" ca="1">INDEX(OFFSET(INDIRECT("'"&amp;E$145&amp;"'!A1"),0,$C$144,200,1),MATCH(1,(_summary!$B192=INDIRECT("'"&amp;E$145&amp;"'!A1:A300"))*(_summary!$C192=INDIRECT("'"&amp;E$145&amp;"'!B1:B300")),0))</f>
        <v>0.39995474029743622</v>
      </c>
      <c r="F192" s="18">
        <f t="array" aca="1" ref="F192" ca="1">INDEX(OFFSET(INDIRECT("'"&amp;F$145&amp;"'!A1"),0,$C$144,200,1),MATCH(1,(_summary!$B192=INDIRECT("'"&amp;F$145&amp;"'!A1:A300"))*(_summary!$C192=INDIRECT("'"&amp;F$145&amp;"'!B1:B300")),0))</f>
        <v>0.2409498171134456</v>
      </c>
      <c r="G192" s="18">
        <f t="array" aca="1" ref="G192" ca="1">INDEX(OFFSET(INDIRECT("'"&amp;G$145&amp;"'!A1"),0,$C$144,200,1),MATCH(1,(_summary!$B192=INDIRECT("'"&amp;G$145&amp;"'!A1:A300"))*(_summary!$C192=INDIRECT("'"&amp;G$145&amp;"'!B1:B300")),0))</f>
        <v>4.7021205166423687E-4</v>
      </c>
      <c r="H192" s="18">
        <f t="array" aca="1" ref="H192" ca="1">INDEX(OFFSET(INDIRECT("'"&amp;H$145&amp;"'!A1"),0,$C$144,200,1),MATCH(1,(_summary!$B192=INDIRECT("'"&amp;H$145&amp;"'!A1:A300"))*(_summary!$C192=INDIRECT("'"&amp;H$145&amp;"'!B1:B300")),0))</f>
        <v>1.2835189768278153E-2</v>
      </c>
      <c r="I192" s="18">
        <f t="array" aca="1" ref="I192" ca="1">INDEX(OFFSET(INDIRECT("'"&amp;I$145&amp;"'!A1"),0,$C$144,200,1),MATCH(1,(_summary!$B192=INDIRECT("'"&amp;I$145&amp;"'!A1:A300"))*(_summary!$C192=INDIRECT("'"&amp;I$145&amp;"'!B1:B300")),0))</f>
        <v>1.2835189768278152E-3</v>
      </c>
      <c r="J192" s="18">
        <f t="array" aca="1" ref="J192" ca="1">INDEX(OFFSET(INDIRECT("'"&amp;J$145&amp;"'!A1"),0,$C$144,200,1),MATCH(1,(_summary!$B192=INDIRECT("'"&amp;J$145&amp;"'!A1:A300"))*(_summary!$C192=INDIRECT("'"&amp;J$145&amp;"'!B1:B300")),0))</f>
        <v>1.2835189768278152E-3</v>
      </c>
      <c r="K192" s="18">
        <f t="array" aca="1" ref="K192" ca="1">INDEX(OFFSET(INDIRECT("'"&amp;K$145&amp;"'!A1"),0,$C$144,200,1),MATCH(1,(_summary!$B192=INDIRECT("'"&amp;K$145&amp;"'!A1:A300"))*(_summary!$C192=INDIRECT("'"&amp;K$145&amp;"'!B1:B300")),0))</f>
        <v>0.12074549276794456</v>
      </c>
      <c r="L192" s="18">
        <f t="array" aca="1" ref="L192" ca="1">INDEX(OFFSET(INDIRECT("'"&amp;L$145&amp;"'!A1"),0,$C$144,200,1),MATCH(1,(_summary!$B192=INDIRECT("'"&amp;L$145&amp;"'!A1:A300"))*(_summary!$C192=INDIRECT("'"&amp;L$145&amp;"'!B1:B300")),0))</f>
        <v>5.0162826269706834E-2</v>
      </c>
      <c r="M192" s="18">
        <f t="array" aca="1" ref="M192" ca="1">INDEX(OFFSET(INDIRECT("'"&amp;M$145&amp;"'!A1"),0,$C$144,200,1),MATCH(1,(_summary!$B192=INDIRECT("'"&amp;M$145&amp;"'!A1:A300"))*(_summary!$C192=INDIRECT("'"&amp;M$145&amp;"'!B1:B300")),0))</f>
        <v>1.2912279628711991E-2</v>
      </c>
      <c r="N192" s="18">
        <f t="array" aca="1" ref="N192" ca="1">INDEX(OFFSET(INDIRECT("'"&amp;N$145&amp;"'!A1"),0,$C$144,200,1),MATCH(1,(_summary!$B192=INDIRECT("'"&amp;N$145&amp;"'!A1:A300"))*(_summary!$C192=INDIRECT("'"&amp;N$145&amp;"'!B1:B300")),0))</f>
        <v>2.5670379536556305E-3</v>
      </c>
      <c r="O192" s="18">
        <f t="array" aca="1" ref="O192" ca="1">INDEX(OFFSET(INDIRECT("'"&amp;O$145&amp;"'!A1"),0,$C$144,200,1),MATCH(1,(_summary!$B192=INDIRECT("'"&amp;O$145&amp;"'!A1:A300"))*(_summary!$C192=INDIRECT("'"&amp;O$145&amp;"'!B1:B300")),0))</f>
        <v>0</v>
      </c>
      <c r="P192" s="18"/>
      <c r="Q192" s="16">
        <f t="shared" ca="1" si="8"/>
        <v>1</v>
      </c>
    </row>
    <row r="193" spans="2:17" ht="15.6" thickTop="1" thickBot="1" x14ac:dyDescent="0.35">
      <c r="B193" t="s">
        <v>29</v>
      </c>
      <c r="C193">
        <f t="shared" si="9"/>
        <v>2</v>
      </c>
      <c r="D193" s="18">
        <f t="array" aca="1" ref="D193" ca="1">INDEX(OFFSET(INDIRECT("'"&amp;D$145&amp;"'!A1"),0,$C$144,200,1),MATCH(1,(_summary!$B193=INDIRECT("'"&amp;D$145&amp;"'!A1:A300"))*(_summary!$C193=INDIRECT("'"&amp;D$145&amp;"'!B1:B300")),0))</f>
        <v>0.67253946710944645</v>
      </c>
      <c r="E193" s="18">
        <f t="array" aca="1" ref="E193" ca="1">INDEX(OFFSET(INDIRECT("'"&amp;E$145&amp;"'!A1"),0,$C$144,200,1),MATCH(1,(_summary!$B193=INDIRECT("'"&amp;E$145&amp;"'!A1:A300"))*(_summary!$C193=INDIRECT("'"&amp;E$145&amp;"'!B1:B300")),0))</f>
        <v>0.13316052953752042</v>
      </c>
      <c r="F193" s="18">
        <f t="array" aca="1" ref="F193" ca="1">INDEX(OFFSET(INDIRECT("'"&amp;F$145&amp;"'!A1"),0,$C$144,200,1),MATCH(1,(_summary!$B193=INDIRECT("'"&amp;F$145&amp;"'!A1:A300"))*(_summary!$C193=INDIRECT("'"&amp;F$145&amp;"'!B1:B300")),0))</f>
        <v>0</v>
      </c>
      <c r="G193" s="18">
        <f t="array" aca="1" ref="G193" ca="1">INDEX(OFFSET(INDIRECT("'"&amp;G$145&amp;"'!A1"),0,$C$144,200,1),MATCH(1,(_summary!$B193=INDIRECT("'"&amp;G$145&amp;"'!A1:A300"))*(_summary!$C193=INDIRECT("'"&amp;G$145&amp;"'!B1:B300")),0))</f>
        <v>0</v>
      </c>
      <c r="H193" s="18">
        <f t="array" aca="1" ref="H193" ca="1">INDEX(OFFSET(INDIRECT("'"&amp;H$145&amp;"'!A1"),0,$C$144,200,1),MATCH(1,(_summary!$B193=INDIRECT("'"&amp;H$145&amp;"'!A1:A300"))*(_summary!$C193=INDIRECT("'"&amp;H$145&amp;"'!B1:B300")),0))</f>
        <v>2.6632105907504083E-3</v>
      </c>
      <c r="I193" s="18">
        <f t="array" aca="1" ref="I193" ca="1">INDEX(OFFSET(INDIRECT("'"&amp;I$145&amp;"'!A1"),0,$C$144,200,1),MATCH(1,(_summary!$B193=INDIRECT("'"&amp;I$145&amp;"'!A1:A300"))*(_summary!$C193=INDIRECT("'"&amp;I$145&amp;"'!B1:B300")),0))</f>
        <v>2.6632105907504089E-4</v>
      </c>
      <c r="J193" s="18">
        <f t="array" aca="1" ref="J193" ca="1">INDEX(OFFSET(INDIRECT("'"&amp;J$145&amp;"'!A1"),0,$C$144,200,1),MATCH(1,(_summary!$B193=INDIRECT("'"&amp;J$145&amp;"'!A1:A300"))*(_summary!$C193=INDIRECT("'"&amp;J$145&amp;"'!B1:B300")),0))</f>
        <v>2.6632105907504089E-4</v>
      </c>
      <c r="K193" s="18">
        <f t="array" aca="1" ref="K193" ca="1">INDEX(OFFSET(INDIRECT("'"&amp;K$145&amp;"'!A1"),0,$C$144,200,1),MATCH(1,(_summary!$B193=INDIRECT("'"&amp;K$145&amp;"'!A1:A300"))*(_summary!$C193=INDIRECT("'"&amp;K$145&amp;"'!B1:B300")),0))</f>
        <v>3.2442741766462314E-2</v>
      </c>
      <c r="L193" s="18">
        <f t="array" aca="1" ref="L193" ca="1">INDEX(OFFSET(INDIRECT("'"&amp;L$145&amp;"'!A1"),0,$C$144,200,1),MATCH(1,(_summary!$B193=INDIRECT("'"&amp;L$145&amp;"'!A1:A300"))*(_summary!$C193=INDIRECT("'"&amp;L$145&amp;"'!B1:B300")),0))</f>
        <v>8.6219766665005665E-2</v>
      </c>
      <c r="M193" s="18">
        <f t="array" aca="1" ref="M193" ca="1">INDEX(OFFSET(INDIRECT("'"&amp;M$145&amp;"'!A1"),0,$C$144,200,1),MATCH(1,(_summary!$B193=INDIRECT("'"&amp;M$145&amp;"'!A1:A300"))*(_summary!$C193=INDIRECT("'"&amp;M$145&amp;"'!B1:B300")),0))</f>
        <v>7.2072852858594674E-2</v>
      </c>
      <c r="N193" s="18">
        <f t="array" aca="1" ref="N193" ca="1">INDEX(OFFSET(INDIRECT("'"&amp;N$145&amp;"'!A1"),0,$C$144,200,1),MATCH(1,(_summary!$B193=INDIRECT("'"&amp;N$145&amp;"'!A1:A300"))*(_summary!$C193=INDIRECT("'"&amp;N$145&amp;"'!B1:B300")),0))</f>
        <v>5.3264211815008179E-4</v>
      </c>
      <c r="O193" s="18">
        <f t="array" aca="1" ref="O193" ca="1">INDEX(OFFSET(INDIRECT("'"&amp;O$145&amp;"'!A1"),0,$C$144,200,1),MATCH(1,(_summary!$B193=INDIRECT("'"&amp;O$145&amp;"'!A1:A300"))*(_summary!$C193=INDIRECT("'"&amp;O$145&amp;"'!B1:B300")),0))</f>
        <v>0</v>
      </c>
      <c r="P193" s="18"/>
      <c r="Q193" s="16">
        <f t="shared" ca="1" si="8"/>
        <v>1.0001638527640802</v>
      </c>
    </row>
    <row r="194" spans="2:17" ht="15.6" thickTop="1" thickBot="1" x14ac:dyDescent="0.35">
      <c r="B194" t="s">
        <v>8</v>
      </c>
      <c r="C194">
        <f t="shared" si="9"/>
        <v>2</v>
      </c>
      <c r="D194" s="18">
        <f t="array" aca="1" ref="D194" ca="1">INDEX(OFFSET(INDIRECT("'"&amp;D$145&amp;"'!A1"),0,$C$144,200,1),MATCH(1,(_summary!$B194=INDIRECT("'"&amp;D$145&amp;"'!A1:A300"))*(_summary!$C194=INDIRECT("'"&amp;D$145&amp;"'!B1:B300")),0))</f>
        <v>0.21303704393632319</v>
      </c>
      <c r="E194" s="18">
        <f t="array" aca="1" ref="E194" ca="1">INDEX(OFFSET(INDIRECT("'"&amp;E$145&amp;"'!A1"),0,$C$144,200,1),MATCH(1,(_summary!$B194=INDIRECT("'"&amp;E$145&amp;"'!A1:A300"))*(_summary!$C194=INDIRECT("'"&amp;E$145&amp;"'!B1:B300")),0))</f>
        <v>0.60157303987713384</v>
      </c>
      <c r="F194" s="18">
        <f t="array" aca="1" ref="F194" ca="1">INDEX(OFFSET(INDIRECT("'"&amp;F$145&amp;"'!A1"),0,$C$144,200,1),MATCH(1,(_summary!$B194=INDIRECT("'"&amp;F$145&amp;"'!A1:A300"))*(_summary!$C194=INDIRECT("'"&amp;F$145&amp;"'!B1:B300")),0))</f>
        <v>1.1963685834548655E-3</v>
      </c>
      <c r="G194" s="18">
        <f t="array" aca="1" ref="G194" ca="1">INDEX(OFFSET(INDIRECT("'"&amp;G$145&amp;"'!A1"),0,$C$144,200,1),MATCH(1,(_summary!$B194=INDIRECT("'"&amp;G$145&amp;"'!A1:A300"))*(_summary!$C194=INDIRECT("'"&amp;G$145&amp;"'!B1:B300")),0))</f>
        <v>4.3438378867166535E-5</v>
      </c>
      <c r="H194" s="18">
        <f t="array" aca="1" ref="H194" ca="1">INDEX(OFFSET(INDIRECT("'"&amp;H$145&amp;"'!A1"),0,$C$144,200,1),MATCH(1,(_summary!$B194=INDIRECT("'"&amp;H$145&amp;"'!A1:A300"))*(_summary!$C194=INDIRECT("'"&amp;H$145&amp;"'!B1:B300")),0))</f>
        <v>1.2056967746625126E-2</v>
      </c>
      <c r="I194" s="18">
        <f t="array" aca="1" ref="I194" ca="1">INDEX(OFFSET(INDIRECT("'"&amp;I$145&amp;"'!A1"),0,$C$144,200,1),MATCH(1,(_summary!$B194=INDIRECT("'"&amp;I$145&amp;"'!A1:A300"))*(_summary!$C194=INDIRECT("'"&amp;I$145&amp;"'!B1:B300")),0))</f>
        <v>1.2056967746625125E-3</v>
      </c>
      <c r="J194" s="18">
        <f t="array" aca="1" ref="J194" ca="1">INDEX(OFFSET(INDIRECT("'"&amp;J$145&amp;"'!A1"),0,$C$144,200,1),MATCH(1,(_summary!$B194=INDIRECT("'"&amp;J$145&amp;"'!A1:A300"))*(_summary!$C194=INDIRECT("'"&amp;J$145&amp;"'!B1:B300")),0))</f>
        <v>1.2056967746625125E-3</v>
      </c>
      <c r="K194" s="18">
        <f t="array" aca="1" ref="K194" ca="1">INDEX(OFFSET(INDIRECT("'"&amp;K$145&amp;"'!A1"),0,$C$144,200,1),MATCH(1,(_summary!$B194=INDIRECT("'"&amp;K$145&amp;"'!A1:A300"))*(_summary!$C194=INDIRECT("'"&amp;K$145&amp;"'!B1:B300")),0))</f>
        <v>0.1131424262252986</v>
      </c>
      <c r="L194" s="18">
        <f t="array" aca="1" ref="L194" ca="1">INDEX(OFFSET(INDIRECT("'"&amp;L$145&amp;"'!A1"),0,$C$144,200,1),MATCH(1,(_summary!$B194=INDIRECT("'"&amp;L$145&amp;"'!A1:A300"))*(_summary!$C194=INDIRECT("'"&amp;L$145&amp;"'!B1:B300")),0))</f>
        <v>4.4334653182527592E-2</v>
      </c>
      <c r="M194" s="18">
        <f t="array" aca="1" ref="M194" ca="1">INDEX(OFFSET(INDIRECT("'"&amp;M$145&amp;"'!A1"),0,$C$144,200,1),MATCH(1,(_summary!$B194=INDIRECT("'"&amp;M$145&amp;"'!A1:A300"))*(_summary!$C194=INDIRECT("'"&amp;M$145&amp;"'!B1:B300")),0))</f>
        <v>9.7932749711196337E-3</v>
      </c>
      <c r="N194" s="18">
        <f t="array" aca="1" ref="N194" ca="1">INDEX(OFFSET(INDIRECT("'"&amp;N$145&amp;"'!A1"),0,$C$144,200,1),MATCH(1,(_summary!$B194=INDIRECT("'"&amp;N$145&amp;"'!A1:A300"))*(_summary!$C194=INDIRECT("'"&amp;N$145&amp;"'!B1:B300")),0))</f>
        <v>2.4113935493250251E-3</v>
      </c>
      <c r="O194" s="18">
        <f t="array" aca="1" ref="O194" ca="1">INDEX(OFFSET(INDIRECT("'"&amp;O$145&amp;"'!A1"),0,$C$144,200,1),MATCH(1,(_summary!$B194=INDIRECT("'"&amp;O$145&amp;"'!A1:A300"))*(_summary!$C194=INDIRECT("'"&amp;O$145&amp;"'!B1:B300")),0))</f>
        <v>0</v>
      </c>
      <c r="P194" s="18"/>
      <c r="Q194" s="16">
        <f t="shared" ca="1" si="8"/>
        <v>1</v>
      </c>
    </row>
    <row r="195" spans="2:17" ht="15.6" thickTop="1" thickBot="1" x14ac:dyDescent="0.35">
      <c r="B195" t="s">
        <v>6</v>
      </c>
      <c r="C195">
        <f t="shared" si="9"/>
        <v>2</v>
      </c>
      <c r="D195" s="18">
        <f t="array" aca="1" ref="D195" ca="1">INDEX(OFFSET(INDIRECT("'"&amp;D$145&amp;"'!A1"),0,$C$144,200,1),MATCH(1,(_summary!$B195=INDIRECT("'"&amp;D$145&amp;"'!A1:A300"))*(_summary!$C195=INDIRECT("'"&amp;D$145&amp;"'!B1:B300")),0))</f>
        <v>0.15867518400008371</v>
      </c>
      <c r="E195" s="18">
        <f t="array" aca="1" ref="E195" ca="1">INDEX(OFFSET(INDIRECT("'"&amp;E$145&amp;"'!A1"),0,$C$144,200,1),MATCH(1,(_summary!$B195=INDIRECT("'"&amp;E$145&amp;"'!A1:A300"))*(_summary!$C195=INDIRECT("'"&amp;E$145&amp;"'!B1:B300")),0))</f>
        <v>0.22028418782738723</v>
      </c>
      <c r="F195" s="18">
        <f t="array" aca="1" ref="F195" ca="1">INDEX(OFFSET(INDIRECT("'"&amp;F$145&amp;"'!A1"),0,$C$144,200,1),MATCH(1,(_summary!$B195=INDIRECT("'"&amp;F$145&amp;"'!A1:A300"))*(_summary!$C195=INDIRECT("'"&amp;F$145&amp;"'!B1:B300")),0))</f>
        <v>0</v>
      </c>
      <c r="G195" s="18">
        <f t="array" aca="1" ref="G195" ca="1">INDEX(OFFSET(INDIRECT("'"&amp;G$145&amp;"'!A1"),0,$C$144,200,1),MATCH(1,(_summary!$B195=INDIRECT("'"&amp;G$145&amp;"'!A1:A300"))*(_summary!$C195=INDIRECT("'"&amp;G$145&amp;"'!B1:B300")),0))</f>
        <v>0.29585634871840544</v>
      </c>
      <c r="H195" s="18">
        <f t="array" aca="1" ref="H195" ca="1">INDEX(OFFSET(INDIRECT("'"&amp;H$145&amp;"'!A1"),0,$C$144,200,1),MATCH(1,(_summary!$B195=INDIRECT("'"&amp;H$145&amp;"'!A1:A300"))*(_summary!$C195=INDIRECT("'"&amp;H$145&amp;"'!B1:B300")),0))</f>
        <v>1.5164096437217035E-2</v>
      </c>
      <c r="I195" s="18">
        <f t="array" aca="1" ref="I195" ca="1">INDEX(OFFSET(INDIRECT("'"&amp;I$145&amp;"'!A1"),0,$C$144,200,1),MATCH(1,(_summary!$B195=INDIRECT("'"&amp;I$145&amp;"'!A1:A300"))*(_summary!$C195=INDIRECT("'"&amp;I$145&amp;"'!B1:B300")),0))</f>
        <v>1.5164096437217036E-3</v>
      </c>
      <c r="J195" s="18">
        <f t="array" aca="1" ref="J195" ca="1">INDEX(OFFSET(INDIRECT("'"&amp;J$145&amp;"'!A1"),0,$C$144,200,1),MATCH(1,(_summary!$B195=INDIRECT("'"&amp;J$145&amp;"'!A1:A300"))*(_summary!$C195=INDIRECT("'"&amp;J$145&amp;"'!B1:B300")),0))</f>
        <v>1.5164096437217036E-3</v>
      </c>
      <c r="K195" s="18">
        <f t="array" aca="1" ref="K195" ca="1">INDEX(OFFSET(INDIRECT("'"&amp;K$145&amp;"'!A1"),0,$C$144,200,1),MATCH(1,(_summary!$B195=INDIRECT("'"&amp;K$145&amp;"'!A1:A300"))*(_summary!$C195=INDIRECT("'"&amp;K$145&amp;"'!B1:B300")),0))</f>
        <v>0.24107277825877085</v>
      </c>
      <c r="L195" s="18">
        <f t="array" aca="1" ref="L195" ca="1">INDEX(OFFSET(INDIRECT("'"&amp;L$145&amp;"'!A1"),0,$C$144,200,1),MATCH(1,(_summary!$B195=INDIRECT("'"&amp;L$145&amp;"'!A1:A300"))*(_summary!$C195=INDIRECT("'"&amp;L$145&amp;"'!B1:B300")),0))</f>
        <v>4.8761120726586941E-2</v>
      </c>
      <c r="M195" s="18">
        <f t="array" aca="1" ref="M195" ca="1">INDEX(OFFSET(INDIRECT("'"&amp;M$145&amp;"'!A1"),0,$C$144,200,1),MATCH(1,(_summary!$B195=INDIRECT("'"&amp;M$145&amp;"'!A1:A300"))*(_summary!$C195=INDIRECT("'"&amp;M$145&amp;"'!B1:B300")),0))</f>
        <v>1.3094767211651152E-2</v>
      </c>
      <c r="N195" s="18">
        <f t="array" aca="1" ref="N195" ca="1">INDEX(OFFSET(INDIRECT("'"&amp;N$145&amp;"'!A1"),0,$C$144,200,1),MATCH(1,(_summary!$B195=INDIRECT("'"&amp;N$145&amp;"'!A1:A300"))*(_summary!$C195=INDIRECT("'"&amp;N$145&amp;"'!B1:B300")),0))</f>
        <v>4.2388693022126197E-3</v>
      </c>
      <c r="O195" s="18">
        <f t="array" aca="1" ref="O195" ca="1">INDEX(OFFSET(INDIRECT("'"&amp;O$145&amp;"'!A1"),0,$C$144,200,1),MATCH(1,(_summary!$B195=INDIRECT("'"&amp;O$145&amp;"'!A1:A300"))*(_summary!$C195=INDIRECT("'"&amp;O$145&amp;"'!B1:B300")),0))</f>
        <v>0</v>
      </c>
      <c r="P195" s="18"/>
      <c r="Q195" s="16">
        <f t="shared" ca="1" si="8"/>
        <v>1.0001801717697583</v>
      </c>
    </row>
    <row r="196" spans="2:17" ht="15.6" thickTop="1" thickBot="1" x14ac:dyDescent="0.35">
      <c r="B196" t="s">
        <v>21</v>
      </c>
      <c r="C196">
        <f t="shared" si="9"/>
        <v>2</v>
      </c>
      <c r="D196" s="18">
        <f t="array" aca="1" ref="D196" ca="1">INDEX(OFFSET(INDIRECT("'"&amp;D$145&amp;"'!A1"),0,$C$144,200,1),MATCH(1,(_summary!$B196=INDIRECT("'"&amp;D$145&amp;"'!A1:A300"))*(_summary!$C196=INDIRECT("'"&amp;D$145&amp;"'!B1:B300")),0))</f>
        <v>0.43651769471180568</v>
      </c>
      <c r="E196" s="18">
        <f t="array" aca="1" ref="E196" ca="1">INDEX(OFFSET(INDIRECT("'"&amp;E$145&amp;"'!A1"),0,$C$144,200,1),MATCH(1,(_summary!$B196=INDIRECT("'"&amp;E$145&amp;"'!A1:A300"))*(_summary!$C196=INDIRECT("'"&amp;E$145&amp;"'!B1:B300")),0))</f>
        <v>0.19990560345986685</v>
      </c>
      <c r="F196" s="18">
        <f t="array" aca="1" ref="F196" ca="1">INDEX(OFFSET(INDIRECT("'"&amp;F$145&amp;"'!A1"),0,$C$144,200,1),MATCH(1,(_summary!$B196=INDIRECT("'"&amp;F$145&amp;"'!A1:A300"))*(_summary!$C196=INDIRECT("'"&amp;F$145&amp;"'!B1:B300")),0))</f>
        <v>1.9434891193232457E-2</v>
      </c>
      <c r="G196" s="18">
        <f t="array" aca="1" ref="G196" ca="1">INDEX(OFFSET(INDIRECT("'"&amp;G$145&amp;"'!A1"),0,$C$144,200,1),MATCH(1,(_summary!$B196=INDIRECT("'"&amp;G$145&amp;"'!A1:A300"))*(_summary!$C196=INDIRECT("'"&amp;G$145&amp;"'!B1:B300")),0))</f>
        <v>0</v>
      </c>
      <c r="H196" s="18">
        <f t="array" aca="1" ref="H196" ca="1">INDEX(OFFSET(INDIRECT("'"&amp;H$145&amp;"'!A1"),0,$C$144,200,1),MATCH(1,(_summary!$B196=INDIRECT("'"&amp;H$145&amp;"'!A1:A300"))*(_summary!$C196=INDIRECT("'"&amp;H$145&amp;"'!B1:B300")),0))</f>
        <v>4.3868098930619857E-3</v>
      </c>
      <c r="I196" s="18">
        <f t="array" aca="1" ref="I196" ca="1">INDEX(OFFSET(INDIRECT("'"&amp;I$145&amp;"'!A1"),0,$C$144,200,1),MATCH(1,(_summary!$B196=INDIRECT("'"&amp;I$145&amp;"'!A1:A300"))*(_summary!$C196=INDIRECT("'"&amp;I$145&amp;"'!B1:B300")),0))</f>
        <v>4.3868098930619859E-4</v>
      </c>
      <c r="J196" s="18">
        <f t="array" aca="1" ref="J196" ca="1">INDEX(OFFSET(INDIRECT("'"&amp;J$145&amp;"'!A1"),0,$C$144,200,1),MATCH(1,(_summary!$B196=INDIRECT("'"&amp;J$145&amp;"'!A1:A300"))*(_summary!$C196=INDIRECT("'"&amp;J$145&amp;"'!B1:B300")),0))</f>
        <v>4.3868098930619859E-4</v>
      </c>
      <c r="K196" s="18">
        <f t="array" aca="1" ref="K196" ca="1">INDEX(OFFSET(INDIRECT("'"&amp;K$145&amp;"'!A1"),0,$C$144,200,1),MATCH(1,(_summary!$B196=INDIRECT("'"&amp;K$145&amp;"'!A1:A300"))*(_summary!$C196=INDIRECT("'"&amp;K$145&amp;"'!B1:B300")),0))</f>
        <v>0.29676478186575894</v>
      </c>
      <c r="L196" s="18">
        <f t="array" aca="1" ref="L196" ca="1">INDEX(OFFSET(INDIRECT("'"&amp;L$145&amp;"'!A1"),0,$C$144,200,1),MATCH(1,(_summary!$B196=INDIRECT("'"&amp;L$145&amp;"'!A1:A300"))*(_summary!$C196=INDIRECT("'"&amp;L$145&amp;"'!B1:B300")),0))</f>
        <v>1.3160429679185959E-2</v>
      </c>
      <c r="M196" s="18">
        <f t="array" aca="1" ref="M196" ca="1">INDEX(OFFSET(INDIRECT("'"&amp;M$145&amp;"'!A1"),0,$C$144,200,1),MATCH(1,(_summary!$B196=INDIRECT("'"&amp;M$145&amp;"'!A1:A300"))*(_summary!$C196=INDIRECT("'"&amp;M$145&amp;"'!B1:B300")),0))</f>
        <v>2.8075065239863278E-2</v>
      </c>
      <c r="N196" s="18">
        <f t="array" aca="1" ref="N196" ca="1">INDEX(OFFSET(INDIRECT("'"&amp;N$145&amp;"'!A1"),0,$C$144,200,1),MATCH(1,(_summary!$B196=INDIRECT("'"&amp;N$145&amp;"'!A1:A300"))*(_summary!$C196=INDIRECT("'"&amp;N$145&amp;"'!B1:B300")),0))</f>
        <v>8.7736197861239718E-4</v>
      </c>
      <c r="O196" s="18">
        <f t="array" aca="1" ref="O196" ca="1">INDEX(OFFSET(INDIRECT("'"&amp;O$145&amp;"'!A1"),0,$C$144,200,1),MATCH(1,(_summary!$B196=INDIRECT("'"&amp;O$145&amp;"'!A1:A300"))*(_summary!$C196=INDIRECT("'"&amp;O$145&amp;"'!B1:B300")),0))</f>
        <v>0</v>
      </c>
      <c r="P196" s="18"/>
      <c r="Q196" s="16">
        <f t="shared" ca="1" si="8"/>
        <v>1</v>
      </c>
    </row>
    <row r="197" spans="2:17" ht="15.6" thickTop="1" thickBot="1" x14ac:dyDescent="0.35">
      <c r="B197" t="s">
        <v>10</v>
      </c>
      <c r="C197">
        <f t="shared" si="9"/>
        <v>2</v>
      </c>
      <c r="D197" s="18">
        <f t="array" aca="1" ref="D197" ca="1">INDEX(OFFSET(INDIRECT("'"&amp;D$145&amp;"'!A1"),0,$C$144,200,1),MATCH(1,(_summary!$B197=INDIRECT("'"&amp;D$145&amp;"'!A1:A300"))*(_summary!$C197=INDIRECT("'"&amp;D$145&amp;"'!B1:B300")),0))</f>
        <v>0.16425547772918006</v>
      </c>
      <c r="E197" s="18">
        <f t="array" aca="1" ref="E197" ca="1">INDEX(OFFSET(INDIRECT("'"&amp;E$145&amp;"'!A1"),0,$C$144,200,1),MATCH(1,(_summary!$B197=INDIRECT("'"&amp;E$145&amp;"'!A1:A300"))*(_summary!$C197=INDIRECT("'"&amp;E$145&amp;"'!B1:B300")),0))</f>
        <v>0.33221310439211305</v>
      </c>
      <c r="F197" s="18">
        <f t="array" aca="1" ref="F197" ca="1">INDEX(OFFSET(INDIRECT("'"&amp;F$145&amp;"'!A1"),0,$C$144,200,1),MATCH(1,(_summary!$B197=INDIRECT("'"&amp;F$145&amp;"'!A1:A300"))*(_summary!$C197=INDIRECT("'"&amp;F$145&amp;"'!B1:B300")),0))</f>
        <v>0</v>
      </c>
      <c r="G197" s="18">
        <f t="array" aca="1" ref="G197" ca="1">INDEX(OFFSET(INDIRECT("'"&amp;G$145&amp;"'!A1"),0,$C$144,200,1),MATCH(1,(_summary!$B197=INDIRECT("'"&amp;G$145&amp;"'!A1:A300"))*(_summary!$C197=INDIRECT("'"&amp;G$145&amp;"'!B1:B300")),0))</f>
        <v>5.3868887653936671E-3</v>
      </c>
      <c r="H197" s="18">
        <f t="array" aca="1" ref="H197" ca="1">INDEX(OFFSET(INDIRECT("'"&amp;H$145&amp;"'!A1"),0,$C$144,200,1),MATCH(1,(_summary!$B197=INDIRECT("'"&amp;H$145&amp;"'!A1:A300"))*(_summary!$C197=INDIRECT("'"&amp;H$145&amp;"'!B1:B300")),0))</f>
        <v>6.8401489520383933E-3</v>
      </c>
      <c r="I197" s="18">
        <f t="array" aca="1" ref="I197" ca="1">INDEX(OFFSET(INDIRECT("'"&amp;I$145&amp;"'!A1"),0,$C$144,200,1),MATCH(1,(_summary!$B197=INDIRECT("'"&amp;I$145&amp;"'!A1:A300"))*(_summary!$C197=INDIRECT("'"&amp;I$145&amp;"'!B1:B300")),0))</f>
        <v>6.8401489520383938E-4</v>
      </c>
      <c r="J197" s="18">
        <f t="array" aca="1" ref="J197" ca="1">INDEX(OFFSET(INDIRECT("'"&amp;J$145&amp;"'!A1"),0,$C$144,200,1),MATCH(1,(_summary!$B197=INDIRECT("'"&amp;J$145&amp;"'!A1:A300"))*(_summary!$C197=INDIRECT("'"&amp;J$145&amp;"'!B1:B300")),0))</f>
        <v>6.8401489520383938E-4</v>
      </c>
      <c r="K197" s="18">
        <f t="array" aca="1" ref="K197" ca="1">INDEX(OFFSET(INDIRECT("'"&amp;K$145&amp;"'!A1"),0,$C$144,200,1),MATCH(1,(_summary!$B197=INDIRECT("'"&amp;K$145&amp;"'!A1:A300"))*(_summary!$C197=INDIRECT("'"&amp;K$145&amp;"'!B1:B300")),0))</f>
        <v>0.46850108517660283</v>
      </c>
      <c r="L197" s="18">
        <f t="array" aca="1" ref="L197" ca="1">INDEX(OFFSET(INDIRECT("'"&amp;L$145&amp;"'!A1"),0,$C$144,200,1),MATCH(1,(_summary!$B197=INDIRECT("'"&amp;L$145&amp;"'!A1:A300"))*(_summary!$C197=INDIRECT("'"&amp;L$145&amp;"'!B1:B300")),0))</f>
        <v>2.0520446856115183E-2</v>
      </c>
      <c r="M197" s="18">
        <f t="array" aca="1" ref="M197" ca="1">INDEX(OFFSET(INDIRECT("'"&amp;M$145&amp;"'!A1"),0,$C$144,200,1),MATCH(1,(_summary!$B197=INDIRECT("'"&amp;M$145&amp;"'!A1:A300"))*(_summary!$C197=INDIRECT("'"&amp;M$145&amp;"'!B1:B300")),0))</f>
        <v>4.1040893712230358E-3</v>
      </c>
      <c r="N197" s="18">
        <f t="array" aca="1" ref="N197" ca="1">INDEX(OFFSET(INDIRECT("'"&amp;N$145&amp;"'!A1"),0,$C$144,200,1),MATCH(1,(_summary!$B197=INDIRECT("'"&amp;N$145&amp;"'!A1:A300"))*(_summary!$C197=INDIRECT("'"&amp;N$145&amp;"'!B1:B300")),0))</f>
        <v>1.6246596719004859E-3</v>
      </c>
      <c r="O197" s="18">
        <f t="array" aca="1" ref="O197" ca="1">INDEX(OFFSET(INDIRECT("'"&amp;O$145&amp;"'!A1"),0,$C$144,200,1),MATCH(1,(_summary!$B197=INDIRECT("'"&amp;O$145&amp;"'!A1:A300"))*(_summary!$C197=INDIRECT("'"&amp;O$145&amp;"'!B1:B300")),0))</f>
        <v>0</v>
      </c>
      <c r="P197" s="18"/>
      <c r="Q197" s="16">
        <f t="shared" ca="1" si="8"/>
        <v>1.0048139307049744</v>
      </c>
    </row>
    <row r="198" spans="2:17" ht="15.6" thickTop="1" thickBot="1" x14ac:dyDescent="0.35">
      <c r="B198" t="s">
        <v>20</v>
      </c>
      <c r="C198">
        <f t="shared" si="9"/>
        <v>2</v>
      </c>
      <c r="D198" s="18">
        <f t="array" aca="1" ref="D198" ca="1">INDEX(OFFSET(INDIRECT("'"&amp;D$145&amp;"'!A1"),0,$C$144,200,1),MATCH(1,(_summary!$B198=INDIRECT("'"&amp;D$145&amp;"'!A1:A300"))*(_summary!$C198=INDIRECT("'"&amp;D$145&amp;"'!B1:B300")),0))</f>
        <v>0.2617158156450583</v>
      </c>
      <c r="E198" s="18">
        <f t="array" aca="1" ref="E198" ca="1">INDEX(OFFSET(INDIRECT("'"&amp;E$145&amp;"'!A1"),0,$C$144,200,1),MATCH(1,(_summary!$B198=INDIRECT("'"&amp;E$145&amp;"'!A1:A300"))*(_summary!$C198=INDIRECT("'"&amp;E$145&amp;"'!B1:B300")),0))</f>
        <v>0.57951375480416645</v>
      </c>
      <c r="F198" s="18">
        <f t="array" aca="1" ref="F198" ca="1">INDEX(OFFSET(INDIRECT("'"&amp;F$145&amp;"'!A1"),0,$C$144,200,1),MATCH(1,(_summary!$B198=INDIRECT("'"&amp;F$145&amp;"'!A1:A300"))*(_summary!$C198=INDIRECT("'"&amp;F$145&amp;"'!B1:B300")),0))</f>
        <v>0</v>
      </c>
      <c r="G198" s="18">
        <f t="array" aca="1" ref="G198" ca="1">INDEX(OFFSET(INDIRECT("'"&amp;G$145&amp;"'!A1"),0,$C$144,200,1),MATCH(1,(_summary!$B198=INDIRECT("'"&amp;G$145&amp;"'!A1:A300"))*(_summary!$C198=INDIRECT("'"&amp;G$145&amp;"'!B1:B300")),0))</f>
        <v>1.3046644785847505E-2</v>
      </c>
      <c r="H198" s="18">
        <f t="array" aca="1" ref="H198" ca="1">INDEX(OFFSET(INDIRECT("'"&amp;H$145&amp;"'!A1"),0,$C$144,200,1),MATCH(1,(_summary!$B198=INDIRECT("'"&amp;H$145&amp;"'!A1:A300"))*(_summary!$C198=INDIRECT("'"&amp;H$145&amp;"'!B1:B300")),0))</f>
        <v>1.206469854284142E-2</v>
      </c>
      <c r="I198" s="18">
        <f t="array" aca="1" ref="I198" ca="1">INDEX(OFFSET(INDIRECT("'"&amp;I$145&amp;"'!A1"),0,$C$144,200,1),MATCH(1,(_summary!$B198=INDIRECT("'"&amp;I$145&amp;"'!A1:A300"))*(_summary!$C198=INDIRECT("'"&amp;I$145&amp;"'!B1:B300")),0))</f>
        <v>1.2064698542841421E-3</v>
      </c>
      <c r="J198" s="18">
        <f t="array" aca="1" ref="J198" ca="1">INDEX(OFFSET(INDIRECT("'"&amp;J$145&amp;"'!A1"),0,$C$144,200,1),MATCH(1,(_summary!$B198=INDIRECT("'"&amp;J$145&amp;"'!A1:A300"))*(_summary!$C198=INDIRECT("'"&amp;J$145&amp;"'!B1:B300")),0))</f>
        <v>1.2064698542841421E-3</v>
      </c>
      <c r="K198" s="18">
        <f t="array" aca="1" ref="K198" ca="1">INDEX(OFFSET(INDIRECT("'"&amp;K$145&amp;"'!A1"),0,$C$144,200,1),MATCH(1,(_summary!$B198=INDIRECT("'"&amp;K$145&amp;"'!A1:A300"))*(_summary!$C198=INDIRECT("'"&amp;K$145&amp;"'!B1:B300")),0))</f>
        <v>8.0698897448654383E-2</v>
      </c>
      <c r="L198" s="18">
        <f t="array" aca="1" ref="L198" ca="1">INDEX(OFFSET(INDIRECT("'"&amp;L$145&amp;"'!A1"),0,$C$144,200,1),MATCH(1,(_summary!$B198=INDIRECT("'"&amp;L$145&amp;"'!A1:A300"))*(_summary!$C198=INDIRECT("'"&amp;L$145&amp;"'!B1:B300")),0))</f>
        <v>3.6194095628524256E-2</v>
      </c>
      <c r="M198" s="18">
        <f t="array" aca="1" ref="M198" ca="1">INDEX(OFFSET(INDIRECT("'"&amp;M$145&amp;"'!A1"),0,$C$144,200,1),MATCH(1,(_summary!$B198=INDIRECT("'"&amp;M$145&amp;"'!A1:A300"))*(_summary!$C198=INDIRECT("'"&amp;M$145&amp;"'!B1:B300")),0))</f>
        <v>1.1940213727770949E-2</v>
      </c>
      <c r="N198" s="18">
        <f t="array" aca="1" ref="N198" ca="1">INDEX(OFFSET(INDIRECT("'"&amp;N$145&amp;"'!A1"),0,$C$144,200,1),MATCH(1,(_summary!$B198=INDIRECT("'"&amp;N$145&amp;"'!A1:A300"))*(_summary!$C198=INDIRECT("'"&amp;N$145&amp;"'!B1:B300")),0))</f>
        <v>2.4129397085682841E-3</v>
      </c>
      <c r="O198" s="18">
        <f t="array" aca="1" ref="O198" ca="1">INDEX(OFFSET(INDIRECT("'"&amp;O$145&amp;"'!A1"),0,$C$144,200,1),MATCH(1,(_summary!$B198=INDIRECT("'"&amp;O$145&amp;"'!A1:A300"))*(_summary!$C198=INDIRECT("'"&amp;O$145&amp;"'!B1:B300")),0))</f>
        <v>0</v>
      </c>
      <c r="P198" s="18"/>
      <c r="Q198" s="16">
        <f t="shared" ca="1" si="8"/>
        <v>1</v>
      </c>
    </row>
    <row r="199" spans="2:17" ht="15.6" thickTop="1" thickBot="1" x14ac:dyDescent="0.35">
      <c r="B199" t="s">
        <v>26</v>
      </c>
      <c r="C199">
        <f t="shared" si="9"/>
        <v>2</v>
      </c>
      <c r="D199" s="18">
        <f t="array" aca="1" ref="D199" ca="1">INDEX(OFFSET(INDIRECT("'"&amp;D$145&amp;"'!A1"),0,$C$144,200,1),MATCH(1,(_summary!$B199=INDIRECT("'"&amp;D$145&amp;"'!A1:A300"))*(_summary!$C199=INDIRECT("'"&amp;D$145&amp;"'!B1:B300")),0))</f>
        <v>0.28040395743740859</v>
      </c>
      <c r="E199" s="18">
        <f t="array" aca="1" ref="E199" ca="1">INDEX(OFFSET(INDIRECT("'"&amp;E$145&amp;"'!A1"),0,$C$144,200,1),MATCH(1,(_summary!$B199=INDIRECT("'"&amp;E$145&amp;"'!A1:A300"))*(_summary!$C199=INDIRECT("'"&amp;E$145&amp;"'!B1:B300")),0))</f>
        <v>0.12422722731873423</v>
      </c>
      <c r="F199" s="18">
        <f t="array" aca="1" ref="F199" ca="1">INDEX(OFFSET(INDIRECT("'"&amp;F$145&amp;"'!A1"),0,$C$144,200,1),MATCH(1,(_summary!$B199=INDIRECT("'"&amp;F$145&amp;"'!A1:A300"))*(_summary!$C199=INDIRECT("'"&amp;F$145&amp;"'!B1:B300")),0))</f>
        <v>4.0231322359100007E-2</v>
      </c>
      <c r="G199" s="18">
        <f t="array" aca="1" ref="G199" ca="1">INDEX(OFFSET(INDIRECT("'"&amp;G$145&amp;"'!A1"),0,$C$144,200,1),MATCH(1,(_summary!$B199=INDIRECT("'"&amp;G$145&amp;"'!A1:A300"))*(_summary!$C199=INDIRECT("'"&amp;G$145&amp;"'!B1:B300")),0))</f>
        <v>0</v>
      </c>
      <c r="H199" s="18">
        <f t="array" aca="1" ref="H199" ca="1">INDEX(OFFSET(INDIRECT("'"&amp;H$145&amp;"'!A1"),0,$C$144,200,1),MATCH(1,(_summary!$B199=INDIRECT("'"&amp;H$145&amp;"'!A1:A300"))*(_summary!$C199=INDIRECT("'"&amp;H$145&amp;"'!B1:B300")),0))</f>
        <v>3.2891709935566841E-3</v>
      </c>
      <c r="I199" s="18">
        <f t="array" aca="1" ref="I199" ca="1">INDEX(OFFSET(INDIRECT("'"&amp;I$145&amp;"'!A1"),0,$C$144,200,1),MATCH(1,(_summary!$B199=INDIRECT("'"&amp;I$145&amp;"'!A1:A300"))*(_summary!$C199=INDIRECT("'"&amp;I$145&amp;"'!B1:B300")),0))</f>
        <v>3.2891709935566852E-4</v>
      </c>
      <c r="J199" s="18">
        <f t="array" aca="1" ref="J199" ca="1">INDEX(OFFSET(INDIRECT("'"&amp;J$145&amp;"'!A1"),0,$C$144,200,1),MATCH(1,(_summary!$B199=INDIRECT("'"&amp;J$145&amp;"'!A1:A300"))*(_summary!$C199=INDIRECT("'"&amp;J$145&amp;"'!B1:B300")),0))</f>
        <v>3.2891709935566852E-4</v>
      </c>
      <c r="K199" s="18">
        <f t="array" aca="1" ref="K199" ca="1">INDEX(OFFSET(INDIRECT("'"&amp;K$145&amp;"'!A1"),0,$C$144,200,1),MATCH(1,(_summary!$B199=INDIRECT("'"&amp;K$145&amp;"'!A1:A300"))*(_summary!$C199=INDIRECT("'"&amp;K$145&amp;"'!B1:B300")),0))</f>
        <v>0.48243131539789785</v>
      </c>
      <c r="L199" s="18">
        <f t="array" aca="1" ref="L199" ca="1">INDEX(OFFSET(INDIRECT("'"&amp;L$145&amp;"'!A1"),0,$C$144,200,1),MATCH(1,(_summary!$B199=INDIRECT("'"&amp;L$145&amp;"'!A1:A300"))*(_summary!$C199=INDIRECT("'"&amp;L$145&amp;"'!B1:B300")),0))</f>
        <v>9.867512980670054E-3</v>
      </c>
      <c r="M199" s="18">
        <f t="array" aca="1" ref="M199" ca="1">INDEX(OFFSET(INDIRECT("'"&amp;M$145&amp;"'!A1"),0,$C$144,200,1),MATCH(1,(_summary!$B199=INDIRECT("'"&amp;M$145&amp;"'!A1:A300"))*(_summary!$C199=INDIRECT("'"&amp;M$145&amp;"'!B1:B300")),0))</f>
        <v>1.5313832565142221E-2</v>
      </c>
      <c r="N199" s="18">
        <f t="array" aca="1" ref="N199" ca="1">INDEX(OFFSET(INDIRECT("'"&amp;N$145&amp;"'!A1"),0,$C$144,200,1),MATCH(1,(_summary!$B199=INDIRECT("'"&amp;N$145&amp;"'!A1:A300"))*(_summary!$C199=INDIRECT("'"&amp;N$145&amp;"'!B1:B300")),0))</f>
        <v>4.3655308532891082E-2</v>
      </c>
      <c r="O199" s="18">
        <f t="array" aca="1" ref="O199" ca="1">INDEX(OFFSET(INDIRECT("'"&amp;O$145&amp;"'!A1"),0,$C$144,200,1),MATCH(1,(_summary!$B199=INDIRECT("'"&amp;O$145&amp;"'!A1:A300"))*(_summary!$C199=INDIRECT("'"&amp;O$145&amp;"'!B1:B300")),0))</f>
        <v>0</v>
      </c>
      <c r="P199" s="18"/>
      <c r="Q199" s="16">
        <f t="shared" ca="1" si="8"/>
        <v>1.000077481784112</v>
      </c>
    </row>
    <row r="200" spans="2:17" ht="15.6" thickTop="1" thickBot="1" x14ac:dyDescent="0.35">
      <c r="B200" t="s">
        <v>7</v>
      </c>
      <c r="C200">
        <f t="shared" si="9"/>
        <v>2</v>
      </c>
      <c r="D200" s="18">
        <f t="array" aca="1" ref="D200" ca="1">INDEX(OFFSET(INDIRECT("'"&amp;D$145&amp;"'!A1"),0,$C$144,200,1),MATCH(1,(_summary!$B200=INDIRECT("'"&amp;D$145&amp;"'!A1:A300"))*(_summary!$C200=INDIRECT("'"&amp;D$145&amp;"'!B1:B300")),0))</f>
        <v>0.39328447070684391</v>
      </c>
      <c r="E200" s="18">
        <f t="array" aca="1" ref="E200" ca="1">INDEX(OFFSET(INDIRECT("'"&amp;E$145&amp;"'!A1"),0,$C$144,200,1),MATCH(1,(_summary!$B200=INDIRECT("'"&amp;E$145&amp;"'!A1:A300"))*(_summary!$C200=INDIRECT("'"&amp;E$145&amp;"'!B1:B300")),0))</f>
        <v>0.25162712774806717</v>
      </c>
      <c r="F200" s="18">
        <f t="array" aca="1" ref="F200" ca="1">INDEX(OFFSET(INDIRECT("'"&amp;F$145&amp;"'!A1"),0,$C$144,200,1),MATCH(1,(_summary!$B200=INDIRECT("'"&amp;F$145&amp;"'!A1:A300"))*(_summary!$C200=INDIRECT("'"&amp;F$145&amp;"'!B1:B300")),0))</f>
        <v>8.1836750353744214E-2</v>
      </c>
      <c r="G200" s="18">
        <f t="array" aca="1" ref="G200" ca="1">INDEX(OFFSET(INDIRECT("'"&amp;G$145&amp;"'!A1"),0,$C$144,200,1),MATCH(1,(_summary!$B200=INDIRECT("'"&amp;G$145&amp;"'!A1:A300"))*(_summary!$C200=INDIRECT("'"&amp;G$145&amp;"'!B1:B300")),0))</f>
        <v>2.0492707161388849E-3</v>
      </c>
      <c r="H200" s="18">
        <f t="array" aca="1" ref="H200" ca="1">INDEX(OFFSET(INDIRECT("'"&amp;H$145&amp;"'!A1"),0,$C$144,200,1),MATCH(1,(_summary!$B200=INDIRECT("'"&amp;H$145&amp;"'!A1:A300"))*(_summary!$C200=INDIRECT("'"&amp;H$145&amp;"'!B1:B300")),0))</f>
        <v>6.7437964971685518E-3</v>
      </c>
      <c r="I200" s="18">
        <f t="array" aca="1" ref="I200" ca="1">INDEX(OFFSET(INDIRECT("'"&amp;I$145&amp;"'!A1"),0,$C$144,200,1),MATCH(1,(_summary!$B200=INDIRECT("'"&amp;I$145&amp;"'!A1:A300"))*(_summary!$C200=INDIRECT("'"&amp;I$145&amp;"'!B1:B300")),0))</f>
        <v>6.7437964971685509E-4</v>
      </c>
      <c r="J200" s="18">
        <f t="array" aca="1" ref="J200" ca="1">INDEX(OFFSET(INDIRECT("'"&amp;J$145&amp;"'!A1"),0,$C$144,200,1),MATCH(1,(_summary!$B200=INDIRECT("'"&amp;J$145&amp;"'!A1:A300"))*(_summary!$C200=INDIRECT("'"&amp;J$145&amp;"'!B1:B300")),0))</f>
        <v>7.2999908178893614E-4</v>
      </c>
      <c r="K200" s="18">
        <f t="array" aca="1" ref="K200" ca="1">INDEX(OFFSET(INDIRECT("'"&amp;K$145&amp;"'!A1"),0,$C$144,200,1),MATCH(1,(_summary!$B200=INDIRECT("'"&amp;K$145&amp;"'!A1:A300"))*(_summary!$C200=INDIRECT("'"&amp;K$145&amp;"'!B1:B300")),0))</f>
        <v>0.2067081723680636</v>
      </c>
      <c r="L200" s="18">
        <f t="array" aca="1" ref="L200" ca="1">INDEX(OFFSET(INDIRECT("'"&amp;L$145&amp;"'!A1"),0,$C$144,200,1),MATCH(1,(_summary!$B200=INDIRECT("'"&amp;L$145&amp;"'!A1:A300"))*(_summary!$C200=INDIRECT("'"&amp;L$145&amp;"'!B1:B300")),0))</f>
        <v>3.0799254048556331E-2</v>
      </c>
      <c r="M200" s="18">
        <f t="array" aca="1" ref="M200" ca="1">INDEX(OFFSET(INDIRECT("'"&amp;M$145&amp;"'!A1"),0,$C$144,200,1),MATCH(1,(_summary!$B200=INDIRECT("'"&amp;M$145&amp;"'!A1:A300"))*(_summary!$C200=INDIRECT("'"&amp;M$145&amp;"'!B1:B300")),0))</f>
        <v>2.3395060709404947E-2</v>
      </c>
      <c r="N200" s="18">
        <f t="array" aca="1" ref="N200" ca="1">INDEX(OFFSET(INDIRECT("'"&amp;N$145&amp;"'!A1"),0,$C$144,200,1),MATCH(1,(_summary!$B200=INDIRECT("'"&amp;N$145&amp;"'!A1:A300"))*(_summary!$C200=INDIRECT("'"&amp;N$145&amp;"'!B1:B300")),0))</f>
        <v>2.1517181205063583E-3</v>
      </c>
      <c r="O200" s="18">
        <f t="array" aca="1" ref="O200" ca="1">INDEX(OFFSET(INDIRECT("'"&amp;O$145&amp;"'!A1"),0,$C$144,200,1),MATCH(1,(_summary!$B200=INDIRECT("'"&amp;O$145&amp;"'!A1:A300"))*(_summary!$C200=INDIRECT("'"&amp;O$145&amp;"'!B1:B300")),0))</f>
        <v>0</v>
      </c>
      <c r="P200" s="18"/>
      <c r="Q200" s="16">
        <f t="shared" ca="1" si="8"/>
        <v>0.99999999999999978</v>
      </c>
    </row>
    <row r="201" spans="2:17" ht="15.6" thickTop="1" thickBot="1" x14ac:dyDescent="0.35">
      <c r="B201" t="s">
        <v>9</v>
      </c>
      <c r="C201">
        <f t="shared" si="9"/>
        <v>2</v>
      </c>
      <c r="D201" s="18">
        <f t="array" aca="1" ref="D201" ca="1">INDEX(OFFSET(INDIRECT("'"&amp;D$145&amp;"'!A1"),0,$C$144,200,1),MATCH(1,(_summary!$B201=INDIRECT("'"&amp;D$145&amp;"'!A1:A300"))*(_summary!$C201=INDIRECT("'"&amp;D$145&amp;"'!B1:B300")),0))</f>
        <v>0.78942309581132308</v>
      </c>
      <c r="E201" s="18">
        <f t="array" aca="1" ref="E201" ca="1">INDEX(OFFSET(INDIRECT("'"&amp;E$145&amp;"'!A1"),0,$C$144,200,1),MATCH(1,(_summary!$B201=INDIRECT("'"&amp;E$145&amp;"'!A1:A300"))*(_summary!$C201=INDIRECT("'"&amp;E$145&amp;"'!B1:B300")),0))</f>
        <v>4.5843622466172568E-3</v>
      </c>
      <c r="F201" s="18">
        <f t="array" aca="1" ref="F201" ca="1">INDEX(OFFSET(INDIRECT("'"&amp;F$145&amp;"'!A1"),0,$C$144,200,1),MATCH(1,(_summary!$B201=INDIRECT("'"&amp;F$145&amp;"'!A1:A300"))*(_summary!$C201=INDIRECT("'"&amp;F$145&amp;"'!B1:B300")),0))</f>
        <v>0</v>
      </c>
      <c r="G201" s="18">
        <f t="array" aca="1" ref="G201" ca="1">INDEX(OFFSET(INDIRECT("'"&amp;G$145&amp;"'!A1"),0,$C$144,200,1),MATCH(1,(_summary!$B201=INDIRECT("'"&amp;G$145&amp;"'!A1:A300"))*(_summary!$C201=INDIRECT("'"&amp;G$145&amp;"'!B1:B300")),0))</f>
        <v>0</v>
      </c>
      <c r="H201" s="18">
        <f t="array" aca="1" ref="H201" ca="1">INDEX(OFFSET(INDIRECT("'"&amp;H$145&amp;"'!A1"),0,$C$144,200,1),MATCH(1,(_summary!$B201=INDIRECT("'"&amp;H$145&amp;"'!A1:A300"))*(_summary!$C201=INDIRECT("'"&amp;H$145&amp;"'!B1:B300")),0))</f>
        <v>9.1687244932345122E-5</v>
      </c>
      <c r="I201" s="18">
        <f t="array" aca="1" ref="I201" ca="1">INDEX(OFFSET(INDIRECT("'"&amp;I$145&amp;"'!A1"),0,$C$144,200,1),MATCH(1,(_summary!$B201=INDIRECT("'"&amp;I$145&amp;"'!A1:A300"))*(_summary!$C201=INDIRECT("'"&amp;I$145&amp;"'!B1:B300")),0))</f>
        <v>5.8519380268280173E-3</v>
      </c>
      <c r="J201" s="18">
        <f t="array" aca="1" ref="J201" ca="1">INDEX(OFFSET(INDIRECT("'"&amp;J$145&amp;"'!A1"),0,$C$144,200,1),MATCH(1,(_summary!$B201=INDIRECT("'"&amp;J$145&amp;"'!A1:A300"))*(_summary!$C201=INDIRECT("'"&amp;J$145&amp;"'!B1:B300")),0))</f>
        <v>9.1687244932345136E-6</v>
      </c>
      <c r="K201" s="18">
        <f t="array" aca="1" ref="K201" ca="1">INDEX(OFFSET(INDIRECT("'"&amp;K$145&amp;"'!A1"),0,$C$144,200,1),MATCH(1,(_summary!$B201=INDIRECT("'"&amp;K$145&amp;"'!A1:A300"))*(_summary!$C201=INDIRECT("'"&amp;K$145&amp;"'!B1:B300")),0))</f>
        <v>0.20047694796894447</v>
      </c>
      <c r="L201" s="18">
        <f t="array" aca="1" ref="L201" ca="1">INDEX(OFFSET(INDIRECT("'"&amp;L$145&amp;"'!A1"),0,$C$144,200,1),MATCH(1,(_summary!$B201=INDIRECT("'"&amp;L$145&amp;"'!A1:A300"))*(_summary!$C201=INDIRECT("'"&amp;L$145&amp;"'!B1:B300")),0))</f>
        <v>2.7506173479703545E-4</v>
      </c>
      <c r="M201" s="18">
        <f t="array" aca="1" ref="M201" ca="1">INDEX(OFFSET(INDIRECT("'"&amp;M$145&amp;"'!A1"),0,$C$144,200,1),MATCH(1,(_summary!$B201=INDIRECT("'"&amp;M$145&amp;"'!A1:A300"))*(_summary!$C201=INDIRECT("'"&amp;M$145&amp;"'!B1:B300")),0))</f>
        <v>2.3482246500661631E-3</v>
      </c>
      <c r="N201" s="18">
        <f t="array" aca="1" ref="N201" ca="1">INDEX(OFFSET(INDIRECT("'"&amp;N$145&amp;"'!A1"),0,$C$144,200,1),MATCH(1,(_summary!$B201=INDIRECT("'"&amp;N$145&amp;"'!A1:A300"))*(_summary!$C201=INDIRECT("'"&amp;N$145&amp;"'!B1:B300")),0))</f>
        <v>1.8337448986469027E-5</v>
      </c>
      <c r="O201" s="18">
        <f t="array" aca="1" ref="O201" ca="1">INDEX(OFFSET(INDIRECT("'"&amp;O$145&amp;"'!A1"),0,$C$144,200,1),MATCH(1,(_summary!$B201=INDIRECT("'"&amp;O$145&amp;"'!A1:A300"))*(_summary!$C201=INDIRECT("'"&amp;O$145&amp;"'!B1:B300")),0))</f>
        <v>0</v>
      </c>
      <c r="P201" s="18"/>
      <c r="Q201" s="16">
        <f t="shared" ca="1" si="8"/>
        <v>1.0030788238569881</v>
      </c>
    </row>
    <row r="202" spans="2:17" ht="15.6" thickTop="1" thickBot="1" x14ac:dyDescent="0.35">
      <c r="B202" t="s">
        <v>14</v>
      </c>
      <c r="C202">
        <f t="shared" si="9"/>
        <v>2</v>
      </c>
      <c r="D202" s="18">
        <f t="array" aca="1" ref="D202" ca="1">INDEX(OFFSET(INDIRECT("'"&amp;D$145&amp;"'!A1"),0,$C$144,200,1),MATCH(1,(_summary!$B202=INDIRECT("'"&amp;D$145&amp;"'!A1:A300"))*(_summary!$C202=INDIRECT("'"&amp;D$145&amp;"'!B1:B300")),0))</f>
        <v>0.11649969113269402</v>
      </c>
      <c r="E202" s="18">
        <f t="array" aca="1" ref="E202" ca="1">INDEX(OFFSET(INDIRECT("'"&amp;E$145&amp;"'!A1"),0,$C$144,200,1),MATCH(1,(_summary!$B202=INDIRECT("'"&amp;E$145&amp;"'!A1:A300"))*(_summary!$C202=INDIRECT("'"&amp;E$145&amp;"'!B1:B300")),0))</f>
        <v>0.2488437214381285</v>
      </c>
      <c r="F202" s="18">
        <f t="array" aca="1" ref="F202" ca="1">INDEX(OFFSET(INDIRECT("'"&amp;F$145&amp;"'!A1"),0,$C$144,200,1),MATCH(1,(_summary!$B202=INDIRECT("'"&amp;F$145&amp;"'!A1:A300"))*(_summary!$C202=INDIRECT("'"&amp;F$145&amp;"'!B1:B300")),0))</f>
        <v>0.37593531105038014</v>
      </c>
      <c r="G202" s="18">
        <f t="array" aca="1" ref="G202" ca="1">INDEX(OFFSET(INDIRECT("'"&amp;G$145&amp;"'!A1"),0,$C$144,200,1),MATCH(1,(_summary!$B202=INDIRECT("'"&amp;G$145&amp;"'!A1:A300"))*(_summary!$C202=INDIRECT("'"&amp;G$145&amp;"'!B1:B300")),0))</f>
        <v>8.7142118152634039E-5</v>
      </c>
      <c r="H202" s="18">
        <f t="array" aca="1" ref="H202" ca="1">INDEX(OFFSET(INDIRECT("'"&amp;H$145&amp;"'!A1"),0,$C$144,200,1),MATCH(1,(_summary!$B202=INDIRECT("'"&amp;H$145&amp;"'!A1:A300"))*(_summary!$C202=INDIRECT("'"&amp;H$145&amp;"'!B1:B300")),0))</f>
        <v>1.2498749454066631E-2</v>
      </c>
      <c r="I202" s="18">
        <f t="array" aca="1" ref="I202" ca="1">INDEX(OFFSET(INDIRECT("'"&amp;I$145&amp;"'!A1"),0,$C$144,200,1),MATCH(1,(_summary!$B202=INDIRECT("'"&amp;I$145&amp;"'!A1:A300"))*(_summary!$C202=INDIRECT("'"&amp;I$145&amp;"'!B1:B300")),0))</f>
        <v>1.2498749454066633E-3</v>
      </c>
      <c r="J202" s="18">
        <f t="array" aca="1" ref="J202" ca="1">INDEX(OFFSET(INDIRECT("'"&amp;J$145&amp;"'!A1"),0,$C$144,200,1),MATCH(1,(_summary!$B202=INDIRECT("'"&amp;J$145&amp;"'!A1:A300"))*(_summary!$C202=INDIRECT("'"&amp;J$145&amp;"'!B1:B300")),0))</f>
        <v>1.2498749454066633E-3</v>
      </c>
      <c r="K202" s="18">
        <f t="array" aca="1" ref="K202" ca="1">INDEX(OFFSET(INDIRECT("'"&amp;K$145&amp;"'!A1"),0,$C$144,200,1),MATCH(1,(_summary!$B202=INDIRECT("'"&amp;K$145&amp;"'!A1:A300"))*(_summary!$C202=INDIRECT("'"&amp;K$145&amp;"'!B1:B300")),0))</f>
        <v>0.19614038699031139</v>
      </c>
      <c r="L202" s="18">
        <f t="array" aca="1" ref="L202" ca="1">INDEX(OFFSET(INDIRECT("'"&amp;L$145&amp;"'!A1"),0,$C$144,200,1),MATCH(1,(_summary!$B202=INDIRECT("'"&amp;L$145&amp;"'!A1:A300"))*(_summary!$C202=INDIRECT("'"&amp;L$145&amp;"'!B1:B300")),0))</f>
        <v>3.7496248362199898E-2</v>
      </c>
      <c r="M202" s="18">
        <f t="array" aca="1" ref="M202" ca="1">INDEX(OFFSET(INDIRECT("'"&amp;M$145&amp;"'!A1"),0,$C$144,200,1),MATCH(1,(_summary!$B202=INDIRECT("'"&amp;M$145&amp;"'!A1:A300"))*(_summary!$C202=INDIRECT("'"&amp;M$145&amp;"'!B1:B300")),0))</f>
        <v>7.4992496724399791E-3</v>
      </c>
      <c r="N202" s="18">
        <f t="array" aca="1" ref="N202" ca="1">INDEX(OFFSET(INDIRECT("'"&amp;N$145&amp;"'!A1"),0,$C$144,200,1),MATCH(1,(_summary!$B202=INDIRECT("'"&amp;N$145&amp;"'!A1:A300"))*(_summary!$C202=INDIRECT("'"&amp;N$145&amp;"'!B1:B300")),0))</f>
        <v>2.4997498908133266E-3</v>
      </c>
      <c r="O202" s="18">
        <f t="array" aca="1" ref="O202" ca="1">INDEX(OFFSET(INDIRECT("'"&amp;O$145&amp;"'!A1"),0,$C$144,200,1),MATCH(1,(_summary!$B202=INDIRECT("'"&amp;O$145&amp;"'!A1:A300"))*(_summary!$C202=INDIRECT("'"&amp;O$145&amp;"'!B1:B300")),0))</f>
        <v>0</v>
      </c>
      <c r="P202" s="18"/>
      <c r="Q202" s="16">
        <f t="shared" ca="1" si="8"/>
        <v>0.99999999999999967</v>
      </c>
    </row>
    <row r="203" spans="2:17" ht="15.6" thickTop="1" thickBot="1" x14ac:dyDescent="0.35">
      <c r="B203" t="s">
        <v>4</v>
      </c>
      <c r="C203">
        <f t="shared" si="9"/>
        <v>2</v>
      </c>
      <c r="D203" s="18">
        <f t="array" aca="1" ref="D203" ca="1">INDEX(OFFSET(INDIRECT("'"&amp;D$145&amp;"'!A1"),0,$C$144,200,1),MATCH(1,(_summary!$B203=INDIRECT("'"&amp;D$145&amp;"'!A1:A300"))*(_summary!$C203=INDIRECT("'"&amp;D$145&amp;"'!B1:B300")),0))</f>
        <v>0.24544707534354265</v>
      </c>
      <c r="E203" s="18">
        <f t="array" aca="1" ref="E203" ca="1">INDEX(OFFSET(INDIRECT("'"&amp;E$145&amp;"'!A1"),0,$C$144,200,1),MATCH(1,(_summary!$B203=INDIRECT("'"&amp;E$145&amp;"'!A1:A300"))*(_summary!$C203=INDIRECT("'"&amp;E$145&amp;"'!B1:B300")),0))</f>
        <v>0.51673169360660998</v>
      </c>
      <c r="F203" s="18">
        <f t="array" aca="1" ref="F203" ca="1">INDEX(OFFSET(INDIRECT("'"&amp;F$145&amp;"'!A1"),0,$C$144,200,1),MATCH(1,(_summary!$B203=INDIRECT("'"&amp;F$145&amp;"'!A1:A300"))*(_summary!$C203=INDIRECT("'"&amp;F$145&amp;"'!B1:B300")),0))</f>
        <v>4.755338750900219E-2</v>
      </c>
      <c r="G203" s="18">
        <f t="array" aca="1" ref="G203" ca="1">INDEX(OFFSET(INDIRECT("'"&amp;G$145&amp;"'!A1"),0,$C$144,200,1),MATCH(1,(_summary!$B203=INDIRECT("'"&amp;G$145&amp;"'!A1:A300"))*(_summary!$C203=INDIRECT("'"&amp;G$145&amp;"'!B1:B300")),0))</f>
        <v>1.0240280703422738E-2</v>
      </c>
      <c r="H203" s="18">
        <f t="array" aca="1" ref="H203" ca="1">INDEX(OFFSET(INDIRECT("'"&amp;H$145&amp;"'!A1"),0,$C$144,200,1),MATCH(1,(_summary!$B203=INDIRECT("'"&amp;H$145&amp;"'!A1:A300"))*(_summary!$C203=INDIRECT("'"&amp;H$145&amp;"'!B1:B300")),0))</f>
        <v>1.1658075466073069E-2</v>
      </c>
      <c r="I203" s="18">
        <f t="array" aca="1" ref="I203" ca="1">INDEX(OFFSET(INDIRECT("'"&amp;I$145&amp;"'!A1"),0,$C$144,200,1),MATCH(1,(_summary!$B203=INDIRECT("'"&amp;I$145&amp;"'!A1:A300"))*(_summary!$C203=INDIRECT("'"&amp;I$145&amp;"'!B1:B300")),0))</f>
        <v>1.1658075466073072E-3</v>
      </c>
      <c r="J203" s="18">
        <f t="array" aca="1" ref="J203" ca="1">INDEX(OFFSET(INDIRECT("'"&amp;J$145&amp;"'!A1"),0,$C$144,200,1),MATCH(1,(_summary!$B203=INDIRECT("'"&amp;J$145&amp;"'!A1:A300"))*(_summary!$C203=INDIRECT("'"&amp;J$145&amp;"'!B1:B300")),0))</f>
        <v>1.1658075466073072E-3</v>
      </c>
      <c r="K203" s="18">
        <f t="array" aca="1" ref="K203" ca="1">INDEX(OFFSET(INDIRECT("'"&amp;K$145&amp;"'!A1"),0,$C$144,200,1),MATCH(1,(_summary!$B203=INDIRECT("'"&amp;K$145&amp;"'!A1:A300"))*(_summary!$C203=INDIRECT("'"&amp;K$145&amp;"'!B1:B300")),0))</f>
        <v>0.11565139983473198</v>
      </c>
      <c r="L203" s="18">
        <f t="array" aca="1" ref="L203" ca="1">INDEX(OFFSET(INDIRECT("'"&amp;L$145&amp;"'!A1"),0,$C$144,200,1),MATCH(1,(_summary!$B203=INDIRECT("'"&amp;L$145&amp;"'!A1:A300"))*(_summary!$C203=INDIRECT("'"&amp;L$145&amp;"'!B1:B300")),0))</f>
        <v>3.8773670773280422E-2</v>
      </c>
      <c r="M203" s="18">
        <f t="array" aca="1" ref="M203" ca="1">INDEX(OFFSET(INDIRECT("'"&amp;M$145&amp;"'!A1"),0,$C$144,200,1),MATCH(1,(_summary!$B203=INDIRECT("'"&amp;M$145&amp;"'!A1:A300"))*(_summary!$C203=INDIRECT("'"&amp;M$145&amp;"'!B1:B300")),0))</f>
        <v>8.8763425247938357E-3</v>
      </c>
      <c r="N203" s="18">
        <f t="array" aca="1" ref="N203" ca="1">INDEX(OFFSET(INDIRECT("'"&amp;N$145&amp;"'!A1"),0,$C$144,200,1),MATCH(1,(_summary!$B203=INDIRECT("'"&amp;N$145&amp;"'!A1:A300"))*(_summary!$C203=INDIRECT("'"&amp;N$145&amp;"'!B1:B300")),0))</f>
        <v>2.3316150932146144E-3</v>
      </c>
      <c r="O203" s="18">
        <f t="array" aca="1" ref="O203" ca="1">INDEX(OFFSET(INDIRECT("'"&amp;O$145&amp;"'!A1"),0,$C$144,200,1),MATCH(1,(_summary!$B203=INDIRECT("'"&amp;O$145&amp;"'!A1:A300"))*(_summary!$C203=INDIRECT("'"&amp;O$145&amp;"'!B1:B300")),0))</f>
        <v>4.0484405211394214E-4</v>
      </c>
      <c r="P203" s="18"/>
      <c r="Q203" s="16">
        <f t="shared" ca="1" si="8"/>
        <v>1.0000000000000002</v>
      </c>
    </row>
    <row r="204" spans="2:17" ht="15.6" thickTop="1" thickBot="1" x14ac:dyDescent="0.35">
      <c r="B204" t="s">
        <v>12</v>
      </c>
      <c r="C204">
        <f t="shared" si="9"/>
        <v>3</v>
      </c>
      <c r="D204" s="18">
        <f t="array" aca="1" ref="D204" ca="1">INDEX(OFFSET(INDIRECT("'"&amp;D$145&amp;"'!A1"),0,$C$144,200,1),MATCH(1,(_summary!$B204=INDIRECT("'"&amp;D$145&amp;"'!A1:A300"))*(_summary!$C204=INDIRECT("'"&amp;D$145&amp;"'!B1:B300")),0))</f>
        <v>0.2514136938471358</v>
      </c>
      <c r="E204" s="18">
        <f t="array" aca="1" ref="E204" ca="1">INDEX(OFFSET(INDIRECT("'"&amp;E$145&amp;"'!A1"),0,$C$144,200,1),MATCH(1,(_summary!$B204=INDIRECT("'"&amp;E$145&amp;"'!A1:A300"))*(_summary!$C204=INDIRECT("'"&amp;E$145&amp;"'!B1:B300")),0))</f>
        <v>0.19837224293895217</v>
      </c>
      <c r="F204" s="18">
        <f t="array" aca="1" ref="F204" ca="1">INDEX(OFFSET(INDIRECT("'"&amp;F$145&amp;"'!A1"),0,$C$144,200,1),MATCH(1,(_summary!$B204=INDIRECT("'"&amp;F$145&amp;"'!A1:A300"))*(_summary!$C204=INDIRECT("'"&amp;F$145&amp;"'!B1:B300")),0))</f>
        <v>0.12587626984280892</v>
      </c>
      <c r="G204" s="18">
        <f t="array" aca="1" ref="G204" ca="1">INDEX(OFFSET(INDIRECT("'"&amp;G$145&amp;"'!A1"),0,$C$144,200,1),MATCH(1,(_summary!$B204=INDIRECT("'"&amp;G$145&amp;"'!A1:A300"))*(_summary!$C204=INDIRECT("'"&amp;G$145&amp;"'!B1:B300")),0))</f>
        <v>5.8138633846142418E-4</v>
      </c>
      <c r="H204" s="18">
        <f t="array" aca="1" ref="H204" ca="1">INDEX(OFFSET(INDIRECT("'"&amp;H$145&amp;"'!A1"),0,$C$144,200,1),MATCH(1,(_summary!$B204=INDIRECT("'"&amp;H$145&amp;"'!A1:A300"))*(_summary!$C204=INDIRECT("'"&amp;H$145&amp;"'!B1:B300")),0))</f>
        <v>1.1241865553519501E-2</v>
      </c>
      <c r="I204" s="18">
        <f t="array" aca="1" ref="I204" ca="1">INDEX(OFFSET(INDIRECT("'"&amp;I$145&amp;"'!A1"),0,$C$144,200,1),MATCH(1,(_summary!$B204=INDIRECT("'"&amp;I$145&amp;"'!A1:A300"))*(_summary!$C204=INDIRECT("'"&amp;I$145&amp;"'!B1:B300")),0))</f>
        <v>2.2421387639813533E-3</v>
      </c>
      <c r="J204" s="18">
        <f t="array" aca="1" ref="J204" ca="1">INDEX(OFFSET(INDIRECT("'"&amp;J$145&amp;"'!A1"),0,$C$144,200,1),MATCH(1,(_summary!$B204=INDIRECT("'"&amp;J$145&amp;"'!A1:A300"))*(_summary!$C204=INDIRECT("'"&amp;J$145&amp;"'!B1:B300")),0))</f>
        <v>1.3490238664223401E-3</v>
      </c>
      <c r="K204" s="18">
        <f t="array" aca="1" ref="K204" ca="1">INDEX(OFFSET(INDIRECT("'"&amp;K$145&amp;"'!A1"),0,$C$144,200,1),MATCH(1,(_summary!$B204=INDIRECT("'"&amp;K$145&amp;"'!A1:A300"))*(_summary!$C204=INDIRECT("'"&amp;K$145&amp;"'!B1:B300")),0))</f>
        <v>0.31051311488343619</v>
      </c>
      <c r="L204" s="18">
        <f t="array" aca="1" ref="L204" ca="1">INDEX(OFFSET(INDIRECT("'"&amp;L$145&amp;"'!A1"),0,$C$144,200,1),MATCH(1,(_summary!$B204=INDIRECT("'"&amp;L$145&amp;"'!A1:A300"))*(_summary!$C204=INDIRECT("'"&amp;L$145&amp;"'!B1:B300")),0))</f>
        <v>6.1703436804965289E-2</v>
      </c>
      <c r="M204" s="18">
        <f t="array" aca="1" ref="M204" ca="1">INDEX(OFFSET(INDIRECT("'"&amp;M$145&amp;"'!A1"),0,$C$144,200,1),MATCH(1,(_summary!$B204=INDIRECT("'"&amp;M$145&amp;"'!A1:A300"))*(_summary!$C204=INDIRECT("'"&amp;M$145&amp;"'!B1:B300")),0))</f>
        <v>3.4008779427472331E-2</v>
      </c>
      <c r="N204" s="18">
        <f t="array" aca="1" ref="N204" ca="1">INDEX(OFFSET(INDIRECT("'"&amp;N$145&amp;"'!A1"),0,$C$144,200,1),MATCH(1,(_summary!$B204=INDIRECT("'"&amp;N$145&amp;"'!A1:A300"))*(_summary!$C204=INDIRECT("'"&amp;N$145&amp;"'!B1:B300")),0))</f>
        <v>2.6980477328446802E-3</v>
      </c>
      <c r="O204" s="18">
        <f t="array" aca="1" ref="O204" ca="1">INDEX(OFFSET(INDIRECT("'"&amp;O$145&amp;"'!A1"),0,$C$144,200,1),MATCH(1,(_summary!$B204=INDIRECT("'"&amp;O$145&amp;"'!A1:A300"))*(_summary!$C204=INDIRECT("'"&amp;O$145&amp;"'!B1:B300")),0))</f>
        <v>0</v>
      </c>
      <c r="P204" s="18"/>
      <c r="Q204" s="16">
        <f t="shared" ca="1" si="8"/>
        <v>0.99999999999999989</v>
      </c>
    </row>
    <row r="205" spans="2:17" ht="15.6" thickTop="1" thickBot="1" x14ac:dyDescent="0.35">
      <c r="B205" t="s">
        <v>1</v>
      </c>
      <c r="C205">
        <f t="shared" si="9"/>
        <v>3</v>
      </c>
      <c r="D205" s="18">
        <f t="array" aca="1" ref="D205" ca="1">INDEX(OFFSET(INDIRECT("'"&amp;D$145&amp;"'!A1"),0,$C$144,200,1),MATCH(1,(_summary!$B205=INDIRECT("'"&amp;D$145&amp;"'!A1:A300"))*(_summary!$C205=INDIRECT("'"&amp;D$145&amp;"'!B1:B300")),0))</f>
        <v>0.18662935070659542</v>
      </c>
      <c r="E205" s="18">
        <f t="array" aca="1" ref="E205" ca="1">INDEX(OFFSET(INDIRECT("'"&amp;E$145&amp;"'!A1"),0,$C$144,200,1),MATCH(1,(_summary!$B205=INDIRECT("'"&amp;E$145&amp;"'!A1:A300"))*(_summary!$C205=INDIRECT("'"&amp;E$145&amp;"'!B1:B300")),0))</f>
        <v>0.33984971639446404</v>
      </c>
      <c r="F205" s="18">
        <f t="array" aca="1" ref="F205" ca="1">INDEX(OFFSET(INDIRECT("'"&amp;F$145&amp;"'!A1"),0,$C$144,200,1),MATCH(1,(_summary!$B205=INDIRECT("'"&amp;F$145&amp;"'!A1:A300"))*(_summary!$C205=INDIRECT("'"&amp;F$145&amp;"'!B1:B300")),0))</f>
        <v>0.21952944486129067</v>
      </c>
      <c r="G205" s="18">
        <f t="array" aca="1" ref="G205" ca="1">INDEX(OFFSET(INDIRECT("'"&amp;G$145&amp;"'!A1"),0,$C$144,200,1),MATCH(1,(_summary!$B205=INDIRECT("'"&amp;G$145&amp;"'!A1:A300"))*(_summary!$C205=INDIRECT("'"&amp;G$145&amp;"'!B1:B300")),0))</f>
        <v>5.6806983354454454E-3</v>
      </c>
      <c r="H205" s="18">
        <f t="array" aca="1" ref="H205" ca="1">INDEX(OFFSET(INDIRECT("'"&amp;H$145&amp;"'!A1"),0,$C$144,200,1),MATCH(1,(_summary!$B205=INDIRECT("'"&amp;H$145&amp;"'!A1:A300"))*(_summary!$C205=INDIRECT("'"&amp;H$145&amp;"'!B1:B300")),0))</f>
        <v>1.9644560083423822E-2</v>
      </c>
      <c r="I205" s="18">
        <f t="array" aca="1" ref="I205" ca="1">INDEX(OFFSET(INDIRECT("'"&amp;I$145&amp;"'!A1"),0,$C$144,200,1),MATCH(1,(_summary!$B205=INDIRECT("'"&amp;I$145&amp;"'!A1:A300"))*(_summary!$C205=INDIRECT("'"&amp;I$145&amp;"'!B1:B300")),0))</f>
        <v>2.3573472100108582E-3</v>
      </c>
      <c r="J205" s="18">
        <f t="array" aca="1" ref="J205" ca="1">INDEX(OFFSET(INDIRECT("'"&amp;J$145&amp;"'!A1"),0,$C$144,200,1),MATCH(1,(_summary!$B205=INDIRECT("'"&amp;J$145&amp;"'!A1:A300"))*(_summary!$C205=INDIRECT("'"&amp;J$145&amp;"'!B1:B300")),0))</f>
        <v>2.3573472100108582E-3</v>
      </c>
      <c r="K205" s="18">
        <f t="array" aca="1" ref="K205" ca="1">INDEX(OFFSET(INDIRECT("'"&amp;K$145&amp;"'!A1"),0,$C$144,200,1),MATCH(1,(_summary!$B205=INDIRECT("'"&amp;K$145&amp;"'!A1:A300"))*(_summary!$C205=INDIRECT("'"&amp;K$145&amp;"'!B1:B300")),0))</f>
        <v>0.13489293363130675</v>
      </c>
      <c r="L205" s="18">
        <f t="array" aca="1" ref="L205" ca="1">INDEX(OFFSET(INDIRECT("'"&amp;L$145&amp;"'!A1"),0,$C$144,200,1),MATCH(1,(_summary!$B205=INDIRECT("'"&amp;L$145&amp;"'!A1:A300"))*(_summary!$C205=INDIRECT("'"&amp;L$145&amp;"'!B1:B300")),0))</f>
        <v>6.6354992371299312E-2</v>
      </c>
      <c r="M205" s="18">
        <f t="array" aca="1" ref="M205" ca="1">INDEX(OFFSET(INDIRECT("'"&amp;M$145&amp;"'!A1"),0,$C$144,200,1),MATCH(1,(_summary!$B205=INDIRECT("'"&amp;M$145&amp;"'!A1:A300"))*(_summary!$C205=INDIRECT("'"&amp;M$145&amp;"'!B1:B300")),0))</f>
        <v>1.7988117884083957E-2</v>
      </c>
      <c r="N205" s="18">
        <f t="array" aca="1" ref="N205" ca="1">INDEX(OFFSET(INDIRECT("'"&amp;N$145&amp;"'!A1"),0,$C$144,200,1),MATCH(1,(_summary!$B205=INDIRECT("'"&amp;N$145&amp;"'!A1:A300"))*(_summary!$C205=INDIRECT("'"&amp;N$145&amp;"'!B1:B300")),0))</f>
        <v>4.7146944200217164E-3</v>
      </c>
      <c r="O205" s="18">
        <f t="array" aca="1" ref="O205" ca="1">INDEX(OFFSET(INDIRECT("'"&amp;O$145&amp;"'!A1"),0,$C$144,200,1),MATCH(1,(_summary!$B205=INDIRECT("'"&amp;O$145&amp;"'!A1:A300"))*(_summary!$C205=INDIRECT("'"&amp;O$145&amp;"'!B1:B300")),0))</f>
        <v>2.2983314094233068E-6</v>
      </c>
      <c r="P205" s="18"/>
      <c r="Q205" s="16">
        <f t="shared" ca="1" si="8"/>
        <v>1.0000015014393624</v>
      </c>
    </row>
    <row r="206" spans="2:17" ht="15.6" thickTop="1" thickBot="1" x14ac:dyDescent="0.35">
      <c r="B206" t="s">
        <v>19</v>
      </c>
      <c r="C206">
        <f t="shared" si="9"/>
        <v>3</v>
      </c>
      <c r="D206" s="18">
        <f t="array" aca="1" ref="D206" ca="1">INDEX(OFFSET(INDIRECT("'"&amp;D$145&amp;"'!A1"),0,$C$144,200,1),MATCH(1,(_summary!$B206=INDIRECT("'"&amp;D$145&amp;"'!A1:A300"))*(_summary!$C206=INDIRECT("'"&amp;D$145&amp;"'!B1:B300")),0))</f>
        <v>0.48183964500565085</v>
      </c>
      <c r="E206" s="18">
        <f t="array" aca="1" ref="E206" ca="1">INDEX(OFFSET(INDIRECT("'"&amp;E$145&amp;"'!A1"),0,$C$144,200,1),MATCH(1,(_summary!$B206=INDIRECT("'"&amp;E$145&amp;"'!A1:A300"))*(_summary!$C206=INDIRECT("'"&amp;E$145&amp;"'!B1:B300")),0))</f>
        <v>3.9057917887444629E-2</v>
      </c>
      <c r="F206" s="18">
        <f t="array" aca="1" ref="F206" ca="1">INDEX(OFFSET(INDIRECT("'"&amp;F$145&amp;"'!A1"),0,$C$144,200,1),MATCH(1,(_summary!$B206=INDIRECT("'"&amp;F$145&amp;"'!A1:A300"))*(_summary!$C206=INDIRECT("'"&amp;F$145&amp;"'!B1:B300")),0))</f>
        <v>2.196859575627739E-4</v>
      </c>
      <c r="G206" s="18">
        <f t="array" aca="1" ref="G206" ca="1">INDEX(OFFSET(INDIRECT("'"&amp;G$145&amp;"'!A1"),0,$C$144,200,1),MATCH(1,(_summary!$B206=INDIRECT("'"&amp;G$145&amp;"'!A1:A300"))*(_summary!$C206=INDIRECT("'"&amp;G$145&amp;"'!B1:B300")),0))</f>
        <v>4.9828921191013481E-2</v>
      </c>
      <c r="H206" s="18">
        <f t="array" aca="1" ref="H206" ca="1">INDEX(OFFSET(INDIRECT("'"&amp;H$145&amp;"'!A1"),0,$C$144,200,1),MATCH(1,(_summary!$B206=INDIRECT("'"&amp;H$145&amp;"'!A1:A300"))*(_summary!$C206=INDIRECT("'"&amp;H$145&amp;"'!B1:B300")),0))</f>
        <v>4.027408752974383E-3</v>
      </c>
      <c r="I206" s="18">
        <f t="array" aca="1" ref="I206" ca="1">INDEX(OFFSET(INDIRECT("'"&amp;I$145&amp;"'!A1"),0,$C$144,200,1),MATCH(1,(_summary!$B206=INDIRECT("'"&amp;I$145&amp;"'!A1:A300"))*(_summary!$C206=INDIRECT("'"&amp;I$145&amp;"'!B1:B300")),0))</f>
        <v>4.8328905035692591E-4</v>
      </c>
      <c r="J206" s="18">
        <f t="array" aca="1" ref="J206" ca="1">INDEX(OFFSET(INDIRECT("'"&amp;J$145&amp;"'!A1"),0,$C$144,200,1),MATCH(1,(_summary!$B206=INDIRECT("'"&amp;J$145&amp;"'!A1:A300"))*(_summary!$C206=INDIRECT("'"&amp;J$145&amp;"'!B1:B300")),0))</f>
        <v>4.8328905035692591E-4</v>
      </c>
      <c r="K206" s="18">
        <f t="array" aca="1" ref="K206" ca="1">INDEX(OFFSET(INDIRECT("'"&amp;K$145&amp;"'!A1"),0,$C$144,200,1),MATCH(1,(_summary!$B206=INDIRECT("'"&amp;K$145&amp;"'!A1:A300"))*(_summary!$C206=INDIRECT("'"&amp;K$145&amp;"'!B1:B300")),0))</f>
        <v>0.40140493896987256</v>
      </c>
      <c r="L206" s="18">
        <f t="array" aca="1" ref="L206" ca="1">INDEX(OFFSET(INDIRECT("'"&amp;L$145&amp;"'!A1"),0,$C$144,200,1),MATCH(1,(_summary!$B206=INDIRECT("'"&amp;L$145&amp;"'!A1:A300"))*(_summary!$C206=INDIRECT("'"&amp;L$145&amp;"'!B1:B300")),0))</f>
        <v>1.2082226258923152E-2</v>
      </c>
      <c r="M206" s="18">
        <f t="array" aca="1" ref="M206" ca="1">INDEX(OFFSET(INDIRECT("'"&amp;M$145&amp;"'!A1"),0,$C$144,200,1),MATCH(1,(_summary!$B206=INDIRECT("'"&amp;M$145&amp;"'!A1:A300"))*(_summary!$C206=INDIRECT("'"&amp;M$145&amp;"'!B1:B300")),0))</f>
        <v>9.6060997751304406E-3</v>
      </c>
      <c r="N206" s="18">
        <f t="array" aca="1" ref="N206" ca="1">INDEX(OFFSET(INDIRECT("'"&amp;N$145&amp;"'!A1"),0,$C$144,200,1),MATCH(1,(_summary!$B206=INDIRECT("'"&amp;N$145&amp;"'!A1:A300"))*(_summary!$C206=INDIRECT("'"&amp;N$145&amp;"'!B1:B300")),0))</f>
        <v>9.6657810071385181E-4</v>
      </c>
      <c r="O206" s="18">
        <f t="array" aca="1" ref="O206" ca="1">INDEX(OFFSET(INDIRECT("'"&amp;O$145&amp;"'!A1"),0,$C$144,200,1),MATCH(1,(_summary!$B206=INDIRECT("'"&amp;O$145&amp;"'!A1:A300"))*(_summary!$C206=INDIRECT("'"&amp;O$145&amp;"'!B1:B300")),0))</f>
        <v>0</v>
      </c>
      <c r="P206" s="18"/>
      <c r="Q206" s="16">
        <f t="shared" ca="1" si="8"/>
        <v>0.99999999999999989</v>
      </c>
    </row>
    <row r="207" spans="2:17" ht="15.6" thickTop="1" thickBot="1" x14ac:dyDescent="0.35">
      <c r="B207" t="s">
        <v>22</v>
      </c>
      <c r="C207">
        <f t="shared" si="9"/>
        <v>3</v>
      </c>
      <c r="D207" s="18">
        <f t="array" aca="1" ref="D207" ca="1">INDEX(OFFSET(INDIRECT("'"&amp;D$145&amp;"'!A1"),0,$C$144,200,1),MATCH(1,(_summary!$B207=INDIRECT("'"&amp;D$145&amp;"'!A1:A300"))*(_summary!$C207=INDIRECT("'"&amp;D$145&amp;"'!B1:B300")),0))</f>
        <v>0.24110082160836124</v>
      </c>
      <c r="E207" s="18">
        <f t="array" aca="1" ref="E207" ca="1">INDEX(OFFSET(INDIRECT("'"&amp;E$145&amp;"'!A1"),0,$C$144,200,1),MATCH(1,(_summary!$B207=INDIRECT("'"&amp;E$145&amp;"'!A1:A300"))*(_summary!$C207=INDIRECT("'"&amp;E$145&amp;"'!B1:B300")),0))</f>
        <v>0.17840697881934905</v>
      </c>
      <c r="F207" s="18">
        <f t="array" aca="1" ref="F207" ca="1">INDEX(OFFSET(INDIRECT("'"&amp;F$145&amp;"'!A1"),0,$C$144,200,1),MATCH(1,(_summary!$B207=INDIRECT("'"&amp;F$145&amp;"'!A1:A300"))*(_summary!$C207=INDIRECT("'"&amp;F$145&amp;"'!B1:B300")),0))</f>
        <v>2.1574013040212309E-2</v>
      </c>
      <c r="G207" s="18">
        <f t="array" aca="1" ref="G207" ca="1">INDEX(OFFSET(INDIRECT("'"&amp;G$145&amp;"'!A1"),0,$C$144,200,1),MATCH(1,(_summary!$B207=INDIRECT("'"&amp;G$145&amp;"'!A1:A300"))*(_summary!$C207=INDIRECT("'"&amp;G$145&amp;"'!B1:B300")),0))</f>
        <v>1.1261130303947091E-3</v>
      </c>
      <c r="H207" s="18">
        <f t="array" aca="1" ref="H207" ca="1">INDEX(OFFSET(INDIRECT("'"&amp;H$145&amp;"'!A1"),0,$C$144,200,1),MATCH(1,(_summary!$B207=INDIRECT("'"&amp;H$145&amp;"'!A1:A300"))*(_summary!$C207=INDIRECT("'"&amp;H$145&amp;"'!B1:B300")),0))</f>
        <v>6.9745639044474679E-3</v>
      </c>
      <c r="I207" s="18">
        <f t="array" aca="1" ref="I207" ca="1">INDEX(OFFSET(INDIRECT("'"&amp;I$145&amp;"'!A1"),0,$C$144,200,1),MATCH(1,(_summary!$B207=INDIRECT("'"&amp;I$145&amp;"'!A1:A300"))*(_summary!$C207=INDIRECT("'"&amp;I$145&amp;"'!B1:B300")),0))</f>
        <v>8.3694766853369617E-4</v>
      </c>
      <c r="J207" s="18">
        <f t="array" aca="1" ref="J207" ca="1">INDEX(OFFSET(INDIRECT("'"&amp;J$145&amp;"'!A1"),0,$C$144,200,1),MATCH(1,(_summary!$B207=INDIRECT("'"&amp;J$145&amp;"'!A1:A300"))*(_summary!$C207=INDIRECT("'"&amp;J$145&amp;"'!B1:B300")),0))</f>
        <v>8.3694766853369617E-4</v>
      </c>
      <c r="K207" s="18">
        <f t="array" aca="1" ref="K207" ca="1">INDEX(OFFSET(INDIRECT("'"&amp;K$145&amp;"'!A1"),0,$C$144,200,1),MATCH(1,(_summary!$B207=INDIRECT("'"&amp;K$145&amp;"'!A1:A300"))*(_summary!$C207=INDIRECT("'"&amp;K$145&amp;"'!B1:B300")),0))</f>
        <v>0.51659375282326558</v>
      </c>
      <c r="L207" s="18">
        <f t="array" aca="1" ref="L207" ca="1">INDEX(OFFSET(INDIRECT("'"&amp;L$145&amp;"'!A1"),0,$C$144,200,1),MATCH(1,(_summary!$B207=INDIRECT("'"&amp;L$145&amp;"'!A1:A300"))*(_summary!$C207=INDIRECT("'"&amp;L$145&amp;"'!B1:B300")),0))</f>
        <v>2.0923691713342407E-2</v>
      </c>
      <c r="M207" s="18">
        <f t="array" aca="1" ref="M207" ca="1">INDEX(OFFSET(INDIRECT("'"&amp;M$145&amp;"'!A1"),0,$C$144,200,1),MATCH(1,(_summary!$B207=INDIRECT("'"&amp;M$145&amp;"'!A1:A300"))*(_summary!$C207=INDIRECT("'"&amp;M$145&amp;"'!B1:B300")),0))</f>
        <v>9.9522743864925399E-3</v>
      </c>
      <c r="N207" s="18">
        <f t="array" aca="1" ref="N207" ca="1">INDEX(OFFSET(INDIRECT("'"&amp;N$145&amp;"'!A1"),0,$C$144,200,1),MATCH(1,(_summary!$B207=INDIRECT("'"&amp;N$145&amp;"'!A1:A300"))*(_summary!$C207=INDIRECT("'"&amp;N$145&amp;"'!B1:B300")),0))</f>
        <v>1.6738953370673923E-3</v>
      </c>
      <c r="O207" s="18">
        <f t="array" aca="1" ref="O207" ca="1">INDEX(OFFSET(INDIRECT("'"&amp;O$145&amp;"'!A1"),0,$C$144,200,1),MATCH(1,(_summary!$B207=INDIRECT("'"&amp;O$145&amp;"'!A1:A300"))*(_summary!$C207=INDIRECT("'"&amp;O$145&amp;"'!B1:B300")),0))</f>
        <v>0</v>
      </c>
      <c r="P207" s="18"/>
      <c r="Q207" s="16">
        <f t="shared" ca="1" si="8"/>
        <v>1</v>
      </c>
    </row>
    <row r="208" spans="2:17" ht="15.6" thickTop="1" thickBot="1" x14ac:dyDescent="0.35">
      <c r="B208" t="s">
        <v>28</v>
      </c>
      <c r="C208">
        <f t="shared" si="9"/>
        <v>3</v>
      </c>
      <c r="D208" s="18">
        <f t="array" aca="1" ref="D208" ca="1">INDEX(OFFSET(INDIRECT("'"&amp;D$145&amp;"'!A1"),0,$C$144,200,1),MATCH(1,(_summary!$B208=INDIRECT("'"&amp;D$145&amp;"'!A1:A300"))*(_summary!$C208=INDIRECT("'"&amp;D$145&amp;"'!B1:B300")),0))</f>
        <v>0.42666367702656754</v>
      </c>
      <c r="E208" s="18">
        <f t="array" aca="1" ref="E208" ca="1">INDEX(OFFSET(INDIRECT("'"&amp;E$145&amp;"'!A1"),0,$C$144,200,1),MATCH(1,(_summary!$B208=INDIRECT("'"&amp;E$145&amp;"'!A1:A300"))*(_summary!$C208=INDIRECT("'"&amp;E$145&amp;"'!B1:B300")),0))</f>
        <v>8.8404103255287345E-2</v>
      </c>
      <c r="F208" s="18">
        <f t="array" aca="1" ref="F208" ca="1">INDEX(OFFSET(INDIRECT("'"&amp;F$145&amp;"'!A1"),0,$C$144,200,1),MATCH(1,(_summary!$B208=INDIRECT("'"&amp;F$145&amp;"'!A1:A300"))*(_summary!$C208=INDIRECT("'"&amp;F$145&amp;"'!B1:B300")),0))</f>
        <v>0.18134043189863311</v>
      </c>
      <c r="G208" s="18">
        <f t="array" aca="1" ref="G208" ca="1">INDEX(OFFSET(INDIRECT("'"&amp;G$145&amp;"'!A1"),0,$C$144,200,1),MATCH(1,(_summary!$B208=INDIRECT("'"&amp;G$145&amp;"'!A1:A300"))*(_summary!$C208=INDIRECT("'"&amp;G$145&amp;"'!B1:B300")),0))</f>
        <v>0</v>
      </c>
      <c r="H208" s="18">
        <f t="array" aca="1" ref="H208" ca="1">INDEX(OFFSET(INDIRECT("'"&amp;H$145&amp;"'!A1"),0,$C$144,200,1),MATCH(1,(_summary!$B208=INDIRECT("'"&amp;H$145&amp;"'!A1:A300"))*(_summary!$C208=INDIRECT("'"&amp;H$145&amp;"'!B1:B300")),0))</f>
        <v>9.326273821811077E-3</v>
      </c>
      <c r="I208" s="18">
        <f t="array" aca="1" ref="I208" ca="1">INDEX(OFFSET(INDIRECT("'"&amp;I$145&amp;"'!A1"),0,$C$144,200,1),MATCH(1,(_summary!$B208=INDIRECT("'"&amp;I$145&amp;"'!A1:A300"))*(_summary!$C208=INDIRECT("'"&amp;I$145&amp;"'!B1:B300")),0))</f>
        <v>1.1191528586173296E-3</v>
      </c>
      <c r="J208" s="18">
        <f t="array" aca="1" ref="J208" ca="1">INDEX(OFFSET(INDIRECT("'"&amp;J$145&amp;"'!A1"),0,$C$144,200,1),MATCH(1,(_summary!$B208=INDIRECT("'"&amp;J$145&amp;"'!A1:A300"))*(_summary!$C208=INDIRECT("'"&amp;J$145&amp;"'!B1:B300")),0))</f>
        <v>1.1191528586173296E-3</v>
      </c>
      <c r="K208" s="18">
        <f t="array" aca="1" ref="K208" ca="1">INDEX(OFFSET(INDIRECT("'"&amp;K$145&amp;"'!A1"),0,$C$144,200,1),MATCH(1,(_summary!$B208=INDIRECT("'"&amp;K$145&amp;"'!A1:A300"))*(_summary!$C208=INDIRECT("'"&amp;K$145&amp;"'!B1:B300")),0))</f>
        <v>5.9285081194531512E-2</v>
      </c>
      <c r="L208" s="18">
        <f t="array" aca="1" ref="L208" ca="1">INDEX(OFFSET(INDIRECT("'"&amp;L$145&amp;"'!A1"),0,$C$144,200,1),MATCH(1,(_summary!$B208=INDIRECT("'"&amp;L$145&amp;"'!A1:A300"))*(_summary!$C208=INDIRECT("'"&amp;L$145&amp;"'!B1:B300")),0))</f>
        <v>2.7978821465433235E-2</v>
      </c>
      <c r="M208" s="18">
        <f t="array" aca="1" ref="M208" ca="1">INDEX(OFFSET(INDIRECT("'"&amp;M$145&amp;"'!A1"),0,$C$144,200,1),MATCH(1,(_summary!$B208=INDIRECT("'"&amp;M$145&amp;"'!A1:A300"))*(_summary!$C208=INDIRECT("'"&amp;M$145&amp;"'!B1:B300")),0))</f>
        <v>0.19666306686845308</v>
      </c>
      <c r="N208" s="18">
        <f t="array" aca="1" ref="N208" ca="1">INDEX(OFFSET(INDIRECT("'"&amp;N$145&amp;"'!A1"),0,$C$144,200,1),MATCH(1,(_summary!$B208=INDIRECT("'"&amp;N$145&amp;"'!A1:A300"))*(_summary!$C208=INDIRECT("'"&amp;N$145&amp;"'!B1:B300")),0))</f>
        <v>8.100238752048388E-3</v>
      </c>
      <c r="O208" s="18">
        <f t="array" aca="1" ref="O208" ca="1">INDEX(OFFSET(INDIRECT("'"&amp;O$145&amp;"'!A1"),0,$C$144,200,1),MATCH(1,(_summary!$B208=INDIRECT("'"&amp;O$145&amp;"'!A1:A300"))*(_summary!$C208=INDIRECT("'"&amp;O$145&amp;"'!B1:B300")),0))</f>
        <v>0</v>
      </c>
      <c r="P208" s="18"/>
      <c r="Q208" s="16">
        <f t="shared" ca="1" si="8"/>
        <v>0.99999999999999978</v>
      </c>
    </row>
    <row r="209" spans="2:17" ht="15.6" thickTop="1" thickBot="1" x14ac:dyDescent="0.35">
      <c r="B209" t="s">
        <v>13</v>
      </c>
      <c r="C209">
        <f t="shared" si="9"/>
        <v>3</v>
      </c>
      <c r="D209" s="18">
        <f t="array" aca="1" ref="D209" ca="1">INDEX(OFFSET(INDIRECT("'"&amp;D$145&amp;"'!A1"),0,$C$144,200,1),MATCH(1,(_summary!$B209=INDIRECT("'"&amp;D$145&amp;"'!A1:A300"))*(_summary!$C209=INDIRECT("'"&amp;D$145&amp;"'!B1:B300")),0))</f>
        <v>0.20685217804345168</v>
      </c>
      <c r="E209" s="18">
        <f t="array" aca="1" ref="E209" ca="1">INDEX(OFFSET(INDIRECT("'"&amp;E$145&amp;"'!A1"),0,$C$144,200,1),MATCH(1,(_summary!$B209=INDIRECT("'"&amp;E$145&amp;"'!A1:A300"))*(_summary!$C209=INDIRECT("'"&amp;E$145&amp;"'!B1:B300")),0))</f>
        <v>0.24974096757968775</v>
      </c>
      <c r="F209" s="18">
        <f t="array" aca="1" ref="F209" ca="1">INDEX(OFFSET(INDIRECT("'"&amp;F$145&amp;"'!A1"),0,$C$144,200,1),MATCH(1,(_summary!$B209=INDIRECT("'"&amp;F$145&amp;"'!A1:A300"))*(_summary!$C209=INDIRECT("'"&amp;F$145&amp;"'!B1:B300")),0))</f>
        <v>0</v>
      </c>
      <c r="G209" s="18">
        <f t="array" aca="1" ref="G209" ca="1">INDEX(OFFSET(INDIRECT("'"&amp;G$145&amp;"'!A1"),0,$C$144,200,1),MATCH(1,(_summary!$B209=INDIRECT("'"&amp;G$145&amp;"'!A1:A300"))*(_summary!$C209=INDIRECT("'"&amp;G$145&amp;"'!B1:B300")),0))</f>
        <v>9.8811010807050709E-2</v>
      </c>
      <c r="H209" s="18">
        <f t="array" aca="1" ref="H209" ca="1">INDEX(OFFSET(INDIRECT("'"&amp;H$145&amp;"'!A1"),0,$C$144,200,1),MATCH(1,(_summary!$B209=INDIRECT("'"&amp;H$145&amp;"'!A1:A300"))*(_summary!$C209=INDIRECT("'"&amp;H$145&amp;"'!B1:B300")),0))</f>
        <v>1.3928108120648075E-2</v>
      </c>
      <c r="I209" s="18">
        <f t="array" aca="1" ref="I209" ca="1">INDEX(OFFSET(INDIRECT("'"&amp;I$145&amp;"'!A1"),0,$C$144,200,1),MATCH(1,(_summary!$B209=INDIRECT("'"&amp;I$145&amp;"'!A1:A300"))*(_summary!$C209=INDIRECT("'"&amp;I$145&amp;"'!B1:B300")),0))</f>
        <v>1.6713729744777693E-3</v>
      </c>
      <c r="J209" s="18">
        <f t="array" aca="1" ref="J209" ca="1">INDEX(OFFSET(INDIRECT("'"&amp;J$145&amp;"'!A1"),0,$C$144,200,1),MATCH(1,(_summary!$B209=INDIRECT("'"&amp;J$145&amp;"'!A1:A300"))*(_summary!$C209=INDIRECT("'"&amp;J$145&amp;"'!B1:B300")),0))</f>
        <v>1.6713729744777693E-3</v>
      </c>
      <c r="K209" s="18">
        <f t="array" aca="1" ref="K209" ca="1">INDEX(OFFSET(INDIRECT("'"&amp;K$145&amp;"'!A1"),0,$C$144,200,1),MATCH(1,(_summary!$B209=INDIRECT("'"&amp;K$145&amp;"'!A1:A300"))*(_summary!$C209=INDIRECT("'"&amp;K$145&amp;"'!B1:B300")),0))</f>
        <v>0.34896595115227985</v>
      </c>
      <c r="L209" s="18">
        <f t="array" aca="1" ref="L209" ca="1">INDEX(OFFSET(INDIRECT("'"&amp;L$145&amp;"'!A1"),0,$C$144,200,1),MATCH(1,(_summary!$B209=INDIRECT("'"&amp;L$145&amp;"'!A1:A300"))*(_summary!$C209=INDIRECT("'"&amp;L$145&amp;"'!B1:B300")),0))</f>
        <v>6.1864580515319706E-2</v>
      </c>
      <c r="M209" s="18">
        <f t="array" aca="1" ref="M209" ca="1">INDEX(OFFSET(INDIRECT("'"&amp;M$145&amp;"'!A1"),0,$C$144,200,1),MATCH(1,(_summary!$B209=INDIRECT("'"&amp;M$145&amp;"'!A1:A300"))*(_summary!$C209=INDIRECT("'"&amp;M$145&amp;"'!B1:B300")),0))</f>
        <v>1.3151711883651133E-2</v>
      </c>
      <c r="N209" s="18">
        <f t="array" aca="1" ref="N209" ca="1">INDEX(OFFSET(INDIRECT("'"&amp;N$145&amp;"'!A1"),0,$C$144,200,1),MATCH(1,(_summary!$B209=INDIRECT("'"&amp;N$145&amp;"'!A1:A300"))*(_summary!$C209=INDIRECT("'"&amp;N$145&amp;"'!B1:B300")),0))</f>
        <v>3.3427459489555385E-3</v>
      </c>
      <c r="O209" s="18">
        <f t="array" aca="1" ref="O209" ca="1">INDEX(OFFSET(INDIRECT("'"&amp;O$145&amp;"'!A1"),0,$C$144,200,1),MATCH(1,(_summary!$B209=INDIRECT("'"&amp;O$145&amp;"'!A1:A300"))*(_summary!$C209=INDIRECT("'"&amp;O$145&amp;"'!B1:B300")),0))</f>
        <v>0</v>
      </c>
      <c r="P209" s="18"/>
      <c r="Q209" s="16">
        <f t="shared" ca="1" si="8"/>
        <v>1</v>
      </c>
    </row>
    <row r="210" spans="2:17" ht="15.6" thickTop="1" thickBot="1" x14ac:dyDescent="0.35">
      <c r="B210" t="s">
        <v>17</v>
      </c>
      <c r="C210">
        <f t="shared" si="9"/>
        <v>3</v>
      </c>
      <c r="D210" s="18">
        <f t="array" aca="1" ref="D210" ca="1">INDEX(OFFSET(INDIRECT("'"&amp;D$145&amp;"'!A1"),0,$C$144,200,1),MATCH(1,(_summary!$B210=INDIRECT("'"&amp;D$145&amp;"'!A1:A300"))*(_summary!$C210=INDIRECT("'"&amp;D$145&amp;"'!B1:B300")),0))</f>
        <v>0.29464638729204767</v>
      </c>
      <c r="E210" s="18">
        <f t="array" aca="1" ref="E210" ca="1">INDEX(OFFSET(INDIRECT("'"&amp;E$145&amp;"'!A1"),0,$C$144,200,1),MATCH(1,(_summary!$B210=INDIRECT("'"&amp;E$145&amp;"'!A1:A300"))*(_summary!$C210=INDIRECT("'"&amp;E$145&amp;"'!B1:B300")),0))</f>
        <v>0.16585232144998546</v>
      </c>
      <c r="F210" s="18">
        <f t="array" aca="1" ref="F210" ca="1">INDEX(OFFSET(INDIRECT("'"&amp;F$145&amp;"'!A1"),0,$C$144,200,1),MATCH(1,(_summary!$B210=INDIRECT("'"&amp;F$145&amp;"'!A1:A300"))*(_summary!$C210=INDIRECT("'"&amp;F$145&amp;"'!B1:B300")),0))</f>
        <v>3.1193192996576857E-2</v>
      </c>
      <c r="G210" s="18">
        <f t="array" aca="1" ref="G210" ca="1">INDEX(OFFSET(INDIRECT("'"&amp;G$145&amp;"'!A1"),0,$C$144,200,1),MATCH(1,(_summary!$B210=INDIRECT("'"&amp;G$145&amp;"'!A1:A300"))*(_summary!$C210=INDIRECT("'"&amp;G$145&amp;"'!B1:B300")),0))</f>
        <v>0</v>
      </c>
      <c r="H210" s="18">
        <f t="array" aca="1" ref="H210" ca="1">INDEX(OFFSET(INDIRECT("'"&amp;H$145&amp;"'!A1"),0,$C$144,200,1),MATCH(1,(_summary!$B210=INDIRECT("'"&amp;H$145&amp;"'!A1:A300"))*(_summary!$C210=INDIRECT("'"&amp;H$145&amp;"'!B1:B300")),0))</f>
        <v>6.8127438505460368E-3</v>
      </c>
      <c r="I210" s="18">
        <f t="array" aca="1" ref="I210" ca="1">INDEX(OFFSET(INDIRECT("'"&amp;I$145&amp;"'!A1"),0,$C$144,200,1),MATCH(1,(_summary!$B210=INDIRECT("'"&amp;I$145&amp;"'!A1:A300"))*(_summary!$C210=INDIRECT("'"&amp;I$145&amp;"'!B1:B300")),0))</f>
        <v>1.5598367283554893E-2</v>
      </c>
      <c r="J210" s="18">
        <f t="array" aca="1" ref="J210" ca="1">INDEX(OFFSET(INDIRECT("'"&amp;J$145&amp;"'!A1"),0,$C$144,200,1),MATCH(1,(_summary!$B210=INDIRECT("'"&amp;J$145&amp;"'!A1:A300"))*(_summary!$C210=INDIRECT("'"&amp;J$145&amp;"'!B1:B300")),0))</f>
        <v>8.1752926206552444E-4</v>
      </c>
      <c r="K210" s="18">
        <f t="array" aca="1" ref="K210" ca="1">INDEX(OFFSET(INDIRECT("'"&amp;K$145&amp;"'!A1"),0,$C$144,200,1),MATCH(1,(_summary!$B210=INDIRECT("'"&amp;K$145&amp;"'!A1:A300"))*(_summary!$C210=INDIRECT("'"&amp;K$145&amp;"'!B1:B300")),0))</f>
        <v>0.39187462811890694</v>
      </c>
      <c r="L210" s="18">
        <f t="array" aca="1" ref="L210" ca="1">INDEX(OFFSET(INDIRECT("'"&amp;L$145&amp;"'!A1"),0,$C$144,200,1),MATCH(1,(_summary!$B210=INDIRECT("'"&amp;L$145&amp;"'!A1:A300"))*(_summary!$C210=INDIRECT("'"&amp;L$145&amp;"'!B1:B300")),0))</f>
        <v>8.2332099026502875E-2</v>
      </c>
      <c r="M210" s="18">
        <f t="array" aca="1" ref="M210" ca="1">INDEX(OFFSET(INDIRECT("'"&amp;M$145&amp;"'!A1"),0,$C$144,200,1),MATCH(1,(_summary!$B210=INDIRECT("'"&amp;M$145&amp;"'!A1:A300"))*(_summary!$C210=INDIRECT("'"&amp;M$145&amp;"'!B1:B300")),0))</f>
        <v>9.4915831916307977E-3</v>
      </c>
      <c r="N210" s="18">
        <f t="array" aca="1" ref="N210" ca="1">INDEX(OFFSET(INDIRECT("'"&amp;N$145&amp;"'!A1"),0,$C$144,200,1),MATCH(1,(_summary!$B210=INDIRECT("'"&amp;N$145&amp;"'!A1:A300"))*(_summary!$C210=INDIRECT("'"&amp;N$145&amp;"'!B1:B300")),0))</f>
        <v>1.6350585241310489E-3</v>
      </c>
      <c r="O210" s="18">
        <f t="array" aca="1" ref="O210" ca="1">INDEX(OFFSET(INDIRECT("'"&amp;O$145&amp;"'!A1"),0,$C$144,200,1),MATCH(1,(_summary!$B210=INDIRECT("'"&amp;O$145&amp;"'!A1:A300"))*(_summary!$C210=INDIRECT("'"&amp;O$145&amp;"'!B1:B300")),0))</f>
        <v>0</v>
      </c>
      <c r="P210" s="18"/>
      <c r="Q210" s="16">
        <f t="shared" ref="Q210:Q261" ca="1" si="10">SUM(D210:P210)</f>
        <v>1.0002539109959481</v>
      </c>
    </row>
    <row r="211" spans="2:17" ht="15.6" thickTop="1" thickBot="1" x14ac:dyDescent="0.35">
      <c r="B211" t="s">
        <v>25</v>
      </c>
      <c r="C211">
        <f t="shared" si="9"/>
        <v>3</v>
      </c>
      <c r="D211" s="18">
        <f t="array" aca="1" ref="D211" ca="1">INDEX(OFFSET(INDIRECT("'"&amp;D$145&amp;"'!A1"),0,$C$144,200,1),MATCH(1,(_summary!$B211=INDIRECT("'"&amp;D$145&amp;"'!A1:A300"))*(_summary!$C211=INDIRECT("'"&amp;D$145&amp;"'!B1:B300")),0))</f>
        <v>0.27126895811167639</v>
      </c>
      <c r="E211" s="18">
        <f t="array" aca="1" ref="E211" ca="1">INDEX(OFFSET(INDIRECT("'"&amp;E$145&amp;"'!A1"),0,$C$144,200,1),MATCH(1,(_summary!$B211=INDIRECT("'"&amp;E$145&amp;"'!A1:A300"))*(_summary!$C211=INDIRECT("'"&amp;E$145&amp;"'!B1:B300")),0))</f>
        <v>8.3194969160874169E-2</v>
      </c>
      <c r="F211" s="18">
        <f t="array" aca="1" ref="F211" ca="1">INDEX(OFFSET(INDIRECT("'"&amp;F$145&amp;"'!A1"),0,$C$144,200,1),MATCH(1,(_summary!$B211=INDIRECT("'"&amp;F$145&amp;"'!A1:A300"))*(_summary!$C211=INDIRECT("'"&amp;F$145&amp;"'!B1:B300")),0))</f>
        <v>7.7958896439262446E-4</v>
      </c>
      <c r="G211" s="18">
        <f t="array" aca="1" ref="G211" ca="1">INDEX(OFFSET(INDIRECT("'"&amp;G$145&amp;"'!A1"),0,$C$144,200,1),MATCH(1,(_summary!$B211=INDIRECT("'"&amp;G$145&amp;"'!A1:A300"))*(_summary!$C211=INDIRECT("'"&amp;G$145&amp;"'!B1:B300")),0))</f>
        <v>0</v>
      </c>
      <c r="H211" s="18">
        <f t="array" aca="1" ref="H211" ca="1">INDEX(OFFSET(INDIRECT("'"&amp;H$145&amp;"'!A1"),0,$C$144,200,1),MATCH(1,(_summary!$B211=INDIRECT("'"&amp;H$145&amp;"'!A1:A300"))*(_summary!$C211=INDIRECT("'"&amp;H$145&amp;"'!B1:B300")),0))</f>
        <v>2.9033756798629478E-3</v>
      </c>
      <c r="I211" s="18">
        <f t="array" aca="1" ref="I211" ca="1">INDEX(OFFSET(INDIRECT("'"&amp;I$145&amp;"'!A1"),0,$C$144,200,1),MATCH(1,(_summary!$B211=INDIRECT("'"&amp;I$145&amp;"'!A1:A300"))*(_summary!$C211=INDIRECT("'"&amp;I$145&amp;"'!B1:B300")),0))</f>
        <v>3.484050815835537E-4</v>
      </c>
      <c r="J211" s="18">
        <f t="array" aca="1" ref="J211" ca="1">INDEX(OFFSET(INDIRECT("'"&amp;J$145&amp;"'!A1"),0,$C$144,200,1),MATCH(1,(_summary!$B211=INDIRECT("'"&amp;J$145&amp;"'!A1:A300"))*(_summary!$C211=INDIRECT("'"&amp;J$145&amp;"'!B1:B300")),0))</f>
        <v>3.484050815835537E-4</v>
      </c>
      <c r="K211" s="18">
        <f t="array" aca="1" ref="K211" ca="1">INDEX(OFFSET(INDIRECT("'"&amp;K$145&amp;"'!A1"),0,$C$144,200,1),MATCH(1,(_summary!$B211=INDIRECT("'"&amp;K$145&amp;"'!A1:A300"))*(_summary!$C211=INDIRECT("'"&amp;K$145&amp;"'!B1:B300")),0))</f>
        <v>0.63052290654523679</v>
      </c>
      <c r="L211" s="18">
        <f t="array" aca="1" ref="L211" ca="1">INDEX(OFFSET(INDIRECT("'"&amp;L$145&amp;"'!A1"),0,$C$144,200,1),MATCH(1,(_summary!$B211=INDIRECT("'"&amp;L$145&amp;"'!A1:A300"))*(_summary!$C211=INDIRECT("'"&amp;L$145&amp;"'!B1:B300")),0))</f>
        <v>8.7101270395888424E-3</v>
      </c>
      <c r="M211" s="18">
        <f t="array" aca="1" ref="M211" ca="1">INDEX(OFFSET(INDIRECT("'"&amp;M$145&amp;"'!A1"),0,$C$144,200,1),MATCH(1,(_summary!$B211=INDIRECT("'"&amp;M$145&amp;"'!A1:A300"))*(_summary!$C211=INDIRECT("'"&amp;M$145&amp;"'!B1:B300")),0))</f>
        <v>2.0904304895013222E-3</v>
      </c>
      <c r="N211" s="18">
        <f t="array" aca="1" ref="N211" ca="1">INDEX(OFFSET(INDIRECT("'"&amp;N$145&amp;"'!A1"),0,$C$144,200,1),MATCH(1,(_summary!$B211=INDIRECT("'"&amp;N$145&amp;"'!A1:A300"))*(_summary!$C211=INDIRECT("'"&amp;N$145&amp;"'!B1:B300")),0))</f>
        <v>6.9681016316710739E-4</v>
      </c>
      <c r="O211" s="18">
        <f t="array" aca="1" ref="O211" ca="1">INDEX(OFFSET(INDIRECT("'"&amp;O$145&amp;"'!A1"),0,$C$144,200,1),MATCH(1,(_summary!$B211=INDIRECT("'"&amp;O$145&amp;"'!A1:A300"))*(_summary!$C211=INDIRECT("'"&amp;O$145&amp;"'!B1:B300")),0))</f>
        <v>0</v>
      </c>
      <c r="P211" s="18"/>
      <c r="Q211" s="16">
        <f t="shared" ca="1" si="10"/>
        <v>1.0008639763174672</v>
      </c>
    </row>
    <row r="212" spans="2:17" ht="15.6" thickTop="1" thickBot="1" x14ac:dyDescent="0.35">
      <c r="B212" t="s">
        <v>11</v>
      </c>
      <c r="C212">
        <f t="shared" si="9"/>
        <v>3</v>
      </c>
      <c r="D212" s="18">
        <f t="array" aca="1" ref="D212" ca="1">INDEX(OFFSET(INDIRECT("'"&amp;D$145&amp;"'!A1"),0,$C$144,200,1),MATCH(1,(_summary!$B212=INDIRECT("'"&amp;D$145&amp;"'!A1:A300"))*(_summary!$C212=INDIRECT("'"&amp;D$145&amp;"'!B1:B300")),0))</f>
        <v>0.46562955112491189</v>
      </c>
      <c r="E212" s="18">
        <f t="array" aca="1" ref="E212" ca="1">INDEX(OFFSET(INDIRECT("'"&amp;E$145&amp;"'!A1"),0,$C$144,200,1),MATCH(1,(_summary!$B212=INDIRECT("'"&amp;E$145&amp;"'!A1:A300"))*(_summary!$C212=INDIRECT("'"&amp;E$145&amp;"'!B1:B300")),0))</f>
        <v>4.5453277429878536E-3</v>
      </c>
      <c r="F212" s="18">
        <f t="array" aca="1" ref="F212" ca="1">INDEX(OFFSET(INDIRECT("'"&amp;F$145&amp;"'!A1"),0,$C$144,200,1),MATCH(1,(_summary!$B212=INDIRECT("'"&amp;F$145&amp;"'!A1:A300"))*(_summary!$C212=INDIRECT("'"&amp;F$145&amp;"'!B1:B300")),0))</f>
        <v>5.0559376915501608E-2</v>
      </c>
      <c r="G212" s="18">
        <f t="array" aca="1" ref="G212" ca="1">INDEX(OFFSET(INDIRECT("'"&amp;G$145&amp;"'!A1"),0,$C$144,200,1),MATCH(1,(_summary!$B212=INDIRECT("'"&amp;G$145&amp;"'!A1:A300"))*(_summary!$C212=INDIRECT("'"&amp;G$145&amp;"'!B1:B300")),0))</f>
        <v>2.5101334498998007E-4</v>
      </c>
      <c r="H212" s="18">
        <f t="array" aca="1" ref="H212" ca="1">INDEX(OFFSET(INDIRECT("'"&amp;H$145&amp;"'!A1"),0,$C$144,200,1),MATCH(1,(_summary!$B212=INDIRECT("'"&amp;H$145&amp;"'!A1:A300"))*(_summary!$C212=INDIRECT("'"&amp;H$145&amp;"'!B1:B300")),0))</f>
        <v>1.9186629960357626E-3</v>
      </c>
      <c r="I212" s="18">
        <f t="array" aca="1" ref="I212" ca="1">INDEX(OFFSET(INDIRECT("'"&amp;I$145&amp;"'!A1"),0,$C$144,200,1),MATCH(1,(_summary!$B212=INDIRECT("'"&amp;I$145&amp;"'!A1:A300"))*(_summary!$C212=INDIRECT("'"&amp;I$145&amp;"'!B1:B300")),0))</f>
        <v>2.3023955952429151E-4</v>
      </c>
      <c r="J212" s="18">
        <f t="array" aca="1" ref="J212" ca="1">INDEX(OFFSET(INDIRECT("'"&amp;J$145&amp;"'!A1"),0,$C$144,200,1),MATCH(1,(_summary!$B212=INDIRECT("'"&amp;J$145&amp;"'!A1:A300"))*(_summary!$C212=INDIRECT("'"&amp;J$145&amp;"'!B1:B300")),0))</f>
        <v>8.8122937735089497E-4</v>
      </c>
      <c r="K212" s="18">
        <f t="array" aca="1" ref="K212" ca="1">INDEX(OFFSET(INDIRECT("'"&amp;K$145&amp;"'!A1"),0,$C$144,200,1),MATCH(1,(_summary!$B212=INDIRECT("'"&amp;K$145&amp;"'!A1:A300"))*(_summary!$C212=INDIRECT("'"&amp;K$145&amp;"'!B1:B300")),0))</f>
        <v>0.3056111367009125</v>
      </c>
      <c r="L212" s="18">
        <f t="array" aca="1" ref="L212" ca="1">INDEX(OFFSET(INDIRECT("'"&amp;L$145&amp;"'!A1"),0,$C$144,200,1),MATCH(1,(_summary!$B212=INDIRECT("'"&amp;L$145&amp;"'!A1:A300"))*(_summary!$C212=INDIRECT("'"&amp;L$145&amp;"'!B1:B300")),0))</f>
        <v>0.16801710726306407</v>
      </c>
      <c r="M212" s="18">
        <f t="array" aca="1" ref="M212" ca="1">INDEX(OFFSET(INDIRECT("'"&amp;M$145&amp;"'!A1"),0,$C$144,200,1),MATCH(1,(_summary!$B212=INDIRECT("'"&amp;M$145&amp;"'!A1:A300"))*(_summary!$C212=INDIRECT("'"&amp;M$145&amp;"'!B1:B300")),0))</f>
        <v>1.895875855672394E-3</v>
      </c>
      <c r="N212" s="18">
        <f t="array" aca="1" ref="N212" ca="1">INDEX(OFFSET(INDIRECT("'"&amp;N$145&amp;"'!A1"),0,$C$144,200,1),MATCH(1,(_summary!$B212=INDIRECT("'"&amp;N$145&amp;"'!A1:A300"))*(_summary!$C212=INDIRECT("'"&amp;N$145&amp;"'!B1:B300")),0))</f>
        <v>4.6047911904858302E-4</v>
      </c>
      <c r="O212" s="18">
        <f t="array" aca="1" ref="O212" ca="1">INDEX(OFFSET(INDIRECT("'"&amp;O$145&amp;"'!A1"),0,$C$144,200,1),MATCH(1,(_summary!$B212=INDIRECT("'"&amp;O$145&amp;"'!A1:A300"))*(_summary!$C212=INDIRECT("'"&amp;O$145&amp;"'!B1:B300")),0))</f>
        <v>0</v>
      </c>
      <c r="P212" s="18"/>
      <c r="Q212" s="16">
        <f t="shared" ca="1" si="10"/>
        <v>0.99999999999999978</v>
      </c>
    </row>
    <row r="213" spans="2:17" ht="15.6" thickTop="1" thickBot="1" x14ac:dyDescent="0.35">
      <c r="B213" t="s">
        <v>3</v>
      </c>
      <c r="C213">
        <f t="shared" si="9"/>
        <v>3</v>
      </c>
      <c r="D213" s="18">
        <f t="array" aca="1" ref="D213" ca="1">INDEX(OFFSET(INDIRECT("'"&amp;D$145&amp;"'!A1"),0,$C$144,200,1),MATCH(1,(_summary!$B213=INDIRECT("'"&amp;D$145&amp;"'!A1:A300"))*(_summary!$C213=INDIRECT("'"&amp;D$145&amp;"'!B1:B300")),0))</f>
        <v>0.36214802096851501</v>
      </c>
      <c r="E213" s="18">
        <f t="array" aca="1" ref="E213" ca="1">INDEX(OFFSET(INDIRECT("'"&amp;E$145&amp;"'!A1"),0,$C$144,200,1),MATCH(1,(_summary!$B213=INDIRECT("'"&amp;E$145&amp;"'!A1:A300"))*(_summary!$C213=INDIRECT("'"&amp;E$145&amp;"'!B1:B300")),0))</f>
        <v>0.23146260870811766</v>
      </c>
      <c r="F213" s="18">
        <f t="array" aca="1" ref="F213" ca="1">INDEX(OFFSET(INDIRECT("'"&amp;F$145&amp;"'!A1"),0,$C$144,200,1),MATCH(1,(_summary!$B213=INDIRECT("'"&amp;F$145&amp;"'!A1:A300"))*(_summary!$C213=INDIRECT("'"&amp;F$145&amp;"'!B1:B300")),0))</f>
        <v>7.4918922649347824E-2</v>
      </c>
      <c r="G213" s="18">
        <f t="array" aca="1" ref="G213" ca="1">INDEX(OFFSET(INDIRECT("'"&amp;G$145&amp;"'!A1"),0,$C$144,200,1),MATCH(1,(_summary!$B213=INDIRECT("'"&amp;G$145&amp;"'!A1:A300"))*(_summary!$C213=INDIRECT("'"&amp;G$145&amp;"'!B1:B300")),0))</f>
        <v>0</v>
      </c>
      <c r="H213" s="18">
        <f t="array" aca="1" ref="H213" ca="1">INDEX(OFFSET(INDIRECT("'"&amp;H$145&amp;"'!A1"),0,$C$144,200,1),MATCH(1,(_summary!$B213=INDIRECT("'"&amp;H$145&amp;"'!A1:A300"))*(_summary!$C213=INDIRECT("'"&amp;H$145&amp;"'!B1:B300")),0))</f>
        <v>1.0592978477784711E-2</v>
      </c>
      <c r="I213" s="18">
        <f t="array" aca="1" ref="I213" ca="1">INDEX(OFFSET(INDIRECT("'"&amp;I$145&amp;"'!A1"),0,$C$144,200,1),MATCH(1,(_summary!$B213=INDIRECT("'"&amp;I$145&amp;"'!A1:A300"))*(_summary!$C213=INDIRECT("'"&amp;I$145&amp;"'!B1:B300")),0))</f>
        <v>1.2711574173341652E-3</v>
      </c>
      <c r="J213" s="18">
        <f t="array" aca="1" ref="J213" ca="1">INDEX(OFFSET(INDIRECT("'"&amp;J$145&amp;"'!A1"),0,$C$144,200,1),MATCH(1,(_summary!$B213=INDIRECT("'"&amp;J$145&amp;"'!A1:A300"))*(_summary!$C213=INDIRECT("'"&amp;J$145&amp;"'!B1:B300")),0))</f>
        <v>1.2711574173341652E-3</v>
      </c>
      <c r="K213" s="18">
        <f t="array" aca="1" ref="K213" ca="1">INDEX(OFFSET(INDIRECT("'"&amp;K$145&amp;"'!A1"),0,$C$144,200,1),MATCH(1,(_summary!$B213=INDIRECT("'"&amp;K$145&amp;"'!A1:A300"))*(_summary!$C213=INDIRECT("'"&amp;K$145&amp;"'!B1:B300")),0))</f>
        <v>0.20718458370900372</v>
      </c>
      <c r="L213" s="18">
        <f t="array" aca="1" ref="L213" ca="1">INDEX(OFFSET(INDIRECT("'"&amp;L$145&amp;"'!A1"),0,$C$144,200,1),MATCH(1,(_summary!$B213=INDIRECT("'"&amp;L$145&amp;"'!A1:A300"))*(_summary!$C213=INDIRECT("'"&amp;L$145&amp;"'!B1:B300")),0))</f>
        <v>9.6519553221779797E-2</v>
      </c>
      <c r="M213" s="18">
        <f t="array" aca="1" ref="M213" ca="1">INDEX(OFFSET(INDIRECT("'"&amp;M$145&amp;"'!A1"),0,$C$144,200,1),MATCH(1,(_summary!$B213=INDIRECT("'"&amp;M$145&amp;"'!A1:A300"))*(_summary!$C213=INDIRECT("'"&amp;M$145&amp;"'!B1:B300")),0))</f>
        <v>1.2590994635457859E-2</v>
      </c>
      <c r="N213" s="18">
        <f t="array" aca="1" ref="N213" ca="1">INDEX(OFFSET(INDIRECT("'"&amp;N$145&amp;"'!A1"),0,$C$144,200,1),MATCH(1,(_summary!$B213=INDIRECT("'"&amp;N$145&amp;"'!A1:A300"))*(_summary!$C213=INDIRECT("'"&amp;N$145&amp;"'!B1:B300")),0))</f>
        <v>2.5423148346683305E-3</v>
      </c>
      <c r="O213" s="18">
        <f t="array" aca="1" ref="O213" ca="1">INDEX(OFFSET(INDIRECT("'"&amp;O$145&amp;"'!A1"),0,$C$144,200,1),MATCH(1,(_summary!$B213=INDIRECT("'"&amp;O$145&amp;"'!A1:A300"))*(_summary!$C213=INDIRECT("'"&amp;O$145&amp;"'!B1:B300")),0))</f>
        <v>0</v>
      </c>
      <c r="P213" s="18"/>
      <c r="Q213" s="16">
        <f t="shared" ca="1" si="10"/>
        <v>1.0005022920393434</v>
      </c>
    </row>
    <row r="214" spans="2:17" ht="15.6" thickTop="1" thickBot="1" x14ac:dyDescent="0.35">
      <c r="B214" t="s">
        <v>2</v>
      </c>
      <c r="C214">
        <f t="shared" si="9"/>
        <v>3</v>
      </c>
      <c r="D214" s="18">
        <f t="array" aca="1" ref="D214" ca="1">INDEX(OFFSET(INDIRECT("'"&amp;D$145&amp;"'!A1"),0,$C$144,200,1),MATCH(1,(_summary!$B214=INDIRECT("'"&amp;D$145&amp;"'!A1:A300"))*(_summary!$C214=INDIRECT("'"&amp;D$145&amp;"'!B1:B300")),0))</f>
        <v>0.20686055170420559</v>
      </c>
      <c r="E214" s="18">
        <f t="array" aca="1" ref="E214" ca="1">INDEX(OFFSET(INDIRECT("'"&amp;E$145&amp;"'!A1"),0,$C$144,200,1),MATCH(1,(_summary!$B214=INDIRECT("'"&amp;E$145&amp;"'!A1:A300"))*(_summary!$C214=INDIRECT("'"&amp;E$145&amp;"'!B1:B300")),0))</f>
        <v>0.33468387566021529</v>
      </c>
      <c r="F214" s="18">
        <f t="array" aca="1" ref="F214" ca="1">INDEX(OFFSET(INDIRECT("'"&amp;F$145&amp;"'!A1"),0,$C$144,200,1),MATCH(1,(_summary!$B214=INDIRECT("'"&amp;F$145&amp;"'!A1:A300"))*(_summary!$C214=INDIRECT("'"&amp;F$145&amp;"'!B1:B300")),0))</f>
        <v>0.15260053339703675</v>
      </c>
      <c r="G214" s="18">
        <f t="array" aca="1" ref="G214" ca="1">INDEX(OFFSET(INDIRECT("'"&amp;G$145&amp;"'!A1"),0,$C$144,200,1),MATCH(1,(_summary!$B214=INDIRECT("'"&amp;G$145&amp;"'!A1:A300"))*(_summary!$C214=INDIRECT("'"&amp;G$145&amp;"'!B1:B300")),0))</f>
        <v>6.0193416714453239E-3</v>
      </c>
      <c r="H214" s="18">
        <f t="array" aca="1" ref="H214" ca="1">INDEX(OFFSET(INDIRECT("'"&amp;H$145&amp;"'!A1"),0,$C$144,200,1),MATCH(1,(_summary!$B214=INDIRECT("'"&amp;H$145&amp;"'!A1:A300"))*(_summary!$C214=INDIRECT("'"&amp;H$145&amp;"'!B1:B300")),0))</f>
        <v>1.717006398171874E-2</v>
      </c>
      <c r="I214" s="18">
        <f t="array" aca="1" ref="I214" ca="1">INDEX(OFFSET(INDIRECT("'"&amp;I$145&amp;"'!A1"),0,$C$144,200,1),MATCH(1,(_summary!$B214=INDIRECT("'"&amp;I$145&amp;"'!A1:A300"))*(_summary!$C214=INDIRECT("'"&amp;I$145&amp;"'!B1:B300")),0))</f>
        <v>1.0295110325151447E-2</v>
      </c>
      <c r="J214" s="18">
        <f t="array" aca="1" ref="J214" ca="1">INDEX(OFFSET(INDIRECT("'"&amp;J$145&amp;"'!A1"),0,$C$144,200,1),MATCH(1,(_summary!$B214=INDIRECT("'"&amp;J$145&amp;"'!A1:A300"))*(_summary!$C214=INDIRECT("'"&amp;J$145&amp;"'!B1:B300")),0))</f>
        <v>2.0891108768275905E-3</v>
      </c>
      <c r="K214" s="18">
        <f t="array" aca="1" ref="K214" ca="1">INDEX(OFFSET(INDIRECT("'"&amp;K$145&amp;"'!A1"),0,$C$144,200,1),MATCH(1,(_summary!$B214=INDIRECT("'"&amp;K$145&amp;"'!A1:A300"))*(_summary!$C214=INDIRECT("'"&amp;K$145&amp;"'!B1:B300")),0))</f>
        <v>0.16201933660095616</v>
      </c>
      <c r="L214" s="18">
        <f t="array" aca="1" ref="L214" ca="1">INDEX(OFFSET(INDIRECT("'"&amp;L$145&amp;"'!A1"),0,$C$144,200,1),MATCH(1,(_summary!$B214=INDIRECT("'"&amp;L$145&amp;"'!A1:A300"))*(_summary!$C214=INDIRECT("'"&amp;L$145&amp;"'!B1:B300")),0))</f>
        <v>7.687301787540847E-2</v>
      </c>
      <c r="M214" s="18">
        <f t="array" aca="1" ref="M214" ca="1">INDEX(OFFSET(INDIRECT("'"&amp;M$145&amp;"'!A1"),0,$C$144,200,1),MATCH(1,(_summary!$B214=INDIRECT("'"&amp;M$145&amp;"'!A1:A300"))*(_summary!$C214=INDIRECT("'"&amp;M$145&amp;"'!B1:B300")),0))</f>
        <v>2.659433619688048E-2</v>
      </c>
      <c r="N214" s="18">
        <f t="array" aca="1" ref="N214" ca="1">INDEX(OFFSET(INDIRECT("'"&amp;N$145&amp;"'!A1"),0,$C$144,200,1),MATCH(1,(_summary!$B214=INDIRECT("'"&amp;N$145&amp;"'!A1:A300"))*(_summary!$C214=INDIRECT("'"&amp;N$145&amp;"'!B1:B300")),0))</f>
        <v>4.7947217101541812E-3</v>
      </c>
      <c r="O214" s="18">
        <f t="array" aca="1" ref="O214" ca="1">INDEX(OFFSET(INDIRECT("'"&amp;O$145&amp;"'!A1"),0,$C$144,200,1),MATCH(1,(_summary!$B214=INDIRECT("'"&amp;O$145&amp;"'!A1:A300"))*(_summary!$C214=INDIRECT("'"&amp;O$145&amp;"'!B1:B300")),0))</f>
        <v>0</v>
      </c>
      <c r="P214" s="18"/>
      <c r="Q214" s="16">
        <f t="shared" ca="1" si="10"/>
        <v>0.99999999999999989</v>
      </c>
    </row>
    <row r="215" spans="2:17" ht="15.6" thickTop="1" thickBot="1" x14ac:dyDescent="0.35">
      <c r="B215" t="s">
        <v>16</v>
      </c>
      <c r="C215">
        <f t="shared" si="9"/>
        <v>3</v>
      </c>
      <c r="D215" s="18">
        <f t="array" aca="1" ref="D215" ca="1">INDEX(OFFSET(INDIRECT("'"&amp;D$145&amp;"'!A1"),0,$C$144,200,1),MATCH(1,(_summary!$B215=INDIRECT("'"&amp;D$145&amp;"'!A1:A300"))*(_summary!$C215=INDIRECT("'"&amp;D$145&amp;"'!B1:B300")),0))</f>
        <v>0.41442391884637775</v>
      </c>
      <c r="E215" s="18">
        <f t="array" aca="1" ref="E215" ca="1">INDEX(OFFSET(INDIRECT("'"&amp;E$145&amp;"'!A1"),0,$C$144,200,1),MATCH(1,(_summary!$B215=INDIRECT("'"&amp;E$145&amp;"'!A1:A300"))*(_summary!$C215=INDIRECT("'"&amp;E$145&amp;"'!B1:B300")),0))</f>
        <v>9.2473888632946338E-2</v>
      </c>
      <c r="F215" s="18">
        <f t="array" aca="1" ref="F215" ca="1">INDEX(OFFSET(INDIRECT("'"&amp;F$145&amp;"'!A1"),0,$C$144,200,1),MATCH(1,(_summary!$B215=INDIRECT("'"&amp;F$145&amp;"'!A1:A300"))*(_summary!$C215=INDIRECT("'"&amp;F$145&amp;"'!B1:B300")),0))</f>
        <v>0.15465526802968771</v>
      </c>
      <c r="G215" s="18">
        <f t="array" aca="1" ref="G215" ca="1">INDEX(OFFSET(INDIRECT("'"&amp;G$145&amp;"'!A1"),0,$C$144,200,1),MATCH(1,(_summary!$B215=INDIRECT("'"&amp;G$145&amp;"'!A1:A300"))*(_summary!$C215=INDIRECT("'"&amp;G$145&amp;"'!B1:B300")),0))</f>
        <v>7.7823938561123848E-4</v>
      </c>
      <c r="H215" s="18">
        <f t="array" aca="1" ref="H215" ca="1">INDEX(OFFSET(INDIRECT("'"&amp;H$145&amp;"'!A1"),0,$C$144,200,1),MATCH(1,(_summary!$B215=INDIRECT("'"&amp;H$145&amp;"'!A1:A300"))*(_summary!$C215=INDIRECT("'"&amp;H$145&amp;"'!B1:B300")),0))</f>
        <v>8.5860505355892409E-3</v>
      </c>
      <c r="I215" s="18">
        <f t="array" aca="1" ref="I215" ca="1">INDEX(OFFSET(INDIRECT("'"&amp;I$145&amp;"'!A1"),0,$C$144,200,1),MATCH(1,(_summary!$B215=INDIRECT("'"&amp;I$145&amp;"'!A1:A300"))*(_summary!$C215=INDIRECT("'"&amp;I$145&amp;"'!B1:B300")),0))</f>
        <v>1.030326064270709E-3</v>
      </c>
      <c r="J215" s="18">
        <f t="array" aca="1" ref="J215" ca="1">INDEX(OFFSET(INDIRECT("'"&amp;J$145&amp;"'!A1"),0,$C$144,200,1),MATCH(1,(_summary!$B215=INDIRECT("'"&amp;J$145&amp;"'!A1:A300"))*(_summary!$C215=INDIRECT("'"&amp;J$145&amp;"'!B1:B300")),0))</f>
        <v>1.030326064270709E-3</v>
      </c>
      <c r="K215" s="18">
        <f t="array" aca="1" ref="K215" ca="1">INDEX(OFFSET(INDIRECT("'"&amp;K$145&amp;"'!A1"),0,$C$144,200,1),MATCH(1,(_summary!$B215=INDIRECT("'"&amp;K$145&amp;"'!A1:A300"))*(_summary!$C215=INDIRECT("'"&amp;K$145&amp;"'!B1:B300")),0))</f>
        <v>0.20580700693705489</v>
      </c>
      <c r="L215" s="18">
        <f t="array" aca="1" ref="L215" ca="1">INDEX(OFFSET(INDIRECT("'"&amp;L$145&amp;"'!A1"),0,$C$144,200,1),MATCH(1,(_summary!$B215=INDIRECT("'"&amp;L$145&amp;"'!A1:A300"))*(_summary!$C215=INDIRECT("'"&amp;L$145&amp;"'!B1:B300")),0))</f>
        <v>4.4542108379553885E-2</v>
      </c>
      <c r="M215" s="18">
        <f t="array" aca="1" ref="M215" ca="1">INDEX(OFFSET(INDIRECT("'"&amp;M$145&amp;"'!A1"),0,$C$144,200,1),MATCH(1,(_summary!$B215=INDIRECT("'"&amp;M$145&amp;"'!A1:A300"))*(_summary!$C215=INDIRECT("'"&amp;M$145&amp;"'!B1:B300")),0))</f>
        <v>7.4624572848899173E-2</v>
      </c>
      <c r="N215" s="18">
        <f t="array" aca="1" ref="N215" ca="1">INDEX(OFFSET(INDIRECT("'"&amp;N$145&amp;"'!A1"),0,$C$144,200,1),MATCH(1,(_summary!$B215=INDIRECT("'"&amp;N$145&amp;"'!A1:A300"))*(_summary!$C215=INDIRECT("'"&amp;N$145&amp;"'!B1:B300")),0))</f>
        <v>2.060652128541418E-3</v>
      </c>
      <c r="O215" s="18">
        <f t="array" aca="1" ref="O215" ca="1">INDEX(OFFSET(INDIRECT("'"&amp;O$145&amp;"'!A1"),0,$C$144,200,1),MATCH(1,(_summary!$B215=INDIRECT("'"&amp;O$145&amp;"'!A1:A300"))*(_summary!$C215=INDIRECT("'"&amp;O$145&amp;"'!B1:B300")),0))</f>
        <v>0</v>
      </c>
      <c r="P215" s="18"/>
      <c r="Q215" s="16">
        <f t="shared" ca="1" si="10"/>
        <v>1.0000123578528028</v>
      </c>
    </row>
    <row r="216" spans="2:17" ht="15.6" thickTop="1" thickBot="1" x14ac:dyDescent="0.35">
      <c r="B216" t="s">
        <v>15</v>
      </c>
      <c r="C216">
        <f t="shared" si="9"/>
        <v>3</v>
      </c>
      <c r="D216" s="18">
        <f t="array" aca="1" ref="D216" ca="1">INDEX(OFFSET(INDIRECT("'"&amp;D$145&amp;"'!A1"),0,$C$144,200,1),MATCH(1,(_summary!$B216=INDIRECT("'"&amp;D$145&amp;"'!A1:A300"))*(_summary!$C216=INDIRECT("'"&amp;D$145&amp;"'!B1:B300")),0))</f>
        <v>0.16410057061655178</v>
      </c>
      <c r="E216" s="18">
        <f t="array" aca="1" ref="E216" ca="1">INDEX(OFFSET(INDIRECT("'"&amp;E$145&amp;"'!A1"),0,$C$144,200,1),MATCH(1,(_summary!$B216=INDIRECT("'"&amp;E$145&amp;"'!A1:A300"))*(_summary!$C216=INDIRECT("'"&amp;E$145&amp;"'!B1:B300")),0))</f>
        <v>0.39266684404074526</v>
      </c>
      <c r="F216" s="18">
        <f t="array" aca="1" ref="F216" ca="1">INDEX(OFFSET(INDIRECT("'"&amp;F$145&amp;"'!A1"),0,$C$144,200,1),MATCH(1,(_summary!$B216=INDIRECT("'"&amp;F$145&amp;"'!A1:A300"))*(_summary!$C216=INDIRECT("'"&amp;F$145&amp;"'!B1:B300")),0))</f>
        <v>0</v>
      </c>
      <c r="G216" s="18">
        <f t="array" aca="1" ref="G216" ca="1">INDEX(OFFSET(INDIRECT("'"&amp;G$145&amp;"'!A1"),0,$C$144,200,1),MATCH(1,(_summary!$B216=INDIRECT("'"&amp;G$145&amp;"'!A1:A300"))*(_summary!$C216=INDIRECT("'"&amp;G$145&amp;"'!B1:B300")),0))</f>
        <v>1.6665841043881861E-2</v>
      </c>
      <c r="H216" s="18">
        <f t="array" aca="1" ref="H216" ca="1">INDEX(OFFSET(INDIRECT("'"&amp;H$145&amp;"'!A1"),0,$C$144,200,1),MATCH(1,(_summary!$B216=INDIRECT("'"&amp;H$145&amp;"'!A1:A300"))*(_summary!$C216=INDIRECT("'"&amp;H$145&amp;"'!B1:B300")),0))</f>
        <v>1.4469060180431294E-2</v>
      </c>
      <c r="I216" s="18">
        <f t="array" aca="1" ref="I216" ca="1">INDEX(OFFSET(INDIRECT("'"&amp;I$145&amp;"'!A1"),0,$C$144,200,1),MATCH(1,(_summary!$B216=INDIRECT("'"&amp;I$145&amp;"'!A1:A300"))*(_summary!$C216=INDIRECT("'"&amp;I$145&amp;"'!B1:B300")),0))</f>
        <v>1.7362872216517553E-3</v>
      </c>
      <c r="J216" s="18">
        <f t="array" aca="1" ref="J216" ca="1">INDEX(OFFSET(INDIRECT("'"&amp;J$145&amp;"'!A1"),0,$C$144,200,1),MATCH(1,(_summary!$B216=INDIRECT("'"&amp;J$145&amp;"'!A1:A300"))*(_summary!$C216=INDIRECT("'"&amp;J$145&amp;"'!B1:B300")),0))</f>
        <v>1.7362872216517553E-3</v>
      </c>
      <c r="K216" s="18">
        <f t="array" aca="1" ref="K216" ca="1">INDEX(OFFSET(INDIRECT("'"&amp;K$145&amp;"'!A1"),0,$C$144,200,1),MATCH(1,(_summary!$B216=INDIRECT("'"&amp;K$145&amp;"'!A1:A300"))*(_summary!$C216=INDIRECT("'"&amp;K$145&amp;"'!B1:B300")),0))</f>
        <v>0.34676748195587909</v>
      </c>
      <c r="L216" s="18">
        <f t="array" aca="1" ref="L216" ca="1">INDEX(OFFSET(INDIRECT("'"&amp;L$145&amp;"'!A1"),0,$C$144,200,1),MATCH(1,(_summary!$B216=INDIRECT("'"&amp;L$145&amp;"'!A1:A300"))*(_summary!$C216=INDIRECT("'"&amp;L$145&amp;"'!B1:B300")),0))</f>
        <v>4.5522829877511647E-2</v>
      </c>
      <c r="M216" s="18">
        <f t="array" aca="1" ref="M216" ca="1">INDEX(OFFSET(INDIRECT("'"&amp;M$145&amp;"'!A1"),0,$C$144,200,1),MATCH(1,(_summary!$B216=INDIRECT("'"&amp;M$145&amp;"'!A1:A300"))*(_summary!$C216=INDIRECT("'"&amp;M$145&amp;"'!B1:B300")),0))</f>
        <v>1.2862223398391697E-2</v>
      </c>
      <c r="N216" s="18">
        <f t="array" aca="1" ref="N216" ca="1">INDEX(OFFSET(INDIRECT("'"&amp;N$145&amp;"'!A1"),0,$C$144,200,1),MATCH(1,(_summary!$B216=INDIRECT("'"&amp;N$145&amp;"'!A1:A300"))*(_summary!$C216=INDIRECT("'"&amp;N$145&amp;"'!B1:B300")),0))</f>
        <v>3.4725744433035106E-3</v>
      </c>
      <c r="O216" s="18">
        <f t="array" aca="1" ref="O216" ca="1">INDEX(OFFSET(INDIRECT("'"&amp;O$145&amp;"'!A1"),0,$C$144,200,1),MATCH(1,(_summary!$B216=INDIRECT("'"&amp;O$145&amp;"'!A1:A300"))*(_summary!$C216=INDIRECT("'"&amp;O$145&amp;"'!B1:B300")),0))</f>
        <v>0</v>
      </c>
      <c r="P216" s="18"/>
      <c r="Q216" s="16">
        <f t="shared" ca="1" si="10"/>
        <v>0.99999999999999978</v>
      </c>
    </row>
    <row r="217" spans="2:17" ht="15.6" thickTop="1" thickBot="1" x14ac:dyDescent="0.35">
      <c r="B217" t="s">
        <v>18</v>
      </c>
      <c r="C217">
        <f t="shared" si="9"/>
        <v>3</v>
      </c>
      <c r="D217" s="18">
        <f t="array" aca="1" ref="D217" ca="1">INDEX(OFFSET(INDIRECT("'"&amp;D$145&amp;"'!A1"),0,$C$144,200,1),MATCH(1,(_summary!$B217=INDIRECT("'"&amp;D$145&amp;"'!A1:A300"))*(_summary!$C217=INDIRECT("'"&amp;D$145&amp;"'!B1:B300")),0))</f>
        <v>0.27724331706573474</v>
      </c>
      <c r="E217" s="18">
        <f t="array" aca="1" ref="E217" ca="1">INDEX(OFFSET(INDIRECT("'"&amp;E$145&amp;"'!A1"),0,$C$144,200,1),MATCH(1,(_summary!$B217=INDIRECT("'"&amp;E$145&amp;"'!A1:A300"))*(_summary!$C217=INDIRECT("'"&amp;E$145&amp;"'!B1:B300")),0))</f>
        <v>0.18233154095597459</v>
      </c>
      <c r="F217" s="18">
        <f t="array" aca="1" ref="F217" ca="1">INDEX(OFFSET(INDIRECT("'"&amp;F$145&amp;"'!A1"),0,$C$144,200,1),MATCH(1,(_summary!$B217=INDIRECT("'"&amp;F$145&amp;"'!A1:A300"))*(_summary!$C217=INDIRECT("'"&amp;F$145&amp;"'!B1:B300")),0))</f>
        <v>0.27822201847733308</v>
      </c>
      <c r="G217" s="18">
        <f t="array" aca="1" ref="G217" ca="1">INDEX(OFFSET(INDIRECT("'"&amp;G$145&amp;"'!A1"),0,$C$144,200,1),MATCH(1,(_summary!$B217=INDIRECT("'"&amp;G$145&amp;"'!A1:A300"))*(_summary!$C217=INDIRECT("'"&amp;G$145&amp;"'!B1:B300")),0))</f>
        <v>8.2149579343356482E-2</v>
      </c>
      <c r="H217" s="18">
        <f t="array" aca="1" ref="H217" ca="1">INDEX(OFFSET(INDIRECT("'"&amp;H$145&amp;"'!A1"),0,$C$144,200,1),MATCH(1,(_summary!$B217=INDIRECT("'"&amp;H$145&amp;"'!A1:A300"))*(_summary!$C217=INDIRECT("'"&amp;H$145&amp;"'!B1:B300")),0))</f>
        <v>2.0324264664074568E-2</v>
      </c>
      <c r="I217" s="18">
        <f t="array" aca="1" ref="I217" ca="1">INDEX(OFFSET(INDIRECT("'"&amp;I$145&amp;"'!A1"),0,$C$144,200,1),MATCH(1,(_summary!$B217=INDIRECT("'"&amp;I$145&amp;"'!A1:A300"))*(_summary!$C217=INDIRECT("'"&amp;I$145&amp;"'!B1:B300")),0))</f>
        <v>2.4389117596889482E-3</v>
      </c>
      <c r="J217" s="18">
        <f t="array" aca="1" ref="J217" ca="1">INDEX(OFFSET(INDIRECT("'"&amp;J$145&amp;"'!A1"),0,$C$144,200,1),MATCH(1,(_summary!$B217=INDIRECT("'"&amp;J$145&amp;"'!A1:A300"))*(_summary!$C217=INDIRECT("'"&amp;J$145&amp;"'!B1:B300")),0))</f>
        <v>2.4389117596889482E-3</v>
      </c>
      <c r="K217" s="18">
        <f t="array" aca="1" ref="K217" ca="1">INDEX(OFFSET(INDIRECT("'"&amp;K$145&amp;"'!A1"),0,$C$144,200,1),MATCH(1,(_summary!$B217=INDIRECT("'"&amp;K$145&amp;"'!A1:A300"))*(_summary!$C217=INDIRECT("'"&amp;K$145&amp;"'!B1:B300")),0))</f>
        <v>6.8261731037353585E-2</v>
      </c>
      <c r="L217" s="18">
        <f t="array" aca="1" ref="L217" ca="1">INDEX(OFFSET(INDIRECT("'"&amp;L$145&amp;"'!A1"),0,$C$144,200,1),MATCH(1,(_summary!$B217=INDIRECT("'"&amp;L$145&amp;"'!A1:A300"))*(_summary!$C217=INDIRECT("'"&amp;L$145&amp;"'!B1:B300")),0))</f>
        <v>6.0972793992223703E-2</v>
      </c>
      <c r="M217" s="18">
        <f t="array" aca="1" ref="M217" ca="1">INDEX(OFFSET(INDIRECT("'"&amp;M$145&amp;"'!A1"),0,$C$144,200,1),MATCH(1,(_summary!$B217=INDIRECT("'"&amp;M$145&amp;"'!A1:A300"))*(_summary!$C217=INDIRECT("'"&amp;M$145&amp;"'!B1:B300")),0))</f>
        <v>2.0739107425193533E-2</v>
      </c>
      <c r="N217" s="18">
        <f t="array" aca="1" ref="N217" ca="1">INDEX(OFFSET(INDIRECT("'"&amp;N$145&amp;"'!A1"),0,$C$144,200,1),MATCH(1,(_summary!$B217=INDIRECT("'"&amp;N$145&amp;"'!A1:A300"))*(_summary!$C217=INDIRECT("'"&amp;N$145&amp;"'!B1:B300")),0))</f>
        <v>4.8778235193778965E-3</v>
      </c>
      <c r="O217" s="18">
        <f t="array" aca="1" ref="O217" ca="1">INDEX(OFFSET(INDIRECT("'"&amp;O$145&amp;"'!A1"),0,$C$144,200,1),MATCH(1,(_summary!$B217=INDIRECT("'"&amp;O$145&amp;"'!A1:A300"))*(_summary!$C217=INDIRECT("'"&amp;O$145&amp;"'!B1:B300")),0))</f>
        <v>0</v>
      </c>
      <c r="P217" s="18"/>
      <c r="Q217" s="16">
        <f t="shared" ca="1" si="10"/>
        <v>0.99999999999999989</v>
      </c>
    </row>
    <row r="218" spans="2:17" ht="15.6" thickTop="1" thickBot="1" x14ac:dyDescent="0.35">
      <c r="B218" t="s">
        <v>5</v>
      </c>
      <c r="C218">
        <f t="shared" si="9"/>
        <v>3</v>
      </c>
      <c r="D218" s="18">
        <f t="array" aca="1" ref="D218" ca="1">INDEX(OFFSET(INDIRECT("'"&amp;D$145&amp;"'!A1"),0,$C$144,200,1),MATCH(1,(_summary!$B218=INDIRECT("'"&amp;D$145&amp;"'!A1:A300"))*(_summary!$C218=INDIRECT("'"&amp;D$145&amp;"'!B1:B300")),0))</f>
        <v>0.17584740517629663</v>
      </c>
      <c r="E218" s="18">
        <f t="array" aca="1" ref="E218" ca="1">INDEX(OFFSET(INDIRECT("'"&amp;E$145&amp;"'!A1"),0,$C$144,200,1),MATCH(1,(_summary!$B218=INDIRECT("'"&amp;E$145&amp;"'!A1:A300"))*(_summary!$C218=INDIRECT("'"&amp;E$145&amp;"'!B1:B300")),0))</f>
        <v>0.46218045022643317</v>
      </c>
      <c r="F218" s="18">
        <f t="array" aca="1" ref="F218" ca="1">INDEX(OFFSET(INDIRECT("'"&amp;F$145&amp;"'!A1"),0,$C$144,200,1),MATCH(1,(_summary!$B218=INDIRECT("'"&amp;F$145&amp;"'!A1:A300"))*(_summary!$C218=INDIRECT("'"&amp;F$145&amp;"'!B1:B300")),0))</f>
        <v>1.115469714797785E-2</v>
      </c>
      <c r="G218" s="18">
        <f t="array" aca="1" ref="G218" ca="1">INDEX(OFFSET(INDIRECT("'"&amp;G$145&amp;"'!A1"),0,$C$144,200,1),MATCH(1,(_summary!$B218=INDIRECT("'"&amp;G$145&amp;"'!A1:A300"))*(_summary!$C218=INDIRECT("'"&amp;G$145&amp;"'!B1:B300")),0))</f>
        <v>0</v>
      </c>
      <c r="H218" s="18">
        <f t="array" aca="1" ref="H218" ca="1">INDEX(OFFSET(INDIRECT("'"&amp;H$145&amp;"'!A1"),0,$C$144,200,1),MATCH(1,(_summary!$B218=INDIRECT("'"&amp;H$145&amp;"'!A1:A300"))*(_summary!$C218=INDIRECT("'"&amp;H$145&amp;"'!B1:B300")),0))</f>
        <v>1.6365310946455703E-2</v>
      </c>
      <c r="I218" s="18">
        <f t="array" aca="1" ref="I218" ca="1">INDEX(OFFSET(INDIRECT("'"&amp;I$145&amp;"'!A1"),0,$C$144,200,1),MATCH(1,(_summary!$B218=INDIRECT("'"&amp;I$145&amp;"'!A1:A300"))*(_summary!$C218=INDIRECT("'"&amp;I$145&amp;"'!B1:B300")),0))</f>
        <v>1.963837313574684E-3</v>
      </c>
      <c r="J218" s="18">
        <f t="array" aca="1" ref="J218" ca="1">INDEX(OFFSET(INDIRECT("'"&amp;J$145&amp;"'!A1"),0,$C$144,200,1),MATCH(1,(_summary!$B218=INDIRECT("'"&amp;J$145&amp;"'!A1:A300"))*(_summary!$C218=INDIRECT("'"&amp;J$145&amp;"'!B1:B300")),0))</f>
        <v>1.963837313574684E-3</v>
      </c>
      <c r="K218" s="18">
        <f t="array" aca="1" ref="K218" ca="1">INDEX(OFFSET(INDIRECT("'"&amp;K$145&amp;"'!A1"),0,$C$144,200,1),MATCH(1,(_summary!$B218=INDIRECT("'"&amp;K$145&amp;"'!A1:A300"))*(_summary!$C218=INDIRECT("'"&amp;K$145&amp;"'!B1:B300")),0))</f>
        <v>0.25575518174485157</v>
      </c>
      <c r="L218" s="18">
        <f t="array" aca="1" ref="L218" ca="1">INDEX(OFFSET(INDIRECT("'"&amp;L$145&amp;"'!A1"),0,$C$144,200,1),MATCH(1,(_summary!$B218=INDIRECT("'"&amp;L$145&amp;"'!A1:A300"))*(_summary!$C218=INDIRECT("'"&amp;L$145&amp;"'!B1:B300")),0))</f>
        <v>5.3327640216284368E-2</v>
      </c>
      <c r="M218" s="18">
        <f t="array" aca="1" ref="M218" ca="1">INDEX(OFFSET(INDIRECT("'"&amp;M$145&amp;"'!A1"),0,$C$144,200,1),MATCH(1,(_summary!$B218=INDIRECT("'"&amp;M$145&amp;"'!A1:A300"))*(_summary!$C218=INDIRECT("'"&amp;M$145&amp;"'!B1:B300")),0))</f>
        <v>1.7691980304330772E-2</v>
      </c>
      <c r="N218" s="18">
        <f t="array" aca="1" ref="N218" ca="1">INDEX(OFFSET(INDIRECT("'"&amp;N$145&amp;"'!A1"),0,$C$144,200,1),MATCH(1,(_summary!$B218=INDIRECT("'"&amp;N$145&amp;"'!A1:A300"))*(_summary!$C218=INDIRECT("'"&amp;N$145&amp;"'!B1:B300")),0))</f>
        <v>3.9411698179172942E-3</v>
      </c>
      <c r="O218" s="18">
        <f t="array" aca="1" ref="O218" ca="1">INDEX(OFFSET(INDIRECT("'"&amp;O$145&amp;"'!A1"),0,$C$144,200,1),MATCH(1,(_summary!$B218=INDIRECT("'"&amp;O$145&amp;"'!A1:A300"))*(_summary!$C218=INDIRECT("'"&amp;O$145&amp;"'!B1:B300")),0))</f>
        <v>0</v>
      </c>
      <c r="P218" s="18"/>
      <c r="Q218" s="16">
        <f t="shared" ca="1" si="10"/>
        <v>1.0001915102076966</v>
      </c>
    </row>
    <row r="219" spans="2:17" ht="15.6" thickTop="1" thickBot="1" x14ac:dyDescent="0.35">
      <c r="B219" t="s">
        <v>23</v>
      </c>
      <c r="C219">
        <f t="shared" si="9"/>
        <v>3</v>
      </c>
      <c r="D219" s="18">
        <f t="array" aca="1" ref="D219" ca="1">INDEX(OFFSET(INDIRECT("'"&amp;D$145&amp;"'!A1"),0,$C$144,200,1),MATCH(1,(_summary!$B219=INDIRECT("'"&amp;D$145&amp;"'!A1:A300"))*(_summary!$C219=INDIRECT("'"&amp;D$145&amp;"'!B1:B300")),0))</f>
        <v>0.1790189593675012</v>
      </c>
      <c r="E219" s="18">
        <f t="array" aca="1" ref="E219" ca="1">INDEX(OFFSET(INDIRECT("'"&amp;E$145&amp;"'!A1"),0,$C$144,200,1),MATCH(1,(_summary!$B219=INDIRECT("'"&amp;E$145&amp;"'!A1:A300"))*(_summary!$C219=INDIRECT("'"&amp;E$145&amp;"'!B1:B300")),0))</f>
        <v>0.13305921029812326</v>
      </c>
      <c r="F219" s="18">
        <f t="array" aca="1" ref="F219" ca="1">INDEX(OFFSET(INDIRECT("'"&amp;F$145&amp;"'!A1"),0,$C$144,200,1),MATCH(1,(_summary!$B219=INDIRECT("'"&amp;F$145&amp;"'!A1:A300"))*(_summary!$C219=INDIRECT("'"&amp;F$145&amp;"'!B1:B300")),0))</f>
        <v>4.248891769882851E-2</v>
      </c>
      <c r="G219" s="18">
        <f t="array" aca="1" ref="G219" ca="1">INDEX(OFFSET(INDIRECT("'"&amp;G$145&amp;"'!A1"),0,$C$144,200,1),MATCH(1,(_summary!$B219=INDIRECT("'"&amp;G$145&amp;"'!A1:A300"))*(_summary!$C219=INDIRECT("'"&amp;G$145&amp;"'!B1:B300")),0))</f>
        <v>6.896745002535825E-3</v>
      </c>
      <c r="H219" s="18">
        <f t="array" aca="1" ref="H219" ca="1">INDEX(OFFSET(INDIRECT("'"&amp;H$145&amp;"'!A1"),0,$C$144,200,1),MATCH(1,(_summary!$B219=INDIRECT("'"&amp;H$145&amp;"'!A1:A300"))*(_summary!$C219=INDIRECT("'"&amp;H$145&amp;"'!B1:B300")),0))</f>
        <v>6.4389516311094842E-3</v>
      </c>
      <c r="I219" s="18">
        <f t="array" aca="1" ref="I219" ca="1">INDEX(OFFSET(INDIRECT("'"&amp;I$145&amp;"'!A1"),0,$C$144,200,1),MATCH(1,(_summary!$B219=INDIRECT("'"&amp;I$145&amp;"'!A1:A300"))*(_summary!$C219=INDIRECT("'"&amp;I$145&amp;"'!B1:B300")),0))</f>
        <v>7.7267419573313792E-4</v>
      </c>
      <c r="J219" s="18">
        <f t="array" aca="1" ref="J219" ca="1">INDEX(OFFSET(INDIRECT("'"&amp;J$145&amp;"'!A1"),0,$C$144,200,1),MATCH(1,(_summary!$B219=INDIRECT("'"&amp;J$145&amp;"'!A1:A300"))*(_summary!$C219=INDIRECT("'"&amp;J$145&amp;"'!B1:B300")),0))</f>
        <v>7.7267419573313792E-4</v>
      </c>
      <c r="K219" s="18">
        <f t="array" aca="1" ref="K219" ca="1">INDEX(OFFSET(INDIRECT("'"&amp;K$145&amp;"'!A1"),0,$C$144,200,1),MATCH(1,(_summary!$B219=INDIRECT("'"&amp;K$145&amp;"'!A1:A300"))*(_summary!$C219=INDIRECT("'"&amp;K$145&amp;"'!B1:B300")),0))</f>
        <v>0.60505361915124189</v>
      </c>
      <c r="L219" s="18">
        <f t="array" aca="1" ref="L219" ca="1">INDEX(OFFSET(INDIRECT("'"&amp;L$145&amp;"'!A1"),0,$C$144,200,1),MATCH(1,(_summary!$B219=INDIRECT("'"&amp;L$145&amp;"'!A1:A300"))*(_summary!$C219=INDIRECT("'"&amp;L$145&amp;"'!B1:B300")),0))</f>
        <v>1.9316854893328454E-2</v>
      </c>
      <c r="M219" s="18">
        <f t="array" aca="1" ref="M219" ca="1">INDEX(OFFSET(INDIRECT("'"&amp;M$145&amp;"'!A1"),0,$C$144,200,1),MATCH(1,(_summary!$B219=INDIRECT("'"&amp;M$145&amp;"'!A1:A300"))*(_summary!$C219=INDIRECT("'"&amp;M$145&amp;"'!B1:B300")),0))</f>
        <v>4.6360451743988288E-3</v>
      </c>
      <c r="N219" s="18">
        <f t="array" aca="1" ref="N219" ca="1">INDEX(OFFSET(INDIRECT("'"&amp;N$145&amp;"'!A1"),0,$C$144,200,1),MATCH(1,(_summary!$B219=INDIRECT("'"&amp;N$145&amp;"'!A1:A300"))*(_summary!$C219=INDIRECT("'"&amp;N$145&amp;"'!B1:B300")),0))</f>
        <v>1.5453483914662758E-3</v>
      </c>
      <c r="O219" s="18">
        <f t="array" aca="1" ref="O219" ca="1">INDEX(OFFSET(INDIRECT("'"&amp;O$145&amp;"'!A1"),0,$C$144,200,1),MATCH(1,(_summary!$B219=INDIRECT("'"&amp;O$145&amp;"'!A1:A300"))*(_summary!$C219=INDIRECT("'"&amp;O$145&amp;"'!B1:B300")),0))</f>
        <v>0</v>
      </c>
      <c r="P219" s="18"/>
      <c r="Q219" s="16">
        <f t="shared" ca="1" si="10"/>
        <v>1</v>
      </c>
    </row>
    <row r="220" spans="2:17" ht="15.6" thickTop="1" thickBot="1" x14ac:dyDescent="0.35">
      <c r="B220" t="s">
        <v>24</v>
      </c>
      <c r="C220">
        <f t="shared" si="9"/>
        <v>3</v>
      </c>
      <c r="D220" s="18">
        <f t="array" aca="1" ref="D220" ca="1">INDEX(OFFSET(INDIRECT("'"&amp;D$145&amp;"'!A1"),0,$C$144,200,1),MATCH(1,(_summary!$B220=INDIRECT("'"&amp;D$145&amp;"'!A1:A300"))*(_summary!$C220=INDIRECT("'"&amp;D$145&amp;"'!B1:B300")),0))</f>
        <v>0.25832449390558265</v>
      </c>
      <c r="E220" s="18">
        <f t="array" aca="1" ref="E220" ca="1">INDEX(OFFSET(INDIRECT("'"&amp;E$145&amp;"'!A1"),0,$C$144,200,1),MATCH(1,(_summary!$B220=INDIRECT("'"&amp;E$145&amp;"'!A1:A300"))*(_summary!$C220=INDIRECT("'"&amp;E$145&amp;"'!B1:B300")),0))</f>
        <v>0.15592509622524545</v>
      </c>
      <c r="F220" s="18">
        <f t="array" aca="1" ref="F220" ca="1">INDEX(OFFSET(INDIRECT("'"&amp;F$145&amp;"'!A1"),0,$C$144,200,1),MATCH(1,(_summary!$B220=INDIRECT("'"&amp;F$145&amp;"'!A1:A300"))*(_summary!$C220=INDIRECT("'"&amp;F$145&amp;"'!B1:B300")),0))</f>
        <v>1.9748796844493686E-2</v>
      </c>
      <c r="G220" s="18">
        <f t="array" aca="1" ref="G220" ca="1">INDEX(OFFSET(INDIRECT("'"&amp;G$145&amp;"'!A1"),0,$C$144,200,1),MATCH(1,(_summary!$B220=INDIRECT("'"&amp;G$145&amp;"'!A1:A300"))*(_summary!$C220=INDIRECT("'"&amp;G$145&amp;"'!B1:B300")),0))</f>
        <v>4.3271201829739425E-2</v>
      </c>
      <c r="H220" s="18">
        <f t="array" aca="1" ref="H220" ca="1">INDEX(OFFSET(INDIRECT("'"&amp;H$145&amp;"'!A1"),0,$C$144,200,1),MATCH(1,(_summary!$B220=INDIRECT("'"&amp;H$145&amp;"'!A1:A300"))*(_summary!$C220=INDIRECT("'"&amp;H$145&amp;"'!B1:B300")),0))</f>
        <v>8.3919315073478426E-3</v>
      </c>
      <c r="I220" s="18">
        <f t="array" aca="1" ref="I220" ca="1">INDEX(OFFSET(INDIRECT("'"&amp;I$145&amp;"'!A1"),0,$C$144,200,1),MATCH(1,(_summary!$B220=INDIRECT("'"&amp;I$145&amp;"'!A1:A300"))*(_summary!$C220=INDIRECT("'"&amp;I$145&amp;"'!B1:B300")),0))</f>
        <v>1.007031780881741E-3</v>
      </c>
      <c r="J220" s="18">
        <f t="array" aca="1" ref="J220" ca="1">INDEX(OFFSET(INDIRECT("'"&amp;J$145&amp;"'!A1"),0,$C$144,200,1),MATCH(1,(_summary!$B220=INDIRECT("'"&amp;J$145&amp;"'!A1:A300"))*(_summary!$C220=INDIRECT("'"&amp;J$145&amp;"'!B1:B300")),0))</f>
        <v>1.007031780881741E-3</v>
      </c>
      <c r="K220" s="18">
        <f t="array" aca="1" ref="K220" ca="1">INDEX(OFFSET(INDIRECT("'"&amp;K$145&amp;"'!A1"),0,$C$144,200,1),MATCH(1,(_summary!$B220=INDIRECT("'"&amp;K$145&amp;"'!A1:A300"))*(_summary!$C220=INDIRECT("'"&amp;K$145&amp;"'!B1:B300")),0))</f>
        <v>0.47909236735672989</v>
      </c>
      <c r="L220" s="18">
        <f t="array" aca="1" ref="L220" ca="1">INDEX(OFFSET(INDIRECT("'"&amp;L$145&amp;"'!A1"),0,$C$144,200,1),MATCH(1,(_summary!$B220=INDIRECT("'"&amp;L$145&amp;"'!A1:A300"))*(_summary!$C220=INDIRECT("'"&amp;L$145&amp;"'!B1:B300")),0))</f>
        <v>2.5175794522043528E-2</v>
      </c>
      <c r="M220" s="18">
        <f t="array" aca="1" ref="M220" ca="1">INDEX(OFFSET(INDIRECT("'"&amp;M$145&amp;"'!A1"),0,$C$144,200,1),MATCH(1,(_summary!$B220=INDIRECT("'"&amp;M$145&amp;"'!A1:A300"))*(_summary!$C220=INDIRECT("'"&amp;M$145&amp;"'!B1:B300")),0))</f>
        <v>6.0421906852904453E-3</v>
      </c>
      <c r="N220" s="18">
        <f t="array" aca="1" ref="N220" ca="1">INDEX(OFFSET(INDIRECT("'"&amp;N$145&amp;"'!A1"),0,$C$144,200,1),MATCH(1,(_summary!$B220=INDIRECT("'"&amp;N$145&amp;"'!A1:A300"))*(_summary!$C220=INDIRECT("'"&amp;N$145&amp;"'!B1:B300")),0))</f>
        <v>2.0140635617634821E-3</v>
      </c>
      <c r="O220" s="18">
        <f t="array" aca="1" ref="O220" ca="1">INDEX(OFFSET(INDIRECT("'"&amp;O$145&amp;"'!A1"),0,$C$144,200,1),MATCH(1,(_summary!$B220=INDIRECT("'"&amp;O$145&amp;"'!A1:A300"))*(_summary!$C220=INDIRECT("'"&amp;O$145&amp;"'!B1:B300")),0))</f>
        <v>0</v>
      </c>
      <c r="P220" s="18"/>
      <c r="Q220" s="16">
        <f t="shared" ca="1" si="10"/>
        <v>0.99999999999999989</v>
      </c>
    </row>
    <row r="221" spans="2:17" ht="15.6" thickTop="1" thickBot="1" x14ac:dyDescent="0.35">
      <c r="B221" t="s">
        <v>27</v>
      </c>
      <c r="C221">
        <f t="shared" si="9"/>
        <v>3</v>
      </c>
      <c r="D221" s="18">
        <f t="array" aca="1" ref="D221" ca="1">INDEX(OFFSET(INDIRECT("'"&amp;D$145&amp;"'!A1"),0,$C$144,200,1),MATCH(1,(_summary!$B221=INDIRECT("'"&amp;D$145&amp;"'!A1:A300"))*(_summary!$C221=INDIRECT("'"&amp;D$145&amp;"'!B1:B300")),0))</f>
        <v>0.15683536619550129</v>
      </c>
      <c r="E221" s="18">
        <f t="array" aca="1" ref="E221" ca="1">INDEX(OFFSET(INDIRECT("'"&amp;E$145&amp;"'!A1"),0,$C$144,200,1),MATCH(1,(_summary!$B221=INDIRECT("'"&amp;E$145&amp;"'!A1:A300"))*(_summary!$C221=INDIRECT("'"&amp;E$145&amp;"'!B1:B300")),0))</f>
        <v>0.37595745587959006</v>
      </c>
      <c r="F221" s="18">
        <f t="array" aca="1" ref="F221" ca="1">INDEX(OFFSET(INDIRECT("'"&amp;F$145&amp;"'!A1"),0,$C$144,200,1),MATCH(1,(_summary!$B221=INDIRECT("'"&amp;F$145&amp;"'!A1:A300"))*(_summary!$C221=INDIRECT("'"&amp;F$145&amp;"'!B1:B300")),0))</f>
        <v>0.22649282808663887</v>
      </c>
      <c r="G221" s="18">
        <f t="array" aca="1" ref="G221" ca="1">INDEX(OFFSET(INDIRECT("'"&amp;G$145&amp;"'!A1"),0,$C$144,200,1),MATCH(1,(_summary!$B221=INDIRECT("'"&amp;G$145&amp;"'!A1:A300"))*(_summary!$C221=INDIRECT("'"&amp;G$145&amp;"'!B1:B300")),0))</f>
        <v>4.4883877658858978E-4</v>
      </c>
      <c r="H221" s="18">
        <f t="array" aca="1" ref="H221" ca="1">INDEX(OFFSET(INDIRECT("'"&amp;H$145&amp;"'!A1"),0,$C$144,200,1),MATCH(1,(_summary!$B221=INDIRECT("'"&amp;H$145&amp;"'!A1:A300"))*(_summary!$C221=INDIRECT("'"&amp;H$145&amp;"'!B1:B300")),0))</f>
        <v>2.0853443050313763E-2</v>
      </c>
      <c r="I221" s="18">
        <f t="array" aca="1" ref="I221" ca="1">INDEX(OFFSET(INDIRECT("'"&amp;I$145&amp;"'!A1"),0,$C$144,200,1),MATCH(1,(_summary!$B221=INDIRECT("'"&amp;I$145&amp;"'!A1:A300"))*(_summary!$C221=INDIRECT("'"&amp;I$145&amp;"'!B1:B300")),0))</f>
        <v>2.5024131660376513E-3</v>
      </c>
      <c r="J221" s="18">
        <f t="array" aca="1" ref="J221" ca="1">INDEX(OFFSET(INDIRECT("'"&amp;J$145&amp;"'!A1"),0,$C$144,200,1),MATCH(1,(_summary!$B221=INDIRECT("'"&amp;J$145&amp;"'!A1:A300"))*(_summary!$C221=INDIRECT("'"&amp;J$145&amp;"'!B1:B300")),0))</f>
        <v>2.5024131660376513E-3</v>
      </c>
      <c r="K221" s="18">
        <f t="array" aca="1" ref="K221" ca="1">INDEX(OFFSET(INDIRECT("'"&amp;K$145&amp;"'!A1"),0,$C$144,200,1),MATCH(1,(_summary!$B221=INDIRECT("'"&amp;K$145&amp;"'!A1:A300"))*(_summary!$C221=INDIRECT("'"&amp;K$145&amp;"'!B1:B300")),0))</f>
        <v>0.11495918446743231</v>
      </c>
      <c r="L221" s="18">
        <f t="array" aca="1" ref="L221" ca="1">INDEX(OFFSET(INDIRECT("'"&amp;L$145&amp;"'!A1"),0,$C$144,200,1),MATCH(1,(_summary!$B221=INDIRECT("'"&amp;L$145&amp;"'!A1:A300"))*(_summary!$C221=INDIRECT("'"&amp;L$145&amp;"'!B1:B300")),0))</f>
        <v>7.4217586115813666E-2</v>
      </c>
      <c r="M221" s="18">
        <f t="array" aca="1" ref="M221" ca="1">INDEX(OFFSET(INDIRECT("'"&amp;M$145&amp;"'!A1"),0,$C$144,200,1),MATCH(1,(_summary!$B221=INDIRECT("'"&amp;M$145&amp;"'!A1:A300"))*(_summary!$C221=INDIRECT("'"&amp;M$145&amp;"'!B1:B300")),0))</f>
        <v>2.0225644763971005E-2</v>
      </c>
      <c r="N221" s="18">
        <f t="array" aca="1" ref="N221" ca="1">INDEX(OFFSET(INDIRECT("'"&amp;N$145&amp;"'!A1"),0,$C$144,200,1),MATCH(1,(_summary!$B221=INDIRECT("'"&amp;N$145&amp;"'!A1:A300"))*(_summary!$C221=INDIRECT("'"&amp;N$145&amp;"'!B1:B300")),0))</f>
        <v>5.0048263320753026E-3</v>
      </c>
      <c r="O221" s="18">
        <f t="array" aca="1" ref="O221" ca="1">INDEX(OFFSET(INDIRECT("'"&amp;O$145&amp;"'!A1"),0,$C$144,200,1),MATCH(1,(_summary!$B221=INDIRECT("'"&amp;O$145&amp;"'!A1:A300"))*(_summary!$C221=INDIRECT("'"&amp;O$145&amp;"'!B1:B300")),0))</f>
        <v>0</v>
      </c>
      <c r="P221" s="18"/>
      <c r="Q221" s="16">
        <f t="shared" ca="1" si="10"/>
        <v>1</v>
      </c>
    </row>
    <row r="222" spans="2:17" ht="15.6" thickTop="1" thickBot="1" x14ac:dyDescent="0.35">
      <c r="B222" t="s">
        <v>29</v>
      </c>
      <c r="C222">
        <f t="shared" si="9"/>
        <v>3</v>
      </c>
      <c r="D222" s="18">
        <f t="array" aca="1" ref="D222" ca="1">INDEX(OFFSET(INDIRECT("'"&amp;D$145&amp;"'!A1"),0,$C$144,200,1),MATCH(1,(_summary!$B222=INDIRECT("'"&amp;D$145&amp;"'!A1:A300"))*(_summary!$C222=INDIRECT("'"&amp;D$145&amp;"'!B1:B300")),0))</f>
        <v>0.67253946710944645</v>
      </c>
      <c r="E222" s="18">
        <f t="array" aca="1" ref="E222" ca="1">INDEX(OFFSET(INDIRECT("'"&amp;E$145&amp;"'!A1"),0,$C$144,200,1),MATCH(1,(_summary!$B222=INDIRECT("'"&amp;E$145&amp;"'!A1:A300"))*(_summary!$C222=INDIRECT("'"&amp;E$145&amp;"'!B1:B300")),0))</f>
        <v>0.12517089776526921</v>
      </c>
      <c r="F222" s="18">
        <f t="array" aca="1" ref="F222" ca="1">INDEX(OFFSET(INDIRECT("'"&amp;F$145&amp;"'!A1"),0,$C$144,200,1),MATCH(1,(_summary!$B222=INDIRECT("'"&amp;F$145&amp;"'!A1:A300"))*(_summary!$C222=INDIRECT("'"&amp;F$145&amp;"'!B1:B300")),0))</f>
        <v>0</v>
      </c>
      <c r="G222" s="18">
        <f t="array" aca="1" ref="G222" ca="1">INDEX(OFFSET(INDIRECT("'"&amp;G$145&amp;"'!A1"),0,$C$144,200,1),MATCH(1,(_summary!$B222=INDIRECT("'"&amp;G$145&amp;"'!A1:A300"))*(_summary!$C222=INDIRECT("'"&amp;G$145&amp;"'!B1:B300")),0))</f>
        <v>0</v>
      </c>
      <c r="H222" s="18">
        <f t="array" aca="1" ref="H222" ca="1">INDEX(OFFSET(INDIRECT("'"&amp;H$145&amp;"'!A1"),0,$C$144,200,1),MATCH(1,(_summary!$B222=INDIRECT("'"&amp;H$145&amp;"'!A1:A300"))*(_summary!$C222=INDIRECT("'"&amp;H$145&amp;"'!B1:B300")),0))</f>
        <v>4.3277172099694134E-3</v>
      </c>
      <c r="I222" s="18">
        <f t="array" aca="1" ref="I222" ca="1">INDEX(OFFSET(INDIRECT("'"&amp;I$145&amp;"'!A1"),0,$C$144,200,1),MATCH(1,(_summary!$B222=INDIRECT("'"&amp;I$145&amp;"'!A1:A300"))*(_summary!$C222=INDIRECT("'"&amp;I$145&amp;"'!B1:B300")),0))</f>
        <v>5.1932606519632964E-4</v>
      </c>
      <c r="J222" s="18">
        <f t="array" aca="1" ref="J222" ca="1">INDEX(OFFSET(INDIRECT("'"&amp;J$145&amp;"'!A1"),0,$C$144,200,1),MATCH(1,(_summary!$B222=INDIRECT("'"&amp;J$145&amp;"'!A1:A300"))*(_summary!$C222=INDIRECT("'"&amp;J$145&amp;"'!B1:B300")),0))</f>
        <v>5.1932606519632964E-4</v>
      </c>
      <c r="K222" s="18">
        <f t="array" aca="1" ref="K222" ca="1">INDEX(OFFSET(INDIRECT("'"&amp;K$145&amp;"'!A1"),0,$C$144,200,1),MATCH(1,(_summary!$B222=INDIRECT("'"&amp;K$145&amp;"'!A1:A300"))*(_summary!$C222=INDIRECT("'"&amp;K$145&amp;"'!B1:B300")),0))</f>
        <v>3.1244297000624633E-2</v>
      </c>
      <c r="L222" s="18">
        <f t="array" aca="1" ref="L222" ca="1">INDEX(OFFSET(INDIRECT("'"&amp;L$145&amp;"'!A1"),0,$C$144,200,1),MATCH(1,(_summary!$B222=INDIRECT("'"&amp;L$145&amp;"'!A1:A300"))*(_summary!$C222=INDIRECT("'"&amp;L$145&amp;"'!B1:B300")),0))</f>
        <v>9.1213286522662668E-2</v>
      </c>
      <c r="M222" s="18">
        <f t="array" aca="1" ref="M222" ca="1">INDEX(OFFSET(INDIRECT("'"&amp;M$145&amp;"'!A1"),0,$C$144,200,1),MATCH(1,(_summary!$B222=INDIRECT("'"&amp;M$145&amp;"'!A1:A300"))*(_summary!$C222=INDIRECT("'"&amp;M$145&amp;"'!B1:B300")),0))</f>
        <v>7.359088289532241E-2</v>
      </c>
      <c r="N222" s="18">
        <f t="array" aca="1" ref="N222" ca="1">INDEX(OFFSET(INDIRECT("'"&amp;N$145&amp;"'!A1"),0,$C$144,200,1),MATCH(1,(_summary!$B222=INDIRECT("'"&amp;N$145&amp;"'!A1:A300"))*(_summary!$C222=INDIRECT("'"&amp;N$145&amp;"'!B1:B300")),0))</f>
        <v>1.0386521303926593E-3</v>
      </c>
      <c r="O222" s="18">
        <f t="array" aca="1" ref="O222" ca="1">INDEX(OFFSET(INDIRECT("'"&amp;O$145&amp;"'!A1"),0,$C$144,200,1),MATCH(1,(_summary!$B222=INDIRECT("'"&amp;O$145&amp;"'!A1:A300"))*(_summary!$C222=INDIRECT("'"&amp;O$145&amp;"'!B1:B300")),0))</f>
        <v>0</v>
      </c>
      <c r="P222" s="18"/>
      <c r="Q222" s="16">
        <f t="shared" ca="1" si="10"/>
        <v>1.0001638527640802</v>
      </c>
    </row>
    <row r="223" spans="2:17" ht="15.6" thickTop="1" thickBot="1" x14ac:dyDescent="0.35">
      <c r="B223" t="s">
        <v>8</v>
      </c>
      <c r="C223">
        <f t="shared" si="9"/>
        <v>3</v>
      </c>
      <c r="D223" s="18">
        <f t="array" aca="1" ref="D223" ca="1">INDEX(OFFSET(INDIRECT("'"&amp;D$145&amp;"'!A1"),0,$C$144,200,1),MATCH(1,(_summary!$B223=INDIRECT("'"&amp;D$145&amp;"'!A1:A300"))*(_summary!$C223=INDIRECT("'"&amp;D$145&amp;"'!B1:B300")),0))</f>
        <v>0.21303704393632319</v>
      </c>
      <c r="E223" s="18">
        <f t="array" aca="1" ref="E223" ca="1">INDEX(OFFSET(INDIRECT("'"&amp;E$145&amp;"'!A1"),0,$C$144,200,1),MATCH(1,(_summary!$B223=INDIRECT("'"&amp;E$145&amp;"'!A1:A300"))*(_summary!$C223=INDIRECT("'"&amp;E$145&amp;"'!B1:B300")),0))</f>
        <v>0.56547865748450576</v>
      </c>
      <c r="F223" s="18">
        <f t="array" aca="1" ref="F223" ca="1">INDEX(OFFSET(INDIRECT("'"&amp;F$145&amp;"'!A1"),0,$C$144,200,1),MATCH(1,(_summary!$B223=INDIRECT("'"&amp;F$145&amp;"'!A1:A300"))*(_summary!$C223=INDIRECT("'"&amp;F$145&amp;"'!B1:B300")),0))</f>
        <v>1.1245864684475734E-3</v>
      </c>
      <c r="G223" s="18">
        <f t="array" aca="1" ref="G223" ca="1">INDEX(OFFSET(INDIRECT("'"&amp;G$145&amp;"'!A1"),0,$C$144,200,1),MATCH(1,(_summary!$B223=INDIRECT("'"&amp;G$145&amp;"'!A1:A300"))*(_summary!$C223=INDIRECT("'"&amp;G$145&amp;"'!B1:B300")),0))</f>
        <v>4.1463907100477149E-5</v>
      </c>
      <c r="H223" s="18">
        <f t="array" aca="1" ref="H223" ca="1">INDEX(OFFSET(INDIRECT("'"&amp;H$145&amp;"'!A1"),0,$C$144,200,1),MATCH(1,(_summary!$B223=INDIRECT("'"&amp;H$145&amp;"'!A1:A300"))*(_summary!$C223=INDIRECT("'"&amp;H$145&amp;"'!B1:B300")),0))</f>
        <v>1.9592227055706658E-2</v>
      </c>
      <c r="I223" s="18">
        <f t="array" aca="1" ref="I223" ca="1">INDEX(OFFSET(INDIRECT("'"&amp;I$145&amp;"'!A1"),0,$C$144,200,1),MATCH(1,(_summary!$B223=INDIRECT("'"&amp;I$145&amp;"'!A1:A300"))*(_summary!$C223=INDIRECT("'"&amp;I$145&amp;"'!B1:B300")),0))</f>
        <v>2.3510672466847985E-3</v>
      </c>
      <c r="J223" s="18">
        <f t="array" aca="1" ref="J223" ca="1">INDEX(OFFSET(INDIRECT("'"&amp;J$145&amp;"'!A1"),0,$C$144,200,1),MATCH(1,(_summary!$B223=INDIRECT("'"&amp;J$145&amp;"'!A1:A300"))*(_summary!$C223=INDIRECT("'"&amp;J$145&amp;"'!B1:B300")),0))</f>
        <v>2.3510672466847985E-3</v>
      </c>
      <c r="K223" s="18">
        <f t="array" aca="1" ref="K223" ca="1">INDEX(OFFSET(INDIRECT("'"&amp;K$145&amp;"'!A1"),0,$C$144,200,1),MATCH(1,(_summary!$B223=INDIRECT("'"&amp;K$145&amp;"'!A1:A300"))*(_summary!$C223=INDIRECT("'"&amp;K$145&amp;"'!B1:B300")),0))</f>
        <v>0.1077158232481516</v>
      </c>
      <c r="L223" s="18">
        <f t="array" aca="1" ref="L223" ca="1">INDEX(OFFSET(INDIRECT("'"&amp;L$145&amp;"'!A1"),0,$C$144,200,1),MATCH(1,(_summary!$B223=INDIRECT("'"&amp;L$145&amp;"'!A1:A300"))*(_summary!$C223=INDIRECT("'"&amp;L$145&amp;"'!B1:B300")),0))</f>
        <v>6.6940431109772186E-2</v>
      </c>
      <c r="M223" s="18">
        <f t="array" aca="1" ref="M223" ca="1">INDEX(OFFSET(INDIRECT("'"&amp;M$145&amp;"'!A1"),0,$C$144,200,1),MATCH(1,(_summary!$B223=INDIRECT("'"&amp;M$145&amp;"'!A1:A300"))*(_summary!$C223=INDIRECT("'"&amp;M$145&amp;"'!B1:B300")),0))</f>
        <v>1.6665497803253354E-2</v>
      </c>
      <c r="N223" s="18">
        <f t="array" aca="1" ref="N223" ca="1">INDEX(OFFSET(INDIRECT("'"&amp;N$145&amp;"'!A1"),0,$C$144,200,1),MATCH(1,(_summary!$B223=INDIRECT("'"&amp;N$145&amp;"'!A1:A300"))*(_summary!$C223=INDIRECT("'"&amp;N$145&amp;"'!B1:B300")),0))</f>
        <v>4.7021344933695971E-3</v>
      </c>
      <c r="O223" s="18">
        <f t="array" aca="1" ref="O223" ca="1">INDEX(OFFSET(INDIRECT("'"&amp;O$145&amp;"'!A1"),0,$C$144,200,1),MATCH(1,(_summary!$B223=INDIRECT("'"&amp;O$145&amp;"'!A1:A300"))*(_summary!$C223=INDIRECT("'"&amp;O$145&amp;"'!B1:B300")),0))</f>
        <v>0</v>
      </c>
      <c r="P223" s="18"/>
      <c r="Q223" s="16">
        <f t="shared" ca="1" si="10"/>
        <v>0.99999999999999989</v>
      </c>
    </row>
    <row r="224" spans="2:17" ht="15.6" thickTop="1" thickBot="1" x14ac:dyDescent="0.35">
      <c r="B224" t="s">
        <v>6</v>
      </c>
      <c r="C224">
        <f t="shared" si="9"/>
        <v>3</v>
      </c>
      <c r="D224" s="18">
        <f t="array" aca="1" ref="D224" ca="1">INDEX(OFFSET(INDIRECT("'"&amp;D$145&amp;"'!A1"),0,$C$144,200,1),MATCH(1,(_summary!$B224=INDIRECT("'"&amp;D$145&amp;"'!A1:A300"))*(_summary!$C224=INDIRECT("'"&amp;D$145&amp;"'!B1:B300")),0))</f>
        <v>0.15867518400008371</v>
      </c>
      <c r="E224" s="18">
        <f t="array" aca="1" ref="E224" ca="1">INDEX(OFFSET(INDIRECT("'"&amp;E$145&amp;"'!A1"),0,$C$144,200,1),MATCH(1,(_summary!$B224=INDIRECT("'"&amp;E$145&amp;"'!A1:A300"))*(_summary!$C224=INDIRECT("'"&amp;E$145&amp;"'!B1:B300")),0))</f>
        <v>0.207067136557744</v>
      </c>
      <c r="F224" s="18">
        <f t="array" aca="1" ref="F224" ca="1">INDEX(OFFSET(INDIRECT("'"&amp;F$145&amp;"'!A1"),0,$C$144,200,1),MATCH(1,(_summary!$B224=INDIRECT("'"&amp;F$145&amp;"'!A1:A300"))*(_summary!$C224=INDIRECT("'"&amp;F$145&amp;"'!B1:B300")),0))</f>
        <v>0</v>
      </c>
      <c r="G224" s="18">
        <f t="array" aca="1" ref="G224" ca="1">INDEX(OFFSET(INDIRECT("'"&amp;G$145&amp;"'!A1"),0,$C$144,200,1),MATCH(1,(_summary!$B224=INDIRECT("'"&amp;G$145&amp;"'!A1:A300"))*(_summary!$C224=INDIRECT("'"&amp;G$145&amp;"'!B1:B300")),0))</f>
        <v>0.28240833286756883</v>
      </c>
      <c r="H224" s="18">
        <f t="array" aca="1" ref="H224" ca="1">INDEX(OFFSET(INDIRECT("'"&amp;H$145&amp;"'!A1"),0,$C$144,200,1),MATCH(1,(_summary!$B224=INDIRECT("'"&amp;H$145&amp;"'!A1:A300"))*(_summary!$C224=INDIRECT("'"&amp;H$145&amp;"'!B1:B300")),0))</f>
        <v>2.2288253936581275E-2</v>
      </c>
      <c r="I224" s="18">
        <f t="array" aca="1" ref="I224" ca="1">INDEX(OFFSET(INDIRECT("'"&amp;I$145&amp;"'!A1"),0,$C$144,200,1),MATCH(1,(_summary!$B224=INDIRECT("'"&amp;I$145&amp;"'!A1:A300"))*(_summary!$C224=INDIRECT("'"&amp;I$145&amp;"'!B1:B300")),0))</f>
        <v>2.6745904723897524E-3</v>
      </c>
      <c r="J224" s="18">
        <f t="array" aca="1" ref="J224" ca="1">INDEX(OFFSET(INDIRECT("'"&amp;J$145&amp;"'!A1"),0,$C$144,200,1),MATCH(1,(_summary!$B224=INDIRECT("'"&amp;J$145&amp;"'!A1:A300"))*(_summary!$C224=INDIRECT("'"&amp;J$145&amp;"'!B1:B300")),0))</f>
        <v>2.6745904723897524E-3</v>
      </c>
      <c r="K224" s="18">
        <f t="array" aca="1" ref="K224" ca="1">INDEX(OFFSET(INDIRECT("'"&amp;K$145&amp;"'!A1"),0,$C$144,200,1),MATCH(1,(_summary!$B224=INDIRECT("'"&amp;K$145&amp;"'!A1:A300"))*(_summary!$C224=INDIRECT("'"&amp;K$145&amp;"'!B1:B300")),0))</f>
        <v>0.22765940709511326</v>
      </c>
      <c r="L224" s="18">
        <f t="array" aca="1" ref="L224" ca="1">INDEX(OFFSET(INDIRECT("'"&amp;L$145&amp;"'!A1"),0,$C$144,200,1),MATCH(1,(_summary!$B224=INDIRECT("'"&amp;L$145&amp;"'!A1:A300"))*(_summary!$C224=INDIRECT("'"&amp;L$145&amp;"'!B1:B300")),0))</f>
        <v>7.0133593224679658E-2</v>
      </c>
      <c r="M224" s="18">
        <f t="array" aca="1" ref="M224" ca="1">INDEX(OFFSET(INDIRECT("'"&amp;M$145&amp;"'!A1"),0,$C$144,200,1),MATCH(1,(_summary!$B224=INDIRECT("'"&amp;M$145&amp;"'!A1:A300"))*(_summary!$C224=INDIRECT("'"&amp;M$145&amp;"'!B1:B300")),0))</f>
        <v>2.004385218365945E-2</v>
      </c>
      <c r="N224" s="18">
        <f t="array" aca="1" ref="N224" ca="1">INDEX(OFFSET(INDIRECT("'"&amp;N$145&amp;"'!A1"),0,$C$144,200,1),MATCH(1,(_summary!$B224=INDIRECT("'"&amp;N$145&amp;"'!A1:A300"))*(_summary!$C224=INDIRECT("'"&amp;N$145&amp;"'!B1:B300")),0))</f>
        <v>6.5552309595487178E-3</v>
      </c>
      <c r="O224" s="18">
        <f t="array" aca="1" ref="O224" ca="1">INDEX(OFFSET(INDIRECT("'"&amp;O$145&amp;"'!A1"),0,$C$144,200,1),MATCH(1,(_summary!$B224=INDIRECT("'"&amp;O$145&amp;"'!A1:A300"))*(_summary!$C224=INDIRECT("'"&amp;O$145&amp;"'!B1:B300")),0))</f>
        <v>0</v>
      </c>
      <c r="P224" s="18"/>
      <c r="Q224" s="16">
        <f t="shared" ca="1" si="10"/>
        <v>1.0001801717697583</v>
      </c>
    </row>
    <row r="225" spans="2:17" ht="15.6" thickTop="1" thickBot="1" x14ac:dyDescent="0.35">
      <c r="B225" t="s">
        <v>21</v>
      </c>
      <c r="C225">
        <f t="shared" si="9"/>
        <v>3</v>
      </c>
      <c r="D225" s="18">
        <f t="array" aca="1" ref="D225" ca="1">INDEX(OFFSET(INDIRECT("'"&amp;D$145&amp;"'!A1"),0,$C$144,200,1),MATCH(1,(_summary!$B225=INDIRECT("'"&amp;D$145&amp;"'!A1:A300"))*(_summary!$C225=INDIRECT("'"&amp;D$145&amp;"'!B1:B300")),0))</f>
        <v>0.43651769471180568</v>
      </c>
      <c r="E225" s="18">
        <f t="array" aca="1" ref="E225" ca="1">INDEX(OFFSET(INDIRECT("'"&amp;E$145&amp;"'!A1"),0,$C$144,200,1),MATCH(1,(_summary!$B225=INDIRECT("'"&amp;E$145&amp;"'!A1:A300"))*(_summary!$C225=INDIRECT("'"&amp;E$145&amp;"'!B1:B300")),0))</f>
        <v>0.18791126725227481</v>
      </c>
      <c r="F225" s="18">
        <f t="array" aca="1" ref="F225" ca="1">INDEX(OFFSET(INDIRECT("'"&amp;F$145&amp;"'!A1"),0,$C$144,200,1),MATCH(1,(_summary!$B225=INDIRECT("'"&amp;F$145&amp;"'!A1:A300"))*(_summary!$C225=INDIRECT("'"&amp;F$145&amp;"'!B1:B300")),0))</f>
        <v>1.8268797721638509E-2</v>
      </c>
      <c r="G225" s="18">
        <f t="array" aca="1" ref="G225" ca="1">INDEX(OFFSET(INDIRECT("'"&amp;G$145&amp;"'!A1"),0,$C$144,200,1),MATCH(1,(_summary!$B225=INDIRECT("'"&amp;G$145&amp;"'!A1:A300"))*(_summary!$C225=INDIRECT("'"&amp;G$145&amp;"'!B1:B300")),0))</f>
        <v>0</v>
      </c>
      <c r="H225" s="18">
        <f t="array" aca="1" ref="H225" ca="1">INDEX(OFFSET(INDIRECT("'"&amp;H$145&amp;"'!A1"),0,$C$144,200,1),MATCH(1,(_summary!$B225=INDIRECT("'"&amp;H$145&amp;"'!A1:A300"))*(_summary!$C225=INDIRECT("'"&amp;H$145&amp;"'!B1:B300")),0))</f>
        <v>7.1285660762257274E-3</v>
      </c>
      <c r="I225" s="18">
        <f t="array" aca="1" ref="I225" ca="1">INDEX(OFFSET(INDIRECT("'"&amp;I$145&amp;"'!A1"),0,$C$144,200,1),MATCH(1,(_summary!$B225=INDIRECT("'"&amp;I$145&amp;"'!A1:A300"))*(_summary!$C225=INDIRECT("'"&amp;I$145&amp;"'!B1:B300")),0))</f>
        <v>8.5542792914708736E-4</v>
      </c>
      <c r="J225" s="18">
        <f t="array" aca="1" ref="J225" ca="1">INDEX(OFFSET(INDIRECT("'"&amp;J$145&amp;"'!A1"),0,$C$144,200,1),MATCH(1,(_summary!$B225=INDIRECT("'"&amp;J$145&amp;"'!A1:A300"))*(_summary!$C225=INDIRECT("'"&amp;J$145&amp;"'!B1:B300")),0))</f>
        <v>8.5542792914708736E-4</v>
      </c>
      <c r="K225" s="18">
        <f t="array" aca="1" ref="K225" ca="1">INDEX(OFFSET(INDIRECT("'"&amp;K$145&amp;"'!A1"),0,$C$144,200,1),MATCH(1,(_summary!$B225=INDIRECT("'"&amp;K$145&amp;"'!A1:A300"))*(_summary!$C225=INDIRECT("'"&amp;K$145&amp;"'!B1:B300")),0))</f>
        <v>0.29479071741388096</v>
      </c>
      <c r="L225" s="18">
        <f t="array" aca="1" ref="L225" ca="1">INDEX(OFFSET(INDIRECT("'"&amp;L$145&amp;"'!A1"),0,$C$144,200,1),MATCH(1,(_summary!$B225=INDIRECT("'"&amp;L$145&amp;"'!A1:A300"))*(_summary!$C225=INDIRECT("'"&amp;L$145&amp;"'!B1:B300")),0))</f>
        <v>2.1385698228677183E-2</v>
      </c>
      <c r="M225" s="18">
        <f t="array" aca="1" ref="M225" ca="1">INDEX(OFFSET(INDIRECT("'"&amp;M$145&amp;"'!A1"),0,$C$144,200,1),MATCH(1,(_summary!$B225=INDIRECT("'"&amp;M$145&amp;"'!A1:A300"))*(_summary!$C225=INDIRECT("'"&amp;M$145&amp;"'!B1:B300")),0))</f>
        <v>3.0575546878908608E-2</v>
      </c>
      <c r="N225" s="18">
        <f t="array" aca="1" ref="N225" ca="1">INDEX(OFFSET(INDIRECT("'"&amp;N$145&amp;"'!A1"),0,$C$144,200,1),MATCH(1,(_summary!$B225=INDIRECT("'"&amp;N$145&amp;"'!A1:A300"))*(_summary!$C225=INDIRECT("'"&amp;N$145&amp;"'!B1:B300")),0))</f>
        <v>1.7108558582941747E-3</v>
      </c>
      <c r="O225" s="18">
        <f t="array" aca="1" ref="O225" ca="1">INDEX(OFFSET(INDIRECT("'"&amp;O$145&amp;"'!A1"),0,$C$144,200,1),MATCH(1,(_summary!$B225=INDIRECT("'"&amp;O$145&amp;"'!A1:A300"))*(_summary!$C225=INDIRECT("'"&amp;O$145&amp;"'!B1:B300")),0))</f>
        <v>0</v>
      </c>
      <c r="P225" s="18"/>
      <c r="Q225" s="16">
        <f t="shared" ca="1" si="10"/>
        <v>0.99999999999999978</v>
      </c>
    </row>
    <row r="226" spans="2:17" ht="15.6" thickTop="1" thickBot="1" x14ac:dyDescent="0.35">
      <c r="B226" t="s">
        <v>10</v>
      </c>
      <c r="C226">
        <f t="shared" si="9"/>
        <v>3</v>
      </c>
      <c r="D226" s="18">
        <f t="array" aca="1" ref="D226" ca="1">INDEX(OFFSET(INDIRECT("'"&amp;D$145&amp;"'!A1"),0,$C$144,200,1),MATCH(1,(_summary!$B226=INDIRECT("'"&amp;D$145&amp;"'!A1:A300"))*(_summary!$C226=INDIRECT("'"&amp;D$145&amp;"'!B1:B300")),0))</f>
        <v>0.16425547772918006</v>
      </c>
      <c r="E226" s="18">
        <f t="array" aca="1" ref="E226" ca="1">INDEX(OFFSET(INDIRECT("'"&amp;E$145&amp;"'!A1"),0,$C$144,200,1),MATCH(1,(_summary!$B226=INDIRECT("'"&amp;E$145&amp;"'!A1:A300"))*(_summary!$C226=INDIRECT("'"&amp;E$145&amp;"'!B1:B300")),0))</f>
        <v>0.31228031812858625</v>
      </c>
      <c r="F226" s="18">
        <f t="array" aca="1" ref="F226" ca="1">INDEX(OFFSET(INDIRECT("'"&amp;F$145&amp;"'!A1"),0,$C$144,200,1),MATCH(1,(_summary!$B226=INDIRECT("'"&amp;F$145&amp;"'!A1:A300"))*(_summary!$C226=INDIRECT("'"&amp;F$145&amp;"'!B1:B300")),0))</f>
        <v>0</v>
      </c>
      <c r="G226" s="18">
        <f t="array" aca="1" ref="G226" ca="1">INDEX(OFFSET(INDIRECT("'"&amp;G$145&amp;"'!A1"),0,$C$144,200,1),MATCH(1,(_summary!$B226=INDIRECT("'"&amp;G$145&amp;"'!A1:A300"))*(_summary!$C226=INDIRECT("'"&amp;G$145&amp;"'!B1:B300")),0))</f>
        <v>5.1420301851485004E-3</v>
      </c>
      <c r="H226" s="18">
        <f t="array" aca="1" ref="H226" ca="1">INDEX(OFFSET(INDIRECT("'"&amp;H$145&amp;"'!A1"),0,$C$144,200,1),MATCH(1,(_summary!$B226=INDIRECT("'"&amp;H$145&amp;"'!A1:A300"))*(_summary!$C226=INDIRECT("'"&amp;H$145&amp;"'!B1:B300")),0))</f>
        <v>1.1072391795519488E-2</v>
      </c>
      <c r="I226" s="18">
        <f t="array" aca="1" ref="I226" ca="1">INDEX(OFFSET(INDIRECT("'"&amp;I$145&amp;"'!A1"),0,$C$144,200,1),MATCH(1,(_summary!$B226=INDIRECT("'"&amp;I$145&amp;"'!A1:A300"))*(_summary!$C226=INDIRECT("'"&amp;I$145&amp;"'!B1:B300")),0))</f>
        <v>1.3286870154623383E-3</v>
      </c>
      <c r="J226" s="18">
        <f t="array" aca="1" ref="J226" ca="1">INDEX(OFFSET(INDIRECT("'"&amp;J$145&amp;"'!A1"),0,$C$144,200,1),MATCH(1,(_summary!$B226=INDIRECT("'"&amp;J$145&amp;"'!A1:A300"))*(_summary!$C226=INDIRECT("'"&amp;J$145&amp;"'!B1:B300")),0))</f>
        <v>1.3286870154623383E-3</v>
      </c>
      <c r="K226" s="18">
        <f t="array" aca="1" ref="K226" ca="1">INDEX(OFFSET(INDIRECT("'"&amp;K$145&amp;"'!A1"),0,$C$144,200,1),MATCH(1,(_summary!$B226=INDIRECT("'"&amp;K$145&amp;"'!A1:A300"))*(_summary!$C226=INDIRECT("'"&amp;K$145&amp;"'!B1:B300")),0))</f>
        <v>0.46530303744386536</v>
      </c>
      <c r="L226" s="18">
        <f t="array" aca="1" ref="L226" ca="1">INDEX(OFFSET(INDIRECT("'"&amp;L$145&amp;"'!A1"),0,$C$144,200,1),MATCH(1,(_summary!$B226=INDIRECT("'"&amp;L$145&amp;"'!A1:A300"))*(_summary!$C226=INDIRECT("'"&amp;L$145&amp;"'!B1:B300")),0))</f>
        <v>3.321717538655846E-2</v>
      </c>
      <c r="M226" s="18">
        <f t="array" aca="1" ref="M226" ca="1">INDEX(OFFSET(INDIRECT("'"&amp;M$145&amp;"'!A1"),0,$C$144,200,1),MATCH(1,(_summary!$B226=INDIRECT("'"&amp;M$145&amp;"'!A1:A300"))*(_summary!$C226=INDIRECT("'"&amp;M$145&amp;"'!B1:B300")),0))</f>
        <v>7.9721220927740297E-3</v>
      </c>
      <c r="N226" s="18">
        <f t="array" aca="1" ref="N226" ca="1">INDEX(OFFSET(INDIRECT("'"&amp;N$145&amp;"'!A1"),0,$C$144,200,1),MATCH(1,(_summary!$B226=INDIRECT("'"&amp;N$145&amp;"'!A1:A300"))*(_summary!$C226=INDIRECT("'"&amp;N$145&amp;"'!B1:B300")),0))</f>
        <v>2.9140039124174832E-3</v>
      </c>
      <c r="O226" s="18">
        <f t="array" aca="1" ref="O226" ca="1">INDEX(OFFSET(INDIRECT("'"&amp;O$145&amp;"'!A1"),0,$C$144,200,1),MATCH(1,(_summary!$B226=INDIRECT("'"&amp;O$145&amp;"'!A1:A300"))*(_summary!$C226=INDIRECT("'"&amp;O$145&amp;"'!B1:B300")),0))</f>
        <v>0</v>
      </c>
      <c r="P226" s="18"/>
      <c r="Q226" s="16">
        <f t="shared" ca="1" si="10"/>
        <v>1.0048139307049744</v>
      </c>
    </row>
    <row r="227" spans="2:17" ht="15.6" thickTop="1" thickBot="1" x14ac:dyDescent="0.35">
      <c r="B227" t="s">
        <v>20</v>
      </c>
      <c r="C227">
        <f t="shared" si="9"/>
        <v>3</v>
      </c>
      <c r="D227" s="18">
        <f t="array" aca="1" ref="D227" ca="1">INDEX(OFFSET(INDIRECT("'"&amp;D$145&amp;"'!A1"),0,$C$144,200,1),MATCH(1,(_summary!$B227=INDIRECT("'"&amp;D$145&amp;"'!A1:A300"))*(_summary!$C227=INDIRECT("'"&amp;D$145&amp;"'!B1:B300")),0))</f>
        <v>0.2617158156450583</v>
      </c>
      <c r="E227" s="18">
        <f t="array" aca="1" ref="E227" ca="1">INDEX(OFFSET(INDIRECT("'"&amp;E$145&amp;"'!A1"),0,$C$144,200,1),MATCH(1,(_summary!$B227=INDIRECT("'"&amp;E$145&amp;"'!A1:A300"))*(_summary!$C227=INDIRECT("'"&amp;E$145&amp;"'!B1:B300")),0))</f>
        <v>0.54474292951591641</v>
      </c>
      <c r="F227" s="18">
        <f t="array" aca="1" ref="F227" ca="1">INDEX(OFFSET(INDIRECT("'"&amp;F$145&amp;"'!A1"),0,$C$144,200,1),MATCH(1,(_summary!$B227=INDIRECT("'"&amp;F$145&amp;"'!A1:A300"))*(_summary!$C227=INDIRECT("'"&amp;F$145&amp;"'!B1:B300")),0))</f>
        <v>0</v>
      </c>
      <c r="G227" s="18">
        <f t="array" aca="1" ref="G227" ca="1">INDEX(OFFSET(INDIRECT("'"&amp;G$145&amp;"'!A1"),0,$C$144,200,1),MATCH(1,(_summary!$B227=INDIRECT("'"&amp;G$145&amp;"'!A1:A300"))*(_summary!$C227=INDIRECT("'"&amp;G$145&amp;"'!B1:B300")),0))</f>
        <v>1.2453615477399892E-2</v>
      </c>
      <c r="H227" s="18">
        <f t="array" aca="1" ref="H227" ca="1">INDEX(OFFSET(INDIRECT("'"&amp;H$145&amp;"'!A1"),0,$C$144,200,1),MATCH(1,(_summary!$B227=INDIRECT("'"&amp;H$145&amp;"'!A1:A300"))*(_summary!$C227=INDIRECT("'"&amp;H$145&amp;"'!B1:B300")),0))</f>
        <v>1.9501355003138973E-2</v>
      </c>
      <c r="I227" s="18">
        <f t="array" aca="1" ref="I227" ca="1">INDEX(OFFSET(INDIRECT("'"&amp;I$145&amp;"'!A1"),0,$C$144,200,1),MATCH(1,(_summary!$B227=INDIRECT("'"&amp;I$145&amp;"'!A1:A300"))*(_summary!$C227=INDIRECT("'"&amp;I$145&amp;"'!B1:B300")),0))</f>
        <v>2.340162600376677E-3</v>
      </c>
      <c r="J227" s="18">
        <f t="array" aca="1" ref="J227" ca="1">INDEX(OFFSET(INDIRECT("'"&amp;J$145&amp;"'!A1"),0,$C$144,200,1),MATCH(1,(_summary!$B227=INDIRECT("'"&amp;J$145&amp;"'!A1:A300"))*(_summary!$C227=INDIRECT("'"&amp;J$145&amp;"'!B1:B300")),0))</f>
        <v>2.340162600376677E-3</v>
      </c>
      <c r="K227" s="18">
        <f t="array" aca="1" ref="K227" ca="1">INDEX(OFFSET(INDIRECT("'"&amp;K$145&amp;"'!A1"),0,$C$144,200,1),MATCH(1,(_summary!$B227=INDIRECT("'"&amp;K$145&amp;"'!A1:A300"))*(_summary!$C227=INDIRECT("'"&amp;K$145&amp;"'!B1:B300")),0))</f>
        <v>7.4979198743236414E-2</v>
      </c>
      <c r="L227" s="18">
        <f t="array" aca="1" ref="L227" ca="1">INDEX(OFFSET(INDIRECT("'"&amp;L$145&amp;"'!A1"),0,$C$144,200,1),MATCH(1,(_summary!$B227=INDIRECT("'"&amp;L$145&amp;"'!A1:A300"))*(_summary!$C227=INDIRECT("'"&amp;L$145&amp;"'!B1:B300")),0))</f>
        <v>5.8504065009416933E-2</v>
      </c>
      <c r="M227" s="18">
        <f t="array" aca="1" ref="M227" ca="1">INDEX(OFFSET(INDIRECT("'"&amp;M$145&amp;"'!A1"),0,$C$144,200,1),MATCH(1,(_summary!$B227=INDIRECT("'"&amp;M$145&amp;"'!A1:A300"))*(_summary!$C227=INDIRECT("'"&amp;M$145&amp;"'!B1:B300")),0))</f>
        <v>1.8742370204326158E-2</v>
      </c>
      <c r="N227" s="18">
        <f t="array" aca="1" ref="N227" ca="1">INDEX(OFFSET(INDIRECT("'"&amp;N$145&amp;"'!A1"),0,$C$144,200,1),MATCH(1,(_summary!$B227=INDIRECT("'"&amp;N$145&amp;"'!A1:A300"))*(_summary!$C227=INDIRECT("'"&amp;N$145&amp;"'!B1:B300")),0))</f>
        <v>4.680325200753354E-3</v>
      </c>
      <c r="O227" s="18">
        <f t="array" aca="1" ref="O227" ca="1">INDEX(OFFSET(INDIRECT("'"&amp;O$145&amp;"'!A1"),0,$C$144,200,1),MATCH(1,(_summary!$B227=INDIRECT("'"&amp;O$145&amp;"'!A1:A300"))*(_summary!$C227=INDIRECT("'"&amp;O$145&amp;"'!B1:B300")),0))</f>
        <v>0</v>
      </c>
      <c r="P227" s="18"/>
      <c r="Q227" s="16">
        <f t="shared" ca="1" si="10"/>
        <v>0.99999999999999989</v>
      </c>
    </row>
    <row r="228" spans="2:17" ht="15.6" thickTop="1" thickBot="1" x14ac:dyDescent="0.35">
      <c r="B228" t="s">
        <v>26</v>
      </c>
      <c r="C228">
        <f t="shared" si="9"/>
        <v>3</v>
      </c>
      <c r="D228" s="18">
        <f t="array" aca="1" ref="D228" ca="1">INDEX(OFFSET(INDIRECT("'"&amp;D$145&amp;"'!A1"),0,$C$144,200,1),MATCH(1,(_summary!$B228=INDIRECT("'"&amp;D$145&amp;"'!A1:A300"))*(_summary!$C228=INDIRECT("'"&amp;D$145&amp;"'!B1:B300")),0))</f>
        <v>0.28040395743740859</v>
      </c>
      <c r="E228" s="18">
        <f t="array" aca="1" ref="E228" ca="1">INDEX(OFFSET(INDIRECT("'"&amp;E$145&amp;"'!A1"),0,$C$144,200,1),MATCH(1,(_summary!$B228=INDIRECT("'"&amp;E$145&amp;"'!A1:A300"))*(_summary!$C228=INDIRECT("'"&amp;E$145&amp;"'!B1:B300")),0))</f>
        <v>0.11677359367961018</v>
      </c>
      <c r="F228" s="18">
        <f t="array" aca="1" ref="F228" ca="1">INDEX(OFFSET(INDIRECT("'"&amp;F$145&amp;"'!A1"),0,$C$144,200,1),MATCH(1,(_summary!$B228=INDIRECT("'"&amp;F$145&amp;"'!A1:A300"))*(_summary!$C228=INDIRECT("'"&amp;F$145&amp;"'!B1:B300")),0))</f>
        <v>3.7817443017553999E-2</v>
      </c>
      <c r="G228" s="18">
        <f t="array" aca="1" ref="G228" ca="1">INDEX(OFFSET(INDIRECT("'"&amp;G$145&amp;"'!A1"),0,$C$144,200,1),MATCH(1,(_summary!$B228=INDIRECT("'"&amp;G$145&amp;"'!A1:A300"))*(_summary!$C228=INDIRECT("'"&amp;G$145&amp;"'!B1:B300")),0))</f>
        <v>0</v>
      </c>
      <c r="H228" s="18">
        <f t="array" aca="1" ref="H228" ca="1">INDEX(OFFSET(INDIRECT("'"&amp;H$145&amp;"'!A1"),0,$C$144,200,1),MATCH(1,(_summary!$B228=INDIRECT("'"&amp;H$145&amp;"'!A1:A300"))*(_summary!$C228=INDIRECT("'"&amp;H$145&amp;"'!B1:B300")),0))</f>
        <v>5.3449028645296132E-3</v>
      </c>
      <c r="I228" s="18">
        <f t="array" aca="1" ref="I228" ca="1">INDEX(OFFSET(INDIRECT("'"&amp;I$145&amp;"'!A1"),0,$C$144,200,1),MATCH(1,(_summary!$B228=INDIRECT("'"&amp;I$145&amp;"'!A1:A300"))*(_summary!$C228=INDIRECT("'"&amp;I$145&amp;"'!B1:B300")),0))</f>
        <v>6.4138834374355348E-4</v>
      </c>
      <c r="J228" s="18">
        <f t="array" aca="1" ref="J228" ca="1">INDEX(OFFSET(INDIRECT("'"&amp;J$145&amp;"'!A1"),0,$C$144,200,1),MATCH(1,(_summary!$B228=INDIRECT("'"&amp;J$145&amp;"'!A1:A300"))*(_summary!$C228=INDIRECT("'"&amp;J$145&amp;"'!B1:B300")),0))</f>
        <v>6.4138834374355348E-4</v>
      </c>
      <c r="K228" s="18">
        <f t="array" aca="1" ref="K228" ca="1">INDEX(OFFSET(INDIRECT("'"&amp;K$145&amp;"'!A1"),0,$C$144,200,1),MATCH(1,(_summary!$B228=INDIRECT("'"&amp;K$145&amp;"'!A1:A300"))*(_summary!$C228=INDIRECT("'"&amp;K$145&amp;"'!B1:B300")),0))</f>
        <v>0.48095118845079743</v>
      </c>
      <c r="L228" s="18">
        <f t="array" aca="1" ref="L228" ca="1">INDEX(OFFSET(INDIRECT("'"&amp;L$145&amp;"'!A1"),0,$C$144,200,1),MATCH(1,(_summary!$B228=INDIRECT("'"&amp;L$145&amp;"'!A1:A300"))*(_summary!$C228=INDIRECT("'"&amp;L$145&amp;"'!B1:B300")),0))</f>
        <v>1.6034708593588839E-2</v>
      </c>
      <c r="M228" s="18">
        <f t="array" aca="1" ref="M228" ca="1">INDEX(OFFSET(INDIRECT("'"&amp;M$145&amp;"'!A1"),0,$C$144,200,1),MATCH(1,(_summary!$B228=INDIRECT("'"&amp;M$145&amp;"'!A1:A300"))*(_summary!$C228=INDIRECT("'"&amp;M$145&amp;"'!B1:B300")),0))</f>
        <v>1.718866003146953E-2</v>
      </c>
      <c r="N228" s="18">
        <f t="array" aca="1" ref="N228" ca="1">INDEX(OFFSET(INDIRECT("'"&amp;N$145&amp;"'!A1"),0,$C$144,200,1),MATCH(1,(_summary!$B228=INDIRECT("'"&amp;N$145&amp;"'!A1:A300"))*(_summary!$C228=INDIRECT("'"&amp;N$145&amp;"'!B1:B300")),0))</f>
        <v>4.4280251021666855E-2</v>
      </c>
      <c r="O228" s="18">
        <f t="array" aca="1" ref="O228" ca="1">INDEX(OFFSET(INDIRECT("'"&amp;O$145&amp;"'!A1"),0,$C$144,200,1),MATCH(1,(_summary!$B228=INDIRECT("'"&amp;O$145&amp;"'!A1:A300"))*(_summary!$C228=INDIRECT("'"&amp;O$145&amp;"'!B1:B300")),0))</f>
        <v>0</v>
      </c>
      <c r="P228" s="18"/>
      <c r="Q228" s="16">
        <f t="shared" ca="1" si="10"/>
        <v>1.000077481784112</v>
      </c>
    </row>
    <row r="229" spans="2:17" ht="15.6" thickTop="1" thickBot="1" x14ac:dyDescent="0.35">
      <c r="B229" t="s">
        <v>7</v>
      </c>
      <c r="C229">
        <f t="shared" si="9"/>
        <v>3</v>
      </c>
      <c r="D229" s="18">
        <f t="array" aca="1" ref="D229" ca="1">INDEX(OFFSET(INDIRECT("'"&amp;D$145&amp;"'!A1"),0,$C$144,200,1),MATCH(1,(_summary!$B229=INDIRECT("'"&amp;D$145&amp;"'!A1:A300"))*(_summary!$C229=INDIRECT("'"&amp;D$145&amp;"'!B1:B300")),0))</f>
        <v>0.39328447070684391</v>
      </c>
      <c r="E229" s="18">
        <f t="array" aca="1" ref="E229" ca="1">INDEX(OFFSET(INDIRECT("'"&amp;E$145&amp;"'!A1"),0,$C$144,200,1),MATCH(1,(_summary!$B229=INDIRECT("'"&amp;E$145&amp;"'!A1:A300"))*(_summary!$C229=INDIRECT("'"&amp;E$145&amp;"'!B1:B300")),0))</f>
        <v>0.23652950008318313</v>
      </c>
      <c r="F229" s="18">
        <f t="array" aca="1" ref="F229" ca="1">INDEX(OFFSET(INDIRECT("'"&amp;F$145&amp;"'!A1"),0,$C$144,200,1),MATCH(1,(_summary!$B229=INDIRECT("'"&amp;F$145&amp;"'!A1:A300"))*(_summary!$C229=INDIRECT("'"&amp;F$145&amp;"'!B1:B300")),0))</f>
        <v>7.6926545332519566E-2</v>
      </c>
      <c r="G229" s="18">
        <f t="array" aca="1" ref="G229" ca="1">INDEX(OFFSET(INDIRECT("'"&amp;G$145&amp;"'!A1"),0,$C$144,200,1),MATCH(1,(_summary!$B229=INDIRECT("'"&amp;G$145&amp;"'!A1:A300"))*(_summary!$C229=INDIRECT("'"&amp;G$145&amp;"'!B1:B300")),0))</f>
        <v>1.9561220472234814E-3</v>
      </c>
      <c r="H229" s="18">
        <f t="array" aca="1" ref="H229" ca="1">INDEX(OFFSET(INDIRECT("'"&amp;H$145&amp;"'!A1"),0,$C$144,200,1),MATCH(1,(_summary!$B229=INDIRECT("'"&amp;H$145&amp;"'!A1:A300"))*(_summary!$C229=INDIRECT("'"&amp;H$145&amp;"'!B1:B300")),0))</f>
        <v>1.0942368290838701E-2</v>
      </c>
      <c r="I229" s="18">
        <f t="array" aca="1" ref="I229" ca="1">INDEX(OFFSET(INDIRECT("'"&amp;I$145&amp;"'!A1"),0,$C$144,200,1),MATCH(1,(_summary!$B229=INDIRECT("'"&amp;I$145&amp;"'!A1:A300"))*(_summary!$C229=INDIRECT("'"&amp;I$145&amp;"'!B1:B300")),0))</f>
        <v>1.3130841949006438E-3</v>
      </c>
      <c r="J229" s="18">
        <f t="array" aca="1" ref="J229" ca="1">INDEX(OFFSET(INDIRECT("'"&amp;J$145&amp;"'!A1"),0,$C$144,200,1),MATCH(1,(_summary!$B229=INDIRECT("'"&amp;J$145&amp;"'!A1:A300"))*(_summary!$C229=INDIRECT("'"&amp;J$145&amp;"'!B1:B300")),0))</f>
        <v>1.368703626972725E-3</v>
      </c>
      <c r="K229" s="18">
        <f t="array" aca="1" ref="K229" ca="1">INDEX(OFFSET(INDIRECT("'"&amp;K$145&amp;"'!A1"),0,$C$144,200,1),MATCH(1,(_summary!$B229=INDIRECT("'"&amp;K$145&amp;"'!A1:A300"))*(_summary!$C229=INDIRECT("'"&amp;K$145&amp;"'!B1:B300")),0))</f>
        <v>0.20362782109656918</v>
      </c>
      <c r="L229" s="18">
        <f t="array" aca="1" ref="L229" ca="1">INDEX(OFFSET(INDIRECT("'"&amp;L$145&amp;"'!A1"),0,$C$144,200,1),MATCH(1,(_summary!$B229=INDIRECT("'"&amp;L$145&amp;"'!A1:A300"))*(_summary!$C229=INDIRECT("'"&amp;L$145&amp;"'!B1:B300")),0))</f>
        <v>4.3394969429566776E-2</v>
      </c>
      <c r="M229" s="18">
        <f t="array" aca="1" ref="M229" ca="1">INDEX(OFFSET(INDIRECT("'"&amp;M$145&amp;"'!A1"),0,$C$144,200,1),MATCH(1,(_summary!$B229=INDIRECT("'"&amp;M$145&amp;"'!A1:A300"))*(_summary!$C229=INDIRECT("'"&amp;M$145&amp;"'!B1:B300")),0))</f>
        <v>2.7227287980507685E-2</v>
      </c>
      <c r="N229" s="18">
        <f t="array" aca="1" ref="N229" ca="1">INDEX(OFFSET(INDIRECT("'"&amp;N$145&amp;"'!A1"),0,$C$144,200,1),MATCH(1,(_summary!$B229=INDIRECT("'"&amp;N$145&amp;"'!A1:A300"))*(_summary!$C229=INDIRECT("'"&amp;N$145&amp;"'!B1:B300")),0))</f>
        <v>3.4291272108739361E-3</v>
      </c>
      <c r="O229" s="18">
        <f t="array" aca="1" ref="O229" ca="1">INDEX(OFFSET(INDIRECT("'"&amp;O$145&amp;"'!A1"),0,$C$144,200,1),MATCH(1,(_summary!$B229=INDIRECT("'"&amp;O$145&amp;"'!A1:A300"))*(_summary!$C229=INDIRECT("'"&amp;O$145&amp;"'!B1:B300")),0))</f>
        <v>0</v>
      </c>
      <c r="P229" s="18"/>
      <c r="Q229" s="16">
        <f t="shared" ca="1" si="10"/>
        <v>0.99999999999999967</v>
      </c>
    </row>
    <row r="230" spans="2:17" ht="15.6" thickTop="1" thickBot="1" x14ac:dyDescent="0.35">
      <c r="B230" t="s">
        <v>9</v>
      </c>
      <c r="C230">
        <f t="shared" si="9"/>
        <v>3</v>
      </c>
      <c r="D230" s="18">
        <f t="array" aca="1" ref="D230" ca="1">INDEX(OFFSET(INDIRECT("'"&amp;D$145&amp;"'!A1"),0,$C$144,200,1),MATCH(1,(_summary!$B230=INDIRECT("'"&amp;D$145&amp;"'!A1:A300"))*(_summary!$C230=INDIRECT("'"&amp;D$145&amp;"'!B1:B300")),0))</f>
        <v>0.78942309581132308</v>
      </c>
      <c r="E230" s="18">
        <f t="array" aca="1" ref="E230" ca="1">INDEX(OFFSET(INDIRECT("'"&amp;E$145&amp;"'!A1"),0,$C$144,200,1),MATCH(1,(_summary!$B230=INDIRECT("'"&amp;E$145&amp;"'!A1:A300"))*(_summary!$C230=INDIRECT("'"&amp;E$145&amp;"'!B1:B300")),0))</f>
        <v>4.309300511820221E-3</v>
      </c>
      <c r="F230" s="18">
        <f t="array" aca="1" ref="F230" ca="1">INDEX(OFFSET(INDIRECT("'"&amp;F$145&amp;"'!A1"),0,$C$144,200,1),MATCH(1,(_summary!$B230=INDIRECT("'"&amp;F$145&amp;"'!A1:A300"))*(_summary!$C230=INDIRECT("'"&amp;F$145&amp;"'!B1:B300")),0))</f>
        <v>0</v>
      </c>
      <c r="G230" s="18">
        <f t="array" aca="1" ref="G230" ca="1">INDEX(OFFSET(INDIRECT("'"&amp;G$145&amp;"'!A1"),0,$C$144,200,1),MATCH(1,(_summary!$B230=INDIRECT("'"&amp;G$145&amp;"'!A1:A300"))*(_summary!$C230=INDIRECT("'"&amp;G$145&amp;"'!B1:B300")),0))</f>
        <v>0</v>
      </c>
      <c r="H230" s="18">
        <f t="array" aca="1" ref="H230" ca="1">INDEX(OFFSET(INDIRECT("'"&amp;H$145&amp;"'!A1"),0,$C$144,200,1),MATCH(1,(_summary!$B230=INDIRECT("'"&amp;H$145&amp;"'!A1:A300"))*(_summary!$C230=INDIRECT("'"&amp;H$145&amp;"'!B1:B300")),0))</f>
        <v>1.4899177301506085E-4</v>
      </c>
      <c r="I230" s="18">
        <f t="array" aca="1" ref="I230" ca="1">INDEX(OFFSET(INDIRECT("'"&amp;I$145&amp;"'!A1"),0,$C$144,200,1),MATCH(1,(_summary!$B230=INDIRECT("'"&amp;I$145&amp;"'!A1:A300"))*(_summary!$C230=INDIRECT("'"&amp;I$145&amp;"'!B1:B300")),0))</f>
        <v>5.8606483150965899E-3</v>
      </c>
      <c r="J230" s="18">
        <f t="array" aca="1" ref="J230" ca="1">INDEX(OFFSET(INDIRECT("'"&amp;J$145&amp;"'!A1"),0,$C$144,200,1),MATCH(1,(_summary!$B230=INDIRECT("'"&amp;J$145&amp;"'!A1:A300"))*(_summary!$C230=INDIRECT("'"&amp;J$145&amp;"'!B1:B300")),0))</f>
        <v>1.78790127618073E-5</v>
      </c>
      <c r="K230" s="18">
        <f t="array" aca="1" ref="K230" ca="1">INDEX(OFFSET(INDIRECT("'"&amp;K$145&amp;"'!A1"),0,$C$144,200,1),MATCH(1,(_summary!$B230=INDIRECT("'"&amp;K$145&amp;"'!A1:A300"))*(_summary!$C230=INDIRECT("'"&amp;K$145&amp;"'!B1:B300")),0))</f>
        <v>0.20043568870872489</v>
      </c>
      <c r="L230" s="18">
        <f t="array" aca="1" ref="L230" ca="1">INDEX(OFFSET(INDIRECT("'"&amp;L$145&amp;"'!A1"),0,$C$144,200,1),MATCH(1,(_summary!$B230=INDIRECT("'"&amp;L$145&amp;"'!A1:A300"))*(_summary!$C230=INDIRECT("'"&amp;L$145&amp;"'!B1:B300")),0))</f>
        <v>4.4697531904518248E-4</v>
      </c>
      <c r="M230" s="18">
        <f t="array" aca="1" ref="M230" ca="1">INDEX(OFFSET(INDIRECT("'"&amp;M$145&amp;"'!A1"),0,$C$144,200,1),MATCH(1,(_summary!$B230=INDIRECT("'"&amp;M$145&amp;"'!A1:A300"))*(_summary!$C230=INDIRECT("'"&amp;M$145&amp;"'!B1:B300")),0))</f>
        <v>2.4004863796775995E-3</v>
      </c>
      <c r="N230" s="18">
        <f t="array" aca="1" ref="N230" ca="1">INDEX(OFFSET(INDIRECT("'"&amp;N$145&amp;"'!A1"),0,$C$144,200,1),MATCH(1,(_summary!$B230=INDIRECT("'"&amp;N$145&amp;"'!A1:A300"))*(_summary!$C230=INDIRECT("'"&amp;N$145&amp;"'!B1:B300")),0))</f>
        <v>3.57580255236146E-5</v>
      </c>
      <c r="O230" s="18">
        <f t="array" aca="1" ref="O230" ca="1">INDEX(OFFSET(INDIRECT("'"&amp;O$145&amp;"'!A1"),0,$C$144,200,1),MATCH(1,(_summary!$B230=INDIRECT("'"&amp;O$145&amp;"'!A1:A300"))*(_summary!$C230=INDIRECT("'"&amp;O$145&amp;"'!B1:B300")),0))</f>
        <v>0</v>
      </c>
      <c r="P230" s="18"/>
      <c r="Q230" s="16">
        <f t="shared" ca="1" si="10"/>
        <v>1.0030788238569883</v>
      </c>
    </row>
    <row r="231" spans="2:17" ht="15.6" thickTop="1" thickBot="1" x14ac:dyDescent="0.35">
      <c r="B231" t="s">
        <v>14</v>
      </c>
      <c r="C231">
        <f t="shared" si="9"/>
        <v>3</v>
      </c>
      <c r="D231" s="18">
        <f t="array" aca="1" ref="D231" ca="1">INDEX(OFFSET(INDIRECT("'"&amp;D$145&amp;"'!A1"),0,$C$144,200,1),MATCH(1,(_summary!$B231=INDIRECT("'"&amp;D$145&amp;"'!A1:A300"))*(_summary!$C231=INDIRECT("'"&amp;D$145&amp;"'!B1:B300")),0))</f>
        <v>0.11649969113269402</v>
      </c>
      <c r="E231" s="18">
        <f t="array" aca="1" ref="E231" ca="1">INDEX(OFFSET(INDIRECT("'"&amp;E$145&amp;"'!A1"),0,$C$144,200,1),MATCH(1,(_summary!$B231=INDIRECT("'"&amp;E$145&amp;"'!A1:A300"))*(_summary!$C231=INDIRECT("'"&amp;E$145&amp;"'!B1:B300")),0))</f>
        <v>0.23391309815184078</v>
      </c>
      <c r="F231" s="18">
        <f t="array" aca="1" ref="F231" ca="1">INDEX(OFFSET(INDIRECT("'"&amp;F$145&amp;"'!A1"),0,$C$144,200,1),MATCH(1,(_summary!$B231=INDIRECT("'"&amp;F$145&amp;"'!A1:A300"))*(_summary!$C231=INDIRECT("'"&amp;F$145&amp;"'!B1:B300")),0))</f>
        <v>0.35337919238735738</v>
      </c>
      <c r="G231" s="18">
        <f t="array" aca="1" ref="G231" ca="1">INDEX(OFFSET(INDIRECT("'"&amp;G$145&amp;"'!A1"),0,$C$144,200,1),MATCH(1,(_summary!$B231=INDIRECT("'"&amp;G$145&amp;"'!A1:A300"))*(_summary!$C231=INDIRECT("'"&amp;G$145&amp;"'!B1:B300")),0))</f>
        <v>8.3181112782059749E-5</v>
      </c>
      <c r="H231" s="18">
        <f t="array" aca="1" ref="H231" ca="1">INDEX(OFFSET(INDIRECT("'"&amp;H$145&amp;"'!A1"),0,$C$144,200,1),MATCH(1,(_summary!$B231=INDIRECT("'"&amp;H$145&amp;"'!A1:A300"))*(_summary!$C231=INDIRECT("'"&amp;H$145&amp;"'!B1:B300")),0))</f>
        <v>2.0309774686918428E-2</v>
      </c>
      <c r="I231" s="18">
        <f t="array" aca="1" ref="I231" ca="1">INDEX(OFFSET(INDIRECT("'"&amp;I$145&amp;"'!A1"),0,$C$144,200,1),MATCH(1,(_summary!$B231=INDIRECT("'"&amp;I$145&amp;"'!A1:A300"))*(_summary!$C231=INDIRECT("'"&amp;I$145&amp;"'!B1:B300")),0))</f>
        <v>2.4371729624302115E-3</v>
      </c>
      <c r="J231" s="18">
        <f t="array" aca="1" ref="J231" ca="1">INDEX(OFFSET(INDIRECT("'"&amp;J$145&amp;"'!A1"),0,$C$144,200,1),MATCH(1,(_summary!$B231=INDIRECT("'"&amp;J$145&amp;"'!A1:A300"))*(_summary!$C231=INDIRECT("'"&amp;J$145&amp;"'!B1:B300")),0))</f>
        <v>2.4371729624302115E-3</v>
      </c>
      <c r="K231" s="18">
        <f t="array" aca="1" ref="K231" ca="1">INDEX(OFFSET(INDIRECT("'"&amp;K$145&amp;"'!A1"),0,$C$144,200,1),MATCH(1,(_summary!$B231=INDIRECT("'"&amp;K$145&amp;"'!A1:A300"))*(_summary!$C231=INDIRECT("'"&amp;K$145&amp;"'!B1:B300")),0))</f>
        <v>0.19051400884334982</v>
      </c>
      <c r="L231" s="18">
        <f t="array" aca="1" ref="L231" ca="1">INDEX(OFFSET(INDIRECT("'"&amp;L$145&amp;"'!A1"),0,$C$144,200,1),MATCH(1,(_summary!$B231=INDIRECT("'"&amp;L$145&amp;"'!A1:A300"))*(_summary!$C231=INDIRECT("'"&amp;L$145&amp;"'!B1:B300")),0))</f>
        <v>6.0929324060755283E-2</v>
      </c>
      <c r="M231" s="18">
        <f t="array" aca="1" ref="M231" ca="1">INDEX(OFFSET(INDIRECT("'"&amp;M$145&amp;"'!A1"),0,$C$144,200,1),MATCH(1,(_summary!$B231=INDIRECT("'"&amp;M$145&amp;"'!A1:A300"))*(_summary!$C231=INDIRECT("'"&amp;M$145&amp;"'!B1:B300")),0))</f>
        <v>1.4623037774581269E-2</v>
      </c>
      <c r="N231" s="18">
        <f t="array" aca="1" ref="N231" ca="1">INDEX(OFFSET(INDIRECT("'"&amp;N$145&amp;"'!A1"),0,$C$144,200,1),MATCH(1,(_summary!$B231=INDIRECT("'"&amp;N$145&amp;"'!A1:A300"))*(_summary!$C231=INDIRECT("'"&amp;N$145&amp;"'!B1:B300")),0))</f>
        <v>4.874345924860423E-3</v>
      </c>
      <c r="O231" s="18">
        <f t="array" aca="1" ref="O231" ca="1">INDEX(OFFSET(INDIRECT("'"&amp;O$145&amp;"'!A1"),0,$C$144,200,1),MATCH(1,(_summary!$B231=INDIRECT("'"&amp;O$145&amp;"'!A1:A300"))*(_summary!$C231=INDIRECT("'"&amp;O$145&amp;"'!B1:B300")),0))</f>
        <v>0</v>
      </c>
      <c r="P231" s="18"/>
      <c r="Q231" s="16">
        <f t="shared" ca="1" si="10"/>
        <v>0.99999999999999978</v>
      </c>
    </row>
    <row r="232" spans="2:17" ht="15.6" thickTop="1" thickBot="1" x14ac:dyDescent="0.35">
      <c r="B232" t="s">
        <v>4</v>
      </c>
      <c r="C232">
        <f t="shared" si="9"/>
        <v>3</v>
      </c>
      <c r="D232" s="18">
        <f t="array" aca="1" ref="D232" ca="1">INDEX(OFFSET(INDIRECT("'"&amp;D$145&amp;"'!A1"),0,$C$144,200,1),MATCH(1,(_summary!$B232=INDIRECT("'"&amp;D$145&amp;"'!A1:A300"))*(_summary!$C232=INDIRECT("'"&amp;D$145&amp;"'!B1:B300")),0))</f>
        <v>0.24544707534354265</v>
      </c>
      <c r="E232" s="18">
        <f t="array" aca="1" ref="E232" ca="1">INDEX(OFFSET(INDIRECT("'"&amp;E$145&amp;"'!A1"),0,$C$144,200,1),MATCH(1,(_summary!$B232=INDIRECT("'"&amp;E$145&amp;"'!A1:A300"))*(_summary!$C232=INDIRECT("'"&amp;E$145&amp;"'!B1:B300")),0))</f>
        <v>0.48572779199021343</v>
      </c>
      <c r="F232" s="18">
        <f t="array" aca="1" ref="F232" ca="1">INDEX(OFFSET(INDIRECT("'"&amp;F$145&amp;"'!A1"),0,$C$144,200,1),MATCH(1,(_summary!$B232=INDIRECT("'"&amp;F$145&amp;"'!A1:A300"))*(_summary!$C232=INDIRECT("'"&amp;F$145&amp;"'!B1:B300")),0))</f>
        <v>4.4700184258462054E-2</v>
      </c>
      <c r="G232" s="18">
        <f t="array" aca="1" ref="G232" ca="1">INDEX(OFFSET(INDIRECT("'"&amp;G$145&amp;"'!A1"),0,$C$144,200,1),MATCH(1,(_summary!$B232=INDIRECT("'"&amp;G$145&amp;"'!A1:A300"))*(_summary!$C232=INDIRECT("'"&amp;G$145&amp;"'!B1:B300")),0))</f>
        <v>9.7748133987217052E-3</v>
      </c>
      <c r="H232" s="18">
        <f t="array" aca="1" ref="H232" ca="1">INDEX(OFFSET(INDIRECT("'"&amp;H$145&amp;"'!A1"),0,$C$144,200,1),MATCH(1,(_summary!$B232=INDIRECT("'"&amp;H$145&amp;"'!A1:A300"))*(_summary!$C232=INDIRECT("'"&amp;H$145&amp;"'!B1:B300")),0))</f>
        <v>1.8862915854046057E-2</v>
      </c>
      <c r="I232" s="18">
        <f t="array" aca="1" ref="I232" ca="1">INDEX(OFFSET(INDIRECT("'"&amp;I$145&amp;"'!A1"),0,$C$144,200,1),MATCH(1,(_summary!$B232=INDIRECT("'"&amp;I$145&amp;"'!A1:A300"))*(_summary!$C232=INDIRECT("'"&amp;I$145&amp;"'!B1:B300")),0))</f>
        <v>2.2635499024855274E-3</v>
      </c>
      <c r="J232" s="18">
        <f t="array" aca="1" ref="J232" ca="1">INDEX(OFFSET(INDIRECT("'"&amp;J$145&amp;"'!A1"),0,$C$144,200,1),MATCH(1,(_summary!$B232=INDIRECT("'"&amp;J$145&amp;"'!A1:A300"))*(_summary!$C232=INDIRECT("'"&amp;J$145&amp;"'!B1:B300")),0))</f>
        <v>2.2635499024855274E-3</v>
      </c>
      <c r="K232" s="18">
        <f t="array" aca="1" ref="K232" ca="1">INDEX(OFFSET(INDIRECT("'"&amp;K$145&amp;"'!A1"),0,$C$144,200,1),MATCH(1,(_summary!$B232=INDIRECT("'"&amp;K$145&amp;"'!A1:A300"))*(_summary!$C232=INDIRECT("'"&amp;K$145&amp;"'!B1:B300")),0))</f>
        <v>0.1101771868956956</v>
      </c>
      <c r="L232" s="18">
        <f t="array" aca="1" ref="L232" ca="1">INDEX(OFFSET(INDIRECT("'"&amp;L$145&amp;"'!A1"),0,$C$144,200,1),MATCH(1,(_summary!$B232=INDIRECT("'"&amp;L$145&amp;"'!A1:A300"))*(_summary!$C232=INDIRECT("'"&amp;L$145&amp;"'!B1:B300")),0))</f>
        <v>6.0388191937199395E-2</v>
      </c>
      <c r="M232" s="18">
        <f t="array" aca="1" ref="M232" ca="1">INDEX(OFFSET(INDIRECT("'"&amp;M$145&amp;"'!A1"),0,$C$144,200,1),MATCH(1,(_summary!$B232=INDIRECT("'"&amp;M$145&amp;"'!A1:A300"))*(_summary!$C232=INDIRECT("'"&amp;M$145&amp;"'!B1:B300")),0))</f>
        <v>1.5462796660063154E-2</v>
      </c>
      <c r="N232" s="18">
        <f t="array" aca="1" ref="N232" ca="1">INDEX(OFFSET(INDIRECT("'"&amp;N$145&amp;"'!A1"),0,$C$144,200,1),MATCH(1,(_summary!$B232=INDIRECT("'"&amp;N$145&amp;"'!A1:A300"))*(_summary!$C232=INDIRECT("'"&amp;N$145&amp;"'!B1:B300")),0))</f>
        <v>4.5270998049710548E-3</v>
      </c>
      <c r="O232" s="18">
        <f t="array" aca="1" ref="O232" ca="1">INDEX(OFFSET(INDIRECT("'"&amp;O$145&amp;"'!A1"),0,$C$144,200,1),MATCH(1,(_summary!$B232=INDIRECT("'"&amp;O$145&amp;"'!A1:A300"))*(_summary!$C232=INDIRECT("'"&amp;O$145&amp;"'!B1:B300")),0))</f>
        <v>4.0484405211394214E-4</v>
      </c>
      <c r="P232" s="18"/>
      <c r="Q232" s="16">
        <f t="shared" ca="1" si="10"/>
        <v>1</v>
      </c>
    </row>
    <row r="233" spans="2:17" ht="15.6" thickTop="1" thickBot="1" x14ac:dyDescent="0.35">
      <c r="B233" t="s">
        <v>12</v>
      </c>
      <c r="C233">
        <f t="shared" si="9"/>
        <v>4</v>
      </c>
      <c r="D233" s="18">
        <f t="array" aca="1" ref="D233" ca="1">INDEX(OFFSET(INDIRECT("'"&amp;D$145&amp;"'!A1"),0,$C$144,200,1),MATCH(1,(_summary!$B233=INDIRECT("'"&amp;D$145&amp;"'!A1:A300"))*(_summary!$C233=INDIRECT("'"&amp;D$145&amp;"'!B1:B300")),0))</f>
        <v>0.2514136938471358</v>
      </c>
      <c r="E233" s="18">
        <f t="array" aca="1" ref="E233" ca="1">INDEX(OFFSET(INDIRECT("'"&amp;E$145&amp;"'!A1"),0,$C$144,200,1),MATCH(1,(_summary!$B233=INDIRECT("'"&amp;E$145&amp;"'!A1:A300"))*(_summary!$C233=INDIRECT("'"&amp;E$145&amp;"'!B1:B300")),0))</f>
        <v>0.17304812681908593</v>
      </c>
      <c r="F233" s="18">
        <f t="array" aca="1" ref="F233" ca="1">INDEX(OFFSET(INDIRECT("'"&amp;F$145&amp;"'!A1"),0,$C$144,200,1),MATCH(1,(_summary!$B233=INDIRECT("'"&amp;F$145&amp;"'!A1:A300"))*(_summary!$C233=INDIRECT("'"&amp;F$145&amp;"'!B1:B300")),0))</f>
        <v>0.10980695879904608</v>
      </c>
      <c r="G233" s="18">
        <f t="array" aca="1" ref="G233" ca="1">INDEX(OFFSET(INDIRECT("'"&amp;G$145&amp;"'!A1"),0,$C$144,200,1),MATCH(1,(_summary!$B233=INDIRECT("'"&amp;G$145&amp;"'!A1:A300"))*(_summary!$C233=INDIRECT("'"&amp;G$145&amp;"'!B1:B300")),0))</f>
        <v>5.6754380659329497E-4</v>
      </c>
      <c r="H233" s="18">
        <f t="array" aca="1" ref="H233" ca="1">INDEX(OFFSET(INDIRECT("'"&amp;H$145&amp;"'!A1"),0,$C$144,200,1),MATCH(1,(_summary!$B233=INDIRECT("'"&amp;H$145&amp;"'!A1:A300"))*(_summary!$C233=INDIRECT("'"&amp;H$145&amp;"'!B1:B300")),0))</f>
        <v>1.9701329118547974E-2</v>
      </c>
      <c r="I233" s="18">
        <f t="array" aca="1" ref="I233" ca="1">INDEX(OFFSET(INDIRECT("'"&amp;I$145&amp;"'!A1"),0,$C$144,200,1),MATCH(1,(_summary!$B233=INDIRECT("'"&amp;I$145&amp;"'!A1:A300"))*(_summary!$C233=INDIRECT("'"&amp;I$145&amp;"'!B1:B300")),0))</f>
        <v>3.5527943285629904E-3</v>
      </c>
      <c r="J233" s="18">
        <f t="array" aca="1" ref="J233" ca="1">INDEX(OFFSET(INDIRECT("'"&amp;J$145&amp;"'!A1"),0,$C$144,200,1),MATCH(1,(_summary!$B233=INDIRECT("'"&amp;J$145&amp;"'!A1:A300"))*(_summary!$C233=INDIRECT("'"&amp;J$145&amp;"'!B1:B300")),0))</f>
        <v>2.6596794310039772E-3</v>
      </c>
      <c r="K233" s="18">
        <f t="array" aca="1" ref="K233" ca="1">INDEX(OFFSET(INDIRECT("'"&amp;K$145&amp;"'!A1"),0,$C$144,200,1),MATCH(1,(_summary!$B233=INDIRECT("'"&amp;K$145&amp;"'!A1:A300"))*(_summary!$C233=INDIRECT("'"&amp;K$145&amp;"'!B1:B300")),0))</f>
        <v>0.30530433015831221</v>
      </c>
      <c r="L233" s="18">
        <f t="array" aca="1" ref="L233" ca="1">INDEX(OFFSET(INDIRECT("'"&amp;L$145&amp;"'!A1"),0,$C$144,200,1),MATCH(1,(_summary!$B233=INDIRECT("'"&amp;L$145&amp;"'!A1:A300"))*(_summary!$C233=INDIRECT("'"&amp;L$145&amp;"'!B1:B300")),0))</f>
        <v>8.708182750005071E-2</v>
      </c>
      <c r="M233" s="18">
        <f t="array" aca="1" ref="M233" ca="1">INDEX(OFFSET(INDIRECT("'"&amp;M$145&amp;"'!A1"),0,$C$144,200,1),MATCH(1,(_summary!$B233=INDIRECT("'"&amp;M$145&amp;"'!A1:A300"))*(_summary!$C233=INDIRECT("'"&amp;M$145&amp;"'!B1:B300")),0))</f>
        <v>4.1872712814962153E-2</v>
      </c>
      <c r="N233" s="18">
        <f t="array" aca="1" ref="N233" ca="1">INDEX(OFFSET(INDIRECT("'"&amp;N$145&amp;"'!A1"),0,$C$144,200,1),MATCH(1,(_summary!$B233=INDIRECT("'"&amp;N$145&amp;"'!A1:A300"))*(_summary!$C233=INDIRECT("'"&amp;N$145&amp;"'!B1:B300")),0))</f>
        <v>5.3193588620079543E-3</v>
      </c>
      <c r="O233" s="18">
        <f t="array" aca="1" ref="O233" ca="1">INDEX(OFFSET(INDIRECT("'"&amp;O$145&amp;"'!A1"),0,$C$144,200,1),MATCH(1,(_summary!$B233=INDIRECT("'"&amp;O$145&amp;"'!A1:A300"))*(_summary!$C233=INDIRECT("'"&amp;O$145&amp;"'!B1:B300")),0))</f>
        <v>0</v>
      </c>
      <c r="P233" s="18"/>
      <c r="Q233" s="16">
        <f t="shared" ca="1" si="10"/>
        <v>1.0003283554853091</v>
      </c>
    </row>
    <row r="234" spans="2:17" ht="15.6" thickTop="1" thickBot="1" x14ac:dyDescent="0.35">
      <c r="B234" t="s">
        <v>1</v>
      </c>
      <c r="C234">
        <f t="shared" si="9"/>
        <v>4</v>
      </c>
      <c r="D234" s="18">
        <f t="array" aca="1" ref="D234" ca="1">INDEX(OFFSET(INDIRECT("'"&amp;D$145&amp;"'!A1"),0,$C$144,200,1),MATCH(1,(_summary!$B234=INDIRECT("'"&amp;D$145&amp;"'!A1:A300"))*(_summary!$C234=INDIRECT("'"&amp;D$145&amp;"'!B1:B300")),0))</f>
        <v>0.18662935070659542</v>
      </c>
      <c r="E234" s="18">
        <f t="array" aca="1" ref="E234" ca="1">INDEX(OFFSET(INDIRECT("'"&amp;E$145&amp;"'!A1"),0,$C$144,200,1),MATCH(1,(_summary!$B234=INDIRECT("'"&amp;E$145&amp;"'!A1:A300"))*(_summary!$C234=INDIRECT("'"&amp;E$145&amp;"'!B1:B300")),0))</f>
        <v>0.29646464621644741</v>
      </c>
      <c r="F234" s="18">
        <f t="array" aca="1" ref="F234" ca="1">INDEX(OFFSET(INDIRECT("'"&amp;F$145&amp;"'!A1"),0,$C$144,200,1),MATCH(1,(_summary!$B234=INDIRECT("'"&amp;F$145&amp;"'!A1:A300"))*(_summary!$C234=INDIRECT("'"&amp;F$145&amp;"'!B1:B300")),0))</f>
        <v>0.19150440934708335</v>
      </c>
      <c r="G234" s="18">
        <f t="array" aca="1" ref="G234" ca="1">INDEX(OFFSET(INDIRECT("'"&amp;G$145&amp;"'!A1"),0,$C$144,200,1),MATCH(1,(_summary!$B234=INDIRECT("'"&amp;G$145&amp;"'!A1:A300"))*(_summary!$C234=INDIRECT("'"&amp;G$145&amp;"'!B1:B300")),0))</f>
        <v>5.5454436131729349E-3</v>
      </c>
      <c r="H234" s="18">
        <f t="array" aca="1" ref="H234" ca="1">INDEX(OFFSET(INDIRECT("'"&amp;H$145&amp;"'!A1"),0,$C$144,200,1),MATCH(1,(_summary!$B234=INDIRECT("'"&amp;H$145&amp;"'!A1:A300"))*(_summary!$C234=INDIRECT("'"&amp;H$145&amp;"'!B1:B300")),0))</f>
        <v>3.4305276162283065E-2</v>
      </c>
      <c r="I234" s="18">
        <f t="array" aca="1" ref="I234" ca="1">INDEX(OFFSET(INDIRECT("'"&amp;I$145&amp;"'!A1"),0,$C$144,200,1),MATCH(1,(_summary!$B234=INDIRECT("'"&amp;I$145&amp;"'!A1:A300"))*(_summary!$C234=INDIRECT("'"&amp;I$145&amp;"'!B1:B300")),0))</f>
        <v>4.6312122819082138E-3</v>
      </c>
      <c r="J234" s="18">
        <f t="array" aca="1" ref="J234" ca="1">INDEX(OFFSET(INDIRECT("'"&amp;J$145&amp;"'!A1"),0,$C$144,200,1),MATCH(1,(_summary!$B234=INDIRECT("'"&amp;J$145&amp;"'!A1:A300"))*(_summary!$C234=INDIRECT("'"&amp;J$145&amp;"'!B1:B300")),0))</f>
        <v>4.6312122819082138E-3</v>
      </c>
      <c r="K234" s="18">
        <f t="array" aca="1" ref="K234" ca="1">INDEX(OFFSET(INDIRECT("'"&amp;K$145&amp;"'!A1"),0,$C$144,200,1),MATCH(1,(_summary!$B234=INDIRECT("'"&amp;K$145&amp;"'!A1:A300"))*(_summary!$C234=INDIRECT("'"&amp;K$145&amp;"'!B1:B300")),0))</f>
        <v>0.12562853361409748</v>
      </c>
      <c r="L234" s="18">
        <f t="array" aca="1" ref="L234" ca="1">INDEX(OFFSET(INDIRECT("'"&amp;L$145&amp;"'!A1"),0,$C$144,200,1),MATCH(1,(_summary!$B234=INDIRECT("'"&amp;L$145&amp;"'!A1:A300"))*(_summary!$C234=INDIRECT("'"&amp;L$145&amp;"'!B1:B300")),0))</f>
        <v>0.11033714060787703</v>
      </c>
      <c r="M234" s="18">
        <f t="array" aca="1" ref="M234" ca="1">INDEX(OFFSET(INDIRECT("'"&amp;M$145&amp;"'!A1"),0,$C$144,200,1),MATCH(1,(_summary!$B234=INDIRECT("'"&amp;M$145&amp;"'!A1:A300"))*(_summary!$C234=INDIRECT("'"&amp;M$145&amp;"'!B1:B300")),0))</f>
        <v>3.1631308315468086E-2</v>
      </c>
      <c r="N234" s="18">
        <f t="array" aca="1" ref="N234" ca="1">INDEX(OFFSET(INDIRECT("'"&amp;N$145&amp;"'!A1"),0,$C$144,200,1),MATCH(1,(_summary!$B234=INDIRECT("'"&amp;N$145&amp;"'!A1:A300"))*(_summary!$C234=INDIRECT("'"&amp;N$145&amp;"'!B1:B300")),0))</f>
        <v>9.2624245638164276E-3</v>
      </c>
      <c r="O234" s="18">
        <f t="array" aca="1" ref="O234" ca="1">INDEX(OFFSET(INDIRECT("'"&amp;O$145&amp;"'!A1"),0,$C$144,200,1),MATCH(1,(_summary!$B234=INDIRECT("'"&amp;O$145&amp;"'!A1:A300"))*(_summary!$C234=INDIRECT("'"&amp;O$145&amp;"'!B1:B300")),0))</f>
        <v>2.2983314094233068E-6</v>
      </c>
      <c r="P234" s="18"/>
      <c r="Q234" s="16">
        <f t="shared" ca="1" si="10"/>
        <v>1.000573256042067</v>
      </c>
    </row>
    <row r="235" spans="2:17" ht="15.6" thickTop="1" thickBot="1" x14ac:dyDescent="0.35">
      <c r="B235" t="s">
        <v>19</v>
      </c>
      <c r="C235">
        <f t="shared" si="9"/>
        <v>4</v>
      </c>
      <c r="D235" s="18">
        <f t="array" aca="1" ref="D235" ca="1">INDEX(OFFSET(INDIRECT("'"&amp;D$145&amp;"'!A1"),0,$C$144,200,1),MATCH(1,(_summary!$B235=INDIRECT("'"&amp;D$145&amp;"'!A1:A300"))*(_summary!$C235=INDIRECT("'"&amp;D$145&amp;"'!B1:B300")),0))</f>
        <v>0.48183964500565085</v>
      </c>
      <c r="E235" s="18">
        <f t="array" aca="1" ref="E235" ca="1">INDEX(OFFSET(INDIRECT("'"&amp;E$145&amp;"'!A1"),0,$C$144,200,1),MATCH(1,(_summary!$B235=INDIRECT("'"&amp;E$145&amp;"'!A1:A300"))*(_summary!$C235=INDIRECT("'"&amp;E$145&amp;"'!B1:B300")),0))</f>
        <v>3.4071800710324035E-2</v>
      </c>
      <c r="F235" s="18">
        <f t="array" aca="1" ref="F235" ca="1">INDEX(OFFSET(INDIRECT("'"&amp;F$145&amp;"'!A1"),0,$C$144,200,1),MATCH(1,(_summary!$B235=INDIRECT("'"&amp;F$145&amp;"'!A1:A300"))*(_summary!$C235=INDIRECT("'"&amp;F$145&amp;"'!B1:B300")),0))</f>
        <v>1.9164094170369639E-4</v>
      </c>
      <c r="G235" s="18">
        <f t="array" aca="1" ref="G235" ca="1">INDEX(OFFSET(INDIRECT("'"&amp;G$145&amp;"'!A1"),0,$C$144,200,1),MATCH(1,(_summary!$B235=INDIRECT("'"&amp;G$145&amp;"'!A1:A300"))*(_summary!$C235=INDIRECT("'"&amp;G$145&amp;"'!B1:B300")),0))</f>
        <v>4.8642518305513166E-2</v>
      </c>
      <c r="H235" s="18">
        <f t="array" aca="1" ref="H235" ca="1">INDEX(OFFSET(INDIRECT("'"&amp;H$145&amp;"'!A1"),0,$C$144,200,1),MATCH(1,(_summary!$B235=INDIRECT("'"&amp;H$145&amp;"'!A1:A300"))*(_summary!$C235=INDIRECT("'"&amp;H$145&amp;"'!B1:B300")),0))</f>
        <v>5.7629752653412568E-3</v>
      </c>
      <c r="I235" s="18">
        <f t="array" aca="1" ref="I235" ca="1">INDEX(OFFSET(INDIRECT("'"&amp;I$145&amp;"'!A1"),0,$C$144,200,1),MATCH(1,(_summary!$B235=INDIRECT("'"&amp;I$145&amp;"'!A1:A300"))*(_summary!$C235=INDIRECT("'"&amp;I$145&amp;"'!B1:B300")),0))</f>
        <v>7.7800166082106991E-4</v>
      </c>
      <c r="J235" s="18">
        <f t="array" aca="1" ref="J235" ca="1">INDEX(OFFSET(INDIRECT("'"&amp;J$145&amp;"'!A1"),0,$C$144,200,1),MATCH(1,(_summary!$B235=INDIRECT("'"&amp;J$145&amp;"'!A1:A300"))*(_summary!$C235=INDIRECT("'"&amp;J$145&amp;"'!B1:B300")),0))</f>
        <v>7.7800166082106991E-4</v>
      </c>
      <c r="K235" s="18">
        <f t="array" aca="1" ref="K235" ca="1">INDEX(OFFSET(INDIRECT("'"&amp;K$145&amp;"'!A1"),0,$C$144,200,1),MATCH(1,(_summary!$B235=INDIRECT("'"&amp;K$145&amp;"'!A1:A300"))*(_summary!$C235=INDIRECT("'"&amp;K$145&amp;"'!B1:B300")),0))</f>
        <v>0.39781216148199933</v>
      </c>
      <c r="L235" s="18">
        <f t="array" aca="1" ref="L235" ca="1">INDEX(OFFSET(INDIRECT("'"&amp;L$145&amp;"'!A1"),0,$C$144,200,1),MATCH(1,(_summary!$B235=INDIRECT("'"&amp;L$145&amp;"'!A1:A300"))*(_summary!$C235=INDIRECT("'"&amp;L$145&amp;"'!B1:B300")),0))</f>
        <v>1.7288925796023771E-2</v>
      </c>
      <c r="M235" s="18">
        <f t="array" aca="1" ref="M235" ca="1">INDEX(OFFSET(INDIRECT("'"&amp;M$145&amp;"'!A1"),0,$C$144,200,1),MATCH(1,(_summary!$B235=INDIRECT("'"&amp;M$145&amp;"'!A1:A300"))*(_summary!$C235=INDIRECT("'"&amp;M$145&amp;"'!B1:B300")),0))</f>
        <v>1.1374375437915304E-2</v>
      </c>
      <c r="N235" s="18">
        <f t="array" aca="1" ref="N235" ca="1">INDEX(OFFSET(INDIRECT("'"&amp;N$145&amp;"'!A1"),0,$C$144,200,1),MATCH(1,(_summary!$B235=INDIRECT("'"&amp;N$145&amp;"'!A1:A300"))*(_summary!$C235=INDIRECT("'"&amp;N$145&amp;"'!B1:B300")),0))</f>
        <v>1.5560033216421398E-3</v>
      </c>
      <c r="O235" s="18">
        <f t="array" aca="1" ref="O235" ca="1">INDEX(OFFSET(INDIRECT("'"&amp;O$145&amp;"'!A1"),0,$C$144,200,1),MATCH(1,(_summary!$B235=INDIRECT("'"&amp;O$145&amp;"'!A1:A300"))*(_summary!$C235=INDIRECT("'"&amp;O$145&amp;"'!B1:B300")),0))</f>
        <v>0</v>
      </c>
      <c r="P235" s="18"/>
      <c r="Q235" s="16">
        <f t="shared" ca="1" si="10"/>
        <v>1.0000960495877558</v>
      </c>
    </row>
    <row r="236" spans="2:17" ht="15.6" thickTop="1" thickBot="1" x14ac:dyDescent="0.35">
      <c r="B236" t="s">
        <v>22</v>
      </c>
      <c r="C236">
        <f t="shared" si="9"/>
        <v>4</v>
      </c>
      <c r="D236" s="18">
        <f t="array" aca="1" ref="D236" ca="1">INDEX(OFFSET(INDIRECT("'"&amp;D$145&amp;"'!A1"),0,$C$144,200,1),MATCH(1,(_summary!$B236=INDIRECT("'"&amp;D$145&amp;"'!A1:A300"))*(_summary!$C236=INDIRECT("'"&amp;D$145&amp;"'!B1:B300")),0))</f>
        <v>0.24110082160836124</v>
      </c>
      <c r="E236" s="18">
        <f t="array" aca="1" ref="E236" ca="1">INDEX(OFFSET(INDIRECT("'"&amp;E$145&amp;"'!A1"),0,$C$144,200,1),MATCH(1,(_summary!$B236=INDIRECT("'"&amp;E$145&amp;"'!A1:A300"))*(_summary!$C236=INDIRECT("'"&amp;E$145&amp;"'!B1:B300")),0))</f>
        <v>0.1556316198211343</v>
      </c>
      <c r="F236" s="18">
        <f t="array" aca="1" ref="F236" ca="1">INDEX(OFFSET(INDIRECT("'"&amp;F$145&amp;"'!A1"),0,$C$144,200,1),MATCH(1,(_summary!$B236=INDIRECT("'"&amp;F$145&amp;"'!A1:A300"))*(_summary!$C236=INDIRECT("'"&amp;F$145&amp;"'!B1:B300")),0))</f>
        <v>1.8819883715929887E-2</v>
      </c>
      <c r="G236" s="18">
        <f t="array" aca="1" ref="G236" ca="1">INDEX(OFFSET(INDIRECT("'"&amp;G$145&amp;"'!A1"),0,$C$144,200,1),MATCH(1,(_summary!$B236=INDIRECT("'"&amp;G$145&amp;"'!A1:A300"))*(_summary!$C236=INDIRECT("'"&amp;G$145&amp;"'!B1:B300")),0))</f>
        <v>1.0993008153853115E-3</v>
      </c>
      <c r="H236" s="18">
        <f t="array" aca="1" ref="H236" ca="1">INDEX(OFFSET(INDIRECT("'"&amp;H$145&amp;"'!A1"),0,$C$144,200,1),MATCH(1,(_summary!$B236=INDIRECT("'"&amp;H$145&amp;"'!A1:A300"))*(_summary!$C236=INDIRECT("'"&amp;H$145&amp;"'!B1:B300")),0))</f>
        <v>1.2202921765962951E-2</v>
      </c>
      <c r="I236" s="18">
        <f t="array" aca="1" ref="I236" ca="1">INDEX(OFFSET(INDIRECT("'"&amp;I$145&amp;"'!A1"),0,$C$144,200,1),MATCH(1,(_summary!$B236=INDIRECT("'"&amp;I$145&amp;"'!A1:A300"))*(_summary!$C236=INDIRECT("'"&amp;I$145&amp;"'!B1:B300")),0))</f>
        <v>1.6473944384049984E-3</v>
      </c>
      <c r="J236" s="18">
        <f t="array" aca="1" ref="J236" ca="1">INDEX(OFFSET(INDIRECT("'"&amp;J$145&amp;"'!A1"),0,$C$144,200,1),MATCH(1,(_summary!$B236=INDIRECT("'"&amp;J$145&amp;"'!A1:A300"))*(_summary!$C236=INDIRECT("'"&amp;J$145&amp;"'!B1:B300")),0))</f>
        <v>1.6473944384049984E-3</v>
      </c>
      <c r="K236" s="18">
        <f t="array" aca="1" ref="K236" ca="1">INDEX(OFFSET(INDIRECT("'"&amp;K$145&amp;"'!A1"),0,$C$144,200,1),MATCH(1,(_summary!$B236=INDIRECT("'"&amp;K$145&amp;"'!A1:A300"))*(_summary!$C236=INDIRECT("'"&amp;K$145&amp;"'!B1:B300")),0))</f>
        <v>0.51333553624542994</v>
      </c>
      <c r="L236" s="18">
        <f t="array" aca="1" ref="L236" ca="1">INDEX(OFFSET(INDIRECT("'"&amp;L$145&amp;"'!A1"),0,$C$144,200,1),MATCH(1,(_summary!$B236=INDIRECT("'"&amp;L$145&amp;"'!A1:A300"))*(_summary!$C236=INDIRECT("'"&amp;L$145&amp;"'!B1:B300")),0))</f>
        <v>3.6608765297888854E-2</v>
      </c>
      <c r="M236" s="18">
        <f t="array" aca="1" ref="M236" ca="1">INDEX(OFFSET(INDIRECT("'"&amp;M$145&amp;"'!A1"),0,$C$144,200,1),MATCH(1,(_summary!$B236=INDIRECT("'"&amp;M$145&amp;"'!A1:A300"))*(_summary!$C236=INDIRECT("'"&amp;M$145&amp;"'!B1:B300")),0))</f>
        <v>1.4814955005720352E-2</v>
      </c>
      <c r="N236" s="18">
        <f t="array" aca="1" ref="N236" ca="1">INDEX(OFFSET(INDIRECT("'"&amp;N$145&amp;"'!A1"),0,$C$144,200,1),MATCH(1,(_summary!$B236=INDIRECT("'"&amp;N$145&amp;"'!A1:A300"))*(_summary!$C236=INDIRECT("'"&amp;N$145&amp;"'!B1:B300")),0))</f>
        <v>3.2947888768099969E-3</v>
      </c>
      <c r="O236" s="18">
        <f t="array" aca="1" ref="O236" ca="1">INDEX(OFFSET(INDIRECT("'"&amp;O$145&amp;"'!A1"),0,$C$144,200,1),MATCH(1,(_summary!$B236=INDIRECT("'"&amp;O$145&amp;"'!A1:A300"))*(_summary!$C236=INDIRECT("'"&amp;O$145&amp;"'!B1:B300")),0))</f>
        <v>0</v>
      </c>
      <c r="P236" s="18"/>
      <c r="Q236" s="16">
        <f t="shared" ca="1" si="10"/>
        <v>1.0002033820294327</v>
      </c>
    </row>
    <row r="237" spans="2:17" ht="15.6" thickTop="1" thickBot="1" x14ac:dyDescent="0.35">
      <c r="B237" t="s">
        <v>28</v>
      </c>
      <c r="C237">
        <f t="shared" si="9"/>
        <v>4</v>
      </c>
      <c r="D237" s="18">
        <f t="array" aca="1" ref="D237" ca="1">INDEX(OFFSET(INDIRECT("'"&amp;D$145&amp;"'!A1"),0,$C$144,200,1),MATCH(1,(_summary!$B237=INDIRECT("'"&amp;D$145&amp;"'!A1:A300"))*(_summary!$C237=INDIRECT("'"&amp;D$145&amp;"'!B1:B300")),0))</f>
        <v>0.42666367702656754</v>
      </c>
      <c r="E237" s="18">
        <f t="array" aca="1" ref="E237" ca="1">INDEX(OFFSET(INDIRECT("'"&amp;E$145&amp;"'!A1"),0,$C$144,200,1),MATCH(1,(_summary!$B237=INDIRECT("'"&amp;E$145&amp;"'!A1:A300"))*(_summary!$C237=INDIRECT("'"&amp;E$145&amp;"'!B1:B300")),0))</f>
        <v>7.7118473052484704E-2</v>
      </c>
      <c r="F237" s="18">
        <f t="array" aca="1" ref="F237" ca="1">INDEX(OFFSET(INDIRECT("'"&amp;F$145&amp;"'!A1"),0,$C$144,200,1),MATCH(1,(_summary!$B237=INDIRECT("'"&amp;F$145&amp;"'!A1:A300"))*(_summary!$C237=INDIRECT("'"&amp;F$145&amp;"'!B1:B300")),0))</f>
        <v>0.15819058952859485</v>
      </c>
      <c r="G237" s="18">
        <f t="array" aca="1" ref="G237" ca="1">INDEX(OFFSET(INDIRECT("'"&amp;G$145&amp;"'!A1"),0,$C$144,200,1),MATCH(1,(_summary!$B237=INDIRECT("'"&amp;G$145&amp;"'!A1:A300"))*(_summary!$C237=INDIRECT("'"&amp;G$145&amp;"'!B1:B300")),0))</f>
        <v>0</v>
      </c>
      <c r="H237" s="18">
        <f t="array" aca="1" ref="H237" ca="1">INDEX(OFFSET(INDIRECT("'"&amp;H$145&amp;"'!A1"),0,$C$144,200,1),MATCH(1,(_summary!$B237=INDIRECT("'"&amp;H$145&amp;"'!A1:A300"))*(_summary!$C237=INDIRECT("'"&amp;H$145&amp;"'!B1:B300")),0))</f>
        <v>1.6356849472099429E-2</v>
      </c>
      <c r="I237" s="18">
        <f t="array" aca="1" ref="I237" ca="1">INDEX(OFFSET(INDIRECT("'"&amp;I$145&amp;"'!A1"),0,$C$144,200,1),MATCH(1,(_summary!$B237=INDIRECT("'"&amp;I$145&amp;"'!A1:A300"))*(_summary!$C237=INDIRECT("'"&amp;I$145&amp;"'!B1:B300")),0))</f>
        <v>2.2081746787334234E-3</v>
      </c>
      <c r="J237" s="18">
        <f t="array" aca="1" ref="J237" ca="1">INDEX(OFFSET(INDIRECT("'"&amp;J$145&amp;"'!A1"),0,$C$144,200,1),MATCH(1,(_summary!$B237=INDIRECT("'"&amp;J$145&amp;"'!A1:A300"))*(_summary!$C237=INDIRECT("'"&amp;J$145&amp;"'!B1:B300")),0))</f>
        <v>2.2081746787334234E-3</v>
      </c>
      <c r="K237" s="18">
        <f t="array" aca="1" ref="K237" ca="1">INDEX(OFFSET(INDIRECT("'"&amp;K$145&amp;"'!A1"),0,$C$144,200,1),MATCH(1,(_summary!$B237=INDIRECT("'"&amp;K$145&amp;"'!A1:A300"))*(_summary!$C237=INDIRECT("'"&amp;K$145&amp;"'!B1:B300")),0))</f>
        <v>5.4980647122926399E-2</v>
      </c>
      <c r="L237" s="18">
        <f t="array" aca="1" ref="L237" ca="1">INDEX(OFFSET(INDIRECT("'"&amp;L$145&amp;"'!A1"),0,$C$144,200,1),MATCH(1,(_summary!$B237=INDIRECT("'"&amp;L$145&amp;"'!A1:A300"))*(_summary!$C237=INDIRECT("'"&amp;L$145&amp;"'!B1:B300")),0))</f>
        <v>4.9070548416298286E-2</v>
      </c>
      <c r="M237" s="18">
        <f t="array" aca="1" ref="M237" ca="1">INDEX(OFFSET(INDIRECT("'"&amp;M$145&amp;"'!A1"),0,$C$144,200,1),MATCH(1,(_summary!$B237=INDIRECT("'"&amp;M$145&amp;"'!A1:A300"))*(_summary!$C237=INDIRECT("'"&amp;M$145&amp;"'!B1:B300")),0))</f>
        <v>0.20319719778914963</v>
      </c>
      <c r="N237" s="18">
        <f t="array" aca="1" ref="N237" ca="1">INDEX(OFFSET(INDIRECT("'"&amp;N$145&amp;"'!A1"),0,$C$144,200,1),MATCH(1,(_summary!$B237=INDIRECT("'"&amp;N$145&amp;"'!A1:A300"))*(_summary!$C237=INDIRECT("'"&amp;N$145&amp;"'!B1:B300")),0))</f>
        <v>1.0278282392280576E-2</v>
      </c>
      <c r="O237" s="18">
        <f t="array" aca="1" ref="O237" ca="1">INDEX(OFFSET(INDIRECT("'"&amp;O$145&amp;"'!A1"),0,$C$144,200,1),MATCH(1,(_summary!$B237=INDIRECT("'"&amp;O$145&amp;"'!A1:A300"))*(_summary!$C237=INDIRECT("'"&amp;O$145&amp;"'!B1:B300")),0))</f>
        <v>0</v>
      </c>
      <c r="P237" s="18"/>
      <c r="Q237" s="16">
        <f t="shared" ca="1" si="10"/>
        <v>1.0002726141578686</v>
      </c>
    </row>
    <row r="238" spans="2:17" ht="15.6" thickTop="1" thickBot="1" x14ac:dyDescent="0.35">
      <c r="B238" t="s">
        <v>13</v>
      </c>
      <c r="C238">
        <f t="shared" si="9"/>
        <v>4</v>
      </c>
      <c r="D238" s="18">
        <f t="array" aca="1" ref="D238" ca="1">INDEX(OFFSET(INDIRECT("'"&amp;D$145&amp;"'!A1"),0,$C$144,200,1),MATCH(1,(_summary!$B238=INDIRECT("'"&amp;D$145&amp;"'!A1:A300"))*(_summary!$C238=INDIRECT("'"&amp;D$145&amp;"'!B1:B300")),0))</f>
        <v>0.20685217804345168</v>
      </c>
      <c r="E238" s="18">
        <f t="array" aca="1" ref="E238" ca="1">INDEX(OFFSET(INDIRECT("'"&amp;E$145&amp;"'!A1"),0,$C$144,200,1),MATCH(1,(_summary!$B238=INDIRECT("'"&amp;E$145&amp;"'!A1:A300"))*(_summary!$C238=INDIRECT("'"&amp;E$145&amp;"'!B1:B300")),0))</f>
        <v>0.21785914193121694</v>
      </c>
      <c r="F238" s="18">
        <f t="array" aca="1" ref="F238" ca="1">INDEX(OFFSET(INDIRECT("'"&amp;F$145&amp;"'!A1"),0,$C$144,200,1),MATCH(1,(_summary!$B238=INDIRECT("'"&amp;F$145&amp;"'!A1:A300"))*(_summary!$C238=INDIRECT("'"&amp;F$145&amp;"'!B1:B300")),0))</f>
        <v>0</v>
      </c>
      <c r="G238" s="18">
        <f t="array" aca="1" ref="G238" ca="1">INDEX(OFFSET(INDIRECT("'"&amp;G$145&amp;"'!A1"),0,$C$144,200,1),MATCH(1,(_summary!$B238=INDIRECT("'"&amp;G$145&amp;"'!A1:A300"))*(_summary!$C238=INDIRECT("'"&amp;G$145&amp;"'!B1:B300")),0))</f>
        <v>9.6458367692597122E-2</v>
      </c>
      <c r="H238" s="18">
        <f t="array" aca="1" ref="H238" ca="1">INDEX(OFFSET(INDIRECT("'"&amp;H$145&amp;"'!A1"),0,$C$144,200,1),MATCH(1,(_summary!$B238=INDIRECT("'"&amp;H$145&amp;"'!A1:A300"))*(_summary!$C238=INDIRECT("'"&amp;H$145&amp;"'!B1:B300")),0))</f>
        <v>2.1848900059216341E-2</v>
      </c>
      <c r="I238" s="18">
        <f t="array" aca="1" ref="I238" ca="1">INDEX(OFFSET(INDIRECT("'"&amp;I$145&amp;"'!A1"),0,$C$144,200,1),MATCH(1,(_summary!$B238=INDIRECT("'"&amp;I$145&amp;"'!A1:A300"))*(_summary!$C238=INDIRECT("'"&amp;I$145&amp;"'!B1:B300")),0))</f>
        <v>2.9496015079942062E-3</v>
      </c>
      <c r="J238" s="18">
        <f t="array" aca="1" ref="J238" ca="1">INDEX(OFFSET(INDIRECT("'"&amp;J$145&amp;"'!A1"),0,$C$144,200,1),MATCH(1,(_summary!$B238=INDIRECT("'"&amp;J$145&amp;"'!A1:A300"))*(_summary!$C238=INDIRECT("'"&amp;J$145&amp;"'!B1:B300")),0))</f>
        <v>2.9496015079942062E-3</v>
      </c>
      <c r="K238" s="18">
        <f t="array" aca="1" ref="K238" ca="1">INDEX(OFFSET(INDIRECT("'"&amp;K$145&amp;"'!A1"),0,$C$144,200,1),MATCH(1,(_summary!$B238=INDIRECT("'"&amp;K$145&amp;"'!A1:A300"))*(_summary!$C238=INDIRECT("'"&amp;K$145&amp;"'!B1:B300")),0))</f>
        <v>0.33909911516008706</v>
      </c>
      <c r="L238" s="18">
        <f t="array" aca="1" ref="L238" ca="1">INDEX(OFFSET(INDIRECT("'"&amp;L$145&amp;"'!A1"),0,$C$144,200,1),MATCH(1,(_summary!$B238=INDIRECT("'"&amp;L$145&amp;"'!A1:A300"))*(_summary!$C238=INDIRECT("'"&amp;L$145&amp;"'!B1:B300")),0))</f>
        <v>8.5626956331024517E-2</v>
      </c>
      <c r="M238" s="18">
        <f t="array" aca="1" ref="M238" ca="1">INDEX(OFFSET(INDIRECT("'"&amp;M$145&amp;"'!A1"),0,$C$144,200,1),MATCH(1,(_summary!$B238=INDIRECT("'"&amp;M$145&amp;"'!A1:A300"))*(_summary!$C238=INDIRECT("'"&amp;M$145&amp;"'!B1:B300")),0))</f>
        <v>2.082108308474976E-2</v>
      </c>
      <c r="N238" s="18">
        <f t="array" aca="1" ref="N238" ca="1">INDEX(OFFSET(INDIRECT("'"&amp;N$145&amp;"'!A1"),0,$C$144,200,1),MATCH(1,(_summary!$B238=INDIRECT("'"&amp;N$145&amp;"'!A1:A300"))*(_summary!$C238=INDIRECT("'"&amp;N$145&amp;"'!B1:B300")),0))</f>
        <v>5.8992030159884124E-3</v>
      </c>
      <c r="O238" s="18">
        <f t="array" aca="1" ref="O238" ca="1">INDEX(OFFSET(INDIRECT("'"&amp;O$145&amp;"'!A1"),0,$C$144,200,1),MATCH(1,(_summary!$B238=INDIRECT("'"&amp;O$145&amp;"'!A1:A300"))*(_summary!$C238=INDIRECT("'"&amp;O$145&amp;"'!B1:B300")),0))</f>
        <v>0</v>
      </c>
      <c r="P238" s="18"/>
      <c r="Q238" s="16">
        <f t="shared" ca="1" si="10"/>
        <v>1.00036414833432</v>
      </c>
    </row>
    <row r="239" spans="2:17" ht="15.6" thickTop="1" thickBot="1" x14ac:dyDescent="0.35">
      <c r="B239" t="s">
        <v>17</v>
      </c>
      <c r="C239">
        <f t="shared" si="9"/>
        <v>4</v>
      </c>
      <c r="D239" s="18">
        <f t="array" aca="1" ref="D239" ca="1">INDEX(OFFSET(INDIRECT("'"&amp;D$145&amp;"'!A1"),0,$C$144,200,1),MATCH(1,(_summary!$B239=INDIRECT("'"&amp;D$145&amp;"'!A1:A300"))*(_summary!$C239=INDIRECT("'"&amp;D$145&amp;"'!B1:B300")),0))</f>
        <v>0.29464638729204767</v>
      </c>
      <c r="E239" s="18">
        <f t="array" aca="1" ref="E239" ca="1">INDEX(OFFSET(INDIRECT("'"&amp;E$145&amp;"'!A1"),0,$C$144,200,1),MATCH(1,(_summary!$B239=INDIRECT("'"&amp;E$145&amp;"'!A1:A300"))*(_summary!$C239=INDIRECT("'"&amp;E$145&amp;"'!B1:B300")),0))</f>
        <v>0.14467968466913628</v>
      </c>
      <c r="F239" s="18">
        <f t="array" aca="1" ref="F239" ca="1">INDEX(OFFSET(INDIRECT("'"&amp;F$145&amp;"'!A1"),0,$C$144,200,1),MATCH(1,(_summary!$B239=INDIRECT("'"&amp;F$145&amp;"'!A1:A300"))*(_summary!$C239=INDIRECT("'"&amp;F$145&amp;"'!B1:B300")),0))</f>
        <v>2.7211083252333002E-2</v>
      </c>
      <c r="G239" s="18">
        <f t="array" aca="1" ref="G239" ca="1">INDEX(OFFSET(INDIRECT("'"&amp;G$145&amp;"'!A1"),0,$C$144,200,1),MATCH(1,(_summary!$B239=INDIRECT("'"&amp;G$145&amp;"'!A1:A300"))*(_summary!$C239=INDIRECT("'"&amp;G$145&amp;"'!B1:B300")),0))</f>
        <v>0</v>
      </c>
      <c r="H239" s="18">
        <f t="array" aca="1" ref="H239" ca="1">INDEX(OFFSET(INDIRECT("'"&amp;H$145&amp;"'!A1"),0,$C$144,200,1),MATCH(1,(_summary!$B239=INDIRECT("'"&amp;H$145&amp;"'!A1:A300"))*(_summary!$C239=INDIRECT("'"&amp;H$145&amp;"'!B1:B300")),0))</f>
        <v>1.1948504599419204E-2</v>
      </c>
      <c r="I239" s="18">
        <f t="array" aca="1" ref="I239" ca="1">INDEX(OFFSET(INDIRECT("'"&amp;I$145&amp;"'!A1"),0,$C$144,200,1),MATCH(1,(_summary!$B239=INDIRECT("'"&amp;I$145&amp;"'!A1:A300"))*(_summary!$C239=INDIRECT("'"&amp;I$145&amp;"'!B1:B300")),0))</f>
        <v>1.6393886142410965E-2</v>
      </c>
      <c r="J239" s="18">
        <f t="array" aca="1" ref="J239" ca="1">INDEX(OFFSET(INDIRECT("'"&amp;J$145&amp;"'!A1"),0,$C$144,200,1),MATCH(1,(_summary!$B239=INDIRECT("'"&amp;J$145&amp;"'!A1:A300"))*(_summary!$C239=INDIRECT("'"&amp;J$145&amp;"'!B1:B300")),0))</f>
        <v>1.6130481209215928E-3</v>
      </c>
      <c r="K239" s="18">
        <f t="array" aca="1" ref="K239" ca="1">INDEX(OFFSET(INDIRECT("'"&amp;K$145&amp;"'!A1"),0,$C$144,200,1),MATCH(1,(_summary!$B239=INDIRECT("'"&amp;K$145&amp;"'!A1:A300"))*(_summary!$C239=INDIRECT("'"&amp;K$145&amp;"'!B1:B300")),0))</f>
        <v>0.38873028480327032</v>
      </c>
      <c r="L239" s="18">
        <f t="array" aca="1" ref="L239" ca="1">INDEX(OFFSET(INDIRECT("'"&amp;L$145&amp;"'!A1"),0,$C$144,200,1),MATCH(1,(_summary!$B239=INDIRECT("'"&amp;L$145&amp;"'!A1:A300"))*(_summary!$C239=INDIRECT("'"&amp;L$145&amp;"'!B1:B300")),0))</f>
        <v>9.77393812731224E-2</v>
      </c>
      <c r="M239" s="18">
        <f t="array" aca="1" ref="M239" ca="1">INDEX(OFFSET(INDIRECT("'"&amp;M$145&amp;"'!A1"),0,$C$144,200,1),MATCH(1,(_summary!$B239=INDIRECT("'"&amp;M$145&amp;"'!A1:A300"))*(_summary!$C239=INDIRECT("'"&amp;M$145&amp;"'!B1:B300")),0))</f>
        <v>1.4264696344767205E-2</v>
      </c>
      <c r="N239" s="18">
        <f t="array" aca="1" ref="N239" ca="1">INDEX(OFFSET(INDIRECT("'"&amp;N$145&amp;"'!A1"),0,$C$144,200,1),MATCH(1,(_summary!$B239=INDIRECT("'"&amp;N$145&amp;"'!A1:A300"))*(_summary!$C239=INDIRECT("'"&amp;N$145&amp;"'!B1:B300")),0))</f>
        <v>3.2260962418431856E-3</v>
      </c>
      <c r="O239" s="18">
        <f t="array" aca="1" ref="O239" ca="1">INDEX(OFFSET(INDIRECT("'"&amp;O$145&amp;"'!A1"),0,$C$144,200,1),MATCH(1,(_summary!$B239=INDIRECT("'"&amp;O$145&amp;"'!A1:A300"))*(_summary!$C239=INDIRECT("'"&amp;O$145&amp;"'!B1:B300")),0))</f>
        <v>0</v>
      </c>
      <c r="P239" s="18"/>
      <c r="Q239" s="16">
        <f t="shared" ca="1" si="10"/>
        <v>1.0004530527392719</v>
      </c>
    </row>
    <row r="240" spans="2:17" ht="15.6" thickTop="1" thickBot="1" x14ac:dyDescent="0.35">
      <c r="B240" t="s">
        <v>25</v>
      </c>
      <c r="C240">
        <f t="shared" ref="C240:C261" si="11">C211+1</f>
        <v>4</v>
      </c>
      <c r="D240" s="18">
        <f t="array" aca="1" ref="D240" ca="1">INDEX(OFFSET(INDIRECT("'"&amp;D$145&amp;"'!A1"),0,$C$144,200,1),MATCH(1,(_summary!$B240=INDIRECT("'"&amp;D$145&amp;"'!A1:A300"))*(_summary!$C240=INDIRECT("'"&amp;D$145&amp;"'!B1:B300")),0))</f>
        <v>0.27126895811167639</v>
      </c>
      <c r="E240" s="18">
        <f t="array" aca="1" ref="E240" ca="1">INDEX(OFFSET(INDIRECT("'"&amp;E$145&amp;"'!A1"),0,$C$144,200,1),MATCH(1,(_summary!$B240=INDIRECT("'"&amp;E$145&amp;"'!A1:A300"))*(_summary!$C240=INDIRECT("'"&amp;E$145&amp;"'!B1:B300")),0))</f>
        <v>7.2574334799911502E-2</v>
      </c>
      <c r="F240" s="18">
        <f t="array" aca="1" ref="F240" ca="1">INDEX(OFFSET(INDIRECT("'"&amp;F$145&amp;"'!A1"),0,$C$144,200,1),MATCH(1,(_summary!$B240=INDIRECT("'"&amp;F$145&amp;"'!A1:A300"))*(_summary!$C240=INDIRECT("'"&amp;F$145&amp;"'!B1:B300")),0))</f>
        <v>6.8006696893824692E-4</v>
      </c>
      <c r="G240" s="18">
        <f t="array" aca="1" ref="G240" ca="1">INDEX(OFFSET(INDIRECT("'"&amp;G$145&amp;"'!A1"),0,$C$144,200,1),MATCH(1,(_summary!$B240=INDIRECT("'"&amp;G$145&amp;"'!A1:A300"))*(_summary!$C240=INDIRECT("'"&amp;G$145&amp;"'!B1:B300")),0))</f>
        <v>0</v>
      </c>
      <c r="H240" s="18">
        <f t="array" aca="1" ref="H240" ca="1">INDEX(OFFSET(INDIRECT("'"&amp;H$145&amp;"'!A1"),0,$C$144,200,1),MATCH(1,(_summary!$B240=INDIRECT("'"&amp;H$145&amp;"'!A1:A300"))*(_summary!$C240=INDIRECT("'"&amp;H$145&amp;"'!B1:B300")),0))</f>
        <v>5.0920742692980928E-3</v>
      </c>
      <c r="I240" s="18">
        <f t="array" aca="1" ref="I240" ca="1">INDEX(OFFSET(INDIRECT("'"&amp;I$145&amp;"'!A1"),0,$C$144,200,1),MATCH(1,(_summary!$B240=INDIRECT("'"&amp;I$145&amp;"'!A1:A300"))*(_summary!$C240=INDIRECT("'"&amp;I$145&amp;"'!B1:B300")),0))</f>
        <v>6.8743002635524258E-4</v>
      </c>
      <c r="J240" s="18">
        <f t="array" aca="1" ref="J240" ca="1">INDEX(OFFSET(INDIRECT("'"&amp;J$145&amp;"'!A1"),0,$C$144,200,1),MATCH(1,(_summary!$B240=INDIRECT("'"&amp;J$145&amp;"'!A1:A300"))*(_summary!$C240=INDIRECT("'"&amp;J$145&amp;"'!B1:B300")),0))</f>
        <v>6.8743002635524258E-4</v>
      </c>
      <c r="K240" s="18">
        <f t="array" aca="1" ref="K240" ca="1">INDEX(OFFSET(INDIRECT("'"&amp;K$145&amp;"'!A1"),0,$C$144,200,1),MATCH(1,(_summary!$B240=INDIRECT("'"&amp;K$145&amp;"'!A1:A300"))*(_summary!$C240=INDIRECT("'"&amp;K$145&amp;"'!B1:B300")),0))</f>
        <v>0.62918288700068459</v>
      </c>
      <c r="L240" s="18">
        <f t="array" aca="1" ref="L240" ca="1">INDEX(OFFSET(INDIRECT("'"&amp;L$145&amp;"'!A1"),0,$C$144,200,1),MATCH(1,(_summary!$B240=INDIRECT("'"&amp;L$145&amp;"'!A1:A300"))*(_summary!$C240=INDIRECT("'"&amp;L$145&amp;"'!B1:B300")),0))</f>
        <v>1.5276222807894278E-2</v>
      </c>
      <c r="M240" s="18">
        <f t="array" aca="1" ref="M240" ca="1">INDEX(OFFSET(INDIRECT("'"&amp;M$145&amp;"'!A1"),0,$C$144,200,1),MATCH(1,(_summary!$B240=INDIRECT("'"&amp;M$145&amp;"'!A1:A300"))*(_summary!$C240=INDIRECT("'"&amp;M$145&amp;"'!B1:B300")),0))</f>
        <v>4.1245801581314542E-3</v>
      </c>
      <c r="N240" s="18">
        <f t="array" aca="1" ref="N240" ca="1">INDEX(OFFSET(INDIRECT("'"&amp;N$145&amp;"'!A1"),0,$C$144,200,1),MATCH(1,(_summary!$B240=INDIRECT("'"&amp;N$145&amp;"'!A1:A300"))*(_summary!$C240=INDIRECT("'"&amp;N$145&amp;"'!B1:B300")),0))</f>
        <v>1.3748600527104852E-3</v>
      </c>
      <c r="O240" s="18">
        <f t="array" aca="1" ref="O240" ca="1">INDEX(OFFSET(INDIRECT("'"&amp;O$145&amp;"'!A1"),0,$C$144,200,1),MATCH(1,(_summary!$B240=INDIRECT("'"&amp;O$145&amp;"'!A1:A300"))*(_summary!$C240=INDIRECT("'"&amp;O$145&amp;"'!B1:B300")),0))</f>
        <v>0</v>
      </c>
      <c r="P240" s="18"/>
      <c r="Q240" s="16">
        <f t="shared" ca="1" si="10"/>
        <v>1.0009488442219556</v>
      </c>
    </row>
    <row r="241" spans="2:17" ht="15.6" thickTop="1" thickBot="1" x14ac:dyDescent="0.35">
      <c r="B241" t="s">
        <v>11</v>
      </c>
      <c r="C241">
        <f t="shared" si="11"/>
        <v>4</v>
      </c>
      <c r="D241" s="18">
        <f t="array" aca="1" ref="D241" ca="1">INDEX(OFFSET(INDIRECT("'"&amp;D$145&amp;"'!A1"),0,$C$144,200,1),MATCH(1,(_summary!$B241=INDIRECT("'"&amp;D$145&amp;"'!A1:A300"))*(_summary!$C241=INDIRECT("'"&amp;D$145&amp;"'!B1:B300")),0))</f>
        <v>0.46562955112491189</v>
      </c>
      <c r="E241" s="18">
        <f t="array" aca="1" ref="E241" ca="1">INDEX(OFFSET(INDIRECT("'"&amp;E$145&amp;"'!A1"),0,$C$144,200,1),MATCH(1,(_summary!$B241=INDIRECT("'"&amp;E$145&amp;"'!A1:A300"))*(_summary!$C241=INDIRECT("'"&amp;E$145&amp;"'!B1:B300")),0))</f>
        <v>3.9650731375000421E-3</v>
      </c>
      <c r="F241" s="18">
        <f t="array" aca="1" ref="F241" ca="1">INDEX(OFFSET(INDIRECT("'"&amp;F$145&amp;"'!A1"),0,$C$144,200,1),MATCH(1,(_summary!$B241=INDIRECT("'"&amp;F$145&amp;"'!A1:A300"))*(_summary!$C241=INDIRECT("'"&amp;F$145&amp;"'!B1:B300")),0))</f>
        <v>4.4104988373097148E-2</v>
      </c>
      <c r="G241" s="18">
        <f t="array" aca="1" ref="G241" ca="1">INDEX(OFFSET(INDIRECT("'"&amp;G$145&amp;"'!A1"),0,$C$144,200,1),MATCH(1,(_summary!$B241=INDIRECT("'"&amp;G$145&amp;"'!A1:A300"))*(_summary!$C241=INDIRECT("'"&amp;G$145&amp;"'!B1:B300")),0))</f>
        <v>2.4503683677593285E-4</v>
      </c>
      <c r="H241" s="18">
        <f t="array" aca="1" ref="H241" ca="1">INDEX(OFFSET(INDIRECT("'"&amp;H$145&amp;"'!A1"),0,$C$144,200,1),MATCH(1,(_summary!$B241=INDIRECT("'"&amp;H$145&amp;"'!A1:A300"))*(_summary!$C241=INDIRECT("'"&amp;H$145&amp;"'!B1:B300")),0))</f>
        <v>3.3584885436588625E-3</v>
      </c>
      <c r="I241" s="18">
        <f t="array" aca="1" ref="I241" ca="1">INDEX(OFFSET(INDIRECT("'"&amp;I$145&amp;"'!A1"),0,$C$144,200,1),MATCH(1,(_summary!$B241=INDIRECT("'"&amp;I$145&amp;"'!A1:A300"))*(_summary!$C241=INDIRECT("'"&amp;I$145&amp;"'!B1:B300")),0))</f>
        <v>4.5339595339394657E-4</v>
      </c>
      <c r="J241" s="18">
        <f t="array" aca="1" ref="J241" ca="1">INDEX(OFFSET(INDIRECT("'"&amp;J$145&amp;"'!A1"),0,$C$144,200,1),MATCH(1,(_summary!$B241=INDIRECT("'"&amp;J$145&amp;"'!A1:A300"))*(_summary!$C241=INDIRECT("'"&amp;J$145&amp;"'!B1:B300")),0))</f>
        <v>1.1043857712205499E-3</v>
      </c>
      <c r="K241" s="18">
        <f t="array" aca="1" ref="K241" ca="1">INDEX(OFFSET(INDIRECT("'"&amp;K$145&amp;"'!A1"),0,$C$144,200,1),MATCH(1,(_summary!$B241=INDIRECT("'"&amp;K$145&amp;"'!A1:A300"))*(_summary!$C241=INDIRECT("'"&amp;K$145&amp;"'!B1:B300")),0))</f>
        <v>0.30471686503689083</v>
      </c>
      <c r="L241" s="18">
        <f t="array" aca="1" ref="L241" ca="1">INDEX(OFFSET(INDIRECT("'"&amp;L$145&amp;"'!A1"),0,$C$144,200,1),MATCH(1,(_summary!$B241=INDIRECT("'"&amp;L$145&amp;"'!A1:A300"))*(_summary!$C241=INDIRECT("'"&amp;L$145&amp;"'!B1:B300")),0))</f>
        <v>0.17233658390593337</v>
      </c>
      <c r="M241" s="18">
        <f t="array" aca="1" ref="M241" ca="1">INDEX(OFFSET(INDIRECT("'"&amp;M$145&amp;"'!A1"),0,$C$144,200,1),MATCH(1,(_summary!$B241=INDIRECT("'"&amp;M$145&amp;"'!A1:A300"))*(_summary!$C241=INDIRECT("'"&amp;M$145&amp;"'!B1:B300")),0))</f>
        <v>3.2348142188903238E-3</v>
      </c>
      <c r="N241" s="18">
        <f t="array" aca="1" ref="N241" ca="1">INDEX(OFFSET(INDIRECT("'"&amp;N$145&amp;"'!A1"),0,$C$144,200,1),MATCH(1,(_summary!$B241=INDIRECT("'"&amp;N$145&amp;"'!A1:A300"))*(_summary!$C241=INDIRECT("'"&amp;N$145&amp;"'!B1:B300")),0))</f>
        <v>9.0679190678789314E-4</v>
      </c>
      <c r="O241" s="18">
        <f t="array" aca="1" ref="O241" ca="1">INDEX(OFFSET(INDIRECT("'"&amp;O$145&amp;"'!A1"),0,$C$144,200,1),MATCH(1,(_summary!$B241=INDIRECT("'"&amp;O$145&amp;"'!A1:A300"))*(_summary!$C241=INDIRECT("'"&amp;O$145&amp;"'!B1:B300")),0))</f>
        <v>0</v>
      </c>
      <c r="P241" s="18"/>
      <c r="Q241" s="16">
        <f t="shared" ca="1" si="10"/>
        <v>1.0000559748090609</v>
      </c>
    </row>
    <row r="242" spans="2:17" ht="15.6" thickTop="1" thickBot="1" x14ac:dyDescent="0.35">
      <c r="B242" t="s">
        <v>3</v>
      </c>
      <c r="C242">
        <f t="shared" si="11"/>
        <v>4</v>
      </c>
      <c r="D242" s="18">
        <f t="array" aca="1" ref="D242" ca="1">INDEX(OFFSET(INDIRECT("'"&amp;D$145&amp;"'!A1"),0,$C$144,200,1),MATCH(1,(_summary!$B242=INDIRECT("'"&amp;D$145&amp;"'!A1:A300"))*(_summary!$C242=INDIRECT("'"&amp;D$145&amp;"'!B1:B300")),0))</f>
        <v>0.36214802096851501</v>
      </c>
      <c r="E242" s="18">
        <f t="array" aca="1" ref="E242" ca="1">INDEX(OFFSET(INDIRECT("'"&amp;E$145&amp;"'!A1"),0,$C$144,200,1),MATCH(1,(_summary!$B242=INDIRECT("'"&amp;E$145&amp;"'!A1:A300"))*(_summary!$C242=INDIRECT("'"&amp;E$145&amp;"'!B1:B300")),0))</f>
        <v>0.20191419057516646</v>
      </c>
      <c r="F242" s="18">
        <f t="array" aca="1" ref="F242" ca="1">INDEX(OFFSET(INDIRECT("'"&amp;F$145&amp;"'!A1"),0,$C$144,200,1),MATCH(1,(_summary!$B242=INDIRECT("'"&amp;F$145&amp;"'!A1:A300"))*(_summary!$C242=INDIRECT("'"&amp;F$145&amp;"'!B1:B300")),0))</f>
        <v>6.5354804864324711E-2</v>
      </c>
      <c r="G242" s="18">
        <f t="array" aca="1" ref="G242" ca="1">INDEX(OFFSET(INDIRECT("'"&amp;G$145&amp;"'!A1"),0,$C$144,200,1),MATCH(1,(_summary!$B242=INDIRECT("'"&amp;G$145&amp;"'!A1:A300"))*(_summary!$C242=INDIRECT("'"&amp;G$145&amp;"'!B1:B300")),0))</f>
        <v>0</v>
      </c>
      <c r="H242" s="18">
        <f t="array" aca="1" ref="H242" ca="1">INDEX(OFFSET(INDIRECT("'"&amp;H$145&amp;"'!A1"),0,$C$144,200,1),MATCH(1,(_summary!$B242=INDIRECT("'"&amp;H$145&amp;"'!A1:A300"))*(_summary!$C242=INDIRECT("'"&amp;H$145&amp;"'!B1:B300")),0))</f>
        <v>1.8578454561037797E-2</v>
      </c>
      <c r="I242" s="18">
        <f t="array" aca="1" ref="I242" ca="1">INDEX(OFFSET(INDIRECT("'"&amp;I$145&amp;"'!A1"),0,$C$144,200,1),MATCH(1,(_summary!$B242=INDIRECT("'"&amp;I$145&amp;"'!A1:A300"))*(_summary!$C242=INDIRECT("'"&amp;I$145&amp;"'!B1:B300")),0))</f>
        <v>2.5080913657401036E-3</v>
      </c>
      <c r="J242" s="18">
        <f t="array" aca="1" ref="J242" ca="1">INDEX(OFFSET(INDIRECT("'"&amp;J$145&amp;"'!A1"),0,$C$144,200,1),MATCH(1,(_summary!$B242=INDIRECT("'"&amp;J$145&amp;"'!A1:A300"))*(_summary!$C242=INDIRECT("'"&amp;J$145&amp;"'!B1:B300")),0))</f>
        <v>2.5080913657401036E-3</v>
      </c>
      <c r="K242" s="18">
        <f t="array" aca="1" ref="K242" ca="1">INDEX(OFFSET(INDIRECT("'"&amp;K$145&amp;"'!A1"),0,$C$144,200,1),MATCH(1,(_summary!$B242=INDIRECT("'"&amp;K$145&amp;"'!A1:A300"))*(_summary!$C242=INDIRECT("'"&amp;K$145&amp;"'!B1:B300")),0))</f>
        <v>0.20229551671925694</v>
      </c>
      <c r="L242" s="18">
        <f t="array" aca="1" ref="L242" ca="1">INDEX(OFFSET(INDIRECT("'"&amp;L$145&amp;"'!A1"),0,$C$144,200,1),MATCH(1,(_summary!$B242=INDIRECT("'"&amp;L$145&amp;"'!A1:A300"))*(_summary!$C242=INDIRECT("'"&amp;L$145&amp;"'!B1:B300")),0))</f>
        <v>0.12047598147153907</v>
      </c>
      <c r="M242" s="18">
        <f t="array" aca="1" ref="M242" ca="1">INDEX(OFFSET(INDIRECT("'"&amp;M$145&amp;"'!A1"),0,$C$144,200,1),MATCH(1,(_summary!$B242=INDIRECT("'"&amp;M$145&amp;"'!A1:A300"))*(_summary!$C242=INDIRECT("'"&amp;M$145&amp;"'!B1:B300")),0))</f>
        <v>2.0012598325893485E-2</v>
      </c>
      <c r="N242" s="18">
        <f t="array" aca="1" ref="N242" ca="1">INDEX(OFFSET(INDIRECT("'"&amp;N$145&amp;"'!A1"),0,$C$144,200,1),MATCH(1,(_summary!$B242=INDIRECT("'"&amp;N$145&amp;"'!A1:A300"))*(_summary!$C242=INDIRECT("'"&amp;N$145&amp;"'!B1:B300")),0))</f>
        <v>5.0161827314802072E-3</v>
      </c>
      <c r="O242" s="18">
        <f t="array" aca="1" ref="O242" ca="1">INDEX(OFFSET(INDIRECT("'"&amp;O$145&amp;"'!A1"),0,$C$144,200,1),MATCH(1,(_summary!$B242=INDIRECT("'"&amp;O$145&amp;"'!A1:A300"))*(_summary!$C242=INDIRECT("'"&amp;O$145&amp;"'!B1:B300")),0))</f>
        <v>0</v>
      </c>
      <c r="P242" s="18"/>
      <c r="Q242" s="16">
        <f t="shared" ca="1" si="10"/>
        <v>1.000811932948694</v>
      </c>
    </row>
    <row r="243" spans="2:17" ht="15.6" thickTop="1" thickBot="1" x14ac:dyDescent="0.35">
      <c r="B243" t="s">
        <v>2</v>
      </c>
      <c r="C243">
        <f t="shared" si="11"/>
        <v>4</v>
      </c>
      <c r="D243" s="18">
        <f t="array" aca="1" ref="D243" ca="1">INDEX(OFFSET(INDIRECT("'"&amp;D$145&amp;"'!A1"),0,$C$144,200,1),MATCH(1,(_summary!$B243=INDIRECT("'"&amp;D$145&amp;"'!A1:A300"))*(_summary!$C243=INDIRECT("'"&amp;D$145&amp;"'!B1:B300")),0))</f>
        <v>0.20686055170420559</v>
      </c>
      <c r="E243" s="18">
        <f t="array" aca="1" ref="E243" ca="1">INDEX(OFFSET(INDIRECT("'"&amp;E$145&amp;"'!A1"),0,$C$144,200,1),MATCH(1,(_summary!$B243=INDIRECT("'"&amp;E$145&amp;"'!A1:A300"))*(_summary!$C243=INDIRECT("'"&amp;E$145&amp;"'!B1:B300")),0))</f>
        <v>0.29195827451210271</v>
      </c>
      <c r="F243" s="18">
        <f t="array" aca="1" ref="F243" ca="1">INDEX(OFFSET(INDIRECT("'"&amp;F$145&amp;"'!A1"),0,$C$144,200,1),MATCH(1,(_summary!$B243=INDIRECT("'"&amp;F$145&amp;"'!A1:A300"))*(_summary!$C243=INDIRECT("'"&amp;F$145&amp;"'!B1:B300")),0))</f>
        <v>0.13311961423996821</v>
      </c>
      <c r="G243" s="18">
        <f t="array" aca="1" ref="G243" ca="1">INDEX(OFFSET(INDIRECT("'"&amp;G$145&amp;"'!A1"),0,$C$144,200,1),MATCH(1,(_summary!$B243=INDIRECT("'"&amp;G$145&amp;"'!A1:A300"))*(_summary!$C243=INDIRECT("'"&amp;G$145&amp;"'!B1:B300")),0))</f>
        <v>5.8760240126013875E-3</v>
      </c>
      <c r="H243" s="18">
        <f t="array" aca="1" ref="H243" ca="1">INDEX(OFFSET(INDIRECT("'"&amp;H$145&amp;"'!A1"),0,$C$144,200,1),MATCH(1,(_summary!$B243=INDIRECT("'"&amp;H$145&amp;"'!A1:A300"))*(_summary!$C243=INDIRECT("'"&amp;H$145&amp;"'!B1:B300")),0))</f>
        <v>2.9956552472666244E-2</v>
      </c>
      <c r="I243" s="18">
        <f t="array" aca="1" ref="I243" ca="1">INDEX(OFFSET(INDIRECT("'"&amp;I$145&amp;"'!A1"),0,$C$144,200,1),MATCH(1,(_summary!$B243=INDIRECT("'"&amp;I$145&amp;"'!A1:A300"))*(_summary!$C243=INDIRECT("'"&amp;I$145&amp;"'!B1:B300")),0))</f>
        <v>1.2278837231155141E-2</v>
      </c>
      <c r="J243" s="18">
        <f t="array" aca="1" ref="J243" ca="1">INDEX(OFFSET(INDIRECT("'"&amp;J$145&amp;"'!A1"),0,$C$144,200,1),MATCH(1,(_summary!$B243=INDIRECT("'"&amp;J$145&amp;"'!A1:A300"))*(_summary!$C243=INDIRECT("'"&amp;J$145&amp;"'!B1:B300")),0))</f>
        <v>4.0728377828312852E-3</v>
      </c>
      <c r="K243" s="18">
        <f t="array" aca="1" ref="K243" ca="1">INDEX(OFFSET(INDIRECT("'"&amp;K$145&amp;"'!A1"),0,$C$144,200,1),MATCH(1,(_summary!$B243=INDIRECT("'"&amp;K$145&amp;"'!A1:A300"))*(_summary!$C243=INDIRECT("'"&amp;K$145&amp;"'!B1:B300")),0))</f>
        <v>0.15388522741569868</v>
      </c>
      <c r="L243" s="18">
        <f t="array" aca="1" ref="L243" ca="1">INDEX(OFFSET(INDIRECT("'"&amp;L$145&amp;"'!A1"),0,$C$144,200,1),MATCH(1,(_summary!$B243=INDIRECT("'"&amp;L$145&amp;"'!A1:A300"))*(_summary!$C243=INDIRECT("'"&amp;L$145&amp;"'!B1:B300")),0))</f>
        <v>0.11523248334825097</v>
      </c>
      <c r="M243" s="18">
        <f t="array" aca="1" ref="M243" ca="1">INDEX(OFFSET(INDIRECT("'"&amp;M$145&amp;"'!A1"),0,$C$144,200,1),MATCH(1,(_summary!$B243=INDIRECT("'"&amp;M$145&amp;"'!A1:A300"))*(_summary!$C243=INDIRECT("'"&amp;M$145&amp;"'!B1:B300")),0))</f>
        <v>3.849669763290265E-2</v>
      </c>
      <c r="N243" s="18">
        <f t="array" aca="1" ref="N243" ca="1">INDEX(OFFSET(INDIRECT("'"&amp;N$145&amp;"'!A1"),0,$C$144,200,1),MATCH(1,(_summary!$B243=INDIRECT("'"&amp;N$145&amp;"'!A1:A300"))*(_summary!$C243=INDIRECT("'"&amp;N$145&amp;"'!B1:B300")),0))</f>
        <v>8.7621755221615697E-3</v>
      </c>
      <c r="O243" s="18">
        <f t="array" aca="1" ref="O243" ca="1">INDEX(OFFSET(INDIRECT("'"&amp;O$145&amp;"'!A1"),0,$C$144,200,1),MATCH(1,(_summary!$B243=INDIRECT("'"&amp;O$145&amp;"'!A1:A300"))*(_summary!$C243=INDIRECT("'"&amp;O$145&amp;"'!B1:B300")),0))</f>
        <v>0</v>
      </c>
      <c r="P243" s="18"/>
      <c r="Q243" s="16">
        <f t="shared" ca="1" si="10"/>
        <v>1.0004992758745443</v>
      </c>
    </row>
    <row r="244" spans="2:17" ht="15.6" thickTop="1" thickBot="1" x14ac:dyDescent="0.35">
      <c r="B244" t="s">
        <v>16</v>
      </c>
      <c r="C244">
        <f t="shared" si="11"/>
        <v>4</v>
      </c>
      <c r="D244" s="18">
        <f t="array" aca="1" ref="D244" ca="1">INDEX(OFFSET(INDIRECT("'"&amp;D$145&amp;"'!A1"),0,$C$144,200,1),MATCH(1,(_summary!$B244=INDIRECT("'"&amp;D$145&amp;"'!A1:A300"))*(_summary!$C244=INDIRECT("'"&amp;D$145&amp;"'!B1:B300")),0))</f>
        <v>0.41442391884637775</v>
      </c>
      <c r="E244" s="18">
        <f t="array" aca="1" ref="E244" ca="1">INDEX(OFFSET(INDIRECT("'"&amp;E$145&amp;"'!A1"),0,$C$144,200,1),MATCH(1,(_summary!$B244=INDIRECT("'"&amp;E$145&amp;"'!A1:A300"))*(_summary!$C244=INDIRECT("'"&amp;E$145&amp;"'!B1:B300")),0))</f>
        <v>8.0668711360655315E-2</v>
      </c>
      <c r="F244" s="18">
        <f t="array" aca="1" ref="F244" ca="1">INDEX(OFFSET(INDIRECT("'"&amp;F$145&amp;"'!A1"),0,$C$144,200,1),MATCH(1,(_summary!$B244=INDIRECT("'"&amp;F$145&amp;"'!A1:A300"))*(_summary!$C244=INDIRECT("'"&amp;F$145&amp;"'!B1:B300")),0))</f>
        <v>0.13491204232377013</v>
      </c>
      <c r="G244" s="18">
        <f t="array" aca="1" ref="G244" ca="1">INDEX(OFFSET(INDIRECT("'"&amp;G$145&amp;"'!A1"),0,$C$144,200,1),MATCH(1,(_summary!$B244=INDIRECT("'"&amp;G$145&amp;"'!A1:A300"))*(_summary!$C244=INDIRECT("'"&amp;G$145&amp;"'!B1:B300")),0))</f>
        <v>7.5970987643001853E-4</v>
      </c>
      <c r="H244" s="18">
        <f t="array" aca="1" ref="H244" ca="1">INDEX(OFFSET(INDIRECT("'"&amp;H$145&amp;"'!A1"),0,$C$144,200,1),MATCH(1,(_summary!$B244=INDIRECT("'"&amp;H$145&amp;"'!A1:A300"))*(_summary!$C244=INDIRECT("'"&amp;H$145&amp;"'!B1:B300")),0))</f>
        <v>1.5038300515815563E-2</v>
      </c>
      <c r="I244" s="18">
        <f t="array" aca="1" ref="I244" ca="1">INDEX(OFFSET(INDIRECT("'"&amp;I$145&amp;"'!A1"),0,$C$144,200,1),MATCH(1,(_summary!$B244=INDIRECT("'"&amp;I$145&amp;"'!A1:A300"))*(_summary!$C244=INDIRECT("'"&amp;I$145&amp;"'!B1:B300")),0))</f>
        <v>2.0301705696351012E-3</v>
      </c>
      <c r="J244" s="18">
        <f t="array" aca="1" ref="J244" ca="1">INDEX(OFFSET(INDIRECT("'"&amp;J$145&amp;"'!A1"),0,$C$144,200,1),MATCH(1,(_summary!$B244=INDIRECT("'"&amp;J$145&amp;"'!A1:A300"))*(_summary!$C244=INDIRECT("'"&amp;J$145&amp;"'!B1:B300")),0))</f>
        <v>2.0301705696351012E-3</v>
      </c>
      <c r="K244" s="18">
        <f t="array" aca="1" ref="K244" ca="1">INDEX(OFFSET(INDIRECT("'"&amp;K$145&amp;"'!A1"),0,$C$144,200,1),MATCH(1,(_summary!$B244=INDIRECT("'"&amp;K$145&amp;"'!A1:A300"))*(_summary!$C244=INDIRECT("'"&amp;K$145&amp;"'!B1:B300")),0))</f>
        <v>0.20181713279182578</v>
      </c>
      <c r="L244" s="18">
        <f t="array" aca="1" ref="L244" ca="1">INDEX(OFFSET(INDIRECT("'"&amp;L$145&amp;"'!A1"),0,$C$144,200,1),MATCH(1,(_summary!$B244=INDIRECT("'"&amp;L$145&amp;"'!A1:A300"))*(_summary!$C244=INDIRECT("'"&amp;L$145&amp;"'!B1:B300")),0))</f>
        <v>6.3898858320232857E-2</v>
      </c>
      <c r="M244" s="18">
        <f t="array" aca="1" ref="M244" ca="1">INDEX(OFFSET(INDIRECT("'"&amp;M$145&amp;"'!A1"),0,$C$144,200,1),MATCH(1,(_summary!$B244=INDIRECT("'"&amp;M$145&amp;"'!A1:A300"))*(_summary!$C244=INDIRECT("'"&amp;M$145&amp;"'!B1:B300")),0))</f>
        <v>8.0623639881085521E-2</v>
      </c>
      <c r="N244" s="18">
        <f t="array" aca="1" ref="N244" ca="1">INDEX(OFFSET(INDIRECT("'"&amp;N$145&amp;"'!A1"),0,$C$144,200,1),MATCH(1,(_summary!$B244=INDIRECT("'"&amp;N$145&amp;"'!A1:A300"))*(_summary!$C244=INDIRECT("'"&amp;N$145&amp;"'!B1:B300")),0))</f>
        <v>4.0603411392702024E-3</v>
      </c>
      <c r="O244" s="18">
        <f t="array" aca="1" ref="O244" ca="1">INDEX(OFFSET(INDIRECT("'"&amp;O$145&amp;"'!A1"),0,$C$144,200,1),MATCH(1,(_summary!$B244=INDIRECT("'"&amp;O$145&amp;"'!A1:A300"))*(_summary!$C244=INDIRECT("'"&amp;O$145&amp;"'!B1:B300")),0))</f>
        <v>0</v>
      </c>
      <c r="P244" s="18"/>
      <c r="Q244" s="16">
        <f t="shared" ca="1" si="10"/>
        <v>1.0002629961947334</v>
      </c>
    </row>
    <row r="245" spans="2:17" ht="15.6" thickTop="1" thickBot="1" x14ac:dyDescent="0.35">
      <c r="B245" t="s">
        <v>15</v>
      </c>
      <c r="C245">
        <f t="shared" si="11"/>
        <v>4</v>
      </c>
      <c r="D245" s="18">
        <f t="array" aca="1" ref="D245" ca="1">INDEX(OFFSET(INDIRECT("'"&amp;D$145&amp;"'!A1"),0,$C$144,200,1),MATCH(1,(_summary!$B245=INDIRECT("'"&amp;D$145&amp;"'!A1:A300"))*(_summary!$C245=INDIRECT("'"&amp;D$145&amp;"'!B1:B300")),0))</f>
        <v>0.16410057061655178</v>
      </c>
      <c r="E245" s="18">
        <f t="array" aca="1" ref="E245" ca="1">INDEX(OFFSET(INDIRECT("'"&amp;E$145&amp;"'!A1"),0,$C$144,200,1),MATCH(1,(_summary!$B245=INDIRECT("'"&amp;E$145&amp;"'!A1:A300"))*(_summary!$C245=INDIRECT("'"&amp;E$145&amp;"'!B1:B300")),0))</f>
        <v>0.34253916182277777</v>
      </c>
      <c r="F245" s="18">
        <f t="array" aca="1" ref="F245" ca="1">INDEX(OFFSET(INDIRECT("'"&amp;F$145&amp;"'!A1"),0,$C$144,200,1),MATCH(1,(_summary!$B245=INDIRECT("'"&amp;F$145&amp;"'!A1:A300"))*(_summary!$C245=INDIRECT("'"&amp;F$145&amp;"'!B1:B300")),0))</f>
        <v>0</v>
      </c>
      <c r="G245" s="18">
        <f t="array" aca="1" ref="G245" ca="1">INDEX(OFFSET(INDIRECT("'"&amp;G$145&amp;"'!A1"),0,$C$144,200,1),MATCH(1,(_summary!$B245=INDIRECT("'"&amp;G$145&amp;"'!A1:A300"))*(_summary!$C245=INDIRECT("'"&amp;G$145&amp;"'!B1:B300")),0))</f>
        <v>1.626903530474182E-2</v>
      </c>
      <c r="H245" s="18">
        <f t="array" aca="1" ref="H245" ca="1">INDEX(OFFSET(INDIRECT("'"&amp;H$145&amp;"'!A1"),0,$C$144,200,1),MATCH(1,(_summary!$B245=INDIRECT("'"&amp;H$145&amp;"'!A1:A300"))*(_summary!$C245=INDIRECT("'"&amp;H$145&amp;"'!B1:B300")),0))</f>
        <v>2.4941545410083678E-2</v>
      </c>
      <c r="I245" s="18">
        <f t="array" aca="1" ref="I245" ca="1">INDEX(OFFSET(INDIRECT("'"&amp;I$145&amp;"'!A1"),0,$C$144,200,1),MATCH(1,(_summary!$B245=INDIRECT("'"&amp;I$145&amp;"'!A1:A300"))*(_summary!$C245=INDIRECT("'"&amp;I$145&amp;"'!B1:B300")),0))</f>
        <v>3.3671086303612976E-3</v>
      </c>
      <c r="J245" s="18">
        <f t="array" aca="1" ref="J245" ca="1">INDEX(OFFSET(INDIRECT("'"&amp;J$145&amp;"'!A1"),0,$C$144,200,1),MATCH(1,(_summary!$B245=INDIRECT("'"&amp;J$145&amp;"'!A1:A300"))*(_summary!$C245=INDIRECT("'"&amp;J$145&amp;"'!B1:B300")),0))</f>
        <v>3.3671086303612976E-3</v>
      </c>
      <c r="K245" s="18">
        <f t="array" aca="1" ref="K245" ca="1">INDEX(OFFSET(INDIRECT("'"&amp;K$145&amp;"'!A1"),0,$C$144,200,1),MATCH(1,(_summary!$B245=INDIRECT("'"&amp;K$145&amp;"'!A1:A300"))*(_summary!$C245=INDIRECT("'"&amp;K$145&amp;"'!B1:B300")),0))</f>
        <v>0.33950950733078306</v>
      </c>
      <c r="L245" s="18">
        <f t="array" aca="1" ref="L245" ca="1">INDEX(OFFSET(INDIRECT("'"&amp;L$145&amp;"'!A1"),0,$C$144,200,1),MATCH(1,(_summary!$B245=INDIRECT("'"&amp;L$145&amp;"'!A1:A300"))*(_summary!$C245=INDIRECT("'"&amp;L$145&amp;"'!B1:B300")),0))</f>
        <v>7.69402855664688E-2</v>
      </c>
      <c r="M245" s="18">
        <f t="array" aca="1" ref="M245" ca="1">INDEX(OFFSET(INDIRECT("'"&amp;M$145&amp;"'!A1"),0,$C$144,200,1),MATCH(1,(_summary!$B245=INDIRECT("'"&amp;M$145&amp;"'!A1:A300"))*(_summary!$C245=INDIRECT("'"&amp;M$145&amp;"'!B1:B300")),0))</f>
        <v>2.2647151850648944E-2</v>
      </c>
      <c r="N245" s="18">
        <f t="array" aca="1" ref="N245" ca="1">INDEX(OFFSET(INDIRECT("'"&amp;N$145&amp;"'!A1"),0,$C$144,200,1),MATCH(1,(_summary!$B245=INDIRECT("'"&amp;N$145&amp;"'!A1:A300"))*(_summary!$C245=INDIRECT("'"&amp;N$145&amp;"'!B1:B300")),0))</f>
        <v>6.7342172607225952E-3</v>
      </c>
      <c r="O245" s="18">
        <f t="array" aca="1" ref="O245" ca="1">INDEX(OFFSET(INDIRECT("'"&amp;O$145&amp;"'!A1"),0,$C$144,200,1),MATCH(1,(_summary!$B245=INDIRECT("'"&amp;O$145&amp;"'!A1:A300"))*(_summary!$C245=INDIRECT("'"&amp;O$145&amp;"'!B1:B300")),0))</f>
        <v>0</v>
      </c>
      <c r="P245" s="18"/>
      <c r="Q245" s="16">
        <f t="shared" ca="1" si="10"/>
        <v>1.0004156924235008</v>
      </c>
    </row>
    <row r="246" spans="2:17" ht="15.6" thickTop="1" thickBot="1" x14ac:dyDescent="0.35">
      <c r="B246" t="s">
        <v>18</v>
      </c>
      <c r="C246">
        <f t="shared" si="11"/>
        <v>4</v>
      </c>
      <c r="D246" s="18">
        <f t="array" aca="1" ref="D246" ca="1">INDEX(OFFSET(INDIRECT("'"&amp;D$145&amp;"'!A1"),0,$C$144,200,1),MATCH(1,(_summary!$B246=INDIRECT("'"&amp;D$145&amp;"'!A1:A300"))*(_summary!$C246=INDIRECT("'"&amp;D$145&amp;"'!B1:B300")),0))</f>
        <v>0.27724331706573474</v>
      </c>
      <c r="E246" s="18">
        <f t="array" aca="1" ref="E246" ca="1">INDEX(OFFSET(INDIRECT("'"&amp;E$145&amp;"'!A1"),0,$C$144,200,1),MATCH(1,(_summary!$B246=INDIRECT("'"&amp;E$145&amp;"'!A1:A300"))*(_summary!$C246=INDIRECT("'"&amp;E$145&amp;"'!B1:B300")),0))</f>
        <v>0.15905517402542466</v>
      </c>
      <c r="F246" s="18">
        <f t="array" aca="1" ref="F246" ca="1">INDEX(OFFSET(INDIRECT("'"&amp;F$145&amp;"'!A1"),0,$C$144,200,1),MATCH(1,(_summary!$B246=INDIRECT("'"&amp;F$145&amp;"'!A1:A300"))*(_summary!$C246=INDIRECT("'"&amp;F$145&amp;"'!B1:B300")),0))</f>
        <v>0.24270431399086509</v>
      </c>
      <c r="G246" s="18">
        <f t="array" aca="1" ref="G246" ca="1">INDEX(OFFSET(INDIRECT("'"&amp;G$145&amp;"'!A1"),0,$C$144,200,1),MATCH(1,(_summary!$B246=INDIRECT("'"&amp;G$145&amp;"'!A1:A300"))*(_summary!$C246=INDIRECT("'"&amp;G$145&amp;"'!B1:B300")),0))</f>
        <v>8.0193636978038468E-2</v>
      </c>
      <c r="H246" s="18">
        <f t="array" aca="1" ref="H246" ca="1">INDEX(OFFSET(INDIRECT("'"&amp;H$145&amp;"'!A1"),0,$C$144,200,1),MATCH(1,(_summary!$B246=INDIRECT("'"&amp;H$145&amp;"'!A1:A300"))*(_summary!$C246=INDIRECT("'"&amp;H$145&amp;"'!B1:B300")),0))</f>
        <v>3.3501619664239882E-2</v>
      </c>
      <c r="I246" s="18">
        <f t="array" aca="1" ref="I246" ca="1">INDEX(OFFSET(INDIRECT("'"&amp;I$145&amp;"'!A1"),0,$C$144,200,1),MATCH(1,(_summary!$B246=INDIRECT("'"&amp;I$145&amp;"'!A1:A300"))*(_summary!$C246=INDIRECT("'"&amp;I$145&amp;"'!B1:B300")),0))</f>
        <v>4.5227186546723842E-3</v>
      </c>
      <c r="J246" s="18">
        <f t="array" aca="1" ref="J246" ca="1">INDEX(OFFSET(INDIRECT("'"&amp;J$145&amp;"'!A1"),0,$C$144,200,1),MATCH(1,(_summary!$B246=INDIRECT("'"&amp;J$145&amp;"'!A1:A300"))*(_summary!$C246=INDIRECT("'"&amp;J$145&amp;"'!B1:B300")),0))</f>
        <v>4.5227186546723842E-3</v>
      </c>
      <c r="K246" s="18">
        <f t="array" aca="1" ref="K246" ca="1">INDEX(OFFSET(INDIRECT("'"&amp;K$145&amp;"'!A1"),0,$C$144,200,1),MATCH(1,(_summary!$B246=INDIRECT("'"&amp;K$145&amp;"'!A1:A300"))*(_summary!$C246=INDIRECT("'"&amp;K$145&amp;"'!B1:B300")),0))</f>
        <v>5.6022616196931295E-2</v>
      </c>
      <c r="L246" s="18">
        <f t="array" aca="1" ref="L246" ca="1">INDEX(OFFSET(INDIRECT("'"&amp;L$145&amp;"'!A1"),0,$C$144,200,1),MATCH(1,(_summary!$B246=INDIRECT("'"&amp;L$145&amp;"'!A1:A300"))*(_summary!$C246=INDIRECT("'"&amp;L$145&amp;"'!B1:B300")),0))</f>
        <v>0.10050485899271966</v>
      </c>
      <c r="M246" s="18">
        <f t="array" aca="1" ref="M246" ca="1">INDEX(OFFSET(INDIRECT("'"&amp;M$145&amp;"'!A1"),0,$C$144,200,1),MATCH(1,(_summary!$B246=INDIRECT("'"&amp;M$145&amp;"'!A1:A300"))*(_summary!$C246=INDIRECT("'"&amp;M$145&amp;"'!B1:B300")),0))</f>
        <v>3.3241948795094151E-2</v>
      </c>
      <c r="N246" s="18">
        <f t="array" aca="1" ref="N246" ca="1">INDEX(OFFSET(INDIRECT("'"&amp;N$145&amp;"'!A1"),0,$C$144,200,1),MATCH(1,(_summary!$B246=INDIRECT("'"&amp;N$145&amp;"'!A1:A300"))*(_summary!$C246=INDIRECT("'"&amp;N$145&amp;"'!B1:B300")),0))</f>
        <v>9.0454373093447685E-3</v>
      </c>
      <c r="O246" s="18">
        <f t="array" aca="1" ref="O246" ca="1">INDEX(OFFSET(INDIRECT("'"&amp;O$145&amp;"'!A1"),0,$C$144,200,1),MATCH(1,(_summary!$B246=INDIRECT("'"&amp;O$145&amp;"'!A1:A300"))*(_summary!$C246=INDIRECT("'"&amp;O$145&amp;"'!B1:B300")),0))</f>
        <v>0</v>
      </c>
      <c r="P246" s="18"/>
      <c r="Q246" s="16">
        <f t="shared" ca="1" si="10"/>
        <v>1.0005583603277375</v>
      </c>
    </row>
    <row r="247" spans="2:17" ht="15.6" thickTop="1" thickBot="1" x14ac:dyDescent="0.35">
      <c r="B247" t="s">
        <v>5</v>
      </c>
      <c r="C247">
        <f t="shared" si="11"/>
        <v>4</v>
      </c>
      <c r="D247" s="18">
        <f t="array" aca="1" ref="D247" ca="1">INDEX(OFFSET(INDIRECT("'"&amp;D$145&amp;"'!A1"),0,$C$144,200,1),MATCH(1,(_summary!$B247=INDIRECT("'"&amp;D$145&amp;"'!A1:A300"))*(_summary!$C247=INDIRECT("'"&amp;D$145&amp;"'!B1:B300")),0))</f>
        <v>0.17584740517629663</v>
      </c>
      <c r="E247" s="18">
        <f t="array" aca="1" ref="E247" ca="1">INDEX(OFFSET(INDIRECT("'"&amp;E$145&amp;"'!A1"),0,$C$144,200,1),MATCH(1,(_summary!$B247=INDIRECT("'"&amp;E$145&amp;"'!A1:A300"))*(_summary!$C247=INDIRECT("'"&amp;E$145&amp;"'!B1:B300")),0))</f>
        <v>0.40317869062305872</v>
      </c>
      <c r="F247" s="18">
        <f t="array" aca="1" ref="F247" ca="1">INDEX(OFFSET(INDIRECT("'"&amp;F$145&amp;"'!A1"),0,$C$144,200,1),MATCH(1,(_summary!$B247=INDIRECT("'"&amp;F$145&amp;"'!A1:A300"))*(_summary!$C247=INDIRECT("'"&amp;F$145&amp;"'!B1:B300")),0))</f>
        <v>9.7306932567466364E-3</v>
      </c>
      <c r="G247" s="18">
        <f t="array" aca="1" ref="G247" ca="1">INDEX(OFFSET(INDIRECT("'"&amp;G$145&amp;"'!A1"),0,$C$144,200,1),MATCH(1,(_summary!$B247=INDIRECT("'"&amp;G$145&amp;"'!A1:A300"))*(_summary!$C247=INDIRECT("'"&amp;G$145&amp;"'!B1:B300")),0))</f>
        <v>0</v>
      </c>
      <c r="H247" s="18">
        <f t="array" aca="1" ref="H247" ca="1">INDEX(OFFSET(INDIRECT("'"&amp;H$145&amp;"'!A1"),0,$C$144,200,1),MATCH(1,(_summary!$B247=INDIRECT("'"&amp;H$145&amp;"'!A1:A300"))*(_summary!$C247=INDIRECT("'"&amp;H$145&amp;"'!B1:B300")),0))</f>
        <v>2.870223765993769E-2</v>
      </c>
      <c r="I247" s="18">
        <f t="array" aca="1" ref="I247" ca="1">INDEX(OFFSET(INDIRECT("'"&amp;I$145&amp;"'!A1"),0,$C$144,200,1),MATCH(1,(_summary!$B247=INDIRECT("'"&amp;I$145&amp;"'!A1:A300"))*(_summary!$C247=INDIRECT("'"&amp;I$145&amp;"'!B1:B300")),0))</f>
        <v>3.8748020840915888E-3</v>
      </c>
      <c r="J247" s="18">
        <f t="array" aca="1" ref="J247" ca="1">INDEX(OFFSET(INDIRECT("'"&amp;J$145&amp;"'!A1"),0,$C$144,200,1),MATCH(1,(_summary!$B247=INDIRECT("'"&amp;J$145&amp;"'!A1:A300"))*(_summary!$C247=INDIRECT("'"&amp;J$145&amp;"'!B1:B300")),0))</f>
        <v>3.8748020840915888E-3</v>
      </c>
      <c r="K247" s="18">
        <f t="array" aca="1" ref="K247" ca="1">INDEX(OFFSET(INDIRECT("'"&amp;K$145&amp;"'!A1"),0,$C$144,200,1),MATCH(1,(_summary!$B247=INDIRECT("'"&amp;K$145&amp;"'!A1:A300"))*(_summary!$C247=INDIRECT("'"&amp;K$145&amp;"'!B1:B300")),0))</f>
        <v>0.24820196130802585</v>
      </c>
      <c r="L247" s="18">
        <f t="array" aca="1" ref="L247" ca="1">INDEX(OFFSET(INDIRECT("'"&amp;L$145&amp;"'!A1"),0,$C$144,200,1),MATCH(1,(_summary!$B247=INDIRECT("'"&amp;L$145&amp;"'!A1:A300"))*(_summary!$C247=INDIRECT("'"&amp;L$145&amp;"'!B1:B300")),0))</f>
        <v>9.0338420356730315E-2</v>
      </c>
      <c r="M247" s="18">
        <f t="array" aca="1" ref="M247" ca="1">INDEX(OFFSET(INDIRECT("'"&amp;M$145&amp;"'!A1"),0,$C$144,200,1),MATCH(1,(_summary!$B247=INDIRECT("'"&amp;M$145&amp;"'!A1:A300"))*(_summary!$C247=INDIRECT("'"&amp;M$145&amp;"'!B1:B300")),0))</f>
        <v>2.9157768927432198E-2</v>
      </c>
      <c r="N247" s="18">
        <f t="array" aca="1" ref="N247" ca="1">INDEX(OFFSET(INDIRECT("'"&amp;N$145&amp;"'!A1"),0,$C$144,200,1),MATCH(1,(_summary!$B247=INDIRECT("'"&amp;N$145&amp;"'!A1:A300"))*(_summary!$C247=INDIRECT("'"&amp;N$145&amp;"'!B1:B300")),0))</f>
        <v>7.763099358951104E-3</v>
      </c>
      <c r="O247" s="18">
        <f t="array" aca="1" ref="O247" ca="1">INDEX(OFFSET(INDIRECT("'"&amp;O$145&amp;"'!A1"),0,$C$144,200,1),MATCH(1,(_summary!$B247=INDIRECT("'"&amp;O$145&amp;"'!A1:A300"))*(_summary!$C247=INDIRECT("'"&amp;O$145&amp;"'!B1:B300")),0))</f>
        <v>0</v>
      </c>
      <c r="P247" s="18"/>
      <c r="Q247" s="16">
        <f t="shared" ca="1" si="10"/>
        <v>1.0006698808353625</v>
      </c>
    </row>
    <row r="248" spans="2:17" ht="15.6" thickTop="1" thickBot="1" x14ac:dyDescent="0.35">
      <c r="B248" t="s">
        <v>23</v>
      </c>
      <c r="C248">
        <f t="shared" si="11"/>
        <v>4</v>
      </c>
      <c r="D248" s="18">
        <f t="array" aca="1" ref="D248" ca="1">INDEX(OFFSET(INDIRECT("'"&amp;D$145&amp;"'!A1"),0,$C$144,200,1),MATCH(1,(_summary!$B248=INDIRECT("'"&amp;D$145&amp;"'!A1:A300"))*(_summary!$C248=INDIRECT("'"&amp;D$145&amp;"'!B1:B300")),0))</f>
        <v>0.1790189593675012</v>
      </c>
      <c r="E248" s="18">
        <f t="array" aca="1" ref="E248" ca="1">INDEX(OFFSET(INDIRECT("'"&amp;E$145&amp;"'!A1"),0,$C$144,200,1),MATCH(1,(_summary!$B248=INDIRECT("'"&amp;E$145&amp;"'!A1:A300"))*(_summary!$C248=INDIRECT("'"&amp;E$145&amp;"'!B1:B300")),0))</f>
        <v>0.1160729281324054</v>
      </c>
      <c r="F248" s="18">
        <f t="array" aca="1" ref="F248" ca="1">INDEX(OFFSET(INDIRECT("'"&amp;F$145&amp;"'!A1"),0,$C$144,200,1),MATCH(1,(_summary!$B248=INDIRECT("'"&amp;F$145&amp;"'!A1:A300"))*(_summary!$C248=INDIRECT("'"&amp;F$145&amp;"'!B1:B300")),0))</f>
        <v>3.7064800545786578E-2</v>
      </c>
      <c r="G248" s="18">
        <f t="array" aca="1" ref="G248" ca="1">INDEX(OFFSET(INDIRECT("'"&amp;G$145&amp;"'!A1"),0,$C$144,200,1),MATCH(1,(_summary!$B248=INDIRECT("'"&amp;G$145&amp;"'!A1:A300"))*(_summary!$C248=INDIRECT("'"&amp;G$145&amp;"'!B1:B300")),0))</f>
        <v>6.732536788189733E-3</v>
      </c>
      <c r="H248" s="18">
        <f t="array" aca="1" ref="H248" ca="1">INDEX(OFFSET(INDIRECT("'"&amp;H$145&amp;"'!A1"),0,$C$144,200,1),MATCH(1,(_summary!$B248=INDIRECT("'"&amp;H$145&amp;"'!A1:A300"))*(_summary!$C248=INDIRECT("'"&amp;H$145&amp;"'!B1:B300")),0))</f>
        <v>1.1112933087297265E-2</v>
      </c>
      <c r="I248" s="18">
        <f t="array" aca="1" ref="I248" ca="1">INDEX(OFFSET(INDIRECT("'"&amp;I$145&amp;"'!A1"),0,$C$144,200,1),MATCH(1,(_summary!$B248=INDIRECT("'"&amp;I$145&amp;"'!A1:A300"))*(_summary!$C248=INDIRECT("'"&amp;I$145&amp;"'!B1:B300")),0))</f>
        <v>1.5002459667851306E-3</v>
      </c>
      <c r="J248" s="18">
        <f t="array" aca="1" ref="J248" ca="1">INDEX(OFFSET(INDIRECT("'"&amp;J$145&amp;"'!A1"),0,$C$144,200,1),MATCH(1,(_summary!$B248=INDIRECT("'"&amp;J$145&amp;"'!A1:A300"))*(_summary!$C248=INDIRECT("'"&amp;J$145&amp;"'!B1:B300")),0))</f>
        <v>1.5002459667851306E-3</v>
      </c>
      <c r="K248" s="18">
        <f t="array" aca="1" ref="K248" ca="1">INDEX(OFFSET(INDIRECT("'"&amp;K$145&amp;"'!A1"),0,$C$144,200,1),MATCH(1,(_summary!$B248=INDIRECT("'"&amp;K$145&amp;"'!A1:A300"))*(_summary!$C248=INDIRECT("'"&amp;K$145&amp;"'!B1:B300")),0))</f>
        <v>0.60184179870053156</v>
      </c>
      <c r="L248" s="18">
        <f t="array" aca="1" ref="L248" ca="1">INDEX(OFFSET(INDIRECT("'"&amp;L$145&amp;"'!A1"),0,$C$144,200,1),MATCH(1,(_summary!$B248=INDIRECT("'"&amp;L$145&amp;"'!A1:A300"))*(_summary!$C248=INDIRECT("'"&amp;L$145&amp;"'!B1:B300")),0))</f>
        <v>3.3338799261891802E-2</v>
      </c>
      <c r="M248" s="18">
        <f t="array" aca="1" ref="M248" ca="1">INDEX(OFFSET(INDIRECT("'"&amp;M$145&amp;"'!A1"),0,$C$144,200,1),MATCH(1,(_summary!$B248=INDIRECT("'"&amp;M$145&amp;"'!A1:A300"))*(_summary!$C248=INDIRECT("'"&amp;M$145&amp;"'!B1:B300")),0))</f>
        <v>9.0014758007107825E-3</v>
      </c>
      <c r="N248" s="18">
        <f t="array" aca="1" ref="N248" ca="1">INDEX(OFFSET(INDIRECT("'"&amp;N$145&amp;"'!A1"),0,$C$144,200,1),MATCH(1,(_summary!$B248=INDIRECT("'"&amp;N$145&amp;"'!A1:A300"))*(_summary!$C248=INDIRECT("'"&amp;N$145&amp;"'!B1:B300")),0))</f>
        <v>3.0004919335702611E-3</v>
      </c>
      <c r="O248" s="18">
        <f t="array" aca="1" ref="O248" ca="1">INDEX(OFFSET(INDIRECT("'"&amp;O$145&amp;"'!A1"),0,$C$144,200,1),MATCH(1,(_summary!$B248=INDIRECT("'"&amp;O$145&amp;"'!A1:A300"))*(_summary!$C248=INDIRECT("'"&amp;O$145&amp;"'!B1:B300")),0))</f>
        <v>0</v>
      </c>
      <c r="P248" s="18"/>
      <c r="Q248" s="16">
        <f t="shared" ca="1" si="10"/>
        <v>1.0001852155514548</v>
      </c>
    </row>
    <row r="249" spans="2:17" ht="15.6" thickTop="1" thickBot="1" x14ac:dyDescent="0.35">
      <c r="B249" t="s">
        <v>24</v>
      </c>
      <c r="C249">
        <f t="shared" si="11"/>
        <v>4</v>
      </c>
      <c r="D249" s="18">
        <f t="array" aca="1" ref="D249" ca="1">INDEX(OFFSET(INDIRECT("'"&amp;D$145&amp;"'!A1"),0,$C$144,200,1),MATCH(1,(_summary!$B249=INDIRECT("'"&amp;D$145&amp;"'!A1:A300"))*(_summary!$C249=INDIRECT("'"&amp;D$145&amp;"'!B1:B300")),0))</f>
        <v>0.25832449390558265</v>
      </c>
      <c r="E249" s="18">
        <f t="array" aca="1" ref="E249" ca="1">INDEX(OFFSET(INDIRECT("'"&amp;E$145&amp;"'!A1"),0,$C$144,200,1),MATCH(1,(_summary!$B249=INDIRECT("'"&amp;E$145&amp;"'!A1:A300"))*(_summary!$C249=INDIRECT("'"&amp;E$145&amp;"'!B1:B300")),0))</f>
        <v>0.1360197647922354</v>
      </c>
      <c r="F249" s="18">
        <f t="array" aca="1" ref="F249" ca="1">INDEX(OFFSET(INDIRECT("'"&amp;F$145&amp;"'!A1"),0,$C$144,200,1),MATCH(1,(_summary!$B249=INDIRECT("'"&amp;F$145&amp;"'!A1:A300"))*(_summary!$C249=INDIRECT("'"&amp;F$145&amp;"'!B1:B300")),0))</f>
        <v>1.7227673843068964E-2</v>
      </c>
      <c r="G249" s="18">
        <f t="array" aca="1" ref="G249" ca="1">INDEX(OFFSET(INDIRECT("'"&amp;G$145&amp;"'!A1"),0,$C$144,200,1),MATCH(1,(_summary!$B249=INDIRECT("'"&amp;G$145&amp;"'!A1:A300"))*(_summary!$C249=INDIRECT("'"&amp;G$145&amp;"'!B1:B300")),0))</f>
        <v>4.2240935119507536E-2</v>
      </c>
      <c r="H249" s="18">
        <f t="array" aca="1" ref="H249" ca="1">INDEX(OFFSET(INDIRECT("'"&amp;H$145&amp;"'!A1"),0,$C$144,200,1),MATCH(1,(_summary!$B249=INDIRECT("'"&amp;H$145&amp;"'!A1:A300"))*(_summary!$C249=INDIRECT("'"&amp;H$145&amp;"'!B1:B300")),0))</f>
        <v>1.3588825980517411E-2</v>
      </c>
      <c r="I249" s="18">
        <f t="array" aca="1" ref="I249" ca="1">INDEX(OFFSET(INDIRECT("'"&amp;I$145&amp;"'!A1"),0,$C$144,200,1),MATCH(1,(_summary!$B249=INDIRECT("'"&amp;I$145&amp;"'!A1:A300"))*(_summary!$C249=INDIRECT("'"&amp;I$145&amp;"'!B1:B300")),0))</f>
        <v>1.8344915073698507E-3</v>
      </c>
      <c r="J249" s="18">
        <f t="array" aca="1" ref="J249" ca="1">INDEX(OFFSET(INDIRECT("'"&amp;J$145&amp;"'!A1"),0,$C$144,200,1),MATCH(1,(_summary!$B249=INDIRECT("'"&amp;J$145&amp;"'!A1:A300"))*(_summary!$C249=INDIRECT("'"&amp;J$145&amp;"'!B1:B300")),0))</f>
        <v>1.8344915073698507E-3</v>
      </c>
      <c r="K249" s="18">
        <f t="array" aca="1" ref="K249" ca="1">INDEX(OFFSET(INDIRECT("'"&amp;K$145&amp;"'!A1"),0,$C$144,200,1),MATCH(1,(_summary!$B249=INDIRECT("'"&amp;K$145&amp;"'!A1:A300"))*(_summary!$C249=INDIRECT("'"&amp;K$145&amp;"'!B1:B300")),0))</f>
        <v>0.47371339377684579</v>
      </c>
      <c r="L249" s="18">
        <f t="array" aca="1" ref="L249" ca="1">INDEX(OFFSET(INDIRECT("'"&amp;L$145&amp;"'!A1"),0,$C$144,200,1),MATCH(1,(_summary!$B249=INDIRECT("'"&amp;L$145&amp;"'!A1:A300"))*(_summary!$C249=INDIRECT("'"&amp;L$145&amp;"'!B1:B300")),0))</f>
        <v>4.0766477941552234E-2</v>
      </c>
      <c r="M249" s="18">
        <f t="array" aca="1" ref="M249" ca="1">INDEX(OFFSET(INDIRECT("'"&amp;M$145&amp;"'!A1"),0,$C$144,200,1),MATCH(1,(_summary!$B249=INDIRECT("'"&amp;M$145&amp;"'!A1:A300"))*(_summary!$C249=INDIRECT("'"&amp;M$145&amp;"'!B1:B300")),0))</f>
        <v>1.1006949044219103E-2</v>
      </c>
      <c r="N249" s="18">
        <f t="array" aca="1" ref="N249" ca="1">INDEX(OFFSET(INDIRECT("'"&amp;N$145&amp;"'!A1"),0,$C$144,200,1),MATCH(1,(_summary!$B249=INDIRECT("'"&amp;N$145&amp;"'!A1:A300"))*(_summary!$C249=INDIRECT("'"&amp;N$145&amp;"'!B1:B300")),0))</f>
        <v>3.6689830147397014E-3</v>
      </c>
      <c r="O249" s="18">
        <f t="array" aca="1" ref="O249" ca="1">INDEX(OFFSET(INDIRECT("'"&amp;O$145&amp;"'!A1"),0,$C$144,200,1),MATCH(1,(_summary!$B249=INDIRECT("'"&amp;O$145&amp;"'!A1:A300"))*(_summary!$C249=INDIRECT("'"&amp;O$145&amp;"'!B1:B300")),0))</f>
        <v>0</v>
      </c>
      <c r="P249" s="18"/>
      <c r="Q249" s="16">
        <f t="shared" ca="1" si="10"/>
        <v>1.0002264804330083</v>
      </c>
    </row>
    <row r="250" spans="2:17" ht="15.6" thickTop="1" thickBot="1" x14ac:dyDescent="0.35">
      <c r="B250" t="s">
        <v>27</v>
      </c>
      <c r="C250">
        <f t="shared" si="11"/>
        <v>4</v>
      </c>
      <c r="D250" s="18">
        <f t="array" aca="1" ref="D250" ca="1">INDEX(OFFSET(INDIRECT("'"&amp;D$145&amp;"'!A1"),0,$C$144,200,1),MATCH(1,(_summary!$B250=INDIRECT("'"&amp;D$145&amp;"'!A1:A300"))*(_summary!$C250=INDIRECT("'"&amp;D$145&amp;"'!B1:B300")),0))</f>
        <v>0.15683536619550129</v>
      </c>
      <c r="E250" s="18">
        <f t="array" aca="1" ref="E250" ca="1">INDEX(OFFSET(INDIRECT("'"&amp;E$145&amp;"'!A1"),0,$C$144,200,1),MATCH(1,(_summary!$B250=INDIRECT("'"&amp;E$145&amp;"'!A1:A300"))*(_summary!$C250=INDIRECT("'"&amp;E$145&amp;"'!B1:B300")),0))</f>
        <v>0.3279628870438977</v>
      </c>
      <c r="F250" s="18">
        <f t="array" aca="1" ref="F250" ca="1">INDEX(OFFSET(INDIRECT("'"&amp;F$145&amp;"'!A1"),0,$C$144,200,1),MATCH(1,(_summary!$B250=INDIRECT("'"&amp;F$145&amp;"'!A1:A300"))*(_summary!$C250=INDIRECT("'"&amp;F$145&amp;"'!B1:B300")),0))</f>
        <v>0.19757885003302539</v>
      </c>
      <c r="G250" s="18">
        <f t="array" aca="1" ref="G250" ca="1">INDEX(OFFSET(INDIRECT("'"&amp;G$145&amp;"'!A1"),0,$C$144,200,1),MATCH(1,(_summary!$B250=INDIRECT("'"&amp;G$145&amp;"'!A1:A300"))*(_summary!$C250=INDIRECT("'"&amp;G$145&amp;"'!B1:B300")),0))</f>
        <v>4.3815213905076626E-4</v>
      </c>
      <c r="H250" s="18">
        <f t="array" aca="1" ref="H250" ca="1">INDEX(OFFSET(INDIRECT("'"&amp;H$145&amp;"'!A1"),0,$C$144,200,1),MATCH(1,(_summary!$B250=INDIRECT("'"&amp;H$145&amp;"'!A1:A300"))*(_summary!$C250=INDIRECT("'"&amp;H$145&amp;"'!B1:B300")),0))</f>
        <v>3.6562016689403058E-2</v>
      </c>
      <c r="I250" s="18">
        <f t="array" aca="1" ref="I250" ca="1">INDEX(OFFSET(INDIRECT("'"&amp;I$145&amp;"'!A1"),0,$C$144,200,1),MATCH(1,(_summary!$B250=INDIRECT("'"&amp;I$145&amp;"'!A1:A300"))*(_summary!$C250=INDIRECT("'"&amp;I$145&amp;"'!B1:B300")),0))</f>
        <v>4.9358722530694135E-3</v>
      </c>
      <c r="J250" s="18">
        <f t="array" aca="1" ref="J250" ca="1">INDEX(OFFSET(INDIRECT("'"&amp;J$145&amp;"'!A1"),0,$C$144,200,1),MATCH(1,(_summary!$B250=INDIRECT("'"&amp;J$145&amp;"'!A1:A300"))*(_summary!$C250=INDIRECT("'"&amp;J$145&amp;"'!B1:B300")),0))</f>
        <v>4.9358722530694135E-3</v>
      </c>
      <c r="K250" s="18">
        <f t="array" aca="1" ref="K250" ca="1">INDEX(OFFSET(INDIRECT("'"&amp;K$145&amp;"'!A1"),0,$C$144,200,1),MATCH(1,(_summary!$B250=INDIRECT("'"&amp;K$145&amp;"'!A1:A300"))*(_summary!$C250=INDIRECT("'"&amp;K$145&amp;"'!B1:B300")),0))</f>
        <v>0.10531889951242454</v>
      </c>
      <c r="L250" s="18">
        <f t="array" aca="1" ref="L250" ca="1">INDEX(OFFSET(INDIRECT("'"&amp;L$145&amp;"'!A1"),0,$C$144,200,1),MATCH(1,(_summary!$B250=INDIRECT("'"&amp;L$145&amp;"'!A1:A300"))*(_summary!$C250=INDIRECT("'"&amp;L$145&amp;"'!B1:B300")),0))</f>
        <v>0.12134330703308153</v>
      </c>
      <c r="M250" s="18">
        <f t="array" aca="1" ref="M250" ca="1">INDEX(OFFSET(INDIRECT("'"&amp;M$145&amp;"'!A1"),0,$C$144,200,1),MATCH(1,(_summary!$B250=INDIRECT("'"&amp;M$145&amp;"'!A1:A300"))*(_summary!$C250=INDIRECT("'"&amp;M$145&amp;"'!B1:B300")),0))</f>
        <v>3.4826399286161581E-2</v>
      </c>
      <c r="N250" s="18">
        <f t="array" aca="1" ref="N250" ca="1">INDEX(OFFSET(INDIRECT("'"&amp;N$145&amp;"'!A1"),0,$C$144,200,1),MATCH(1,(_summary!$B250=INDIRECT("'"&amp;N$145&amp;"'!A1:A300"))*(_summary!$C250=INDIRECT("'"&amp;N$145&amp;"'!B1:B300")),0))</f>
        <v>9.871744506138827E-3</v>
      </c>
      <c r="O250" s="18">
        <f t="array" aca="1" ref="O250" ca="1">INDEX(OFFSET(INDIRECT("'"&amp;O$145&amp;"'!A1"),0,$C$144,200,1),MATCH(1,(_summary!$B250=INDIRECT("'"&amp;O$145&amp;"'!A1:A300"))*(_summary!$C250=INDIRECT("'"&amp;O$145&amp;"'!B1:B300")),0))</f>
        <v>0</v>
      </c>
      <c r="P250" s="18"/>
      <c r="Q250" s="16">
        <f t="shared" ca="1" si="10"/>
        <v>1.0006093669448237</v>
      </c>
    </row>
    <row r="251" spans="2:17" ht="15.6" thickTop="1" thickBot="1" x14ac:dyDescent="0.35">
      <c r="B251" t="s">
        <v>29</v>
      </c>
      <c r="C251">
        <f t="shared" si="11"/>
        <v>4</v>
      </c>
      <c r="D251" s="18">
        <f t="array" aca="1" ref="D251" ca="1">INDEX(OFFSET(INDIRECT("'"&amp;D$145&amp;"'!A1"),0,$C$144,200,1),MATCH(1,(_summary!$B251=INDIRECT("'"&amp;D$145&amp;"'!A1:A300"))*(_summary!$C251=INDIRECT("'"&amp;D$145&amp;"'!B1:B300")),0))</f>
        <v>0.67253946710944645</v>
      </c>
      <c r="E251" s="18">
        <f t="array" aca="1" ref="E251" ca="1">INDEX(OFFSET(INDIRECT("'"&amp;E$145&amp;"'!A1"),0,$C$144,200,1),MATCH(1,(_summary!$B251=INDIRECT("'"&amp;E$145&amp;"'!A1:A300"))*(_summary!$C251=INDIRECT("'"&amp;E$145&amp;"'!B1:B300")),0))</f>
        <v>0.10919163422076675</v>
      </c>
      <c r="F251" s="18">
        <f t="array" aca="1" ref="F251" ca="1">INDEX(OFFSET(INDIRECT("'"&amp;F$145&amp;"'!A1"),0,$C$144,200,1),MATCH(1,(_summary!$B251=INDIRECT("'"&amp;F$145&amp;"'!A1:A300"))*(_summary!$C251=INDIRECT("'"&amp;F$145&amp;"'!B1:B300")),0))</f>
        <v>0</v>
      </c>
      <c r="G251" s="18">
        <f t="array" aca="1" ref="G251" ca="1">INDEX(OFFSET(INDIRECT("'"&amp;G$145&amp;"'!A1"),0,$C$144,200,1),MATCH(1,(_summary!$B251=INDIRECT("'"&amp;G$145&amp;"'!A1:A300"))*(_summary!$C251=INDIRECT("'"&amp;G$145&amp;"'!B1:B300")),0))</f>
        <v>0</v>
      </c>
      <c r="H251" s="18">
        <f t="array" aca="1" ref="H251" ca="1">INDEX(OFFSET(INDIRECT("'"&amp;H$145&amp;"'!A1"),0,$C$144,200,1),MATCH(1,(_summary!$B251=INDIRECT("'"&amp;H$145&amp;"'!A1:A300"))*(_summary!$C251=INDIRECT("'"&amp;H$145&amp;"'!B1:B300")),0))</f>
        <v>7.5901501836386637E-3</v>
      </c>
      <c r="I251" s="18">
        <f t="array" aca="1" ref="I251" ca="1">INDEX(OFFSET(INDIRECT("'"&amp;I$145&amp;"'!A1"),0,$C$144,200,1),MATCH(1,(_summary!$B251=INDIRECT("'"&amp;I$145&amp;"'!A1:A300"))*(_summary!$C251=INDIRECT("'"&amp;I$145&amp;"'!B1:B300")),0))</f>
        <v>1.0246702747912198E-3</v>
      </c>
      <c r="J251" s="18">
        <f t="array" aca="1" ref="J251" ca="1">INDEX(OFFSET(INDIRECT("'"&amp;J$145&amp;"'!A1"),0,$C$144,200,1),MATCH(1,(_summary!$B251=INDIRECT("'"&amp;J$145&amp;"'!A1:A300"))*(_summary!$C251=INDIRECT("'"&amp;J$145&amp;"'!B1:B300")),0))</f>
        <v>1.0246702747912198E-3</v>
      </c>
      <c r="K251" s="18">
        <f t="array" aca="1" ref="K251" ca="1">INDEX(OFFSET(INDIRECT("'"&amp;K$145&amp;"'!A1"),0,$C$144,200,1),MATCH(1,(_summary!$B251=INDIRECT("'"&amp;K$145&amp;"'!A1:A300"))*(_summary!$C251=INDIRECT("'"&amp;K$145&amp;"'!B1:B300")),0))</f>
        <v>2.9246889057561825E-2</v>
      </c>
      <c r="L251" s="18">
        <f t="array" aca="1" ref="L251" ca="1">INDEX(OFFSET(INDIRECT("'"&amp;L$145&amp;"'!A1"),0,$C$144,200,1),MATCH(1,(_summary!$B251=INDIRECT("'"&amp;L$145&amp;"'!A1:A300"))*(_summary!$C251=INDIRECT("'"&amp;L$145&amp;"'!B1:B300")),0))</f>
        <v>0.10100058544367044</v>
      </c>
      <c r="M251" s="18">
        <f t="array" aca="1" ref="M251" ca="1">INDEX(OFFSET(INDIRECT("'"&amp;M$145&amp;"'!A1"),0,$C$144,200,1),MATCH(1,(_summary!$B251=INDIRECT("'"&amp;M$145&amp;"'!A1:A300"))*(_summary!$C251=INDIRECT("'"&amp;M$145&amp;"'!B1:B300")),0))</f>
        <v>7.6622948152891737E-2</v>
      </c>
      <c r="N251" s="18">
        <f t="array" aca="1" ref="N251" ca="1">INDEX(OFFSET(INDIRECT("'"&amp;N$145&amp;"'!A1"),0,$C$144,200,1),MATCH(1,(_summary!$B251=INDIRECT("'"&amp;N$145&amp;"'!A1:A300"))*(_summary!$C251=INDIRECT("'"&amp;N$145&amp;"'!B1:B300")),0))</f>
        <v>2.0493405495824396E-3</v>
      </c>
      <c r="O251" s="18">
        <f t="array" aca="1" ref="O251" ca="1">INDEX(OFFSET(INDIRECT("'"&amp;O$145&amp;"'!A1"),0,$C$144,200,1),MATCH(1,(_summary!$B251=INDIRECT("'"&amp;O$145&amp;"'!A1:A300"))*(_summary!$C251=INDIRECT("'"&amp;O$145&amp;"'!B1:B300")),0))</f>
        <v>0</v>
      </c>
      <c r="P251" s="18"/>
      <c r="Q251" s="16">
        <f t="shared" ca="1" si="10"/>
        <v>1.0002903552671407</v>
      </c>
    </row>
    <row r="252" spans="2:17" ht="15.6" thickTop="1" thickBot="1" x14ac:dyDescent="0.35">
      <c r="B252" t="s">
        <v>8</v>
      </c>
      <c r="C252">
        <f t="shared" si="11"/>
        <v>4</v>
      </c>
      <c r="D252" s="18">
        <f t="array" aca="1" ref="D252" ca="1">INDEX(OFFSET(INDIRECT("'"&amp;D$145&amp;"'!A1"),0,$C$144,200,1),MATCH(1,(_summary!$B252=INDIRECT("'"&amp;D$145&amp;"'!A1:A300"))*(_summary!$C252=INDIRECT("'"&amp;D$145&amp;"'!B1:B300")),0))</f>
        <v>0.21303704393632319</v>
      </c>
      <c r="E252" s="18">
        <f t="array" aca="1" ref="E252" ca="1">INDEX(OFFSET(INDIRECT("'"&amp;E$145&amp;"'!A1"),0,$C$144,200,1),MATCH(1,(_summary!$B252=INDIRECT("'"&amp;E$145&amp;"'!A1:A300"))*(_summary!$C252=INDIRECT("'"&amp;E$145&amp;"'!B1:B300")),0))</f>
        <v>0.49328989269924967</v>
      </c>
      <c r="F252" s="18">
        <f t="array" aca="1" ref="F252" ca="1">INDEX(OFFSET(INDIRECT("'"&amp;F$145&amp;"'!A1"),0,$C$144,200,1),MATCH(1,(_summary!$B252=INDIRECT("'"&amp;F$145&amp;"'!A1:A300"))*(_summary!$C252=INDIRECT("'"&amp;F$145&amp;"'!B1:B300")),0))</f>
        <v>9.8102223843298973E-4</v>
      </c>
      <c r="G252" s="18">
        <f t="array" aca="1" ref="G252" ca="1">INDEX(OFFSET(INDIRECT("'"&amp;G$145&amp;"'!A1"),0,$C$144,200,1),MATCH(1,(_summary!$B252=INDIRECT("'"&amp;G$145&amp;"'!A1:A300"))*(_summary!$C252=INDIRECT("'"&amp;G$145&amp;"'!B1:B300")),0))</f>
        <v>4.047667121713245E-5</v>
      </c>
      <c r="H252" s="18">
        <f t="array" aca="1" ref="H252" ca="1">INDEX(OFFSET(INDIRECT("'"&amp;H$145&amp;"'!A1"),0,$C$144,200,1),MATCH(1,(_summary!$B252=INDIRECT("'"&amp;H$145&amp;"'!A1:A300"))*(_summary!$C252=INDIRECT("'"&amp;H$145&amp;"'!B1:B300")),0))</f>
        <v>3.4360669904521086E-2</v>
      </c>
      <c r="I252" s="18">
        <f t="array" aca="1" ref="I252" ca="1">INDEX(OFFSET(INDIRECT("'"&amp;I$145&amp;"'!A1"),0,$C$144,200,1),MATCH(1,(_summary!$B252=INDIRECT("'"&amp;I$145&amp;"'!A1:A300"))*(_summary!$C252=INDIRECT("'"&amp;I$145&amp;"'!B1:B300")),0))</f>
        <v>4.6386904371103471E-3</v>
      </c>
      <c r="J252" s="18">
        <f t="array" aca="1" ref="J252" ca="1">INDEX(OFFSET(INDIRECT("'"&amp;J$145&amp;"'!A1"),0,$C$144,200,1),MATCH(1,(_summary!$B252=INDIRECT("'"&amp;J$145&amp;"'!A1:A300"))*(_summary!$C252=INDIRECT("'"&amp;J$145&amp;"'!B1:B300")),0))</f>
        <v>4.6386904371103471E-3</v>
      </c>
      <c r="K252" s="18">
        <f t="array" aca="1" ref="K252" ca="1">INDEX(OFFSET(INDIRECT("'"&amp;K$145&amp;"'!A1"),0,$C$144,200,1),MATCH(1,(_summary!$B252=INDIRECT("'"&amp;K$145&amp;"'!A1:A300"))*(_summary!$C252=INDIRECT("'"&amp;K$145&amp;"'!B1:B300")),0))</f>
        <v>9.8671814031534438E-2</v>
      </c>
      <c r="L252" s="18">
        <f t="array" aca="1" ref="L252" ca="1">INDEX(OFFSET(INDIRECT("'"&amp;L$145&amp;"'!A1"),0,$C$144,200,1),MATCH(1,(_summary!$B252=INDIRECT("'"&amp;L$145&amp;"'!A1:A300"))*(_summary!$C252=INDIRECT("'"&amp;L$145&amp;"'!B1:B300")),0))</f>
        <v>0.11124575965621548</v>
      </c>
      <c r="M252" s="18">
        <f t="array" aca="1" ref="M252" ca="1">INDEX(OFFSET(INDIRECT("'"&amp;M$145&amp;"'!A1"),0,$C$144,200,1),MATCH(1,(_summary!$B252=INDIRECT("'"&amp;M$145&amp;"'!A1:A300"))*(_summary!$C252=INDIRECT("'"&amp;M$145&amp;"'!B1:B300")),0))</f>
        <v>3.039123694580664E-2</v>
      </c>
      <c r="N252" s="18">
        <f t="array" aca="1" ref="N252" ca="1">INDEX(OFFSET(INDIRECT("'"&amp;N$145&amp;"'!A1"),0,$C$144,200,1),MATCH(1,(_summary!$B252=INDIRECT("'"&amp;N$145&amp;"'!A1:A300"))*(_summary!$C252=INDIRECT("'"&amp;N$145&amp;"'!B1:B300")),0))</f>
        <v>9.2773808742206941E-3</v>
      </c>
      <c r="O252" s="18">
        <f t="array" aca="1" ref="O252" ca="1">INDEX(OFFSET(INDIRECT("'"&amp;O$145&amp;"'!A1"),0,$C$144,200,1),MATCH(1,(_summary!$B252=INDIRECT("'"&amp;O$145&amp;"'!A1:A300"))*(_summary!$C252=INDIRECT("'"&amp;O$145&amp;"'!B1:B300")),0))</f>
        <v>0</v>
      </c>
      <c r="P252" s="18"/>
      <c r="Q252" s="16">
        <f t="shared" ca="1" si="10"/>
        <v>1.0005726778317419</v>
      </c>
    </row>
    <row r="253" spans="2:17" ht="15.6" thickTop="1" thickBot="1" x14ac:dyDescent="0.35">
      <c r="B253" t="s">
        <v>6</v>
      </c>
      <c r="C253">
        <f t="shared" si="11"/>
        <v>4</v>
      </c>
      <c r="D253" s="18">
        <f t="array" aca="1" ref="D253" ca="1">INDEX(OFFSET(INDIRECT("'"&amp;D$145&amp;"'!A1"),0,$C$144,200,1),MATCH(1,(_summary!$B253=INDIRECT("'"&amp;D$145&amp;"'!A1:A300"))*(_summary!$C253=INDIRECT("'"&amp;D$145&amp;"'!B1:B300")),0))</f>
        <v>0.15867518400008371</v>
      </c>
      <c r="E253" s="18">
        <f t="array" aca="1" ref="E253" ca="1">INDEX(OFFSET(INDIRECT("'"&amp;E$145&amp;"'!A1"),0,$C$144,200,1),MATCH(1,(_summary!$B253=INDIRECT("'"&amp;E$145&amp;"'!A1:A300"))*(_summary!$C253=INDIRECT("'"&amp;E$145&amp;"'!B1:B300")),0))</f>
        <v>0.18063303401845754</v>
      </c>
      <c r="F253" s="18">
        <f t="array" aca="1" ref="F253" ca="1">INDEX(OFFSET(INDIRECT("'"&amp;F$145&amp;"'!A1"),0,$C$144,200,1),MATCH(1,(_summary!$B253=INDIRECT("'"&amp;F$145&amp;"'!A1:A300"))*(_summary!$C253=INDIRECT("'"&amp;F$145&amp;"'!B1:B300")),0))</f>
        <v>0</v>
      </c>
      <c r="G253" s="18">
        <f t="array" aca="1" ref="G253" ca="1">INDEX(OFFSET(INDIRECT("'"&amp;G$145&amp;"'!A1"),0,$C$144,200,1),MATCH(1,(_summary!$B253=INDIRECT("'"&amp;G$145&amp;"'!A1:A300"))*(_summary!$C253=INDIRECT("'"&amp;G$145&amp;"'!B1:B300")),0))</f>
        <v>0.27568432494215056</v>
      </c>
      <c r="H253" s="18">
        <f t="array" aca="1" ref="H253" ca="1">INDEX(OFFSET(INDIRECT("'"&amp;H$145&amp;"'!A1"),0,$C$144,200,1),MATCH(1,(_summary!$B253=INDIRECT("'"&amp;H$145&amp;"'!A1:A300"))*(_summary!$C253=INDIRECT("'"&amp;H$145&amp;"'!B1:B300")),0))</f>
        <v>3.1719621293603242E-2</v>
      </c>
      <c r="I253" s="18">
        <f t="array" aca="1" ref="I253" ca="1">INDEX(OFFSET(INDIRECT("'"&amp;I$145&amp;"'!A1"),0,$C$144,200,1),MATCH(1,(_summary!$B253=INDIRECT("'"&amp;I$145&amp;"'!A1:A300"))*(_summary!$C253=INDIRECT("'"&amp;I$145&amp;"'!B1:B300")),0))</f>
        <v>4.2821488746364374E-3</v>
      </c>
      <c r="J253" s="18">
        <f t="array" aca="1" ref="J253" ca="1">INDEX(OFFSET(INDIRECT("'"&amp;J$145&amp;"'!A1"),0,$C$144,200,1),MATCH(1,(_summary!$B253=INDIRECT("'"&amp;J$145&amp;"'!A1:A300"))*(_summary!$C253=INDIRECT("'"&amp;J$145&amp;"'!B1:B300")),0))</f>
        <v>4.2821488746364374E-3</v>
      </c>
      <c r="K253" s="18">
        <f t="array" aca="1" ref="K253" ca="1">INDEX(OFFSET(INDIRECT("'"&amp;K$145&amp;"'!A1"),0,$C$144,200,1),MATCH(1,(_summary!$B253=INDIRECT("'"&amp;K$145&amp;"'!A1:A300"))*(_summary!$C253=INDIRECT("'"&amp;K$145&amp;"'!B1:B300")),0))</f>
        <v>0.20754512446415668</v>
      </c>
      <c r="L253" s="18">
        <f t="array" aca="1" ref="L253" ca="1">INDEX(OFFSET(INDIRECT("'"&amp;L$145&amp;"'!A1"),0,$C$144,200,1),MATCH(1,(_summary!$B253=INDIRECT("'"&amp;L$145&amp;"'!A1:A300"))*(_summary!$C253=INDIRECT("'"&amp;L$145&amp;"'!B1:B300")),0))</f>
        <v>9.8427695295745549E-2</v>
      </c>
      <c r="M253" s="18">
        <f t="array" aca="1" ref="M253" ca="1">INDEX(OFFSET(INDIRECT("'"&amp;M$145&amp;"'!A1"),0,$C$144,200,1),MATCH(1,(_summary!$B253=INDIRECT("'"&amp;M$145&amp;"'!A1:A300"))*(_summary!$C253=INDIRECT("'"&amp;M$145&amp;"'!B1:B300")),0))</f>
        <v>2.9689202597139561E-2</v>
      </c>
      <c r="N253" s="18">
        <f t="array" aca="1" ref="N253" ca="1">INDEX(OFFSET(INDIRECT("'"&amp;N$145&amp;"'!A1"),0,$C$144,200,1),MATCH(1,(_summary!$B253=INDIRECT("'"&amp;N$145&amp;"'!A1:A300"))*(_summary!$C253=INDIRECT("'"&amp;N$145&amp;"'!B1:B300")),0))</f>
        <v>9.7703477640420887E-3</v>
      </c>
      <c r="O253" s="18">
        <f t="array" aca="1" ref="O253" ca="1">INDEX(OFFSET(INDIRECT("'"&amp;O$145&amp;"'!A1"),0,$C$144,200,1),MATCH(1,(_summary!$B253=INDIRECT("'"&amp;O$145&amp;"'!A1:A300"))*(_summary!$C253=INDIRECT("'"&amp;O$145&amp;"'!B1:B300")),0))</f>
        <v>0</v>
      </c>
      <c r="P253" s="18"/>
      <c r="Q253" s="16">
        <f t="shared" ca="1" si="10"/>
        <v>1.000708832124652</v>
      </c>
    </row>
    <row r="254" spans="2:17" ht="15.6" thickTop="1" thickBot="1" x14ac:dyDescent="0.35">
      <c r="B254" t="s">
        <v>21</v>
      </c>
      <c r="C254">
        <f t="shared" si="11"/>
        <v>4</v>
      </c>
      <c r="D254" s="18">
        <f t="array" aca="1" ref="D254" ca="1">INDEX(OFFSET(INDIRECT("'"&amp;D$145&amp;"'!A1"),0,$C$144,200,1),MATCH(1,(_summary!$B254=INDIRECT("'"&amp;D$145&amp;"'!A1:A300"))*(_summary!$C254=INDIRECT("'"&amp;D$145&amp;"'!B1:B300")),0))</f>
        <v>0.43651769471180568</v>
      </c>
      <c r="E254" s="18">
        <f t="array" aca="1" ref="E254" ca="1">INDEX(OFFSET(INDIRECT("'"&amp;E$145&amp;"'!A1"),0,$C$144,200,1),MATCH(1,(_summary!$B254=INDIRECT("'"&amp;E$145&amp;"'!A1:A300"))*(_summary!$C254=INDIRECT("'"&amp;E$145&amp;"'!B1:B300")),0))</f>
        <v>0.16392259483709082</v>
      </c>
      <c r="F254" s="18">
        <f t="array" aca="1" ref="F254" ca="1">INDEX(OFFSET(INDIRECT("'"&amp;F$145&amp;"'!A1"),0,$C$144,200,1),MATCH(1,(_summary!$B254=INDIRECT("'"&amp;F$145&amp;"'!A1:A300"))*(_summary!$C254=INDIRECT("'"&amp;F$145&amp;"'!B1:B300")),0))</f>
        <v>1.5936610778450617E-2</v>
      </c>
      <c r="G254" s="18">
        <f t="array" aca="1" ref="G254" ca="1">INDEX(OFFSET(INDIRECT("'"&amp;G$145&amp;"'!A1"),0,$C$144,200,1),MATCH(1,(_summary!$B254=INDIRECT("'"&amp;G$145&amp;"'!A1:A300"))*(_summary!$C254=INDIRECT("'"&amp;G$145&amp;"'!B1:B300")),0))</f>
        <v>0</v>
      </c>
      <c r="H254" s="18">
        <f t="array" aca="1" ref="H254" ca="1">INDEX(OFFSET(INDIRECT("'"&amp;H$145&amp;"'!A1"),0,$C$144,200,1),MATCH(1,(_summary!$B254=INDIRECT("'"&amp;H$145&amp;"'!A1:A300"))*(_summary!$C254=INDIRECT("'"&amp;H$145&amp;"'!B1:B300")),0))</f>
        <v>1.2502408195226657E-2</v>
      </c>
      <c r="I254" s="18">
        <f t="array" aca="1" ref="I254" ca="1">INDEX(OFFSET(INDIRECT("'"&amp;I$145&amp;"'!A1"),0,$C$144,200,1),MATCH(1,(_summary!$B254=INDIRECT("'"&amp;I$145&amp;"'!A1:A300"))*(_summary!$C254=INDIRECT("'"&amp;I$145&amp;"'!B1:B300")),0))</f>
        <v>1.6878251063555992E-3</v>
      </c>
      <c r="J254" s="18">
        <f t="array" aca="1" ref="J254" ca="1">INDEX(OFFSET(INDIRECT("'"&amp;J$145&amp;"'!A1"),0,$C$144,200,1),MATCH(1,(_summary!$B254=INDIRECT("'"&amp;J$145&amp;"'!A1:A300"))*(_summary!$C254=INDIRECT("'"&amp;J$145&amp;"'!B1:B300")),0))</f>
        <v>1.6878251063555992E-3</v>
      </c>
      <c r="K254" s="18">
        <f t="array" aca="1" ref="K254" ca="1">INDEX(OFFSET(INDIRECT("'"&amp;K$145&amp;"'!A1"),0,$C$144,200,1),MATCH(1,(_summary!$B254=INDIRECT("'"&amp;K$145&amp;"'!A1:A300"))*(_summary!$C254=INDIRECT("'"&amp;K$145&amp;"'!B1:B300")),0))</f>
        <v>0.29150060999408456</v>
      </c>
      <c r="L254" s="18">
        <f t="array" aca="1" ref="L254" ca="1">INDEX(OFFSET(INDIRECT("'"&amp;L$145&amp;"'!A1"),0,$C$144,200,1),MATCH(1,(_summary!$B254=INDIRECT("'"&amp;L$145&amp;"'!A1:A300"))*(_summary!$C254=INDIRECT("'"&amp;L$145&amp;"'!B1:B300")),0))</f>
        <v>3.7507224585679969E-2</v>
      </c>
      <c r="M254" s="18">
        <f t="array" aca="1" ref="M254" ca="1">INDEX(OFFSET(INDIRECT("'"&amp;M$145&amp;"'!A1"),0,$C$144,200,1),MATCH(1,(_summary!$B254=INDIRECT("'"&amp;M$145&amp;"'!A1:A300"))*(_summary!$C254=INDIRECT("'"&amp;M$145&amp;"'!B1:B300")),0))</f>
        <v>3.5569929942159677E-2</v>
      </c>
      <c r="N254" s="18">
        <f t="array" aca="1" ref="N254" ca="1">INDEX(OFFSET(INDIRECT("'"&amp;N$145&amp;"'!A1"),0,$C$144,200,1),MATCH(1,(_summary!$B254=INDIRECT("'"&amp;N$145&amp;"'!A1:A300"))*(_summary!$C254=INDIRECT("'"&amp;N$145&amp;"'!B1:B300")),0))</f>
        <v>3.3756502127111985E-3</v>
      </c>
      <c r="O254" s="18">
        <f t="array" aca="1" ref="O254" ca="1">INDEX(OFFSET(INDIRECT("'"&amp;O$145&amp;"'!A1"),0,$C$144,200,1),MATCH(1,(_summary!$B254=INDIRECT("'"&amp;O$145&amp;"'!A1:A300"))*(_summary!$C254=INDIRECT("'"&amp;O$145&amp;"'!B1:B300")),0))</f>
        <v>0</v>
      </c>
      <c r="P254" s="18"/>
      <c r="Q254" s="16">
        <f t="shared" ca="1" si="10"/>
        <v>1.0002083734699203</v>
      </c>
    </row>
    <row r="255" spans="2:17" ht="15.6" thickTop="1" thickBot="1" x14ac:dyDescent="0.35">
      <c r="B255" t="s">
        <v>10</v>
      </c>
      <c r="C255">
        <f t="shared" si="11"/>
        <v>4</v>
      </c>
      <c r="D255" s="18">
        <f t="array" aca="1" ref="D255" ca="1">INDEX(OFFSET(INDIRECT("'"&amp;D$145&amp;"'!A1"),0,$C$144,200,1),MATCH(1,(_summary!$B255=INDIRECT("'"&amp;D$145&amp;"'!A1:A300"))*(_summary!$C255=INDIRECT("'"&amp;D$145&amp;"'!B1:B300")),0))</f>
        <v>0.16425547772918006</v>
      </c>
      <c r="E255" s="18">
        <f t="array" aca="1" ref="E255" ca="1">INDEX(OFFSET(INDIRECT("'"&amp;E$145&amp;"'!A1"),0,$C$144,200,1),MATCH(1,(_summary!$B255=INDIRECT("'"&amp;E$145&amp;"'!A1:A300"))*(_summary!$C255=INDIRECT("'"&amp;E$145&amp;"'!B1:B300")),0))</f>
        <v>0.27241474560153267</v>
      </c>
      <c r="F255" s="18">
        <f t="array" aca="1" ref="F255" ca="1">INDEX(OFFSET(INDIRECT("'"&amp;F$145&amp;"'!A1"),0,$C$144,200,1),MATCH(1,(_summary!$B255=INDIRECT("'"&amp;F$145&amp;"'!A1:A300"))*(_summary!$C255=INDIRECT("'"&amp;F$145&amp;"'!B1:B300")),0))</f>
        <v>0</v>
      </c>
      <c r="G255" s="18">
        <f t="array" aca="1" ref="G255" ca="1">INDEX(OFFSET(INDIRECT("'"&amp;G$145&amp;"'!A1"),0,$C$144,200,1),MATCH(1,(_summary!$B255=INDIRECT("'"&amp;G$145&amp;"'!A1:A300"))*(_summary!$C255=INDIRECT("'"&amp;G$145&amp;"'!B1:B300")),0))</f>
        <v>5.0196008950259179E-3</v>
      </c>
      <c r="H255" s="18">
        <f t="array" aca="1" ref="H255" ca="1">INDEX(OFFSET(INDIRECT("'"&amp;H$145&amp;"'!A1"),0,$C$144,200,1),MATCH(1,(_summary!$B255=INDIRECT("'"&amp;H$145&amp;"'!A1:A300"))*(_summary!$C255=INDIRECT("'"&amp;H$145&amp;"'!B1:B300")),0))</f>
        <v>1.9285070427199801E-2</v>
      </c>
      <c r="I255" s="18">
        <f t="array" aca="1" ref="I255" ca="1">INDEX(OFFSET(INDIRECT("'"&amp;I$145&amp;"'!A1"),0,$C$144,200,1),MATCH(1,(_summary!$B255=INDIRECT("'"&amp;I$145&amp;"'!A1:A300"))*(_summary!$C255=INDIRECT("'"&amp;I$145&amp;"'!B1:B300")),0))</f>
        <v>2.6034845076719736E-3</v>
      </c>
      <c r="J255" s="18">
        <f t="array" aca="1" ref="J255" ca="1">INDEX(OFFSET(INDIRECT("'"&amp;J$145&amp;"'!A1"),0,$C$144,200,1),MATCH(1,(_summary!$B255=INDIRECT("'"&amp;J$145&amp;"'!A1:A300"))*(_summary!$C255=INDIRECT("'"&amp;J$145&amp;"'!B1:B300")),0))</f>
        <v>2.6034845076719736E-3</v>
      </c>
      <c r="K255" s="18">
        <f t="array" aca="1" ref="K255" ca="1">INDEX(OFFSET(INDIRECT("'"&amp;K$145&amp;"'!A1"),0,$C$144,200,1),MATCH(1,(_summary!$B255=INDIRECT("'"&amp;K$145&amp;"'!A1:A300"))*(_summary!$C255=INDIRECT("'"&amp;K$145&amp;"'!B1:B300")),0))</f>
        <v>0.46001376765267721</v>
      </c>
      <c r="L255" s="18">
        <f t="array" aca="1" ref="L255" ca="1">INDEX(OFFSET(INDIRECT("'"&amp;L$145&amp;"'!A1"),0,$C$144,200,1),MATCH(1,(_summary!$B255=INDIRECT("'"&amp;L$145&amp;"'!A1:A300"))*(_summary!$C255=INDIRECT("'"&amp;L$145&amp;"'!B1:B300")),0))</f>
        <v>5.7855211281599407E-2</v>
      </c>
      <c r="M255" s="18">
        <f t="array" aca="1" ref="M255" ca="1">INDEX(OFFSET(INDIRECT("'"&amp;M$145&amp;"'!A1"),0,$C$144,200,1),MATCH(1,(_summary!$B255=INDIRECT("'"&amp;M$145&amp;"'!A1:A300"))*(_summary!$C255=INDIRECT("'"&amp;M$145&amp;"'!B1:B300")),0))</f>
        <v>1.562090704603184E-2</v>
      </c>
      <c r="N255" s="18">
        <f t="array" aca="1" ref="N255" ca="1">INDEX(OFFSET(INDIRECT("'"&amp;N$145&amp;"'!A1"),0,$C$144,200,1),MATCH(1,(_summary!$B255=INDIRECT("'"&amp;N$145&amp;"'!A1:A300"))*(_summary!$C255=INDIRECT("'"&amp;N$145&amp;"'!B1:B300")),0))</f>
        <v>5.4635988968367534E-3</v>
      </c>
      <c r="O255" s="18">
        <f t="array" aca="1" ref="O255" ca="1">INDEX(OFFSET(INDIRECT("'"&amp;O$145&amp;"'!A1"),0,$C$144,200,1),MATCH(1,(_summary!$B255=INDIRECT("'"&amp;O$145&amp;"'!A1:A300"))*(_summary!$C255=INDIRECT("'"&amp;O$145&amp;"'!B1:B300")),0))</f>
        <v>0</v>
      </c>
      <c r="P255" s="18"/>
      <c r="Q255" s="16">
        <f t="shared" ca="1" si="10"/>
        <v>1.0051353485454275</v>
      </c>
    </row>
    <row r="256" spans="2:17" ht="15.6" thickTop="1" thickBot="1" x14ac:dyDescent="0.35">
      <c r="B256" t="s">
        <v>20</v>
      </c>
      <c r="C256">
        <f t="shared" si="11"/>
        <v>4</v>
      </c>
      <c r="D256" s="18">
        <f t="array" aca="1" ref="D256" ca="1">INDEX(OFFSET(INDIRECT("'"&amp;D$145&amp;"'!A1"),0,$C$144,200,1),MATCH(1,(_summary!$B256=INDIRECT("'"&amp;D$145&amp;"'!A1:A300"))*(_summary!$C256=INDIRECT("'"&amp;D$145&amp;"'!B1:B300")),0))</f>
        <v>0.2617158156450583</v>
      </c>
      <c r="E256" s="18">
        <f t="array" aca="1" ref="E256" ca="1">INDEX(OFFSET(INDIRECT("'"&amp;E$145&amp;"'!A1"),0,$C$144,200,1),MATCH(1,(_summary!$B256=INDIRECT("'"&amp;E$145&amp;"'!A1:A300"))*(_summary!$C256=INDIRECT("'"&amp;E$145&amp;"'!B1:B300")),0))</f>
        <v>0.47520127893941644</v>
      </c>
      <c r="F256" s="18">
        <f t="array" aca="1" ref="F256" ca="1">INDEX(OFFSET(INDIRECT("'"&amp;F$145&amp;"'!A1"),0,$C$144,200,1),MATCH(1,(_summary!$B256=INDIRECT("'"&amp;F$145&amp;"'!A1:A300"))*(_summary!$C256=INDIRECT("'"&amp;F$145&amp;"'!B1:B300")),0))</f>
        <v>0</v>
      </c>
      <c r="G256" s="18">
        <f t="array" aca="1" ref="G256" ca="1">INDEX(OFFSET(INDIRECT("'"&amp;G$145&amp;"'!A1"),0,$C$144,200,1),MATCH(1,(_summary!$B256=INDIRECT("'"&amp;G$145&amp;"'!A1:A300"))*(_summary!$C256=INDIRECT("'"&amp;G$145&amp;"'!B1:B300")),0))</f>
        <v>1.2157100823176083E-2</v>
      </c>
      <c r="H256" s="18">
        <f t="array" aca="1" ref="H256" ca="1">INDEX(OFFSET(INDIRECT("'"&amp;H$145&amp;"'!A1"),0,$C$144,200,1),MATCH(1,(_summary!$B256=INDIRECT("'"&amp;H$145&amp;"'!A1:A300"))*(_summary!$C256=INDIRECT("'"&amp;H$145&amp;"'!B1:B300")),0))</f>
        <v>3.3877350788375331E-2</v>
      </c>
      <c r="I256" s="18">
        <f t="array" aca="1" ref="I256" ca="1">INDEX(OFFSET(INDIRECT("'"&amp;I$145&amp;"'!A1"),0,$C$144,200,1),MATCH(1,(_summary!$B256=INDIRECT("'"&amp;I$145&amp;"'!A1:A300"))*(_summary!$C256=INDIRECT("'"&amp;I$145&amp;"'!B1:B300")),0))</f>
        <v>4.5734423564306702E-3</v>
      </c>
      <c r="J256" s="18">
        <f t="array" aca="1" ref="J256" ca="1">INDEX(OFFSET(INDIRECT("'"&amp;J$145&amp;"'!A1"),0,$C$144,200,1),MATCH(1,(_summary!$B256=INDIRECT("'"&amp;J$145&amp;"'!A1:A300"))*(_summary!$C256=INDIRECT("'"&amp;J$145&amp;"'!B1:B300")),0))</f>
        <v>4.5734423564306702E-3</v>
      </c>
      <c r="K256" s="18">
        <f t="array" aca="1" ref="K256" ca="1">INDEX(OFFSET(INDIRECT("'"&amp;K$145&amp;"'!A1"),0,$C$144,200,1),MATCH(1,(_summary!$B256=INDIRECT("'"&amp;K$145&amp;"'!A1:A300"))*(_summary!$C256=INDIRECT("'"&amp;K$145&amp;"'!B1:B300")),0))</f>
        <v>6.5545205785614402E-2</v>
      </c>
      <c r="L256" s="18">
        <f t="array" aca="1" ref="L256" ca="1">INDEX(OFFSET(INDIRECT("'"&amp;L$145&amp;"'!A1"),0,$C$144,200,1),MATCH(1,(_summary!$B256=INDIRECT("'"&amp;L$145&amp;"'!A1:A300"))*(_summary!$C256=INDIRECT("'"&amp;L$145&amp;"'!B1:B300")),0))</f>
        <v>0.10163205236512599</v>
      </c>
      <c r="M256" s="18">
        <f t="array" aca="1" ref="M256" ca="1">INDEX(OFFSET(INDIRECT("'"&amp;M$145&amp;"'!A1"),0,$C$144,200,1),MATCH(1,(_summary!$B256=INDIRECT("'"&amp;M$145&amp;"'!A1:A300"))*(_summary!$C256=INDIRECT("'"&amp;M$145&amp;"'!B1:B300")),0))</f>
        <v>3.2142048740650117E-2</v>
      </c>
      <c r="N256" s="18">
        <f t="array" aca="1" ref="N256" ca="1">INDEX(OFFSET(INDIRECT("'"&amp;N$145&amp;"'!A1"),0,$C$144,200,1),MATCH(1,(_summary!$B256=INDIRECT("'"&amp;N$145&amp;"'!A1:A300"))*(_summary!$C256=INDIRECT("'"&amp;N$145&amp;"'!B1:B300")),0))</f>
        <v>9.1468847128613404E-3</v>
      </c>
      <c r="O256" s="18">
        <f t="array" aca="1" ref="O256" ca="1">INDEX(OFFSET(INDIRECT("'"&amp;O$145&amp;"'!A1"),0,$C$144,200,1),MATCH(1,(_summary!$B256=INDIRECT("'"&amp;O$145&amp;"'!A1:A300"))*(_summary!$C256=INDIRECT("'"&amp;O$145&amp;"'!B1:B300")),0))</f>
        <v>0</v>
      </c>
      <c r="P256" s="18"/>
      <c r="Q256" s="16">
        <f t="shared" ca="1" si="10"/>
        <v>1.0005646225131393</v>
      </c>
    </row>
    <row r="257" spans="2:17" ht="15.6" thickTop="1" thickBot="1" x14ac:dyDescent="0.35">
      <c r="B257" t="s">
        <v>26</v>
      </c>
      <c r="C257">
        <f t="shared" si="11"/>
        <v>4</v>
      </c>
      <c r="D257" s="18">
        <f t="array" aca="1" ref="D257" ca="1">INDEX(OFFSET(INDIRECT("'"&amp;D$145&amp;"'!A1"),0,$C$144,200,1),MATCH(1,(_summary!$B257=INDIRECT("'"&amp;D$145&amp;"'!A1:A300"))*(_summary!$C257=INDIRECT("'"&amp;D$145&amp;"'!B1:B300")),0))</f>
        <v>0.28040395743740859</v>
      </c>
      <c r="E257" s="18">
        <f t="array" aca="1" ref="E257" ca="1">INDEX(OFFSET(INDIRECT("'"&amp;E$145&amp;"'!A1"),0,$C$144,200,1),MATCH(1,(_summary!$B257=INDIRECT("'"&amp;E$145&amp;"'!A1:A300"))*(_summary!$C257=INDIRECT("'"&amp;E$145&amp;"'!B1:B300")),0))</f>
        <v>0.10186632640136208</v>
      </c>
      <c r="F257" s="18">
        <f t="array" aca="1" ref="F257" ca="1">INDEX(OFFSET(INDIRECT("'"&amp;F$145&amp;"'!A1"),0,$C$144,200,1),MATCH(1,(_summary!$B257=INDIRECT("'"&amp;F$145&amp;"'!A1:A300"))*(_summary!$C257=INDIRECT("'"&amp;F$145&amp;"'!B1:B300")),0))</f>
        <v>3.2989684334462005E-2</v>
      </c>
      <c r="G257" s="18">
        <f t="array" aca="1" ref="G257" ca="1">INDEX(OFFSET(INDIRECT("'"&amp;G$145&amp;"'!A1"),0,$C$144,200,1),MATCH(1,(_summary!$B257=INDIRECT("'"&amp;G$145&amp;"'!A1:A300"))*(_summary!$C257=INDIRECT("'"&amp;G$145&amp;"'!B1:B300")),0))</f>
        <v>0</v>
      </c>
      <c r="H257" s="18">
        <f t="array" aca="1" ref="H257" ca="1">INDEX(OFFSET(INDIRECT("'"&amp;H$145&amp;"'!A1"),0,$C$144,200,1),MATCH(1,(_summary!$B257=INDIRECT("'"&amp;H$145&amp;"'!A1:A300"))*(_summary!$C257=INDIRECT("'"&amp;H$145&amp;"'!B1:B300")),0))</f>
        <v>9.374137331636551E-3</v>
      </c>
      <c r="I257" s="18">
        <f t="array" aca="1" ref="I257" ca="1">INDEX(OFFSET(INDIRECT("'"&amp;I$145&amp;"'!A1"),0,$C$144,200,1),MATCH(1,(_summary!$B257=INDIRECT("'"&amp;I$145&amp;"'!A1:A300"))*(_summary!$C257=INDIRECT("'"&amp;I$145&amp;"'!B1:B300")),0))</f>
        <v>1.2655085397709346E-3</v>
      </c>
      <c r="J257" s="18">
        <f t="array" aca="1" ref="J257" ca="1">INDEX(OFFSET(INDIRECT("'"&amp;J$145&amp;"'!A1"),0,$C$144,200,1),MATCH(1,(_summary!$B257=INDIRECT("'"&amp;J$145&amp;"'!A1:A300"))*(_summary!$C257=INDIRECT("'"&amp;J$145&amp;"'!B1:B300")),0))</f>
        <v>1.2655085397709346E-3</v>
      </c>
      <c r="K257" s="18">
        <f t="array" aca="1" ref="K257" ca="1">INDEX(OFFSET(INDIRECT("'"&amp;K$145&amp;"'!A1"),0,$C$144,200,1),MATCH(1,(_summary!$B257=INDIRECT("'"&amp;K$145&amp;"'!A1:A300"))*(_summary!$C257=INDIRECT("'"&amp;K$145&amp;"'!B1:B300")),0))</f>
        <v>0.47848431020562987</v>
      </c>
      <c r="L257" s="18">
        <f t="array" aca="1" ref="L257" ca="1">INDEX(OFFSET(INDIRECT("'"&amp;L$145&amp;"'!A1"),0,$C$144,200,1),MATCH(1,(_summary!$B257=INDIRECT("'"&amp;L$145&amp;"'!A1:A300"))*(_summary!$C257=INDIRECT("'"&amp;L$145&amp;"'!B1:B300")),0))</f>
        <v>2.8122411994909655E-2</v>
      </c>
      <c r="M257" s="18">
        <f t="array" aca="1" ref="M257" ca="1">INDEX(OFFSET(INDIRECT("'"&amp;M$145&amp;"'!A1"),0,$C$144,200,1),MATCH(1,(_summary!$B257=INDIRECT("'"&amp;M$145&amp;"'!A1:A300"))*(_summary!$C257=INDIRECT("'"&amp;M$145&amp;"'!B1:B300")),0))</f>
        <v>2.0933381207633814E-2</v>
      </c>
      <c r="N257" s="18">
        <f t="array" aca="1" ref="N257" ca="1">INDEX(OFFSET(INDIRECT("'"&amp;N$145&amp;"'!A1"),0,$C$144,200,1),MATCH(1,(_summary!$B257=INDIRECT("'"&amp;N$145&amp;"'!A1:A300"))*(_summary!$C257=INDIRECT("'"&amp;N$145&amp;"'!B1:B300")),0))</f>
        <v>4.5528491413721617E-2</v>
      </c>
      <c r="O257" s="18">
        <f t="array" aca="1" ref="O257" ca="1">INDEX(OFFSET(INDIRECT("'"&amp;O$145&amp;"'!A1"),0,$C$144,200,1),MATCH(1,(_summary!$B257=INDIRECT("'"&amp;O$145&amp;"'!A1:A300"))*(_summary!$C257=INDIRECT("'"&amp;O$145&amp;"'!B1:B300")),0))</f>
        <v>0</v>
      </c>
      <c r="P257" s="18"/>
      <c r="Q257" s="16">
        <f t="shared" ca="1" si="10"/>
        <v>1.0002337174063058</v>
      </c>
    </row>
    <row r="258" spans="2:17" ht="15.6" thickTop="1" thickBot="1" x14ac:dyDescent="0.35">
      <c r="B258" t="s">
        <v>7</v>
      </c>
      <c r="C258">
        <f t="shared" si="11"/>
        <v>4</v>
      </c>
      <c r="D258" s="18">
        <f t="array" aca="1" ref="D258" ca="1">INDEX(OFFSET(INDIRECT("'"&amp;D$145&amp;"'!A1"),0,$C$144,200,1),MATCH(1,(_summary!$B258=INDIRECT("'"&amp;D$145&amp;"'!A1:A300"))*(_summary!$C258=INDIRECT("'"&amp;D$145&amp;"'!B1:B300")),0))</f>
        <v>0.39328447070684391</v>
      </c>
      <c r="E258" s="18">
        <f t="array" aca="1" ref="E258" ca="1">INDEX(OFFSET(INDIRECT("'"&amp;E$145&amp;"'!A1"),0,$C$144,200,1),MATCH(1,(_summary!$B258=INDIRECT("'"&amp;E$145&amp;"'!A1:A300"))*(_summary!$C258=INDIRECT("'"&amp;E$145&amp;"'!B1:B300")),0))</f>
        <v>0.20633424475341508</v>
      </c>
      <c r="F258" s="18">
        <f t="array" aca="1" ref="F258" ca="1">INDEX(OFFSET(INDIRECT("'"&amp;F$145&amp;"'!A1"),0,$C$144,200,1),MATCH(1,(_summary!$B258=INDIRECT("'"&amp;F$145&amp;"'!A1:A300"))*(_summary!$C258=INDIRECT("'"&amp;F$145&amp;"'!B1:B300")),0))</f>
        <v>6.7106135290070257E-2</v>
      </c>
      <c r="G258" s="18">
        <f t="array" aca="1" ref="G258" ca="1">INDEX(OFFSET(INDIRECT("'"&amp;G$145&amp;"'!A1"),0,$C$144,200,1),MATCH(1,(_summary!$B258=INDIRECT("'"&amp;G$145&amp;"'!A1:A300"))*(_summary!$C258=INDIRECT("'"&amp;G$145&amp;"'!B1:B300")),0))</f>
        <v>1.9095477127657795E-3</v>
      </c>
      <c r="H258" s="18">
        <f t="array" aca="1" ref="H258" ca="1">INDEX(OFFSET(INDIRECT("'"&amp;H$145&amp;"'!A1"),0,$C$144,200,1),MATCH(1,(_summary!$B258=INDIRECT("'"&amp;H$145&amp;"'!A1:A300"))*(_summary!$C258=INDIRECT("'"&amp;H$145&amp;"'!B1:B300")),0))</f>
        <v>1.9140177905007695E-2</v>
      </c>
      <c r="I258" s="18">
        <f t="array" aca="1" ref="I258" ca="1">INDEX(OFFSET(INDIRECT("'"&amp;I$145&amp;"'!A1"),0,$C$144,200,1),MATCH(1,(_summary!$B258=INDIRECT("'"&amp;I$145&amp;"'!A1:A300"))*(_summary!$C258=INDIRECT("'"&amp;I$145&amp;"'!B1:B300")),0))</f>
        <v>2.5839240171760397E-3</v>
      </c>
      <c r="J258" s="18">
        <f t="array" aca="1" ref="J258" ca="1">INDEX(OFFSET(INDIRECT("'"&amp;J$145&amp;"'!A1"),0,$C$144,200,1),MATCH(1,(_summary!$B258=INDIRECT("'"&amp;J$145&amp;"'!A1:A300"))*(_summary!$C258=INDIRECT("'"&amp;J$145&amp;"'!B1:B300")),0))</f>
        <v>2.6395434492481207E-3</v>
      </c>
      <c r="K258" s="18">
        <f t="array" aca="1" ref="K258" ca="1">INDEX(OFFSET(INDIRECT("'"&amp;K$145&amp;"'!A1"),0,$C$144,200,1),MATCH(1,(_summary!$B258=INDIRECT("'"&amp;K$145&amp;"'!A1:A300"))*(_summary!$C258=INDIRECT("'"&amp;K$145&amp;"'!B1:B300")),0))</f>
        <v>0.19850942708889779</v>
      </c>
      <c r="L258" s="18">
        <f t="array" aca="1" ref="L258" ca="1">INDEX(OFFSET(INDIRECT("'"&amp;L$145&amp;"'!A1"),0,$C$144,200,1),MATCH(1,(_summary!$B258=INDIRECT("'"&amp;L$145&amp;"'!A1:A300"))*(_summary!$C258=INDIRECT("'"&amp;L$145&amp;"'!B1:B300")),0))</f>
        <v>6.7988398272073772E-2</v>
      </c>
      <c r="M258" s="18">
        <f t="array" aca="1" ref="M258" ca="1">INDEX(OFFSET(INDIRECT("'"&amp;M$145&amp;"'!A1"),0,$C$144,200,1),MATCH(1,(_summary!$B258=INDIRECT("'"&amp;M$145&amp;"'!A1:A300"))*(_summary!$C258=INDIRECT("'"&amp;M$145&amp;"'!B1:B300")),0))</f>
        <v>3.4852326914160049E-2</v>
      </c>
      <c r="N258" s="18">
        <f t="array" aca="1" ref="N258" ca="1">INDEX(OFFSET(INDIRECT("'"&amp;N$145&amp;"'!A1"),0,$C$144,200,1),MATCH(1,(_summary!$B258=INDIRECT("'"&amp;N$145&amp;"'!A1:A300"))*(_summary!$C258=INDIRECT("'"&amp;N$145&amp;"'!B1:B300")),0))</f>
        <v>5.9708068554247271E-3</v>
      </c>
      <c r="O258" s="18">
        <f t="array" aca="1" ref="O258" ca="1">INDEX(OFFSET(INDIRECT("'"&amp;O$145&amp;"'!A1"),0,$C$144,200,1),MATCH(1,(_summary!$B258=INDIRECT("'"&amp;O$145&amp;"'!A1:A300"))*(_summary!$C258=INDIRECT("'"&amp;O$145&amp;"'!B1:B300")),0))</f>
        <v>0</v>
      </c>
      <c r="P258" s="18"/>
      <c r="Q258" s="16">
        <f t="shared" ca="1" si="10"/>
        <v>1.0003190029650832</v>
      </c>
    </row>
    <row r="259" spans="2:17" ht="15.6" thickTop="1" thickBot="1" x14ac:dyDescent="0.35">
      <c r="B259" t="s">
        <v>9</v>
      </c>
      <c r="C259">
        <f t="shared" si="11"/>
        <v>4</v>
      </c>
      <c r="D259" s="18">
        <f t="array" aca="1" ref="D259" ca="1">INDEX(OFFSET(INDIRECT("'"&amp;D$145&amp;"'!A1"),0,$C$144,200,1),MATCH(1,(_summary!$B259=INDIRECT("'"&amp;D$145&amp;"'!A1:A300"))*(_summary!$C259=INDIRECT("'"&amp;D$145&amp;"'!B1:B300")),0))</f>
        <v>0.78942309581132308</v>
      </c>
      <c r="E259" s="18">
        <f t="array" aca="1" ref="E259" ca="1">INDEX(OFFSET(INDIRECT("'"&amp;E$145&amp;"'!A1"),0,$C$144,200,1),MATCH(1,(_summary!$B259=INDIRECT("'"&amp;E$145&amp;"'!A1:A300"))*(_summary!$C259=INDIRECT("'"&amp;E$145&amp;"'!B1:B300")),0))</f>
        <v>3.7591770422261499E-3</v>
      </c>
      <c r="F259" s="18">
        <f t="array" aca="1" ref="F259" ca="1">INDEX(OFFSET(INDIRECT("'"&amp;F$145&amp;"'!A1"),0,$C$144,200,1),MATCH(1,(_summary!$B259=INDIRECT("'"&amp;F$145&amp;"'!A1:A300"))*(_summary!$C259=INDIRECT("'"&amp;F$145&amp;"'!B1:B300")),0))</f>
        <v>0</v>
      </c>
      <c r="G259" s="18">
        <f t="array" aca="1" ref="G259" ca="1">INDEX(OFFSET(INDIRECT("'"&amp;G$145&amp;"'!A1"),0,$C$144,200,1),MATCH(1,(_summary!$B259=INDIRECT("'"&amp;G$145&amp;"'!A1:A300"))*(_summary!$C259=INDIRECT("'"&amp;G$145&amp;"'!B1:B300")),0))</f>
        <v>0</v>
      </c>
      <c r="H259" s="18">
        <f t="array" aca="1" ref="H259" ca="1">INDEX(OFFSET(INDIRECT("'"&amp;H$145&amp;"'!A1"),0,$C$144,200,1),MATCH(1,(_summary!$B259=INDIRECT("'"&amp;H$145&amp;"'!A1:A300"))*(_summary!$C259=INDIRECT("'"&amp;H$145&amp;"'!B1:B300")),0))</f>
        <v>2.6130864805718363E-4</v>
      </c>
      <c r="I259" s="18">
        <f t="array" aca="1" ref="I259" ca="1">INDEX(OFFSET(INDIRECT("'"&amp;I$145&amp;"'!A1"),0,$C$144,200,1),MATCH(1,(_summary!$B259=INDIRECT("'"&amp;I$145&amp;"'!A1:A300"))*(_summary!$C259=INDIRECT("'"&amp;I$145&amp;"'!B1:B300")),0))</f>
        <v>5.8780459698225028E-3</v>
      </c>
      <c r="J259" s="18">
        <f t="array" aca="1" ref="J259" ca="1">INDEX(OFFSET(INDIRECT("'"&amp;J$145&amp;"'!A1"),0,$C$144,200,1),MATCH(1,(_summary!$B259=INDIRECT("'"&amp;J$145&amp;"'!A1:A300"))*(_summary!$C259=INDIRECT("'"&amp;J$145&amp;"'!B1:B300")),0))</f>
        <v>3.5276667487719793E-5</v>
      </c>
      <c r="K259" s="18">
        <f t="array" aca="1" ref="K259" ca="1">INDEX(OFFSET(INDIRECT("'"&amp;K$145&amp;"'!A1"),0,$C$144,200,1),MATCH(1,(_summary!$B259=INDIRECT("'"&amp;K$145&amp;"'!A1:A300"))*(_summary!$C259=INDIRECT("'"&amp;K$145&amp;"'!B1:B300")),0))</f>
        <v>0.20036692327502564</v>
      </c>
      <c r="L259" s="18">
        <f t="array" aca="1" ref="L259" ca="1">INDEX(OFFSET(INDIRECT("'"&amp;L$145&amp;"'!A1"),0,$C$144,200,1),MATCH(1,(_summary!$B259=INDIRECT("'"&amp;L$145&amp;"'!A1:A300"))*(_summary!$C259=INDIRECT("'"&amp;L$145&amp;"'!B1:B300")),0))</f>
        <v>7.8392594417155083E-4</v>
      </c>
      <c r="M259" s="18">
        <f t="array" aca="1" ref="M259" ca="1">INDEX(OFFSET(INDIRECT("'"&amp;M$145&amp;"'!A1"),0,$C$144,200,1),MATCH(1,(_summary!$B259=INDIRECT("'"&amp;M$145&amp;"'!A1:A300"))*(_summary!$C259=INDIRECT("'"&amp;M$145&amp;"'!B1:B300")),0))</f>
        <v>2.5048723080330747E-3</v>
      </c>
      <c r="N259" s="18">
        <f t="array" aca="1" ref="N259" ca="1">INDEX(OFFSET(INDIRECT("'"&amp;N$145&amp;"'!A1"),0,$C$144,200,1),MATCH(1,(_summary!$B259=INDIRECT("'"&amp;N$145&amp;"'!A1:A300"))*(_summary!$C259=INDIRECT("'"&amp;N$145&amp;"'!B1:B300")),0))</f>
        <v>7.0553334975439585E-5</v>
      </c>
      <c r="O259" s="18">
        <f t="array" aca="1" ref="O259" ca="1">INDEX(OFFSET(INDIRECT("'"&amp;O$145&amp;"'!A1"),0,$C$144,200,1),MATCH(1,(_summary!$B259=INDIRECT("'"&amp;O$145&amp;"'!A1:A300"))*(_summary!$C259=INDIRECT("'"&amp;O$145&amp;"'!B1:B300")),0))</f>
        <v>0</v>
      </c>
      <c r="P259" s="18"/>
      <c r="Q259" s="16">
        <f t="shared" ca="1" si="10"/>
        <v>1.0030831790011223</v>
      </c>
    </row>
    <row r="260" spans="2:17" ht="15.6" thickTop="1" thickBot="1" x14ac:dyDescent="0.35">
      <c r="B260" t="s">
        <v>14</v>
      </c>
      <c r="C260">
        <f t="shared" si="11"/>
        <v>4</v>
      </c>
      <c r="D260" s="18">
        <f t="array" aca="1" ref="D260" ca="1">INDEX(OFFSET(INDIRECT("'"&amp;D$145&amp;"'!A1"),0,$C$144,200,1),MATCH(1,(_summary!$B260=INDIRECT("'"&amp;D$145&amp;"'!A1:A300"))*(_summary!$C260=INDIRECT("'"&amp;D$145&amp;"'!B1:B300")),0))</f>
        <v>0.11649969113269402</v>
      </c>
      <c r="E260" s="18">
        <f t="array" aca="1" ref="E260" ca="1">INDEX(OFFSET(INDIRECT("'"&amp;E$145&amp;"'!A1"),0,$C$144,200,1),MATCH(1,(_summary!$B260=INDIRECT("'"&amp;E$145&amp;"'!A1:A300"))*(_summary!$C260=INDIRECT("'"&amp;E$145&amp;"'!B1:B300")),0))</f>
        <v>0.20405185157926539</v>
      </c>
      <c r="F260" s="18">
        <f t="array" aca="1" ref="F260" ca="1">INDEX(OFFSET(INDIRECT("'"&amp;F$145&amp;"'!A1"),0,$C$144,200,1),MATCH(1,(_summary!$B260=INDIRECT("'"&amp;F$145&amp;"'!A1:A300"))*(_summary!$C260=INDIRECT("'"&amp;F$145&amp;"'!B1:B300")),0))</f>
        <v>0.30826695506131174</v>
      </c>
      <c r="G260" s="18">
        <f t="array" aca="1" ref="G260" ca="1">INDEX(OFFSET(INDIRECT("'"&amp;G$145&amp;"'!A1"),0,$C$144,200,1),MATCH(1,(_summary!$B260=INDIRECT("'"&amp;G$145&amp;"'!A1:A300"))*(_summary!$C260=INDIRECT("'"&amp;G$145&amp;"'!B1:B300")),0))</f>
        <v>8.120061009677263E-5</v>
      </c>
      <c r="H260" s="18">
        <f t="array" aca="1" ref="H260" ca="1">INDEX(OFFSET(INDIRECT("'"&amp;H$145&amp;"'!A1"),0,$C$144,200,1),MATCH(1,(_summary!$B260=INDIRECT("'"&amp;H$145&amp;"'!A1:A300"))*(_summary!$C260=INDIRECT("'"&amp;H$145&amp;"'!B1:B300")),0))</f>
        <v>3.5618049284498056E-2</v>
      </c>
      <c r="I260" s="18">
        <f t="array" aca="1" ref="I260" ca="1">INDEX(OFFSET(INDIRECT("'"&amp;I$145&amp;"'!A1"),0,$C$144,200,1),MATCH(1,(_summary!$B260=INDIRECT("'"&amp;I$145&amp;"'!A1:A300"))*(_summary!$C260=INDIRECT("'"&amp;I$145&amp;"'!B1:B300")),0))</f>
        <v>4.808436653407239E-3</v>
      </c>
      <c r="J260" s="18">
        <f t="array" aca="1" ref="J260" ca="1">INDEX(OFFSET(INDIRECT("'"&amp;J$145&amp;"'!A1"),0,$C$144,200,1),MATCH(1,(_summary!$B260=INDIRECT("'"&amp;J$145&amp;"'!A1:A300"))*(_summary!$C260=INDIRECT("'"&amp;J$145&amp;"'!B1:B300")),0))</f>
        <v>4.808436653407239E-3</v>
      </c>
      <c r="K260" s="18">
        <f t="array" aca="1" ref="K260" ca="1">INDEX(OFFSET(INDIRECT("'"&amp;K$145&amp;"'!A1"),0,$C$144,200,1),MATCH(1,(_summary!$B260=INDIRECT("'"&amp;K$145&amp;"'!A1:A300"))*(_summary!$C260=INDIRECT("'"&amp;K$145&amp;"'!B1:B300")),0))</f>
        <v>0.18113737209930897</v>
      </c>
      <c r="L260" s="18">
        <f t="array" aca="1" ref="L260" ca="1">INDEX(OFFSET(INDIRECT("'"&amp;L$145&amp;"'!A1"),0,$C$144,200,1),MATCH(1,(_summary!$B260=INDIRECT("'"&amp;L$145&amp;"'!A1:A300"))*(_summary!$C260=INDIRECT("'"&amp;L$145&amp;"'!B1:B300")),0))</f>
        <v>0.10685414785349417</v>
      </c>
      <c r="M260" s="18">
        <f t="array" aca="1" ref="M260" ca="1">INDEX(OFFSET(INDIRECT("'"&amp;M$145&amp;"'!A1"),0,$C$144,200,1),MATCH(1,(_summary!$B260=INDIRECT("'"&amp;M$145&amp;"'!A1:A300"))*(_summary!$C260=INDIRECT("'"&amp;M$145&amp;"'!B1:B300")),0))</f>
        <v>2.8850619920443424E-2</v>
      </c>
      <c r="N260" s="18">
        <f t="array" aca="1" ref="N260" ca="1">INDEX(OFFSET(INDIRECT("'"&amp;N$145&amp;"'!A1"),0,$C$144,200,1),MATCH(1,(_summary!$B260=INDIRECT("'"&amp;N$145&amp;"'!A1:A300"))*(_summary!$C260=INDIRECT("'"&amp;N$145&amp;"'!B1:B300")),0))</f>
        <v>9.6168733068144781E-3</v>
      </c>
      <c r="O260" s="18">
        <f t="array" aca="1" ref="O260" ca="1">INDEX(OFFSET(INDIRECT("'"&amp;O$145&amp;"'!A1"),0,$C$144,200,1),MATCH(1,(_summary!$B260=INDIRECT("'"&amp;O$145&amp;"'!A1:A300"))*(_summary!$C260=INDIRECT("'"&amp;O$145&amp;"'!B1:B300")),0))</f>
        <v>0</v>
      </c>
      <c r="P260" s="18"/>
      <c r="Q260" s="16">
        <f t="shared" ca="1" si="10"/>
        <v>1.0005936341547415</v>
      </c>
    </row>
    <row r="261" spans="2:17" ht="15.6" thickTop="1" thickBot="1" x14ac:dyDescent="0.35">
      <c r="B261" t="s">
        <v>4</v>
      </c>
      <c r="C261">
        <f t="shared" si="11"/>
        <v>4</v>
      </c>
      <c r="D261" s="18">
        <f t="array" aca="1" ref="D261" ca="1">INDEX(OFFSET(INDIRECT("'"&amp;D$145&amp;"'!A1"),0,$C$144,200,1),MATCH(1,(_summary!$B261=INDIRECT("'"&amp;D$145&amp;"'!A1:A300"))*(_summary!$C261=INDIRECT("'"&amp;D$145&amp;"'!B1:B300")),0))</f>
        <v>0.24544707534354265</v>
      </c>
      <c r="E261" s="18">
        <f t="array" aca="1" ref="E261" ca="1">INDEX(OFFSET(INDIRECT("'"&amp;E$145&amp;"'!A1"),0,$C$144,200,1),MATCH(1,(_summary!$B261=INDIRECT("'"&amp;E$145&amp;"'!A1:A300"))*(_summary!$C261=INDIRECT("'"&amp;E$145&amp;"'!B1:B300")),0))</f>
        <v>0.42371998875742029</v>
      </c>
      <c r="F261" s="18">
        <f t="array" aca="1" ref="F261" ca="1">INDEX(OFFSET(INDIRECT("'"&amp;F$145&amp;"'!A1"),0,$C$144,200,1),MATCH(1,(_summary!$B261=INDIRECT("'"&amp;F$145&amp;"'!A1:A300"))*(_summary!$C261=INDIRECT("'"&amp;F$145&amp;"'!B1:B300")),0))</f>
        <v>3.8993777757381796E-2</v>
      </c>
      <c r="G261" s="18">
        <f t="array" aca="1" ref="G261" ca="1">INDEX(OFFSET(INDIRECT("'"&amp;G$145&amp;"'!A1"),0,$C$144,200,1),MATCH(1,(_summary!$B261=INDIRECT("'"&amp;G$145&amp;"'!A1:A300"))*(_summary!$C261=INDIRECT("'"&amp;G$145&amp;"'!B1:B300")),0))</f>
        <v>9.542079746371189E-3</v>
      </c>
      <c r="H261" s="18">
        <f t="array" aca="1" ref="H261" ca="1">INDEX(OFFSET(INDIRECT("'"&amp;H$145&amp;"'!A1"),0,$C$144,200,1),MATCH(1,(_summary!$B261=INDIRECT("'"&amp;H$145&amp;"'!A1:A300"))*(_summary!$C261=INDIRECT("'"&amp;H$145&amp;"'!B1:B300")),0))</f>
        <v>3.2827540532788871E-2</v>
      </c>
      <c r="I261" s="18">
        <f t="array" aca="1" ref="I261" ca="1">INDEX(OFFSET(INDIRECT("'"&amp;I$145&amp;"'!A1"),0,$C$144,200,1),MATCH(1,(_summary!$B261=INDIRECT("'"&amp;I$145&amp;"'!A1:A300"))*(_summary!$C261=INDIRECT("'"&amp;I$145&amp;"'!B1:B300")),0))</f>
        <v>4.4317179719264976E-3</v>
      </c>
      <c r="J261" s="18">
        <f t="array" aca="1" ref="J261" ca="1">INDEX(OFFSET(INDIRECT("'"&amp;J$145&amp;"'!A1"),0,$C$144,200,1),MATCH(1,(_summary!$B261=INDIRECT("'"&amp;J$145&amp;"'!A1:A300"))*(_summary!$C261=INDIRECT("'"&amp;J$145&amp;"'!B1:B300")),0))</f>
        <v>4.4317179719264976E-3</v>
      </c>
      <c r="K261" s="18">
        <f t="array" aca="1" ref="K261" ca="1">INDEX(OFFSET(INDIRECT("'"&amp;K$145&amp;"'!A1"),0,$C$144,200,1),MATCH(1,(_summary!$B261=INDIRECT("'"&amp;K$145&amp;"'!A1:A300"))*(_summary!$C261=INDIRECT("'"&amp;K$145&amp;"'!B1:B300")),0))</f>
        <v>0.10113107654808511</v>
      </c>
      <c r="L261" s="18">
        <f t="array" aca="1" ref="L261" ca="1">INDEX(OFFSET(INDIRECT("'"&amp;L$145&amp;"'!A1"),0,$C$144,200,1),MATCH(1,(_summary!$B261=INDIRECT("'"&amp;L$145&amp;"'!A1:A300"))*(_summary!$C261=INDIRECT("'"&amp;L$145&amp;"'!B1:B300")),0))</f>
        <v>0.10228206597342779</v>
      </c>
      <c r="M261" s="18">
        <f t="array" aca="1" ref="M261" ca="1">INDEX(OFFSET(INDIRECT("'"&amp;M$145&amp;"'!A1"),0,$C$144,200,1),MATCH(1,(_summary!$B261=INDIRECT("'"&amp;M$145&amp;"'!A1:A300"))*(_summary!$C261=INDIRECT("'"&amp;M$145&amp;"'!B1:B300")),0))</f>
        <v>2.8471805076708975E-2</v>
      </c>
      <c r="N261" s="18">
        <f t="array" aca="1" ref="N261" ca="1">INDEX(OFFSET(INDIRECT("'"&amp;N$145&amp;"'!A1"),0,$C$144,200,1),MATCH(1,(_summary!$B261=INDIRECT("'"&amp;N$145&amp;"'!A1:A300"))*(_summary!$C261=INDIRECT("'"&amp;N$145&amp;"'!B1:B300")),0))</f>
        <v>8.8634359438529951E-3</v>
      </c>
      <c r="O261" s="18">
        <f t="array" aca="1" ref="O261" ca="1">INDEX(OFFSET(INDIRECT("'"&amp;O$145&amp;"'!A1"),0,$C$144,200,1),MATCH(1,(_summary!$B261=INDIRECT("'"&amp;O$145&amp;"'!A1:A300"))*(_summary!$C261=INDIRECT("'"&amp;O$145&amp;"'!B1:B300")),0))</f>
        <v>4.0484405211394214E-4</v>
      </c>
      <c r="P261" s="18"/>
      <c r="Q261" s="16">
        <f t="shared" ca="1" si="10"/>
        <v>1.0005471256755469</v>
      </c>
    </row>
    <row r="262" spans="2:17" ht="15" thickTop="1" x14ac:dyDescent="0.3"/>
  </sheetData>
  <conditionalFormatting sqref="O5:U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3" width="9" bestFit="1" customWidth="1"/>
    <col min="4" max="4" width="8.88671875" bestFit="1" customWidth="1"/>
    <col min="5" max="5" width="6.33203125" customWidth="1"/>
    <col min="6" max="6" width="6.6640625" bestFit="1" customWidth="1"/>
    <col min="7" max="7" width="17.33203125" customWidth="1"/>
    <col min="8" max="8" width="12.109375" customWidth="1"/>
    <col min="9" max="9" width="11.44140625" bestFit="1" customWidth="1"/>
    <col min="10" max="11" width="11.44140625" customWidth="1"/>
    <col min="12" max="12" width="13.5546875" bestFit="1" customWidth="1"/>
    <col min="13" max="13" width="9.33203125" bestFit="1" customWidth="1"/>
    <col min="14" max="14" width="8" customWidth="1"/>
    <col min="15" max="15" width="10.109375" bestFit="1" customWidth="1"/>
    <col min="16" max="16" width="19.33203125" bestFit="1" customWidth="1"/>
    <col min="17" max="17" width="9" bestFit="1" customWidth="1"/>
    <col min="18" max="19" width="9" customWidth="1"/>
    <col min="20" max="20" width="8.88671875" bestFit="1" customWidth="1"/>
    <col min="21" max="22" width="6.6640625" bestFit="1" customWidth="1"/>
    <col min="23" max="23" width="10.109375" bestFit="1" customWidth="1"/>
    <col min="24" max="25" width="9" bestFit="1" customWidth="1"/>
    <col min="26" max="27" width="9" customWidth="1"/>
    <col min="28" max="28" width="8.88671875" bestFit="1" customWidth="1"/>
    <col min="29" max="30" width="6.6640625" bestFit="1" customWidth="1"/>
    <col min="31" max="31" width="10.109375" bestFit="1" customWidth="1"/>
    <col min="32" max="33" width="9" bestFit="1" customWidth="1"/>
    <col min="34" max="35" width="9" customWidth="1"/>
    <col min="36" max="36" width="8.88671875" bestFit="1" customWidth="1"/>
    <col min="37" max="38" width="6.6640625" bestFit="1" customWidth="1"/>
    <col min="39" max="39" width="10.109375" bestFit="1" customWidth="1"/>
    <col min="40" max="40" width="9" bestFit="1" customWidth="1"/>
  </cols>
  <sheetData>
    <row r="1" spans="7:12" x14ac:dyDescent="0.3">
      <c r="H1" s="51" t="s">
        <v>203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202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116" t="s">
        <v>33</v>
      </c>
      <c r="H5" s="115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116" t="s">
        <v>34</v>
      </c>
      <c r="H6" s="115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116" t="s">
        <v>39</v>
      </c>
      <c r="H7" s="115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116" t="s">
        <v>35</v>
      </c>
      <c r="H8" s="115"/>
    </row>
    <row r="9" spans="7:12" x14ac:dyDescent="0.3">
      <c r="G9" s="116" t="s">
        <v>203</v>
      </c>
      <c r="H9" s="115"/>
    </row>
    <row r="10" spans="7:12" x14ac:dyDescent="0.3">
      <c r="G10" s="116" t="s">
        <v>37</v>
      </c>
      <c r="H10" s="115"/>
    </row>
    <row r="11" spans="7:12" x14ac:dyDescent="0.3">
      <c r="G11" s="116" t="s">
        <v>40</v>
      </c>
      <c r="H11" s="115"/>
    </row>
    <row r="12" spans="7:12" x14ac:dyDescent="0.3">
      <c r="G12" s="116" t="s">
        <v>75</v>
      </c>
      <c r="H12" s="115"/>
    </row>
    <row r="13" spans="7:12" x14ac:dyDescent="0.3">
      <c r="G13" s="116" t="s">
        <v>38</v>
      </c>
      <c r="H13" s="115"/>
    </row>
    <row r="14" spans="7:12" x14ac:dyDescent="0.3">
      <c r="G14" s="116" t="s">
        <v>60</v>
      </c>
      <c r="H14" s="115"/>
    </row>
    <row r="15" spans="7:12" x14ac:dyDescent="0.3">
      <c r="G15" s="116" t="s">
        <v>67</v>
      </c>
      <c r="H15" s="115"/>
    </row>
    <row r="16" spans="7:12" x14ac:dyDescent="0.3">
      <c r="G16" s="116" t="s">
        <v>76</v>
      </c>
      <c r="H16" s="115"/>
    </row>
    <row r="17" spans="1:53" x14ac:dyDescent="0.3">
      <c r="G17" s="116" t="s">
        <v>77</v>
      </c>
      <c r="H17" s="115"/>
    </row>
    <row r="18" spans="1:53" x14ac:dyDescent="0.3">
      <c r="G18" s="116" t="s">
        <v>78</v>
      </c>
      <c r="H18" s="115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2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7">
        <f>0.25*($E25*(-U$19)+$F25*(-V$19)+$G25*(-W$19))</f>
        <v>2.1768754701797621E-2</v>
      </c>
      <c r="S25" s="67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7">
        <f>1/4*($E25*(-AC$19)+$F25*(-AD$19)+$G25*(-AE$19))</f>
        <v>3.5301863869068979E-2</v>
      </c>
      <c r="AA25" s="67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7">
        <f>1/4*($E25*(-AK$19)+$F25*(-AL$19)+$G25*(-AM$19))</f>
        <v>7.1968643011769778E-2</v>
      </c>
      <c r="AI25" s="67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8">
        <f t="shared" ref="J26:J53" si="22">1/4*($E26*(-M$19)+$F26*(-N$19)+$G26*(-O$19))</f>
        <v>4.8362433365804428E-3</v>
      </c>
      <c r="K26" s="68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8">
        <f t="shared" ref="R26:R53" si="29">0.25*($E26*(-U$19)+$F26*(-V$19)+$G26*(-W$19))</f>
        <v>4.3628166636255794E-2</v>
      </c>
      <c r="S26" s="68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7">
        <f t="shared" ref="Z26:Z53" si="37">1/4*($E26*(-AC$19)+$F26*(-AD$19)+$G26*(-AE$19))</f>
        <v>7.0676685612508519E-2</v>
      </c>
      <c r="AA26" s="68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7">
        <f t="shared" ref="AH26:AH53" si="45">1/4*($E26*(-AK$19)+$F26*(-AL$19)+$G26*(-AM$19))</f>
        <v>0.14381486858852974</v>
      </c>
      <c r="AI26" s="68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8">
        <f t="shared" si="22"/>
        <v>2.9837957506910003E-3</v>
      </c>
      <c r="K27" s="68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8">
        <f t="shared" si="29"/>
        <v>1.2033287536064675E-2</v>
      </c>
      <c r="S27" s="68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7">
        <f t="shared" si="37"/>
        <v>1.7350346258735789E-2</v>
      </c>
      <c r="AA27" s="68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7">
        <f t="shared" si="45"/>
        <v>2.7449328929409988E-2</v>
      </c>
      <c r="AI27" s="68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8">
        <f t="shared" si="22"/>
        <v>1.2256975224452379E-3</v>
      </c>
      <c r="K28" s="68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8">
        <f t="shared" si="29"/>
        <v>1.3308010959314626E-2</v>
      </c>
      <c r="S28" s="68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7">
        <f t="shared" si="37"/>
        <v>2.1602254952061646E-2</v>
      </c>
      <c r="AA28" s="68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7">
        <f t="shared" si="45"/>
        <v>4.4116538155820784E-2</v>
      </c>
      <c r="AI28" s="68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8">
        <f t="shared" si="22"/>
        <v>4.2648186594437124E-3</v>
      </c>
      <c r="K29" s="68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8">
        <f t="shared" si="29"/>
        <v>2.8432124396291419E-2</v>
      </c>
      <c r="S29" s="68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7">
        <f t="shared" si="37"/>
        <v>4.620220214397356E-2</v>
      </c>
      <c r="AA29" s="68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7">
        <f t="shared" si="45"/>
        <v>9.4536813617668955E-2</v>
      </c>
      <c r="AI29" s="68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8">
        <f t="shared" si="22"/>
        <v>5.1943698982662538E-3</v>
      </c>
      <c r="K30" s="68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8">
        <f t="shared" si="29"/>
        <v>2.8502469836189353E-2</v>
      </c>
      <c r="S30" s="68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7">
        <f t="shared" si="37"/>
        <v>4.3103914119437765E-2</v>
      </c>
      <c r="AA30" s="68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7">
        <f t="shared" si="45"/>
        <v>7.6458895828421025E-2</v>
      </c>
      <c r="AI30" s="68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8">
        <f t="shared" si="22"/>
        <v>9.2485313735975226E-4</v>
      </c>
      <c r="K31" s="68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8">
        <f t="shared" si="29"/>
        <v>1.0127272485735169E-2</v>
      </c>
      <c r="S31" s="68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7">
        <f t="shared" si="37"/>
        <v>1.645681778931965E-2</v>
      </c>
      <c r="AA31" s="68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7">
        <f t="shared" si="45"/>
        <v>3.3673181015069428E-2</v>
      </c>
      <c r="AI31" s="68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8">
        <f t="shared" si="22"/>
        <v>8.1596066417482377E-4</v>
      </c>
      <c r="K32" s="68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8">
        <f t="shared" si="29"/>
        <v>6.3414709070844129E-3</v>
      </c>
      <c r="S32" s="68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7">
        <f t="shared" si="37"/>
        <v>1.0057786296366483E-2</v>
      </c>
      <c r="AA32" s="68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7">
        <f t="shared" si="45"/>
        <v>1.9676898378475249E-2</v>
      </c>
      <c r="AI32" s="68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8">
        <f t="shared" si="22"/>
        <v>6.2353261899690245E-4</v>
      </c>
      <c r="K33" s="68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8">
        <f t="shared" si="29"/>
        <v>4.2452819760794907E-3</v>
      </c>
      <c r="S33" s="68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7">
        <f t="shared" si="37"/>
        <v>6.8831856056562127E-3</v>
      </c>
      <c r="AA33" s="68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7">
        <f t="shared" si="45"/>
        <v>1.4027796219268435E-2</v>
      </c>
      <c r="AI33" s="68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8">
        <f t="shared" si="22"/>
        <v>2.8393023702638709E-3</v>
      </c>
      <c r="K34" s="68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8">
        <f t="shared" si="29"/>
        <v>2.8453866653136525E-2</v>
      </c>
      <c r="S34" s="68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7">
        <f t="shared" si="37"/>
        <v>4.6212755376460392E-2</v>
      </c>
      <c r="AA34" s="68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7">
        <f t="shared" si="45"/>
        <v>9.4467872392826113E-2</v>
      </c>
      <c r="AI34" s="68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8">
        <f t="shared" si="22"/>
        <v>3.9678851099903588E-3</v>
      </c>
      <c r="K35" s="68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8">
        <f t="shared" si="29"/>
        <v>3.7062160858458447E-2</v>
      </c>
      <c r="S35" s="68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7">
        <f t="shared" si="37"/>
        <v>5.9993142887194512E-2</v>
      </c>
      <c r="AA35" s="68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7">
        <f t="shared" si="45"/>
        <v>0.12190433435991169</v>
      </c>
      <c r="AI35" s="68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8">
        <f t="shared" si="22"/>
        <v>4.2484710721654804E-3</v>
      </c>
      <c r="K36" s="68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8">
        <f t="shared" si="29"/>
        <v>3.1503623960643372E-2</v>
      </c>
      <c r="S36" s="68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7">
        <f t="shared" si="37"/>
        <v>5.1193375070982691E-2</v>
      </c>
      <c r="AA36" s="68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7">
        <f t="shared" si="45"/>
        <v>0.1047494706382813</v>
      </c>
      <c r="AI36" s="68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8">
        <f t="shared" si="22"/>
        <v>2.5094998973905131E-3</v>
      </c>
      <c r="K37" s="68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8">
        <f t="shared" si="29"/>
        <v>2.7679383406876416E-2</v>
      </c>
      <c r="S37" s="68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7">
        <f t="shared" si="37"/>
        <v>4.4525803788763696E-2</v>
      </c>
      <c r="AA37" s="68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7">
        <f t="shared" si="45"/>
        <v>8.9450742617624299E-2</v>
      </c>
      <c r="AI37" s="68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8">
        <f t="shared" si="22"/>
        <v>9.1953791312669557E-3</v>
      </c>
      <c r="K38" s="68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8">
        <f t="shared" si="29"/>
        <v>5.2692874133301967E-2</v>
      </c>
      <c r="S38" s="68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7">
        <f t="shared" si="37"/>
        <v>8.1943253761686152E-2</v>
      </c>
      <c r="AA38" s="68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7">
        <f t="shared" si="45"/>
        <v>0.15421260627513061</v>
      </c>
      <c r="AI38" s="68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8">
        <f t="shared" si="22"/>
        <v>2.8890643830764089E-3</v>
      </c>
      <c r="K39" s="68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8">
        <f t="shared" si="29"/>
        <v>3.4418768546365275E-2</v>
      </c>
      <c r="S39" s="68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7">
        <f t="shared" si="37"/>
        <v>5.5930498887843572E-2</v>
      </c>
      <c r="AA39" s="68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7">
        <f t="shared" si="45"/>
        <v>0.11444240541666452</v>
      </c>
      <c r="AI39" s="68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8">
        <f t="shared" si="22"/>
        <v>8.1596066417482377E-4</v>
      </c>
      <c r="K40" s="68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8">
        <f t="shared" si="29"/>
        <v>6.3414709070844129E-3</v>
      </c>
      <c r="S40" s="68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7">
        <f t="shared" si="37"/>
        <v>1.0057786296366483E-2</v>
      </c>
      <c r="AA40" s="68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7">
        <f t="shared" si="45"/>
        <v>1.9676898378475249E-2</v>
      </c>
      <c r="AI40" s="68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8">
        <f t="shared" si="22"/>
        <v>1.5757850893572763E-3</v>
      </c>
      <c r="K41" s="68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8">
        <f t="shared" si="29"/>
        <v>9.285560331290129E-3</v>
      </c>
      <c r="S41" s="68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7">
        <f t="shared" si="37"/>
        <v>1.4206545989771349E-2</v>
      </c>
      <c r="AA41" s="68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7">
        <f t="shared" si="45"/>
        <v>2.5844297674661544E-2</v>
      </c>
      <c r="AI41" s="68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8">
        <f t="shared" si="22"/>
        <v>4.8609952826735511E-3</v>
      </c>
      <c r="K42" s="68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8">
        <f t="shared" si="29"/>
        <v>4.4831390686114858E-2</v>
      </c>
      <c r="S42" s="68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7">
        <f t="shared" si="37"/>
        <v>7.2825978322106646E-2</v>
      </c>
      <c r="AA42" s="68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7">
        <f t="shared" si="45"/>
        <v>0.14892169423720086</v>
      </c>
      <c r="AI42" s="68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8">
        <f t="shared" si="22"/>
        <v>4.2648186594437124E-3</v>
      </c>
      <c r="K43" s="68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8">
        <f t="shared" si="29"/>
        <v>2.8432124396291419E-2</v>
      </c>
      <c r="S43" s="68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7">
        <f t="shared" si="37"/>
        <v>4.620220214397356E-2</v>
      </c>
      <c r="AA43" s="68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7">
        <f t="shared" si="45"/>
        <v>9.4536813617668955E-2</v>
      </c>
      <c r="AI43" s="68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8">
        <f t="shared" si="22"/>
        <v>3.3183171292502267E-3</v>
      </c>
      <c r="K44" s="68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8">
        <f t="shared" si="29"/>
        <v>4.3917997837097128E-2</v>
      </c>
      <c r="S44" s="68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7">
        <f t="shared" si="37"/>
        <v>7.1364106334951091E-2</v>
      </c>
      <c r="AA44" s="68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7">
        <f t="shared" si="45"/>
        <v>0.14601229395145698</v>
      </c>
      <c r="AI44" s="68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8">
        <f t="shared" si="22"/>
        <v>1.0754659768855245E-2</v>
      </c>
      <c r="K45" s="68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8">
        <f t="shared" si="29"/>
        <v>4.3641625348365319E-2</v>
      </c>
      <c r="S45" s="68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7">
        <f t="shared" si="37"/>
        <v>6.3009724504610662E-2</v>
      </c>
      <c r="AA45" s="68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7">
        <f t="shared" si="45"/>
        <v>0.1000332791703617</v>
      </c>
      <c r="AI45" s="68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8">
        <f t="shared" si="22"/>
        <v>6.4197082885459461E-4</v>
      </c>
      <c r="K46" s="68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8">
        <f t="shared" si="29"/>
        <v>4.6364190429336906E-3</v>
      </c>
      <c r="S46" s="68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7">
        <f t="shared" si="37"/>
        <v>7.5341809447672476E-3</v>
      </c>
      <c r="AA46" s="68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7">
        <f t="shared" si="45"/>
        <v>1.5416093317754519E-2</v>
      </c>
      <c r="AI46" s="68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8">
        <f t="shared" si="22"/>
        <v>1.1886526086142481E-3</v>
      </c>
      <c r="K47" s="68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8">
        <f t="shared" si="29"/>
        <v>1.4608897663983253E-2</v>
      </c>
      <c r="S47" s="68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7">
        <f t="shared" si="37"/>
        <v>2.3641127530557596E-2</v>
      </c>
      <c r="AA47" s="68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7">
        <f t="shared" si="45"/>
        <v>4.8014097044277705E-2</v>
      </c>
      <c r="AI47" s="68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8">
        <f t="shared" si="22"/>
        <v>5.1943698982662538E-3</v>
      </c>
      <c r="K48" s="68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8">
        <f t="shared" si="29"/>
        <v>2.8502469836189353E-2</v>
      </c>
      <c r="S48" s="68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7">
        <f t="shared" si="37"/>
        <v>4.3103914119437765E-2</v>
      </c>
      <c r="AA48" s="68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7">
        <f t="shared" si="45"/>
        <v>7.6458895828421025E-2</v>
      </c>
      <c r="AI48" s="68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8">
        <f t="shared" si="22"/>
        <v>1.5840104058769944E-3</v>
      </c>
      <c r="K49" s="68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8">
        <f t="shared" si="29"/>
        <v>1.3493573534468863E-2</v>
      </c>
      <c r="S49" s="68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7">
        <f t="shared" si="37"/>
        <v>2.192469850918231E-2</v>
      </c>
      <c r="AA49" s="68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7">
        <f t="shared" si="45"/>
        <v>4.4852688641430286E-2</v>
      </c>
      <c r="AI49" s="68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8">
        <f t="shared" si="22"/>
        <v>3.4483201581936053E-3</v>
      </c>
      <c r="K50" s="68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8">
        <f t="shared" si="29"/>
        <v>2.8410513063928101E-2</v>
      </c>
      <c r="S50" s="68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7">
        <f t="shared" si="37"/>
        <v>4.5995498064570123E-2</v>
      </c>
      <c r="AA50" s="68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7">
        <f t="shared" si="45"/>
        <v>9.3486917650976581E-2</v>
      </c>
      <c r="AI50" s="68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8">
        <f t="shared" si="22"/>
        <v>5.4719085475502147E-5</v>
      </c>
      <c r="K51" s="68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8">
        <f t="shared" si="29"/>
        <v>5.0259735630167927E-4</v>
      </c>
      <c r="S51" s="68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7">
        <f t="shared" si="37"/>
        <v>8.1672070399022891E-4</v>
      </c>
      <c r="AA51" s="68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7">
        <f t="shared" si="45"/>
        <v>1.6711362097030832E-3</v>
      </c>
      <c r="AI51" s="68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8">
        <f t="shared" si="22"/>
        <v>2.4659675136272634E-3</v>
      </c>
      <c r="K52" s="68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8">
        <f t="shared" si="29"/>
        <v>2.1768754701797621E-2</v>
      </c>
      <c r="S52" s="68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7">
        <f t="shared" si="37"/>
        <v>3.5301863869068979E-2</v>
      </c>
      <c r="AA52" s="68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7">
        <f t="shared" si="45"/>
        <v>7.1968643011769778E-2</v>
      </c>
      <c r="AI52" s="68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70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9">
        <f t="shared" si="22"/>
        <v>4.0349547640329553E-3</v>
      </c>
      <c r="K53" s="69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9">
        <f t="shared" si="29"/>
        <v>4.4341026241123377E-2</v>
      </c>
      <c r="S53" s="69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71">
        <f t="shared" si="37"/>
        <v>7.1667033515439751E-2</v>
      </c>
      <c r="AA53" s="69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71">
        <f t="shared" si="45"/>
        <v>0.14522724773133652</v>
      </c>
      <c r="AI53" s="69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3">
        <f>$E26*(-M$19)+$F25*(-N$19)+$G25*(-O$19)</f>
        <v>1.3850548283503229E-2</v>
      </c>
      <c r="K87" s="75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4">
        <f>SUM(M87:O87)</f>
        <v>-1.9344973346321771E-2</v>
      </c>
      <c r="K88" s="74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3">
        <f>J87/4</f>
        <v>3.4626370708758071E-3</v>
      </c>
      <c r="K89" s="73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6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1:BO78"/>
  <sheetViews>
    <sheetView tabSelected="1" zoomScale="85" zoomScaleNormal="85" workbookViewId="0">
      <selection activeCell="I1" sqref="I1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15" width="6.6640625" customWidth="1"/>
    <col min="16" max="28" width="7.6640625" customWidth="1"/>
    <col min="29" max="29" width="9" bestFit="1" customWidth="1"/>
    <col min="30" max="32" width="7.44140625" customWidth="1"/>
    <col min="33" max="38" width="9" customWidth="1"/>
    <col min="39" max="39" width="8.88671875" bestFit="1" customWidth="1"/>
    <col min="40" max="40" width="8.88671875" customWidth="1"/>
    <col min="41" max="42" width="9" bestFit="1" customWidth="1"/>
    <col min="43" max="43" width="6.6640625" bestFit="1" customWidth="1"/>
    <col min="44" max="44" width="10.109375" bestFit="1" customWidth="1"/>
    <col min="45" max="45" width="6.6640625" bestFit="1" customWidth="1"/>
    <col min="46" max="51" width="9" customWidth="1"/>
    <col min="52" max="52" width="8.88671875" bestFit="1" customWidth="1"/>
    <col min="53" max="53" width="8.88671875" customWidth="1"/>
    <col min="54" max="55" width="9" bestFit="1" customWidth="1"/>
    <col min="56" max="56" width="6.6640625" bestFit="1" customWidth="1"/>
    <col min="57" max="57" width="10.109375" bestFit="1" customWidth="1"/>
    <col min="58" max="58" width="6.6640625" bestFit="1" customWidth="1"/>
    <col min="59" max="64" width="9" customWidth="1"/>
    <col min="65" max="65" width="8.88671875" bestFit="1" customWidth="1"/>
    <col min="66" max="66" width="8.88671875" customWidth="1"/>
    <col min="67" max="67" width="9" bestFit="1" customWidth="1"/>
  </cols>
  <sheetData>
    <row r="1" spans="1:67" x14ac:dyDescent="0.3">
      <c r="F1" t="s">
        <v>209</v>
      </c>
      <c r="I1" s="194">
        <f>D11+E11+F11+N11</f>
        <v>0.42042513905959805</v>
      </c>
      <c r="S1" t="s">
        <v>209</v>
      </c>
      <c r="V1" s="194">
        <f>Q11+R11+S11+AA11</f>
        <v>0.38704128013276784</v>
      </c>
      <c r="AF1" t="s">
        <v>209</v>
      </c>
      <c r="AI1" s="194">
        <f>AD11+AE11+AF11+AN11</f>
        <v>0.20099246869754753</v>
      </c>
      <c r="AS1" t="s">
        <v>209</v>
      </c>
      <c r="AV1" s="194">
        <f>AQ11+AR11+AS11+BA11</f>
        <v>0.13946865716890797</v>
      </c>
      <c r="BF1" t="s">
        <v>209</v>
      </c>
      <c r="BI1" s="194">
        <f>BD11+BE11+BF11+BN11</f>
        <v>2.1034594375888449E-2</v>
      </c>
    </row>
    <row r="2" spans="1:67" x14ac:dyDescent="0.3">
      <c r="O2" s="51"/>
      <c r="P2" s="52"/>
      <c r="Q2" s="52"/>
      <c r="R2" s="52"/>
      <c r="S2" s="52"/>
      <c r="T2" s="52"/>
      <c r="U2" s="51"/>
      <c r="V2" s="51"/>
      <c r="W2" s="51"/>
      <c r="X2" s="51"/>
      <c r="Y2" s="51"/>
      <c r="Z2" s="51"/>
      <c r="AB2" s="51"/>
      <c r="AC2" s="52"/>
      <c r="AD2" s="52"/>
      <c r="AE2" s="52"/>
      <c r="AF2" s="52"/>
      <c r="AI2" s="51"/>
      <c r="AJ2" s="51">
        <v>2</v>
      </c>
      <c r="AK2" s="51"/>
      <c r="AL2" s="51"/>
      <c r="AM2" s="51"/>
      <c r="AO2" s="51"/>
      <c r="AP2" s="52"/>
      <c r="AQ2" s="52"/>
      <c r="AR2" s="52"/>
      <c r="AS2" s="52"/>
      <c r="AT2" s="145"/>
      <c r="AU2" s="145"/>
      <c r="AV2" s="51"/>
      <c r="AW2" s="51">
        <v>1.5</v>
      </c>
      <c r="AX2" s="51"/>
      <c r="AY2" s="51"/>
      <c r="AZ2" s="51"/>
      <c r="BB2" s="51"/>
      <c r="BC2" s="52"/>
      <c r="BD2" s="52"/>
      <c r="BE2" s="52"/>
      <c r="BF2" s="52"/>
      <c r="BG2" s="52"/>
      <c r="BH2" s="51"/>
      <c r="BI2" s="51"/>
      <c r="BJ2" s="51">
        <v>1.35</v>
      </c>
      <c r="BK2" s="51"/>
      <c r="BL2" s="51"/>
      <c r="BM2" s="51"/>
    </row>
    <row r="3" spans="1:67" x14ac:dyDescent="0.3">
      <c r="O3" s="51"/>
      <c r="P3" s="52"/>
      <c r="Q3" s="52"/>
      <c r="R3" s="52"/>
      <c r="S3" s="52">
        <f>SUM(T3:Z3)-T3</f>
        <v>1</v>
      </c>
      <c r="T3" s="144"/>
      <c r="U3" s="52">
        <v>0.3</v>
      </c>
      <c r="V3" s="52">
        <v>0.65</v>
      </c>
      <c r="W3" s="126">
        <v>0.01</v>
      </c>
      <c r="X3" s="126">
        <v>0.03</v>
      </c>
      <c r="Y3" s="126">
        <v>5.0000000000000001E-3</v>
      </c>
      <c r="Z3" s="126">
        <v>5.0000000000000001E-3</v>
      </c>
      <c r="AB3" s="51"/>
      <c r="AC3" s="52"/>
      <c r="AD3" s="52"/>
      <c r="AE3" s="178">
        <f>SUM(AG3:AM3)-AG3</f>
        <v>1</v>
      </c>
      <c r="AF3" s="178"/>
      <c r="AG3" s="144"/>
      <c r="AH3" s="52">
        <f>U3+0.1</f>
        <v>0.4</v>
      </c>
      <c r="AI3" s="52">
        <f>V3-0.15</f>
        <v>0.5</v>
      </c>
      <c r="AJ3" s="126">
        <f t="array" ref="AJ3:AM3">W3:Z3*AJ2</f>
        <v>0.02</v>
      </c>
      <c r="AK3" s="126">
        <v>0.06</v>
      </c>
      <c r="AL3" s="126">
        <v>0.01</v>
      </c>
      <c r="AM3" s="126">
        <v>0.01</v>
      </c>
      <c r="AO3" s="51"/>
      <c r="AP3" s="52"/>
      <c r="AQ3" s="52"/>
      <c r="AR3" s="178">
        <f>SUM(AT3:AZ3)-AT3</f>
        <v>1</v>
      </c>
      <c r="AS3" s="178"/>
      <c r="AT3" s="144"/>
      <c r="AU3" s="52">
        <f>AH3+0.1</f>
        <v>0.5</v>
      </c>
      <c r="AV3" s="52">
        <f>AI3-0.15</f>
        <v>0.35</v>
      </c>
      <c r="AW3" s="126">
        <f t="array" ref="AW3:AZ3">AJ3:AM3*AW2</f>
        <v>0.03</v>
      </c>
      <c r="AX3" s="126">
        <v>0.09</v>
      </c>
      <c r="AY3" s="126">
        <v>1.4999999999999999E-2</v>
      </c>
      <c r="AZ3" s="126">
        <v>1.4999999999999999E-2</v>
      </c>
      <c r="BB3" s="51"/>
      <c r="BC3" s="52"/>
      <c r="BD3" s="52"/>
      <c r="BE3" s="178">
        <f>SUM(BG3:BM3)-BG3</f>
        <v>1.0024999999999999</v>
      </c>
      <c r="BF3" s="178"/>
      <c r="BG3" s="144"/>
      <c r="BH3" s="52">
        <f>AU3+0.1</f>
        <v>0.6</v>
      </c>
      <c r="BI3" s="52">
        <f>AV3-0.15</f>
        <v>0.19999999999999998</v>
      </c>
      <c r="BJ3" s="126">
        <f t="array" ref="BJ3:BM3">AW3:AZ3*BJ2</f>
        <v>4.0500000000000001E-2</v>
      </c>
      <c r="BK3" s="126">
        <v>0.1215</v>
      </c>
      <c r="BL3" s="126">
        <v>2.0250000000000001E-2</v>
      </c>
      <c r="BM3" s="126">
        <v>2.0250000000000001E-2</v>
      </c>
    </row>
    <row r="4" spans="1:67" x14ac:dyDescent="0.3">
      <c r="A4" s="19" t="s">
        <v>59</v>
      </c>
      <c r="B4" s="19"/>
      <c r="O4" s="51"/>
      <c r="P4" s="126"/>
      <c r="Q4" s="131"/>
      <c r="R4" s="131"/>
      <c r="S4" s="134" t="s">
        <v>33</v>
      </c>
      <c r="T4" s="52">
        <f t="shared" ref="T4:T6" si="0">U4</f>
        <v>-1.4999999999999999E-2</v>
      </c>
      <c r="U4" s="52">
        <f>Q$8*U$3</f>
        <v>-1.4999999999999999E-2</v>
      </c>
      <c r="V4" s="52">
        <f>Q$8*V$3</f>
        <v>-3.2500000000000001E-2</v>
      </c>
      <c r="W4" s="53">
        <f>Q$8*W$3</f>
        <v>-5.0000000000000001E-4</v>
      </c>
      <c r="X4" s="53">
        <f>Q$8*X$3</f>
        <v>-1.5E-3</v>
      </c>
      <c r="Y4" s="53">
        <f>Q$8*Y$3</f>
        <v>-2.5000000000000001E-4</v>
      </c>
      <c r="Z4" s="53">
        <f>Q$8*Z$3</f>
        <v>-2.5000000000000001E-4</v>
      </c>
      <c r="AB4" s="51"/>
      <c r="AC4" s="126"/>
      <c r="AD4" s="131"/>
      <c r="AE4" s="131"/>
      <c r="AF4" s="134" t="s">
        <v>33</v>
      </c>
      <c r="AG4" s="52">
        <f t="shared" ref="AG4:AG6" si="1">AH4</f>
        <v>-0.2</v>
      </c>
      <c r="AH4" s="52">
        <f>AD$8*AH$3</f>
        <v>-0.2</v>
      </c>
      <c r="AI4" s="52">
        <f>AD$8*AI$3</f>
        <v>-0.25</v>
      </c>
      <c r="AJ4" s="53">
        <f>AD$8*AJ$3</f>
        <v>-0.01</v>
      </c>
      <c r="AK4" s="53">
        <f>AD$8*AK$3</f>
        <v>-0.03</v>
      </c>
      <c r="AL4" s="53">
        <f>AD$8*AL$3</f>
        <v>-5.0000000000000001E-3</v>
      </c>
      <c r="AM4" s="53">
        <f>AD$8*AM$3</f>
        <v>-5.0000000000000001E-3</v>
      </c>
      <c r="AO4" s="51"/>
      <c r="AP4" s="126"/>
      <c r="AQ4" s="131"/>
      <c r="AR4" s="131"/>
      <c r="AS4" s="134" t="s">
        <v>33</v>
      </c>
      <c r="AT4" s="52">
        <f t="shared" ref="AT4:AT6" si="2">AU4</f>
        <v>-0.32500000000000001</v>
      </c>
      <c r="AU4" s="52">
        <f>AQ$8*AU$3</f>
        <v>-0.32500000000000001</v>
      </c>
      <c r="AV4" s="52">
        <f>AQ$8*AV$3</f>
        <v>-0.22749999999999998</v>
      </c>
      <c r="AW4" s="53">
        <f>AQ$8*AW$3</f>
        <v>-1.95E-2</v>
      </c>
      <c r="AX4" s="53">
        <f>AQ$8*AX$3</f>
        <v>-5.8499999999999996E-2</v>
      </c>
      <c r="AY4" s="53">
        <f>AQ$8*AY$3</f>
        <v>-9.75E-3</v>
      </c>
      <c r="AZ4" s="53">
        <f>AQ$8*AZ$3</f>
        <v>-9.75E-3</v>
      </c>
      <c r="BB4" s="51"/>
      <c r="BC4" s="126"/>
      <c r="BD4" s="131"/>
      <c r="BE4" s="131"/>
      <c r="BF4" s="134" t="s">
        <v>33</v>
      </c>
      <c r="BG4" s="52">
        <f t="shared" ref="BG4:BG6" si="3">BH4</f>
        <v>-0.56999999999999995</v>
      </c>
      <c r="BH4" s="52">
        <f>BD$8*BH$3</f>
        <v>-0.56999999999999995</v>
      </c>
      <c r="BI4" s="52">
        <f>BD$8*BI$3</f>
        <v>-0.18999999999999997</v>
      </c>
      <c r="BJ4" s="53">
        <f>BD$8*BJ$3</f>
        <v>-3.8475000000000002E-2</v>
      </c>
      <c r="BK4" s="53">
        <f>BD$8*BK$3</f>
        <v>-0.11542499999999999</v>
      </c>
      <c r="BL4" s="53">
        <f>BD$8*BL$3</f>
        <v>-1.9237500000000001E-2</v>
      </c>
      <c r="BM4" s="53">
        <f>BD$8*BM$3</f>
        <v>-1.9237500000000001E-2</v>
      </c>
    </row>
    <row r="5" spans="1:67" x14ac:dyDescent="0.3">
      <c r="A5" s="19"/>
      <c r="B5" s="19"/>
      <c r="O5" s="51"/>
      <c r="P5" s="126"/>
      <c r="Q5" s="131"/>
      <c r="R5" s="135"/>
      <c r="S5" s="136" t="s">
        <v>34</v>
      </c>
      <c r="T5" s="52">
        <f t="shared" si="0"/>
        <v>-0.03</v>
      </c>
      <c r="U5" s="52">
        <f>R$8*U$3</f>
        <v>-0.03</v>
      </c>
      <c r="V5" s="52">
        <f>R$8*V$3</f>
        <v>-6.5000000000000002E-2</v>
      </c>
      <c r="W5" s="53">
        <f>R$8*W$3</f>
        <v>-1E-3</v>
      </c>
      <c r="X5" s="53">
        <f>R$8*X$3</f>
        <v>-3.0000000000000001E-3</v>
      </c>
      <c r="Y5" s="53">
        <f>R$8*Y$3</f>
        <v>-5.0000000000000001E-4</v>
      </c>
      <c r="Z5" s="53">
        <f>R$8*Z$3</f>
        <v>-5.0000000000000001E-4</v>
      </c>
      <c r="AB5" s="51"/>
      <c r="AC5" s="126"/>
      <c r="AD5" s="131"/>
      <c r="AE5" s="135"/>
      <c r="AF5" s="136" t="s">
        <v>34</v>
      </c>
      <c r="AG5" s="52">
        <f t="shared" si="1"/>
        <v>-0.2</v>
      </c>
      <c r="AH5" s="52">
        <f>AE$8*AH$3</f>
        <v>-0.2</v>
      </c>
      <c r="AI5" s="52">
        <f>AE$8*AI$3</f>
        <v>-0.25</v>
      </c>
      <c r="AJ5" s="53">
        <f>AE$8*AJ$3</f>
        <v>-0.01</v>
      </c>
      <c r="AK5" s="53">
        <f>AE$8*AK$3</f>
        <v>-0.03</v>
      </c>
      <c r="AL5" s="53">
        <f>AE$8*AL$3</f>
        <v>-5.0000000000000001E-3</v>
      </c>
      <c r="AM5" s="53">
        <f>AE$8*AM$3</f>
        <v>-5.0000000000000001E-3</v>
      </c>
      <c r="AO5" s="51"/>
      <c r="AP5" s="126"/>
      <c r="AQ5" s="131"/>
      <c r="AR5" s="135"/>
      <c r="AS5" s="136" t="s">
        <v>34</v>
      </c>
      <c r="AT5" s="52">
        <f t="shared" si="2"/>
        <v>-0.32500000000000001</v>
      </c>
      <c r="AU5" s="52">
        <f>AR$8*AU$3</f>
        <v>-0.32500000000000001</v>
      </c>
      <c r="AV5" s="52">
        <f>AR$8*AV$3</f>
        <v>-0.22749999999999998</v>
      </c>
      <c r="AW5" s="53">
        <f>AR$8*AW$3</f>
        <v>-1.95E-2</v>
      </c>
      <c r="AX5" s="53">
        <f>AR$8*AX$3</f>
        <v>-5.8499999999999996E-2</v>
      </c>
      <c r="AY5" s="53">
        <f>AR$8*AY$3</f>
        <v>-9.75E-3</v>
      </c>
      <c r="AZ5" s="53">
        <f>AR$8*AZ$3</f>
        <v>-9.75E-3</v>
      </c>
      <c r="BB5" s="51"/>
      <c r="BC5" s="126"/>
      <c r="BD5" s="131"/>
      <c r="BE5" s="135"/>
      <c r="BF5" s="136" t="s">
        <v>34</v>
      </c>
      <c r="BG5" s="52">
        <f t="shared" si="3"/>
        <v>-0.56999999999999995</v>
      </c>
      <c r="BH5" s="52">
        <f>BE$8*BH$3</f>
        <v>-0.56999999999999995</v>
      </c>
      <c r="BI5" s="52">
        <f>BE$8*BI$3</f>
        <v>-0.18999999999999997</v>
      </c>
      <c r="BJ5" s="53">
        <f>BE$8*BJ$3</f>
        <v>-3.8475000000000002E-2</v>
      </c>
      <c r="BK5" s="53">
        <f>BE$8*BK$3</f>
        <v>-0.11542499999999999</v>
      </c>
      <c r="BL5" s="53">
        <f>BE$8*BL$3</f>
        <v>-1.9237500000000001E-2</v>
      </c>
      <c r="BM5" s="53">
        <f>BE$8*BM$3</f>
        <v>-1.9237500000000001E-2</v>
      </c>
    </row>
    <row r="6" spans="1:67" x14ac:dyDescent="0.3">
      <c r="A6" s="19"/>
      <c r="B6" s="19"/>
      <c r="O6" s="51"/>
      <c r="P6" s="126"/>
      <c r="Q6" s="131"/>
      <c r="R6" s="135"/>
      <c r="S6" s="139" t="s">
        <v>39</v>
      </c>
      <c r="T6" s="52">
        <f t="shared" si="0"/>
        <v>-0.09</v>
      </c>
      <c r="U6" s="52">
        <f>S$8*U$3</f>
        <v>-0.09</v>
      </c>
      <c r="V6" s="52">
        <f>S$8*V$3</f>
        <v>-0.19500000000000001</v>
      </c>
      <c r="W6" s="53">
        <f>S$8*W$3</f>
        <v>-3.0000000000000001E-3</v>
      </c>
      <c r="X6" s="53">
        <f>S$8*X$3</f>
        <v>-8.9999999999999993E-3</v>
      </c>
      <c r="Y6" s="53">
        <f>S$8*Y$3</f>
        <v>-1.5E-3</v>
      </c>
      <c r="Z6" s="53">
        <f>S$8*Z$3</f>
        <v>-1.5E-3</v>
      </c>
      <c r="AB6" s="51"/>
      <c r="AC6" s="126"/>
      <c r="AD6" s="131"/>
      <c r="AE6" s="135"/>
      <c r="AF6" s="139" t="s">
        <v>39</v>
      </c>
      <c r="AG6" s="52">
        <f t="shared" si="1"/>
        <v>-0.32000000000000006</v>
      </c>
      <c r="AH6" s="52">
        <f>AF$8*AH$3</f>
        <v>-0.32000000000000006</v>
      </c>
      <c r="AI6" s="52">
        <f>AF$8*AI$3</f>
        <v>-0.4</v>
      </c>
      <c r="AJ6" s="53">
        <f>AF$8*AJ$3</f>
        <v>-1.6E-2</v>
      </c>
      <c r="AK6" s="53">
        <f>AF$8*AK$3</f>
        <v>-4.8000000000000001E-2</v>
      </c>
      <c r="AL6" s="53">
        <f>AF$8*AL$3</f>
        <v>-8.0000000000000002E-3</v>
      </c>
      <c r="AM6" s="53">
        <f>AF$8*AM$3</f>
        <v>-8.0000000000000002E-3</v>
      </c>
      <c r="AO6" s="51"/>
      <c r="AP6" s="126"/>
      <c r="AQ6" s="131"/>
      <c r="AR6" s="135"/>
      <c r="AS6" s="139" t="s">
        <v>39</v>
      </c>
      <c r="AT6" s="52">
        <f t="shared" si="2"/>
        <v>-0.45</v>
      </c>
      <c r="AU6" s="52">
        <f>AS$8*AU$3</f>
        <v>-0.45</v>
      </c>
      <c r="AV6" s="52">
        <f>AS$8*AV$3</f>
        <v>-0.315</v>
      </c>
      <c r="AW6" s="53">
        <f>AS$8*AW$3</f>
        <v>-2.7E-2</v>
      </c>
      <c r="AX6" s="53">
        <f>AS$8*AX$3</f>
        <v>-8.1000000000000003E-2</v>
      </c>
      <c r="AY6" s="53">
        <f>AS$8*AY$3</f>
        <v>-1.35E-2</v>
      </c>
      <c r="AZ6" s="53">
        <f>AS$8*AZ$3</f>
        <v>-1.35E-2</v>
      </c>
      <c r="BB6" s="51"/>
      <c r="BC6" s="126"/>
      <c r="BD6" s="131"/>
      <c r="BE6" s="135"/>
      <c r="BF6" s="139" t="s">
        <v>39</v>
      </c>
      <c r="BG6" s="52">
        <f t="shared" si="3"/>
        <v>-0.56999999999999995</v>
      </c>
      <c r="BH6" s="52">
        <f>BF$8*BH$3</f>
        <v>-0.56999999999999995</v>
      </c>
      <c r="BI6" s="52">
        <f>BF$8*BI$3</f>
        <v>-0.18999999999999997</v>
      </c>
      <c r="BJ6" s="53">
        <f>BF$8*BJ$3</f>
        <v>-3.8475000000000002E-2</v>
      </c>
      <c r="BK6" s="53">
        <f>BF$8*BK$3</f>
        <v>-0.11542499999999999</v>
      </c>
      <c r="BL6" s="53">
        <f>BF$8*BL$3</f>
        <v>-1.9237500000000001E-2</v>
      </c>
      <c r="BM6" s="53">
        <f>BF$8*BM$3</f>
        <v>-1.9237500000000001E-2</v>
      </c>
    </row>
    <row r="7" spans="1:67" x14ac:dyDescent="0.3">
      <c r="A7" s="19"/>
      <c r="B7" s="19"/>
      <c r="O7" s="51"/>
      <c r="P7" s="126"/>
      <c r="Q7" s="131"/>
      <c r="R7" s="135"/>
      <c r="S7" s="140"/>
      <c r="T7" s="146">
        <v>0.25</v>
      </c>
      <c r="U7" s="146">
        <f>1-T7</f>
        <v>0.75</v>
      </c>
      <c r="V7" s="146">
        <v>1</v>
      </c>
      <c r="W7" s="146">
        <v>1</v>
      </c>
      <c r="X7" s="146">
        <v>1</v>
      </c>
      <c r="Y7" s="146">
        <v>1</v>
      </c>
      <c r="Z7" s="146">
        <v>1</v>
      </c>
      <c r="AB7" s="51"/>
      <c r="AC7" s="126"/>
      <c r="AD7" s="131"/>
      <c r="AE7" s="135"/>
      <c r="AF7" s="140"/>
      <c r="AG7" s="146">
        <v>0.25</v>
      </c>
      <c r="AH7" s="146">
        <f>1-AG7</f>
        <v>0.75</v>
      </c>
      <c r="AI7" s="146">
        <v>1</v>
      </c>
      <c r="AJ7" s="146">
        <v>1</v>
      </c>
      <c r="AK7" s="146">
        <v>1</v>
      </c>
      <c r="AL7" s="146">
        <v>1</v>
      </c>
      <c r="AM7" s="146">
        <v>1</v>
      </c>
      <c r="AO7" s="51"/>
      <c r="AP7" s="126"/>
      <c r="AQ7" s="131"/>
      <c r="AR7" s="135"/>
      <c r="AS7" s="140"/>
      <c r="AT7" s="146">
        <v>0.25</v>
      </c>
      <c r="AU7" s="146">
        <f>1-AT7</f>
        <v>0.75</v>
      </c>
      <c r="AV7" s="146">
        <v>1</v>
      </c>
      <c r="AW7" s="146">
        <v>1</v>
      </c>
      <c r="AX7" s="146">
        <v>1</v>
      </c>
      <c r="AY7" s="146">
        <v>1</v>
      </c>
      <c r="AZ7" s="146">
        <v>1</v>
      </c>
      <c r="BB7" s="51"/>
      <c r="BC7" s="126"/>
      <c r="BD7" s="131"/>
      <c r="BE7" s="135"/>
      <c r="BF7" s="140"/>
      <c r="BG7" s="146">
        <v>0.25</v>
      </c>
      <c r="BH7" s="146">
        <f>1-BG7</f>
        <v>0.75</v>
      </c>
      <c r="BI7" s="146">
        <v>1</v>
      </c>
      <c r="BJ7" s="146">
        <v>1</v>
      </c>
      <c r="BK7" s="146">
        <v>1</v>
      </c>
      <c r="BL7" s="146">
        <v>1</v>
      </c>
      <c r="BM7" s="146">
        <v>1</v>
      </c>
    </row>
    <row r="8" spans="1:67" ht="35.25" customHeight="1" x14ac:dyDescent="0.3">
      <c r="A8" s="19"/>
      <c r="B8" s="19"/>
      <c r="P8" s="28"/>
      <c r="Q8" s="132">
        <v>-0.05</v>
      </c>
      <c r="R8" s="137">
        <v>-0.1</v>
      </c>
      <c r="S8" s="141">
        <v>-0.3</v>
      </c>
      <c r="T8" s="28"/>
      <c r="U8" s="28"/>
      <c r="V8" s="28"/>
      <c r="W8" s="28"/>
      <c r="X8" s="28"/>
      <c r="Y8" s="28"/>
      <c r="Z8" s="28"/>
      <c r="AA8" s="28"/>
      <c r="AC8" s="28"/>
      <c r="AD8" s="132">
        <v>-0.5</v>
      </c>
      <c r="AE8" s="137">
        <v>-0.5</v>
      </c>
      <c r="AF8" s="141">
        <v>-0.8</v>
      </c>
      <c r="AG8" s="28"/>
      <c r="AH8" s="28"/>
      <c r="AI8" s="28"/>
      <c r="AJ8" s="28"/>
      <c r="AK8" s="28"/>
      <c r="AL8" s="28"/>
      <c r="AM8" s="28"/>
      <c r="AN8" s="28"/>
      <c r="AP8" s="28"/>
      <c r="AQ8" s="132">
        <v>-0.65</v>
      </c>
      <c r="AR8" s="137">
        <v>-0.65</v>
      </c>
      <c r="AS8" s="141">
        <v>-0.9</v>
      </c>
      <c r="AT8" s="28"/>
      <c r="AU8" s="28"/>
      <c r="AV8" s="28"/>
      <c r="AW8" s="28"/>
      <c r="AX8" s="28"/>
      <c r="AY8" s="28"/>
      <c r="AZ8" s="28"/>
      <c r="BA8" s="28"/>
      <c r="BC8" s="28"/>
      <c r="BD8" s="132">
        <v>-0.95</v>
      </c>
      <c r="BE8" s="137">
        <v>-0.95</v>
      </c>
      <c r="BF8" s="141">
        <v>-0.95</v>
      </c>
      <c r="BG8" s="28"/>
      <c r="BH8" s="28"/>
      <c r="BI8" s="28"/>
      <c r="BJ8" s="28"/>
      <c r="BK8" s="28"/>
      <c r="BL8" s="28"/>
      <c r="BM8" s="28"/>
      <c r="BN8" s="28"/>
    </row>
    <row r="9" spans="1:67" ht="15" thickBot="1" x14ac:dyDescent="0.35">
      <c r="P9">
        <f t="shared" ref="P9:AB9" si="4">C9+1</f>
        <v>1</v>
      </c>
      <c r="Q9" s="133">
        <f t="shared" si="4"/>
        <v>1</v>
      </c>
      <c r="R9" s="138">
        <f t="shared" si="4"/>
        <v>1</v>
      </c>
      <c r="S9" s="142">
        <f t="shared" si="4"/>
        <v>1</v>
      </c>
      <c r="T9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B9">
        <f t="shared" si="4"/>
        <v>1</v>
      </c>
      <c r="AC9">
        <f t="shared" ref="AC9:BO9" si="5">P9+1</f>
        <v>2</v>
      </c>
      <c r="AD9" s="133">
        <f t="shared" si="5"/>
        <v>2</v>
      </c>
      <c r="AE9" s="138">
        <f t="shared" si="5"/>
        <v>2</v>
      </c>
      <c r="AF9" s="142">
        <f t="shared" si="5"/>
        <v>2</v>
      </c>
      <c r="AG9">
        <f t="shared" si="5"/>
        <v>2</v>
      </c>
      <c r="AH9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si="5"/>
        <v>3</v>
      </c>
      <c r="AQ9" s="133">
        <f t="shared" si="5"/>
        <v>3</v>
      </c>
      <c r="AR9" s="138">
        <f t="shared" si="5"/>
        <v>3</v>
      </c>
      <c r="AS9" s="142">
        <f t="shared" si="5"/>
        <v>3</v>
      </c>
      <c r="AT9">
        <f t="shared" si="5"/>
        <v>3</v>
      </c>
      <c r="AU9">
        <f t="shared" si="5"/>
        <v>3</v>
      </c>
      <c r="AV9">
        <f t="shared" si="5"/>
        <v>3</v>
      </c>
      <c r="AW9">
        <f t="shared" si="5"/>
        <v>3</v>
      </c>
      <c r="AX9">
        <f t="shared" si="5"/>
        <v>3</v>
      </c>
      <c r="AY9">
        <f t="shared" si="5"/>
        <v>3</v>
      </c>
      <c r="AZ9">
        <f t="shared" si="5"/>
        <v>3</v>
      </c>
      <c r="BA9">
        <f t="shared" si="5"/>
        <v>3</v>
      </c>
      <c r="BB9">
        <f t="shared" si="5"/>
        <v>3</v>
      </c>
      <c r="BC9">
        <f t="shared" si="5"/>
        <v>4</v>
      </c>
      <c r="BD9" s="133">
        <f t="shared" si="5"/>
        <v>4</v>
      </c>
      <c r="BE9" s="138">
        <f t="shared" si="5"/>
        <v>4</v>
      </c>
      <c r="BF9" s="142">
        <f t="shared" si="5"/>
        <v>4</v>
      </c>
      <c r="BG9">
        <f t="shared" si="5"/>
        <v>4</v>
      </c>
      <c r="BH9">
        <f t="shared" si="5"/>
        <v>4</v>
      </c>
      <c r="BI9">
        <f t="shared" si="5"/>
        <v>4</v>
      </c>
      <c r="BJ9">
        <f t="shared" si="5"/>
        <v>4</v>
      </c>
      <c r="BK9">
        <f t="shared" si="5"/>
        <v>4</v>
      </c>
      <c r="BL9">
        <f t="shared" si="5"/>
        <v>4</v>
      </c>
      <c r="BM9">
        <f t="shared" si="5"/>
        <v>4</v>
      </c>
      <c r="BN9">
        <f t="shared" si="5"/>
        <v>4</v>
      </c>
      <c r="BO9">
        <f t="shared" si="5"/>
        <v>4</v>
      </c>
    </row>
    <row r="10" spans="1:67" ht="48.6" thickBot="1" x14ac:dyDescent="0.35">
      <c r="A10" s="42"/>
      <c r="B10" s="44"/>
      <c r="C10" s="43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125" t="s">
        <v>37</v>
      </c>
      <c r="I10" s="125" t="s">
        <v>77</v>
      </c>
      <c r="J10" s="125" t="s">
        <v>40</v>
      </c>
      <c r="K10" s="125" t="s">
        <v>38</v>
      </c>
      <c r="L10" s="125" t="s">
        <v>67</v>
      </c>
      <c r="M10" s="125" t="s">
        <v>76</v>
      </c>
      <c r="N10" s="125" t="s">
        <v>78</v>
      </c>
      <c r="O10" s="9" t="s">
        <v>208</v>
      </c>
      <c r="P10" s="8" t="s">
        <v>35</v>
      </c>
      <c r="Q10" s="8" t="s">
        <v>33</v>
      </c>
      <c r="R10" s="8" t="s">
        <v>34</v>
      </c>
      <c r="S10" s="8" t="s">
        <v>39</v>
      </c>
      <c r="T10" s="8" t="s">
        <v>36</v>
      </c>
      <c r="U10" s="8" t="s">
        <v>37</v>
      </c>
      <c r="V10" s="8" t="s">
        <v>77</v>
      </c>
      <c r="W10" s="8" t="s">
        <v>40</v>
      </c>
      <c r="X10" s="8" t="s">
        <v>38</v>
      </c>
      <c r="Y10" s="8" t="s">
        <v>67</v>
      </c>
      <c r="Z10" s="8" t="s">
        <v>76</v>
      </c>
      <c r="AA10" s="125" t="s">
        <v>78</v>
      </c>
      <c r="AB10" s="9" t="str">
        <f>O10</f>
        <v>SUM</v>
      </c>
      <c r="AC10" s="8" t="s">
        <v>35</v>
      </c>
      <c r="AD10" s="8" t="s">
        <v>33</v>
      </c>
      <c r="AE10" s="8" t="s">
        <v>34</v>
      </c>
      <c r="AF10" s="8" t="s">
        <v>39</v>
      </c>
      <c r="AG10" s="8" t="s">
        <v>36</v>
      </c>
      <c r="AH10" s="8" t="s">
        <v>37</v>
      </c>
      <c r="AI10" s="8" t="s">
        <v>77</v>
      </c>
      <c r="AJ10" s="8" t="s">
        <v>40</v>
      </c>
      <c r="AK10" s="8" t="s">
        <v>38</v>
      </c>
      <c r="AL10" s="8" t="s">
        <v>67</v>
      </c>
      <c r="AM10" s="8" t="s">
        <v>76</v>
      </c>
      <c r="AN10" s="125" t="s">
        <v>78</v>
      </c>
      <c r="AO10" s="9" t="str">
        <f>AB10</f>
        <v>SUM</v>
      </c>
      <c r="AP10" s="8" t="s">
        <v>35</v>
      </c>
      <c r="AQ10" s="8" t="s">
        <v>33</v>
      </c>
      <c r="AR10" s="8" t="s">
        <v>34</v>
      </c>
      <c r="AS10" s="8" t="s">
        <v>39</v>
      </c>
      <c r="AT10" s="8" t="s">
        <v>36</v>
      </c>
      <c r="AU10" s="8" t="s">
        <v>37</v>
      </c>
      <c r="AV10" s="8" t="s">
        <v>77</v>
      </c>
      <c r="AW10" s="8" t="s">
        <v>40</v>
      </c>
      <c r="AX10" s="8" t="s">
        <v>38</v>
      </c>
      <c r="AY10" s="8" t="s">
        <v>67</v>
      </c>
      <c r="AZ10" s="8" t="s">
        <v>76</v>
      </c>
      <c r="BA10" s="125" t="s">
        <v>78</v>
      </c>
      <c r="BB10" s="9" t="str">
        <f>AO10</f>
        <v>SUM</v>
      </c>
      <c r="BC10" s="8" t="s">
        <v>35</v>
      </c>
      <c r="BD10" s="8" t="s">
        <v>33</v>
      </c>
      <c r="BE10" s="8" t="s">
        <v>34</v>
      </c>
      <c r="BF10" s="8" t="s">
        <v>39</v>
      </c>
      <c r="BG10" s="8" t="s">
        <v>36</v>
      </c>
      <c r="BH10" s="8" t="s">
        <v>37</v>
      </c>
      <c r="BI10" s="8" t="s">
        <v>77</v>
      </c>
      <c r="BJ10" s="8" t="s">
        <v>40</v>
      </c>
      <c r="BK10" s="8" t="s">
        <v>38</v>
      </c>
      <c r="BL10" s="8" t="s">
        <v>67</v>
      </c>
      <c r="BM10" s="8" t="s">
        <v>76</v>
      </c>
      <c r="BN10" s="125" t="s">
        <v>78</v>
      </c>
      <c r="BO10" s="9" t="str">
        <f>BB10</f>
        <v>SUM</v>
      </c>
    </row>
    <row r="11" spans="1:67" ht="15" thickBot="1" x14ac:dyDescent="0.35">
      <c r="A11" s="20" t="s">
        <v>54</v>
      </c>
      <c r="B11" s="49">
        <f>SUM(C11:O11)</f>
        <v>1.0003496486114665</v>
      </c>
      <c r="C11" s="127">
        <f t="shared" ref="C11:F11" si="6">AVERAGE(C12:C40)</f>
        <v>0.30181537379918533</v>
      </c>
      <c r="D11" s="128">
        <f t="shared" si="6"/>
        <v>0.29617329451111019</v>
      </c>
      <c r="E11" s="128">
        <f>AVERAGE(E12:E40)</f>
        <v>9.3480736727555511E-2</v>
      </c>
      <c r="F11" s="128">
        <f t="shared" si="6"/>
        <v>3.0757068428397014E-2</v>
      </c>
      <c r="G11" s="128">
        <f>AVERAGE(G12:G40)</f>
        <v>0</v>
      </c>
      <c r="H11" s="128">
        <f>AVERAGE(H12:H40)</f>
        <v>1.7605394259329568E-2</v>
      </c>
      <c r="I11" s="128">
        <f t="shared" ref="I11" si="7">AVERAGE(I12:I40)</f>
        <v>0.24073772005253191</v>
      </c>
      <c r="J11" s="128">
        <f t="shared" ref="J11" si="8">AVERAGE(J12:J40)</f>
        <v>1.7866361252288881E-3</v>
      </c>
      <c r="K11" s="128">
        <f t="shared" ref="K11" si="9">AVERAGE(K12:K40)</f>
        <v>1.6928118511536024E-2</v>
      </c>
      <c r="L11" s="128">
        <f t="shared" ref="L11" si="10">AVERAGE(L12:L40)</f>
        <v>1.0259112023699437E-3</v>
      </c>
      <c r="M11" s="128">
        <f t="shared" ref="M11" si="11">AVERAGE(M12:M40)</f>
        <v>2.5355601686897456E-5</v>
      </c>
      <c r="N11" s="128">
        <f t="shared" ref="N11" si="12">AVERAGE(N12:N40)</f>
        <v>1.4039392535288464E-5</v>
      </c>
      <c r="O11" s="129"/>
      <c r="P11" s="127">
        <f t="shared" ref="P11:BM11" si="13">AVERAGE(P12:P40)</f>
        <v>0.30181537379918533</v>
      </c>
      <c r="Q11" s="128">
        <f t="shared" si="13"/>
        <v>0.28136462978555471</v>
      </c>
      <c r="R11" s="128">
        <f>AVERAGE(R12:R40)</f>
        <v>8.4132663054799925E-2</v>
      </c>
      <c r="S11" s="128">
        <f t="shared" si="13"/>
        <v>2.1529947899877909E-2</v>
      </c>
      <c r="T11" s="128">
        <f>AVERAGE(T12:T40)</f>
        <v>2.5037894195122628E-3</v>
      </c>
      <c r="U11" s="128">
        <f>AVERAGE(U12:U40)</f>
        <v>2.5116762517866358E-2</v>
      </c>
      <c r="V11" s="128">
        <f t="shared" ref="V11:AA11" si="14">AVERAGE(V12:V40)</f>
        <v>0.26243722835497146</v>
      </c>
      <c r="W11" s="128">
        <f t="shared" si="14"/>
        <v>2.1204747144971899E-3</v>
      </c>
      <c r="X11" s="128">
        <f t="shared" si="14"/>
        <v>1.7929634279340936E-2</v>
      </c>
      <c r="Y11" s="128">
        <f t="shared" si="14"/>
        <v>1.1928304970040945E-3</v>
      </c>
      <c r="Z11" s="128">
        <f t="shared" si="14"/>
        <v>1.9227489632104837E-4</v>
      </c>
      <c r="AA11" s="128">
        <f t="shared" si="14"/>
        <v>1.4039392535288464E-5</v>
      </c>
      <c r="AB11" s="129"/>
      <c r="AC11" s="127">
        <f t="shared" si="13"/>
        <v>0.30181537379918533</v>
      </c>
      <c r="AD11" s="128">
        <f>AVERAGE(AD12:AD40)</f>
        <v>0.14808664725555509</v>
      </c>
      <c r="AE11" s="128">
        <f>AVERAGE(AE12:AE40)</f>
        <v>4.6740368363777755E-2</v>
      </c>
      <c r="AF11" s="128">
        <f>AVERAGE(AF12:AF40)</f>
        <v>6.1514136856794044E-3</v>
      </c>
      <c r="AG11" s="128">
        <f t="shared" si="13"/>
        <v>2.1943267036205048E-2</v>
      </c>
      <c r="AH11" s="128">
        <f t="shared" si="13"/>
        <v>8.343519536794472E-2</v>
      </c>
      <c r="AI11" s="128">
        <f t="shared" si="13"/>
        <v>0.35045405523355727</v>
      </c>
      <c r="AJ11" s="128">
        <f t="shared" si="13"/>
        <v>6.1752895324698985E-3</v>
      </c>
      <c r="AK11" s="128">
        <f t="shared" si="13"/>
        <v>3.0094078733259057E-2</v>
      </c>
      <c r="AL11" s="128">
        <f t="shared" si="13"/>
        <v>3.2202379059904488E-3</v>
      </c>
      <c r="AM11" s="128">
        <f t="shared" si="13"/>
        <v>2.2196823053074019E-3</v>
      </c>
      <c r="AN11" s="143">
        <f t="shared" ref="AN11" si="15">AVERAGE(AN12:AN40)</f>
        <v>1.4039392535288464E-5</v>
      </c>
      <c r="AO11" s="129"/>
      <c r="AP11" s="127">
        <f t="shared" si="13"/>
        <v>0.30181537379918533</v>
      </c>
      <c r="AQ11" s="128">
        <f>AVERAGE(AQ12:AQ40)</f>
        <v>0.10366065307888855</v>
      </c>
      <c r="AR11" s="128">
        <f>AVERAGE(AR12:AR40)</f>
        <v>3.2718257854644425E-2</v>
      </c>
      <c r="AS11" s="128">
        <f>AVERAGE(AS12:AS40)</f>
        <v>3.0757068428397022E-3</v>
      </c>
      <c r="AT11" s="130">
        <f t="shared" si="13"/>
        <v>3.511956023633625E-2</v>
      </c>
      <c r="AU11" s="130">
        <f t="shared" si="13"/>
        <v>0.12296407496833837</v>
      </c>
      <c r="AV11" s="130"/>
      <c r="AW11" s="130"/>
      <c r="AX11" s="130"/>
      <c r="AY11" s="130"/>
      <c r="AZ11" s="128">
        <f t="shared" si="13"/>
        <v>4.2397028300472485E-3</v>
      </c>
      <c r="BA11" s="143">
        <f t="shared" ref="BA11" si="16">AVERAGE(BA12:BA40)</f>
        <v>1.4039392535288464E-5</v>
      </c>
      <c r="BB11" s="129"/>
      <c r="BC11" s="127">
        <f t="shared" si="13"/>
        <v>0.30181537379918533</v>
      </c>
      <c r="BD11" s="128">
        <f>AVERAGE(BD12:BD40)</f>
        <v>1.4808664725555528E-2</v>
      </c>
      <c r="BE11" s="128">
        <f>AVERAGE(BE12:BE40)</f>
        <v>4.6740368363777799E-3</v>
      </c>
      <c r="BF11" s="128">
        <f>AVERAGE(BF12:BF40)</f>
        <v>1.5378534214198524E-3</v>
      </c>
      <c r="BG11" s="130">
        <f t="shared" si="13"/>
        <v>5.9908581702556425E-2</v>
      </c>
      <c r="BH11" s="130">
        <f t="shared" si="13"/>
        <v>0.19733113936699886</v>
      </c>
      <c r="BI11" s="130"/>
      <c r="BJ11" s="130"/>
      <c r="BK11" s="130"/>
      <c r="BL11" s="130"/>
      <c r="BM11" s="128">
        <f t="shared" si="13"/>
        <v>8.1130141315320196E-3</v>
      </c>
      <c r="BN11" s="143">
        <f t="shared" ref="BN11" si="17">AVERAGE(BN12:BN40)</f>
        <v>1.4039392535288464E-5</v>
      </c>
      <c r="BO11" s="129"/>
    </row>
    <row r="12" spans="1:67" x14ac:dyDescent="0.3">
      <c r="A12" s="24" t="s">
        <v>12</v>
      </c>
      <c r="B12" s="50">
        <v>0</v>
      </c>
      <c r="C12" s="162">
        <f t="array" ref="C12:N40">IFERROR(VLOOKUP(C$10:N$10&amp;$A12:$A40,eurostat_source[#All],34,FALSE),0)</f>
        <v>0.2514136938471358</v>
      </c>
      <c r="D12" s="163">
        <v>0.25324116119866236</v>
      </c>
      <c r="E12" s="163">
        <v>0.16069311043762841</v>
      </c>
      <c r="F12" s="163">
        <v>8.3055191208774876E-4</v>
      </c>
      <c r="G12" s="163">
        <v>0</v>
      </c>
      <c r="H12" s="164">
        <v>2.7977840144406785E-2</v>
      </c>
      <c r="I12" s="164">
        <v>0.27903589133358159</v>
      </c>
      <c r="J12" s="164">
        <v>0</v>
      </c>
      <c r="K12" s="164">
        <v>2.5914636228938293E-2</v>
      </c>
      <c r="L12" s="164">
        <v>8.9311489755901342E-4</v>
      </c>
      <c r="M12" s="164">
        <v>0</v>
      </c>
      <c r="N12" s="164">
        <v>0</v>
      </c>
      <c r="O12" s="175">
        <f t="shared" ref="O12:O40" si="18">SUM(C12:N12)</f>
        <v>0.99999999999999989</v>
      </c>
      <c r="P12" s="162">
        <f t="array" ref="P12:P40">$C12:$C40</f>
        <v>0.2514136938471358</v>
      </c>
      <c r="Q12" s="163">
        <f t="array" ref="Q12:S40">$D12:$F40*(1+Q$8:S$8)</f>
        <v>0.24057910313872924</v>
      </c>
      <c r="R12" s="163">
        <v>0.14462379939386558</v>
      </c>
      <c r="S12" s="163">
        <v>5.8138633846142407E-4</v>
      </c>
      <c r="T12" s="163">
        <f t="array" ref="T12:Z40">$G12:$M40+T$7:Z$7*($D12:$D40*(-T$4:Z$4)+$E12:$E40*(-T$5:Z$5)+$F12:$F40*(-T$6:Z$6))</f>
        <v>2.1735401007991714E-3</v>
      </c>
      <c r="U12" s="163">
        <v>3.4498460446804297E-2</v>
      </c>
      <c r="V12" s="165">
        <v>0.2978732388738411</v>
      </c>
      <c r="W12" s="165">
        <v>2.8980534677322284E-4</v>
      </c>
      <c r="X12" s="165">
        <v>2.6784052269257962E-2</v>
      </c>
      <c r="Y12" s="165">
        <v>1.0380175709456248E-3</v>
      </c>
      <c r="Z12" s="165">
        <v>1.4490267338661142E-4</v>
      </c>
      <c r="AA12" s="166">
        <f>N12</f>
        <v>0</v>
      </c>
      <c r="AB12" s="175">
        <f t="shared" ref="AB12:AB40" si="19">SUM(P12:AA12)</f>
        <v>1</v>
      </c>
      <c r="AC12" s="162">
        <f t="array" ref="AC12:AC40">$C12:$C40</f>
        <v>0.2514136938471358</v>
      </c>
      <c r="AD12" s="163">
        <f t="array" ref="AD12:AF40">$D12:$F40*(1+AD$8:AF$8)</f>
        <v>0.12662058059933118</v>
      </c>
      <c r="AE12" s="163">
        <v>8.0346555218814203E-2</v>
      </c>
      <c r="AF12" s="163">
        <v>1.6611038241754971E-4</v>
      </c>
      <c r="AG12" s="163">
        <f t="array" ref="AG12:AM40">$G12:$M40+AG7:AM7*($D12:$D40*(-AG$4:AM$4)+$E12:$E40*(-AG$5:AM$5)+$F12:$F40*(-AG$6:AM$6))</f>
        <v>2.0763157734781559E-2</v>
      </c>
      <c r="AH12" s="163">
        <v>9.026731334875146E-2</v>
      </c>
      <c r="AI12" s="165">
        <v>0.38285168000748937</v>
      </c>
      <c r="AJ12" s="165">
        <v>4.1526315469563122E-3</v>
      </c>
      <c r="AK12" s="165">
        <v>3.8372530869807228E-2</v>
      </c>
      <c r="AL12" s="165">
        <v>2.9694306710371697E-3</v>
      </c>
      <c r="AM12" s="165">
        <v>2.0763157734781561E-3</v>
      </c>
      <c r="AN12" s="166">
        <f>AA12</f>
        <v>0</v>
      </c>
      <c r="AO12" s="175">
        <f t="shared" ref="AO12:AO40" si="20">SUM(AC12:AN12)</f>
        <v>0.99999999999999989</v>
      </c>
      <c r="AP12" s="162">
        <f t="array" ref="AP12:AP40">$C12:$C40</f>
        <v>0.2514136938471358</v>
      </c>
      <c r="AQ12" s="163">
        <f t="array" ref="AQ12:AS40">$D12:$F40*(1+AQ$8:AS$8)</f>
        <v>8.8634406419531825E-2</v>
      </c>
      <c r="AR12" s="163">
        <v>5.6242588653169938E-2</v>
      </c>
      <c r="AS12" s="163">
        <v>8.3055191208774857E-5</v>
      </c>
      <c r="AT12" s="163">
        <f t="array" ref="AT12:AZ40">$G12:$M40+AT7:AZ7*($D12:$D40*(-AT$4:AZ$4)+$E12:$E40*(-AT$5:AZ$5)+$F12:$F40*(-AT$6:AZ$6))</f>
        <v>3.37255966605585E-2</v>
      </c>
      <c r="AU12" s="163">
        <v>0.1291546301260823</v>
      </c>
      <c r="AV12" s="165">
        <v>0.37346756198314535</v>
      </c>
      <c r="AW12" s="165">
        <v>8.0941431985340397E-3</v>
      </c>
      <c r="AX12" s="165">
        <v>5.0197065824540407E-2</v>
      </c>
      <c r="AY12" s="165">
        <v>4.9401864968260335E-3</v>
      </c>
      <c r="AZ12" s="165">
        <v>4.0470715992670199E-3</v>
      </c>
      <c r="BA12" s="166">
        <f>AN12</f>
        <v>0</v>
      </c>
      <c r="BB12" s="175">
        <f t="shared" ref="BB12:BB40" si="21">SUM(AP12:BA12)</f>
        <v>1</v>
      </c>
      <c r="BC12" s="162">
        <f t="array" ref="BC12:BC40">$C12:$C40</f>
        <v>0.2514136938471358</v>
      </c>
      <c r="BD12" s="163">
        <f t="array" ref="BD12:BF40">$D12:$F40*(1+BD$8:BF$8)</f>
        <v>1.2662058059933128E-2</v>
      </c>
      <c r="BE12" s="163">
        <v>8.0346555218814269E-3</v>
      </c>
      <c r="BF12" s="163">
        <v>4.1527595604387476E-5</v>
      </c>
      <c r="BG12" s="163">
        <f t="array" ref="BG12:BM40">$G12:$M40+BG7:BM7*($D12:$D40*(-BG$4:BM$4)+$E12:$E40*(-BG$5:BM$5)+$F12:$F40*(-BG$6:BM$6))</f>
        <v>5.9103987355643928E-2</v>
      </c>
      <c r="BH12" s="163">
        <v>0.20528980221133858</v>
      </c>
      <c r="BI12" s="165">
        <v>0.35784120780777351</v>
      </c>
      <c r="BJ12" s="165">
        <v>1.5958076586023863E-2</v>
      </c>
      <c r="BK12" s="165">
        <v>7.3788865987009872E-2</v>
      </c>
      <c r="BL12" s="165">
        <v>8.8721531905709451E-3</v>
      </c>
      <c r="BM12" s="165">
        <v>7.9790382930119315E-3</v>
      </c>
      <c r="BN12" s="166">
        <f>BA12</f>
        <v>0</v>
      </c>
      <c r="BO12" s="175">
        <f t="shared" ref="BO12:BO40" si="22">SUM(BC12:BN12)</f>
        <v>1.0009850664559274</v>
      </c>
    </row>
    <row r="13" spans="1:67" x14ac:dyDescent="0.3">
      <c r="A13" s="26" t="s">
        <v>1</v>
      </c>
      <c r="B13" s="50">
        <v>0</v>
      </c>
      <c r="C13" s="167">
        <v>0.18662935070659542</v>
      </c>
      <c r="D13" s="168">
        <v>0.43385070178016694</v>
      </c>
      <c r="E13" s="168">
        <v>0.28025035514207319</v>
      </c>
      <c r="F13" s="168">
        <v>8.1152833363506358E-3</v>
      </c>
      <c r="G13" s="168">
        <v>0</v>
      </c>
      <c r="H13" s="169">
        <v>7.4213121210278572E-3</v>
      </c>
      <c r="I13" s="169">
        <v>7.9888165397720062E-2</v>
      </c>
      <c r="J13" s="169">
        <v>0</v>
      </c>
      <c r="K13" s="169">
        <v>3.8440346240188081E-3</v>
      </c>
      <c r="L13" s="169">
        <v>0</v>
      </c>
      <c r="M13" s="169">
        <v>0</v>
      </c>
      <c r="N13" s="169">
        <v>2.2983314094233068E-6</v>
      </c>
      <c r="O13" s="176">
        <f t="shared" si="18"/>
        <v>1.0000015014393624</v>
      </c>
      <c r="P13" s="162">
        <v>0.18662935070659542</v>
      </c>
      <c r="Q13" s="163">
        <v>0.41215816669115857</v>
      </c>
      <c r="R13" s="163">
        <v>0.25222531962786587</v>
      </c>
      <c r="S13" s="163">
        <v>5.6806983354454445E-3</v>
      </c>
      <c r="T13" s="165">
        <v>3.9114116703090644E-3</v>
      </c>
      <c r="U13" s="165">
        <v>1.915554713195505E-2</v>
      </c>
      <c r="V13" s="165">
        <v>0.11378706654039862</v>
      </c>
      <c r="W13" s="165">
        <v>5.2152155604120857E-4</v>
      </c>
      <c r="X13" s="165">
        <v>5.4085992921424336E-3</v>
      </c>
      <c r="Y13" s="165">
        <v>2.6076077802060429E-4</v>
      </c>
      <c r="Z13" s="165">
        <v>2.6076077802060429E-4</v>
      </c>
      <c r="AA13" s="166">
        <f t="shared" ref="AA13:AA40" si="23">N13</f>
        <v>2.2983314094233068E-6</v>
      </c>
      <c r="AB13" s="176">
        <f t="shared" si="19"/>
        <v>1.0000015014393624</v>
      </c>
      <c r="AC13" s="162">
        <v>0.18662935070659542</v>
      </c>
      <c r="AD13" s="163">
        <v>0.21692535089008347</v>
      </c>
      <c r="AE13" s="163">
        <v>0.1401251775710366</v>
      </c>
      <c r="AF13" s="163">
        <v>1.6230566672701268E-3</v>
      </c>
      <c r="AG13" s="165">
        <v>3.6354275513020062E-2</v>
      </c>
      <c r="AH13" s="165">
        <v>0.11648413866008804</v>
      </c>
      <c r="AI13" s="165">
        <v>0.26165954296282035</v>
      </c>
      <c r="AJ13" s="165">
        <v>7.2708551026040118E-3</v>
      </c>
      <c r="AK13" s="165">
        <v>2.5656599931830844E-2</v>
      </c>
      <c r="AL13" s="165">
        <v>3.6354275513020059E-3</v>
      </c>
      <c r="AM13" s="165">
        <v>3.6354275513020059E-3</v>
      </c>
      <c r="AN13" s="166">
        <f t="shared" ref="AN13:AN40" si="24">AA13</f>
        <v>2.2983314094233068E-6</v>
      </c>
      <c r="AO13" s="176">
        <f t="shared" si="20"/>
        <v>1.0000015014393624</v>
      </c>
      <c r="AP13" s="162">
        <v>0.18662935070659542</v>
      </c>
      <c r="AQ13" s="163">
        <v>0.15184774562305842</v>
      </c>
      <c r="AR13" s="163">
        <v>9.8087624299725618E-2</v>
      </c>
      <c r="AS13" s="163">
        <v>8.1152833363506342E-4</v>
      </c>
      <c r="AT13" s="165">
        <v>5.8933680250271459E-2</v>
      </c>
      <c r="AU13" s="165">
        <v>0.18422235287184224</v>
      </c>
      <c r="AV13" s="165">
        <v>0.24490247009848015</v>
      </c>
      <c r="AW13" s="165">
        <v>1.414408326006515E-2</v>
      </c>
      <c r="AX13" s="165">
        <v>4.6276284404214253E-2</v>
      </c>
      <c r="AY13" s="165">
        <v>7.072041630032575E-3</v>
      </c>
      <c r="AZ13" s="165">
        <v>7.072041630032575E-3</v>
      </c>
      <c r="BA13" s="166">
        <f t="shared" ref="BA13:BA40" si="25">AN13</f>
        <v>2.2983314094233068E-6</v>
      </c>
      <c r="BB13" s="176">
        <f t="shared" si="21"/>
        <v>1.0000015014393624</v>
      </c>
      <c r="BC13" s="162">
        <v>0.18662935070659542</v>
      </c>
      <c r="BD13" s="163">
        <v>2.1692535089008366E-2</v>
      </c>
      <c r="BE13" s="163">
        <v>1.4012517757103672E-2</v>
      </c>
      <c r="BF13" s="163">
        <v>4.0576416681753215E-4</v>
      </c>
      <c r="BG13" s="165">
        <v>0.10291582848684919</v>
      </c>
      <c r="BH13" s="165">
        <v>0.3161687975815754</v>
      </c>
      <c r="BI13" s="165">
        <v>0.21710927004685229</v>
      </c>
      <c r="BJ13" s="165">
        <v>2.7787273691449281E-2</v>
      </c>
      <c r="BK13" s="165">
        <v>8.7205855698366641E-2</v>
      </c>
      <c r="BL13" s="165">
        <v>1.389363684572464E-2</v>
      </c>
      <c r="BM13" s="165">
        <v>1.389363684572464E-2</v>
      </c>
      <c r="BN13" s="166">
        <f t="shared" ref="BN13:BN40" si="26">BA13</f>
        <v>2.2983314094233068E-6</v>
      </c>
      <c r="BO13" s="176">
        <f t="shared" si="22"/>
        <v>1.0017167652474765</v>
      </c>
    </row>
    <row r="14" spans="1:67" x14ac:dyDescent="0.3">
      <c r="A14" s="26" t="s">
        <v>19</v>
      </c>
      <c r="B14" s="50">
        <v>0</v>
      </c>
      <c r="C14" s="167">
        <v>0.48183964500565085</v>
      </c>
      <c r="D14" s="168">
        <v>4.9861171771205914E-2</v>
      </c>
      <c r="E14" s="168">
        <v>2.8045015859077518E-4</v>
      </c>
      <c r="F14" s="168">
        <v>7.1184173130019263E-2</v>
      </c>
      <c r="G14" s="168">
        <v>0</v>
      </c>
      <c r="H14" s="169">
        <v>0</v>
      </c>
      <c r="I14" s="169">
        <v>0.39012819446154429</v>
      </c>
      <c r="J14" s="169">
        <v>0</v>
      </c>
      <c r="K14" s="169">
        <v>6.7063654729888848E-3</v>
      </c>
      <c r="L14" s="169">
        <v>0</v>
      </c>
      <c r="M14" s="169">
        <v>0</v>
      </c>
      <c r="N14" s="169">
        <v>0</v>
      </c>
      <c r="O14" s="176">
        <f t="shared" si="18"/>
        <v>1</v>
      </c>
      <c r="P14" s="162">
        <v>0.48183964500565085</v>
      </c>
      <c r="Q14" s="163">
        <v>4.7368113182645617E-2</v>
      </c>
      <c r="R14" s="163">
        <v>2.524051427316977E-4</v>
      </c>
      <c r="S14" s="163">
        <v>4.9828921191013481E-2</v>
      </c>
      <c r="T14" s="165">
        <v>1.7907266657568863E-3</v>
      </c>
      <c r="U14" s="165">
        <v>5.3721799972706588E-3</v>
      </c>
      <c r="V14" s="165">
        <v>0.40564782556477064</v>
      </c>
      <c r="W14" s="165">
        <v>2.3876355543425151E-4</v>
      </c>
      <c r="X14" s="165">
        <v>7.4226561392916396E-3</v>
      </c>
      <c r="Y14" s="165">
        <v>1.1938177771712575E-4</v>
      </c>
      <c r="Z14" s="165">
        <v>1.1938177771712575E-4</v>
      </c>
      <c r="AA14" s="166">
        <f t="shared" si="23"/>
        <v>0</v>
      </c>
      <c r="AB14" s="176">
        <f t="shared" si="19"/>
        <v>0.99999999999999989</v>
      </c>
      <c r="AC14" s="162">
        <v>0.48183964500565085</v>
      </c>
      <c r="AD14" s="163">
        <v>2.4930585885602957E-2</v>
      </c>
      <c r="AE14" s="163">
        <v>1.4022507929538759E-4</v>
      </c>
      <c r="AF14" s="163">
        <v>1.423683462600385E-2</v>
      </c>
      <c r="AG14" s="165">
        <v>8.2018149468913761E-3</v>
      </c>
      <c r="AH14" s="165">
        <v>2.4605444840674128E-2</v>
      </c>
      <c r="AI14" s="165">
        <v>0.43113726919600115</v>
      </c>
      <c r="AJ14" s="165">
        <v>1.6403629893782751E-3</v>
      </c>
      <c r="AK14" s="165">
        <v>1.1627454441123709E-2</v>
      </c>
      <c r="AL14" s="165">
        <v>8.2018149468913754E-4</v>
      </c>
      <c r="AM14" s="165">
        <v>8.2018149468913754E-4</v>
      </c>
      <c r="AN14" s="166">
        <f t="shared" si="24"/>
        <v>0</v>
      </c>
      <c r="AO14" s="176">
        <f t="shared" si="20"/>
        <v>1</v>
      </c>
      <c r="AP14" s="162">
        <v>0.48183964500565085</v>
      </c>
      <c r="AQ14" s="163">
        <v>1.7451410119922069E-2</v>
      </c>
      <c r="AR14" s="163">
        <v>9.8157555506771309E-5</v>
      </c>
      <c r="AS14" s="163">
        <v>7.1184173130019249E-3</v>
      </c>
      <c r="AT14" s="165">
        <v>1.208222625892315E-2</v>
      </c>
      <c r="AU14" s="165">
        <v>3.6246678776769452E-2</v>
      </c>
      <c r="AV14" s="165">
        <v>0.42395842798652911</v>
      </c>
      <c r="AW14" s="165">
        <v>2.8997343021415554E-3</v>
      </c>
      <c r="AX14" s="165">
        <v>1.5405568379413552E-2</v>
      </c>
      <c r="AY14" s="165">
        <v>1.4498671510707777E-3</v>
      </c>
      <c r="AZ14" s="165">
        <v>1.4498671510707777E-3</v>
      </c>
      <c r="BA14" s="166">
        <f t="shared" si="25"/>
        <v>0</v>
      </c>
      <c r="BB14" s="176">
        <f t="shared" si="21"/>
        <v>0.99999999999999989</v>
      </c>
      <c r="BC14" s="162">
        <v>0.48183964500565085</v>
      </c>
      <c r="BD14" s="163">
        <v>2.493058588560298E-3</v>
      </c>
      <c r="BE14" s="163">
        <v>1.4022507929538772E-5</v>
      </c>
      <c r="BF14" s="163">
        <v>3.5592086565009663E-3</v>
      </c>
      <c r="BG14" s="165">
        <v>1.7288925796023771E-2</v>
      </c>
      <c r="BH14" s="165">
        <v>5.1866777388071314E-2</v>
      </c>
      <c r="BI14" s="165">
        <v>0.4131800955229093</v>
      </c>
      <c r="BJ14" s="165">
        <v>4.668009964926419E-3</v>
      </c>
      <c r="BK14" s="165">
        <v>2.0710395367768142E-2</v>
      </c>
      <c r="BL14" s="165">
        <v>2.3340049824632095E-3</v>
      </c>
      <c r="BM14" s="165">
        <v>2.3340049824632095E-3</v>
      </c>
      <c r="BN14" s="166">
        <f t="shared" si="26"/>
        <v>0</v>
      </c>
      <c r="BO14" s="176">
        <f t="shared" si="22"/>
        <v>1.0002881487632671</v>
      </c>
    </row>
    <row r="15" spans="1:67" outlineLevel="1" x14ac:dyDescent="0.3">
      <c r="A15" s="26" t="s">
        <v>22</v>
      </c>
      <c r="B15" s="50">
        <v>0</v>
      </c>
      <c r="C15" s="167">
        <v>0.24110082160836124</v>
      </c>
      <c r="D15" s="168">
        <v>0.22775358998214773</v>
      </c>
      <c r="E15" s="168">
        <v>2.7541293242824224E-2</v>
      </c>
      <c r="F15" s="168">
        <v>1.6087329005638703E-3</v>
      </c>
      <c r="G15" s="168">
        <v>0</v>
      </c>
      <c r="H15" s="169">
        <v>0</v>
      </c>
      <c r="I15" s="169">
        <v>0.49706497389081261</v>
      </c>
      <c r="J15" s="169">
        <v>0</v>
      </c>
      <c r="K15" s="169">
        <v>4.9305883752903618E-3</v>
      </c>
      <c r="L15" s="169">
        <v>0</v>
      </c>
      <c r="M15" s="169">
        <v>0</v>
      </c>
      <c r="N15" s="169">
        <v>0</v>
      </c>
      <c r="O15" s="176">
        <f t="shared" si="18"/>
        <v>1</v>
      </c>
      <c r="P15" s="162">
        <v>0.24110082160836124</v>
      </c>
      <c r="Q15" s="163">
        <v>0.21636591048304032</v>
      </c>
      <c r="R15" s="163">
        <v>2.4787163918541803E-2</v>
      </c>
      <c r="S15" s="163">
        <v>1.1261130303947091E-3</v>
      </c>
      <c r="T15" s="165">
        <v>1.0968321520169228E-3</v>
      </c>
      <c r="U15" s="165">
        <v>3.2904964560507683E-3</v>
      </c>
      <c r="V15" s="165">
        <v>0.50657085254162593</v>
      </c>
      <c r="W15" s="165">
        <v>1.462442869355897E-4</v>
      </c>
      <c r="X15" s="165">
        <v>5.3693212360971312E-3</v>
      </c>
      <c r="Y15" s="165">
        <v>7.312214346779485E-5</v>
      </c>
      <c r="Z15" s="165">
        <v>7.312214346779485E-5</v>
      </c>
      <c r="AA15" s="166">
        <f t="shared" si="23"/>
        <v>0</v>
      </c>
      <c r="AB15" s="176">
        <f t="shared" si="19"/>
        <v>0.99999999999999989</v>
      </c>
      <c r="AC15" s="162">
        <v>0.24110082160836124</v>
      </c>
      <c r="AD15" s="163">
        <v>0.11387679499107387</v>
      </c>
      <c r="AE15" s="163">
        <v>1.3770646621412112E-2</v>
      </c>
      <c r="AF15" s="163">
        <v>3.2174658011277399E-4</v>
      </c>
      <c r="AG15" s="165">
        <v>1.2893442793293707E-2</v>
      </c>
      <c r="AH15" s="165">
        <v>3.868032837988112E-2</v>
      </c>
      <c r="AI15" s="165">
        <v>0.56153218785728121</v>
      </c>
      <c r="AJ15" s="165">
        <v>2.5786885586587417E-3</v>
      </c>
      <c r="AK15" s="165">
        <v>1.2666654051266586E-2</v>
      </c>
      <c r="AL15" s="165">
        <v>1.2893442793293708E-3</v>
      </c>
      <c r="AM15" s="165">
        <v>1.2893442793293708E-3</v>
      </c>
      <c r="AN15" s="166">
        <f t="shared" si="24"/>
        <v>0</v>
      </c>
      <c r="AO15" s="176">
        <f t="shared" si="20"/>
        <v>1</v>
      </c>
      <c r="AP15" s="162">
        <v>0.24110082160836124</v>
      </c>
      <c r="AQ15" s="163">
        <v>7.9713756493751703E-2</v>
      </c>
      <c r="AR15" s="163">
        <v>9.6394526349884782E-3</v>
      </c>
      <c r="AS15" s="163">
        <v>1.6087329005638699E-4</v>
      </c>
      <c r="AT15" s="165">
        <v>2.0923691713342407E-2</v>
      </c>
      <c r="AU15" s="165">
        <v>6.2771075140027222E-2</v>
      </c>
      <c r="AV15" s="165">
        <v>0.55565131068817131</v>
      </c>
      <c r="AW15" s="165">
        <v>5.0216860112021772E-3</v>
      </c>
      <c r="AX15" s="165">
        <v>1.9995646408896894E-2</v>
      </c>
      <c r="AY15" s="165">
        <v>2.5108430056010886E-3</v>
      </c>
      <c r="AZ15" s="165">
        <v>2.5108430056010886E-3</v>
      </c>
      <c r="BA15" s="166">
        <f t="shared" si="25"/>
        <v>0</v>
      </c>
      <c r="BB15" s="176">
        <f t="shared" si="21"/>
        <v>1</v>
      </c>
      <c r="BC15" s="162">
        <v>0.24110082160836124</v>
      </c>
      <c r="BD15" s="163">
        <v>1.1387679499107397E-2</v>
      </c>
      <c r="BE15" s="163">
        <v>1.3770646621412124E-3</v>
      </c>
      <c r="BF15" s="163">
        <v>8.0436645028193591E-5</v>
      </c>
      <c r="BG15" s="165">
        <v>3.6608765297888854E-2</v>
      </c>
      <c r="BH15" s="165">
        <v>0.10982629589366656</v>
      </c>
      <c r="BI15" s="165">
        <v>0.54587666095466436</v>
      </c>
      <c r="BJ15" s="165">
        <v>9.8843666304299898E-3</v>
      </c>
      <c r="BK15" s="165">
        <v>3.4583688266580336E-2</v>
      </c>
      <c r="BL15" s="165">
        <v>4.9421833152149949E-3</v>
      </c>
      <c r="BM15" s="165">
        <v>4.9421833152149949E-3</v>
      </c>
      <c r="BN15" s="166">
        <f t="shared" si="26"/>
        <v>0</v>
      </c>
      <c r="BO15" s="176">
        <f t="shared" si="22"/>
        <v>1.0006101460882981</v>
      </c>
    </row>
    <row r="16" spans="1:67" outlineLevel="1" x14ac:dyDescent="0.3">
      <c r="A16" s="26" t="s">
        <v>28</v>
      </c>
      <c r="B16" s="50">
        <v>0</v>
      </c>
      <c r="C16" s="167">
        <v>0.42666367702656754</v>
      </c>
      <c r="D16" s="168">
        <v>0.11285630202802639</v>
      </c>
      <c r="E16" s="168">
        <v>0.23149842370038268</v>
      </c>
      <c r="F16" s="168">
        <v>0</v>
      </c>
      <c r="G16" s="168">
        <v>0</v>
      </c>
      <c r="H16" s="169">
        <v>0</v>
      </c>
      <c r="I16" s="169">
        <v>3.3171514493460494E-2</v>
      </c>
      <c r="J16" s="169">
        <v>5.8619330348137289E-3</v>
      </c>
      <c r="K16" s="169">
        <v>0.18994814971674912</v>
      </c>
      <c r="L16" s="169">
        <v>0</v>
      </c>
      <c r="M16" s="169">
        <v>0</v>
      </c>
      <c r="N16" s="169">
        <v>0</v>
      </c>
      <c r="O16" s="176">
        <f t="shared" si="18"/>
        <v>0.99999999999999989</v>
      </c>
      <c r="P16" s="162">
        <v>0.42666367702656754</v>
      </c>
      <c r="Q16" s="163">
        <v>0.10721348692662507</v>
      </c>
      <c r="R16" s="163">
        <v>0.20834858133034442</v>
      </c>
      <c r="S16" s="163">
        <v>0</v>
      </c>
      <c r="T16" s="165">
        <v>2.1594493103579693E-3</v>
      </c>
      <c r="U16" s="165">
        <v>6.4783479310739078E-3</v>
      </c>
      <c r="V16" s="165">
        <v>5.1886741849896223E-2</v>
      </c>
      <c r="W16" s="165">
        <v>6.1498596095281247E-3</v>
      </c>
      <c r="X16" s="165">
        <v>0.19081192944089231</v>
      </c>
      <c r="Y16" s="165">
        <v>1.4396328735719795E-4</v>
      </c>
      <c r="Z16" s="165">
        <v>1.4396328735719795E-4</v>
      </c>
      <c r="AA16" s="166">
        <f t="shared" si="23"/>
        <v>0</v>
      </c>
      <c r="AB16" s="176">
        <f t="shared" si="19"/>
        <v>0.99999999999999989</v>
      </c>
      <c r="AC16" s="162">
        <v>0.42666367702656754</v>
      </c>
      <c r="AD16" s="163">
        <v>5.6428151014013196E-2</v>
      </c>
      <c r="AE16" s="163">
        <v>0.11574921185019134</v>
      </c>
      <c r="AF16" s="163">
        <v>0</v>
      </c>
      <c r="AG16" s="165">
        <v>1.7217736286420454E-2</v>
      </c>
      <c r="AH16" s="165">
        <v>5.1653208859261363E-2</v>
      </c>
      <c r="AI16" s="165">
        <v>0.11926019592556276</v>
      </c>
      <c r="AJ16" s="165">
        <v>9.3054802920978195E-3</v>
      </c>
      <c r="AK16" s="165">
        <v>0.20027879148860139</v>
      </c>
      <c r="AL16" s="165">
        <v>1.7217736286420453E-3</v>
      </c>
      <c r="AM16" s="165">
        <v>1.7217736286420453E-3</v>
      </c>
      <c r="AN16" s="166">
        <f t="shared" si="24"/>
        <v>0</v>
      </c>
      <c r="AO16" s="176">
        <f t="shared" si="20"/>
        <v>0.99999999999999989</v>
      </c>
      <c r="AP16" s="162">
        <v>0.42666367702656754</v>
      </c>
      <c r="AQ16" s="163">
        <v>3.9499705709809235E-2</v>
      </c>
      <c r="AR16" s="163">
        <v>8.102444829513393E-2</v>
      </c>
      <c r="AS16" s="163">
        <v>0</v>
      </c>
      <c r="AT16" s="165">
        <v>2.7978821465433235E-2</v>
      </c>
      <c r="AU16" s="165">
        <v>8.3936464396299704E-2</v>
      </c>
      <c r="AV16" s="165">
        <v>0.11151221459667356</v>
      </c>
      <c r="AW16" s="165">
        <v>1.2576850186517705E-2</v>
      </c>
      <c r="AX16" s="165">
        <v>0.21009290117186105</v>
      </c>
      <c r="AY16" s="165">
        <v>3.3574585758519883E-3</v>
      </c>
      <c r="AZ16" s="165">
        <v>3.3574585758519883E-3</v>
      </c>
      <c r="BA16" s="166">
        <f t="shared" si="25"/>
        <v>0</v>
      </c>
      <c r="BB16" s="176">
        <f t="shared" si="21"/>
        <v>0.99999999999999989</v>
      </c>
      <c r="BC16" s="162">
        <v>0.42666367702656754</v>
      </c>
      <c r="BD16" s="163">
        <v>5.6428151014013246E-3</v>
      </c>
      <c r="BE16" s="163">
        <v>1.1574921185019144E-2</v>
      </c>
      <c r="BF16" s="163">
        <v>0</v>
      </c>
      <c r="BG16" s="165">
        <v>4.9070548416298286E-2</v>
      </c>
      <c r="BH16" s="165">
        <v>0.14721164524889485</v>
      </c>
      <c r="BI16" s="165">
        <v>9.8598912381858209E-2</v>
      </c>
      <c r="BJ16" s="165">
        <v>1.9110981107214268E-2</v>
      </c>
      <c r="BK16" s="165">
        <v>0.22969529393395072</v>
      </c>
      <c r="BL16" s="165">
        <v>6.6245240362002699E-3</v>
      </c>
      <c r="BM16" s="165">
        <v>6.6245240362002699E-3</v>
      </c>
      <c r="BN16" s="166">
        <f t="shared" si="26"/>
        <v>0</v>
      </c>
      <c r="BO16" s="176">
        <f t="shared" si="22"/>
        <v>1.0008178424736049</v>
      </c>
    </row>
    <row r="17" spans="1:67" outlineLevel="1" x14ac:dyDescent="0.3">
      <c r="A17" s="26" t="s">
        <v>13</v>
      </c>
      <c r="B17" s="50">
        <v>0</v>
      </c>
      <c r="C17" s="167">
        <v>0.20685217804345168</v>
      </c>
      <c r="D17" s="168">
        <v>0.31881825648470774</v>
      </c>
      <c r="E17" s="168">
        <v>0</v>
      </c>
      <c r="F17" s="168">
        <v>0.1411585868672153</v>
      </c>
      <c r="G17" s="168">
        <v>0</v>
      </c>
      <c r="H17" s="169">
        <v>2.0080256153375494E-2</v>
      </c>
      <c r="I17" s="169">
        <v>0.30996724841446527</v>
      </c>
      <c r="J17" s="169">
        <v>0</v>
      </c>
      <c r="K17" s="169">
        <v>3.1234740367845201E-3</v>
      </c>
      <c r="L17" s="169">
        <v>0</v>
      </c>
      <c r="M17" s="169">
        <v>0</v>
      </c>
      <c r="N17" s="169">
        <v>0</v>
      </c>
      <c r="O17" s="176">
        <f t="shared" si="18"/>
        <v>1</v>
      </c>
      <c r="P17" s="162">
        <v>0.20685217804345168</v>
      </c>
      <c r="Q17" s="163">
        <v>0.30287734366047236</v>
      </c>
      <c r="R17" s="163">
        <v>0</v>
      </c>
      <c r="S17" s="163">
        <v>9.8811010807050709E-2</v>
      </c>
      <c r="T17" s="165">
        <v>4.371636666329998E-3</v>
      </c>
      <c r="U17" s="165">
        <v>3.3195166152365486E-2</v>
      </c>
      <c r="V17" s="165">
        <v>0.34785476618932526</v>
      </c>
      <c r="W17" s="165">
        <v>5.828848888439998E-4</v>
      </c>
      <c r="X17" s="165">
        <v>4.8721287033165195E-3</v>
      </c>
      <c r="Y17" s="165">
        <v>2.914424444219999E-4</v>
      </c>
      <c r="Z17" s="165">
        <v>2.914424444219999E-4</v>
      </c>
      <c r="AA17" s="166">
        <f t="shared" si="23"/>
        <v>0</v>
      </c>
      <c r="AB17" s="176">
        <f t="shared" si="19"/>
        <v>1</v>
      </c>
      <c r="AC17" s="162">
        <v>0.20685217804345168</v>
      </c>
      <c r="AD17" s="163">
        <v>0.15940912824235387</v>
      </c>
      <c r="AE17" s="163">
        <v>0</v>
      </c>
      <c r="AF17" s="163">
        <v>2.8231717373443054E-2</v>
      </c>
      <c r="AG17" s="165">
        <v>2.7233599773612612E-2</v>
      </c>
      <c r="AH17" s="165">
        <v>0.10178105547421333</v>
      </c>
      <c r="AI17" s="165">
        <v>0.44613524728252829</v>
      </c>
      <c r="AJ17" s="165">
        <v>5.4467199547225224E-3</v>
      </c>
      <c r="AK17" s="165">
        <v>1.9463633900952088E-2</v>
      </c>
      <c r="AL17" s="165">
        <v>2.7233599773612612E-3</v>
      </c>
      <c r="AM17" s="165">
        <v>2.7233599773612612E-3</v>
      </c>
      <c r="AN17" s="166">
        <f t="shared" si="24"/>
        <v>0</v>
      </c>
      <c r="AO17" s="176">
        <f t="shared" si="20"/>
        <v>1</v>
      </c>
      <c r="AP17" s="162">
        <v>0.20685217804345168</v>
      </c>
      <c r="AQ17" s="163">
        <v>0.1115863897696477</v>
      </c>
      <c r="AR17" s="163">
        <v>0</v>
      </c>
      <c r="AS17" s="163">
        <v>1.4115858686721527E-2</v>
      </c>
      <c r="AT17" s="165">
        <v>4.1784324361944222E-2</v>
      </c>
      <c r="AU17" s="165">
        <v>0.14543322923920815</v>
      </c>
      <c r="AV17" s="165">
        <v>0.42696335662790907</v>
      </c>
      <c r="AW17" s="165">
        <v>1.0028237846866614E-2</v>
      </c>
      <c r="AX17" s="165">
        <v>3.3208187577384363E-2</v>
      </c>
      <c r="AY17" s="165">
        <v>5.014118923433307E-3</v>
      </c>
      <c r="AZ17" s="165">
        <v>5.014118923433307E-3</v>
      </c>
      <c r="BA17" s="166">
        <f t="shared" si="25"/>
        <v>0</v>
      </c>
      <c r="BB17" s="176">
        <f t="shared" si="21"/>
        <v>0.99999999999999978</v>
      </c>
      <c r="BC17" s="162">
        <v>0.20685217804345168</v>
      </c>
      <c r="BD17" s="163">
        <v>1.59409128242354E-2</v>
      </c>
      <c r="BE17" s="163">
        <v>0</v>
      </c>
      <c r="BF17" s="163">
        <v>7.0579293433607714E-3</v>
      </c>
      <c r="BG17" s="165">
        <v>6.554670017764902E-2</v>
      </c>
      <c r="BH17" s="165">
        <v>0.21672035668632256</v>
      </c>
      <c r="BI17" s="165">
        <v>0.39736284865133065</v>
      </c>
      <c r="BJ17" s="165">
        <v>1.7697609047965239E-2</v>
      </c>
      <c r="BK17" s="165">
        <v>5.6216301180680231E-2</v>
      </c>
      <c r="BL17" s="165">
        <v>8.8488045239826195E-3</v>
      </c>
      <c r="BM17" s="165">
        <v>8.8488045239826195E-3</v>
      </c>
      <c r="BN17" s="166">
        <f t="shared" si="26"/>
        <v>0</v>
      </c>
      <c r="BO17" s="176">
        <f t="shared" si="22"/>
        <v>1.0010924450029608</v>
      </c>
    </row>
    <row r="18" spans="1:67" outlineLevel="1" x14ac:dyDescent="0.3">
      <c r="A18" s="26" t="s">
        <v>17</v>
      </c>
      <c r="B18" s="50">
        <v>0</v>
      </c>
      <c r="C18" s="167">
        <v>0.29464638729204767</v>
      </c>
      <c r="D18" s="168">
        <v>0.21172636780849208</v>
      </c>
      <c r="E18" s="168">
        <v>3.9821097442438544E-2</v>
      </c>
      <c r="F18" s="168">
        <v>0</v>
      </c>
      <c r="G18" s="168">
        <v>0</v>
      </c>
      <c r="H18" s="169">
        <v>6.1893867474864778E-2</v>
      </c>
      <c r="I18" s="169">
        <v>0.37279894533737801</v>
      </c>
      <c r="J18" s="169">
        <v>0</v>
      </c>
      <c r="K18" s="169">
        <v>4.5864076192376506E-3</v>
      </c>
      <c r="L18" s="169">
        <v>1.478083802148937E-2</v>
      </c>
      <c r="M18" s="169">
        <v>0</v>
      </c>
      <c r="N18" s="169">
        <v>0</v>
      </c>
      <c r="O18" s="176">
        <f t="shared" si="18"/>
        <v>1.0002539109959481</v>
      </c>
      <c r="P18" s="162">
        <v>0.29464638729204767</v>
      </c>
      <c r="Q18" s="163">
        <v>0.20114004941806746</v>
      </c>
      <c r="R18" s="163">
        <v>3.5838987698194692E-2</v>
      </c>
      <c r="S18" s="163">
        <v>0</v>
      </c>
      <c r="T18" s="165">
        <v>1.0926321101001344E-3</v>
      </c>
      <c r="U18" s="165">
        <v>6.5171763805165178E-2</v>
      </c>
      <c r="V18" s="165">
        <v>0.38226842362491248</v>
      </c>
      <c r="W18" s="165">
        <v>1.4568428134668459E-4</v>
      </c>
      <c r="X18" s="165">
        <v>5.023460463277704E-3</v>
      </c>
      <c r="Y18" s="165">
        <v>1.4853680162162713E-2</v>
      </c>
      <c r="Z18" s="165">
        <v>7.2842140673342297E-5</v>
      </c>
      <c r="AA18" s="166">
        <f t="shared" si="23"/>
        <v>0</v>
      </c>
      <c r="AB18" s="176">
        <f t="shared" si="19"/>
        <v>1.0002539109959481</v>
      </c>
      <c r="AC18" s="162">
        <v>0.29464638729204767</v>
      </c>
      <c r="AD18" s="163">
        <v>0.10586318390424604</v>
      </c>
      <c r="AE18" s="163">
        <v>1.9910548721219272E-2</v>
      </c>
      <c r="AF18" s="163">
        <v>0</v>
      </c>
      <c r="AG18" s="165">
        <v>1.2577373262546532E-2</v>
      </c>
      <c r="AH18" s="165">
        <v>9.9625987262504379E-2</v>
      </c>
      <c r="AI18" s="165">
        <v>0.43568581165011067</v>
      </c>
      <c r="AJ18" s="165">
        <v>2.5154746525093063E-3</v>
      </c>
      <c r="AK18" s="165">
        <v>1.213283157676557E-2</v>
      </c>
      <c r="AL18" s="165">
        <v>1.6038575347744024E-2</v>
      </c>
      <c r="AM18" s="165">
        <v>1.2577373262546532E-3</v>
      </c>
      <c r="AN18" s="166">
        <f t="shared" si="24"/>
        <v>0</v>
      </c>
      <c r="AO18" s="176">
        <f t="shared" si="20"/>
        <v>1.0002539109959481</v>
      </c>
      <c r="AP18" s="162">
        <v>0.29464638729204767</v>
      </c>
      <c r="AQ18" s="163">
        <v>7.4104228732972219E-2</v>
      </c>
      <c r="AR18" s="163">
        <v>1.3937384104853489E-2</v>
      </c>
      <c r="AS18" s="163">
        <v>0</v>
      </c>
      <c r="AT18" s="165">
        <v>2.0438231551638111E-2</v>
      </c>
      <c r="AU18" s="165">
        <v>0.12320856212977911</v>
      </c>
      <c r="AV18" s="165">
        <v>0.4300259936819647</v>
      </c>
      <c r="AW18" s="165">
        <v>4.9051755723931471E-3</v>
      </c>
      <c r="AX18" s="165">
        <v>1.9301934336417092E-2</v>
      </c>
      <c r="AY18" s="165">
        <v>1.7233425807685943E-2</v>
      </c>
      <c r="AZ18" s="165">
        <v>2.4525877861965736E-3</v>
      </c>
      <c r="BA18" s="166">
        <f t="shared" si="25"/>
        <v>0</v>
      </c>
      <c r="BB18" s="176">
        <f t="shared" si="21"/>
        <v>1.0002539109959481</v>
      </c>
      <c r="BC18" s="162">
        <v>0.29464638729204767</v>
      </c>
      <c r="BD18" s="163">
        <v>1.0586318390424614E-2</v>
      </c>
      <c r="BE18" s="163">
        <v>1.9910548721219288E-3</v>
      </c>
      <c r="BF18" s="163">
        <v>0</v>
      </c>
      <c r="BG18" s="165">
        <v>3.5845513798257608E-2</v>
      </c>
      <c r="BH18" s="165">
        <v>0.16943040886963762</v>
      </c>
      <c r="BI18" s="165">
        <v>0.42059296373505484</v>
      </c>
      <c r="BJ18" s="165">
        <v>9.6782887255295567E-3</v>
      </c>
      <c r="BK18" s="165">
        <v>3.3621273795826315E-2</v>
      </c>
      <c r="BL18" s="165">
        <v>1.961998238425415E-2</v>
      </c>
      <c r="BM18" s="165">
        <v>4.8391443627647784E-3</v>
      </c>
      <c r="BN18" s="166">
        <f t="shared" si="26"/>
        <v>0</v>
      </c>
      <c r="BO18" s="176">
        <f t="shared" si="22"/>
        <v>1.000851336225919</v>
      </c>
    </row>
    <row r="19" spans="1:67" outlineLevel="1" x14ac:dyDescent="0.3">
      <c r="A19" s="26" t="s">
        <v>25</v>
      </c>
      <c r="B19" s="50">
        <v>0</v>
      </c>
      <c r="C19" s="167">
        <v>0.27126895811167639</v>
      </c>
      <c r="D19" s="168">
        <v>0.10620634360962659</v>
      </c>
      <c r="E19" s="168">
        <v>9.9521995454377593E-4</v>
      </c>
      <c r="F19" s="168">
        <v>0</v>
      </c>
      <c r="G19" s="168">
        <v>0</v>
      </c>
      <c r="H19" s="169">
        <v>0</v>
      </c>
      <c r="I19" s="169">
        <v>0.62239345464162055</v>
      </c>
      <c r="J19" s="169">
        <v>0</v>
      </c>
      <c r="K19" s="169">
        <v>0</v>
      </c>
      <c r="L19" s="169">
        <v>0</v>
      </c>
      <c r="M19" s="169">
        <v>0</v>
      </c>
      <c r="N19" s="169">
        <v>0</v>
      </c>
      <c r="O19" s="176">
        <f t="shared" si="18"/>
        <v>1.0008639763174674</v>
      </c>
      <c r="P19" s="162">
        <v>0.27126895811167639</v>
      </c>
      <c r="Q19" s="163">
        <v>0.10089602642914526</v>
      </c>
      <c r="R19" s="163">
        <v>8.9569795908939838E-4</v>
      </c>
      <c r="S19" s="163">
        <v>0</v>
      </c>
      <c r="T19" s="165">
        <v>4.0573793819517805E-4</v>
      </c>
      <c r="U19" s="165">
        <v>1.2172138145855342E-3</v>
      </c>
      <c r="V19" s="165">
        <v>0.62590985010597877</v>
      </c>
      <c r="W19" s="165">
        <v>5.4098391759357074E-5</v>
      </c>
      <c r="X19" s="165">
        <v>1.6229517527807121E-4</v>
      </c>
      <c r="Y19" s="165">
        <v>2.7049195879678537E-5</v>
      </c>
      <c r="Z19" s="165">
        <v>2.7049195879678537E-5</v>
      </c>
      <c r="AA19" s="166">
        <f t="shared" si="23"/>
        <v>0</v>
      </c>
      <c r="AB19" s="176">
        <f t="shared" si="19"/>
        <v>1.0008639763174672</v>
      </c>
      <c r="AC19" s="162">
        <v>0.27126895811167639</v>
      </c>
      <c r="AD19" s="163">
        <v>5.3103171804813297E-2</v>
      </c>
      <c r="AE19" s="163">
        <v>4.9760997727188797E-4</v>
      </c>
      <c r="AF19" s="163">
        <v>0</v>
      </c>
      <c r="AG19" s="165">
        <v>5.3600781782085181E-3</v>
      </c>
      <c r="AH19" s="165">
        <v>1.6080234534625554E-2</v>
      </c>
      <c r="AI19" s="165">
        <v>0.64919384553266313</v>
      </c>
      <c r="AJ19" s="165">
        <v>1.0720156356417037E-3</v>
      </c>
      <c r="AK19" s="165">
        <v>3.2160469069251111E-3</v>
      </c>
      <c r="AL19" s="165">
        <v>5.3600781782085186E-4</v>
      </c>
      <c r="AM19" s="165">
        <v>5.3600781782085186E-4</v>
      </c>
      <c r="AN19" s="166">
        <f t="shared" si="24"/>
        <v>0</v>
      </c>
      <c r="AO19" s="176">
        <f t="shared" si="20"/>
        <v>1.0008639763174674</v>
      </c>
      <c r="AP19" s="162">
        <v>0.27126895811167639</v>
      </c>
      <c r="AQ19" s="163">
        <v>3.7172220263369304E-2</v>
      </c>
      <c r="AR19" s="163">
        <v>3.4832698409032153E-4</v>
      </c>
      <c r="AS19" s="163">
        <v>0</v>
      </c>
      <c r="AT19" s="165">
        <v>8.7101270395888424E-3</v>
      </c>
      <c r="AU19" s="165">
        <v>2.6130381118766526E-2</v>
      </c>
      <c r="AV19" s="165">
        <v>0.64678181035246929</v>
      </c>
      <c r="AW19" s="165">
        <v>2.0904304895013222E-3</v>
      </c>
      <c r="AX19" s="165">
        <v>6.2712914685039665E-3</v>
      </c>
      <c r="AY19" s="165">
        <v>1.0452152447506611E-3</v>
      </c>
      <c r="AZ19" s="165">
        <v>1.0452152447506611E-3</v>
      </c>
      <c r="BA19" s="166">
        <f t="shared" si="25"/>
        <v>0</v>
      </c>
      <c r="BB19" s="176">
        <f t="shared" si="21"/>
        <v>1.0008639763174672</v>
      </c>
      <c r="BC19" s="162">
        <v>0.27126895811167639</v>
      </c>
      <c r="BD19" s="163">
        <v>5.310317180481334E-3</v>
      </c>
      <c r="BE19" s="163">
        <v>4.9760997727188843E-5</v>
      </c>
      <c r="BF19" s="163">
        <v>0</v>
      </c>
      <c r="BG19" s="165">
        <v>1.5276222807894277E-2</v>
      </c>
      <c r="BH19" s="165">
        <v>4.5828668423682828E-2</v>
      </c>
      <c r="BI19" s="165">
        <v>0.64276175171881289</v>
      </c>
      <c r="BJ19" s="165">
        <v>4.1245801581314551E-3</v>
      </c>
      <c r="BK19" s="165">
        <v>1.2373740474394363E-2</v>
      </c>
      <c r="BL19" s="165">
        <v>2.0622900790657275E-3</v>
      </c>
      <c r="BM19" s="165">
        <v>2.0622900790657275E-3</v>
      </c>
      <c r="BN19" s="166">
        <f t="shared" si="26"/>
        <v>0</v>
      </c>
      <c r="BO19" s="176">
        <f t="shared" si="22"/>
        <v>1.0011185800309321</v>
      </c>
    </row>
    <row r="20" spans="1:67" outlineLevel="1" x14ac:dyDescent="0.3">
      <c r="A20" s="26" t="s">
        <v>11</v>
      </c>
      <c r="B20" s="50">
        <v>0</v>
      </c>
      <c r="C20" s="167">
        <v>0.46562955112491189</v>
      </c>
      <c r="D20" s="168">
        <v>5.8025460548781112E-3</v>
      </c>
      <c r="E20" s="168">
        <v>6.45438854240446E-2</v>
      </c>
      <c r="F20" s="168">
        <v>3.5859049284282861E-4</v>
      </c>
      <c r="G20" s="168">
        <v>0</v>
      </c>
      <c r="H20" s="169">
        <v>0.16226111827495676</v>
      </c>
      <c r="I20" s="169">
        <v>0.30023888031201235</v>
      </c>
      <c r="J20" s="169">
        <v>0</v>
      </c>
      <c r="K20" s="169">
        <v>5.1443849852664497E-4</v>
      </c>
      <c r="L20" s="169">
        <v>0</v>
      </c>
      <c r="M20" s="169">
        <v>6.5098981782660335E-4</v>
      </c>
      <c r="N20" s="169">
        <v>0</v>
      </c>
      <c r="O20" s="176">
        <f t="shared" si="18"/>
        <v>0.99999999999999989</v>
      </c>
      <c r="P20" s="162">
        <v>0.46562955112491189</v>
      </c>
      <c r="Q20" s="163">
        <v>5.5124187521342054E-3</v>
      </c>
      <c r="R20" s="163">
        <v>5.808949688164014E-2</v>
      </c>
      <c r="S20" s="163">
        <v>2.5101334498998001E-4</v>
      </c>
      <c r="T20" s="165">
        <v>5.1390697447509107E-4</v>
      </c>
      <c r="U20" s="165">
        <v>0.16380283919838204</v>
      </c>
      <c r="V20" s="165">
        <v>0.30469274075746311</v>
      </c>
      <c r="W20" s="165">
        <v>6.8520929930012133E-5</v>
      </c>
      <c r="X20" s="165">
        <v>7.2000128831668135E-4</v>
      </c>
      <c r="Y20" s="165">
        <v>3.4260464965006066E-5</v>
      </c>
      <c r="Z20" s="165">
        <v>6.8525028279160945E-4</v>
      </c>
      <c r="AA20" s="166">
        <f t="shared" si="23"/>
        <v>0</v>
      </c>
      <c r="AB20" s="176">
        <f t="shared" si="19"/>
        <v>0.99999999999999989</v>
      </c>
      <c r="AC20" s="162">
        <v>0.46562955112491189</v>
      </c>
      <c r="AD20" s="163">
        <v>2.9012730274390556E-3</v>
      </c>
      <c r="AE20" s="163">
        <v>3.22719427120223E-2</v>
      </c>
      <c r="AF20" s="163">
        <v>7.1718098568565711E-5</v>
      </c>
      <c r="AG20" s="165">
        <v>3.5460088133735619E-3</v>
      </c>
      <c r="AH20" s="165">
        <v>0.17289914471507745</v>
      </c>
      <c r="AI20" s="165">
        <v>0.31796892437888014</v>
      </c>
      <c r="AJ20" s="165">
        <v>7.0920176267471235E-4</v>
      </c>
      <c r="AK20" s="165">
        <v>2.6420437865507821E-3</v>
      </c>
      <c r="AL20" s="165">
        <v>3.5460088133735618E-4</v>
      </c>
      <c r="AM20" s="165">
        <v>1.0055906991639596E-3</v>
      </c>
      <c r="AN20" s="166">
        <f t="shared" si="24"/>
        <v>0</v>
      </c>
      <c r="AO20" s="176">
        <f t="shared" si="20"/>
        <v>0.99999999999999956</v>
      </c>
      <c r="AP20" s="162">
        <v>0.46562955112491189</v>
      </c>
      <c r="AQ20" s="163">
        <v>2.0308911192073388E-3</v>
      </c>
      <c r="AR20" s="163">
        <v>2.259035989841561E-2</v>
      </c>
      <c r="AS20" s="163">
        <v>3.5859049284282855E-5</v>
      </c>
      <c r="AT20" s="165">
        <v>5.7559889881072879E-3</v>
      </c>
      <c r="AU20" s="165">
        <v>0.17952908523927863</v>
      </c>
      <c r="AV20" s="165">
        <v>0.31635564947871275</v>
      </c>
      <c r="AW20" s="165">
        <v>1.3814373571457491E-3</v>
      </c>
      <c r="AX20" s="165">
        <v>4.6587505699638926E-3</v>
      </c>
      <c r="AY20" s="165">
        <v>6.9071867857287454E-4</v>
      </c>
      <c r="AZ20" s="165">
        <v>1.341708496399478E-3</v>
      </c>
      <c r="BA20" s="166">
        <f t="shared" si="25"/>
        <v>0</v>
      </c>
      <c r="BB20" s="176">
        <f t="shared" si="21"/>
        <v>0.99999999999999978</v>
      </c>
      <c r="BC20" s="162">
        <v>0.46562955112491189</v>
      </c>
      <c r="BD20" s="163">
        <v>2.9012730274390584E-4</v>
      </c>
      <c r="BE20" s="163">
        <v>3.227194271202233E-3</v>
      </c>
      <c r="BF20" s="163">
        <v>1.7929524642141448E-5</v>
      </c>
      <c r="BG20" s="165">
        <v>1.0075465630976587E-2</v>
      </c>
      <c r="BH20" s="165">
        <v>0.19248751516788654</v>
      </c>
      <c r="BI20" s="165">
        <v>0.31367283448664779</v>
      </c>
      <c r="BJ20" s="165">
        <v>2.7203757203636794E-3</v>
      </c>
      <c r="BK20" s="165">
        <v>8.6755656596176813E-3</v>
      </c>
      <c r="BL20" s="165">
        <v>1.3601878601818397E-3</v>
      </c>
      <c r="BM20" s="165">
        <v>2.0111776780084431E-3</v>
      </c>
      <c r="BN20" s="166">
        <f t="shared" si="26"/>
        <v>0</v>
      </c>
      <c r="BO20" s="176">
        <f t="shared" si="22"/>
        <v>1.0001679244271828</v>
      </c>
    </row>
    <row r="21" spans="1:67" outlineLevel="1" x14ac:dyDescent="0.3">
      <c r="A21" s="26" t="s">
        <v>3</v>
      </c>
      <c r="B21" s="50">
        <v>0</v>
      </c>
      <c r="C21" s="167">
        <v>0.36214802096851501</v>
      </c>
      <c r="D21" s="168">
        <v>0.29548418132951193</v>
      </c>
      <c r="E21" s="168">
        <v>9.5641177850231268E-2</v>
      </c>
      <c r="F21" s="168">
        <v>0</v>
      </c>
      <c r="G21" s="168">
        <v>0</v>
      </c>
      <c r="H21" s="169">
        <v>6.4740617788425658E-2</v>
      </c>
      <c r="I21" s="169">
        <v>0.17752424397120653</v>
      </c>
      <c r="J21" s="169">
        <v>0</v>
      </c>
      <c r="K21" s="169">
        <v>4.9640501314528688E-3</v>
      </c>
      <c r="L21" s="169">
        <v>0</v>
      </c>
      <c r="M21" s="169">
        <v>0</v>
      </c>
      <c r="N21" s="169">
        <v>0</v>
      </c>
      <c r="O21" s="176">
        <f t="shared" si="18"/>
        <v>1.0005022920393434</v>
      </c>
      <c r="P21" s="162">
        <v>0.36214802096851501</v>
      </c>
      <c r="Q21" s="163">
        <v>0.28070997226303634</v>
      </c>
      <c r="R21" s="163">
        <v>8.6077060065208141E-2</v>
      </c>
      <c r="S21" s="163">
        <v>0</v>
      </c>
      <c r="T21" s="165">
        <v>1.8253745138624043E-3</v>
      </c>
      <c r="U21" s="165">
        <v>7.0216741330012877E-2</v>
      </c>
      <c r="V21" s="165">
        <v>0.1933441564246807</v>
      </c>
      <c r="W21" s="165">
        <v>2.4338326851498725E-4</v>
      </c>
      <c r="X21" s="165">
        <v>5.6941999369978305E-3</v>
      </c>
      <c r="Y21" s="165">
        <v>1.2169163425749362E-4</v>
      </c>
      <c r="Z21" s="165">
        <v>1.2169163425749362E-4</v>
      </c>
      <c r="AA21" s="166">
        <f t="shared" si="23"/>
        <v>0</v>
      </c>
      <c r="AB21" s="176">
        <f t="shared" si="19"/>
        <v>1.0005022920393434</v>
      </c>
      <c r="AC21" s="162">
        <v>0.36214802096851501</v>
      </c>
      <c r="AD21" s="163">
        <v>0.14774209066475597</v>
      </c>
      <c r="AE21" s="163">
        <v>4.7820588925115634E-2</v>
      </c>
      <c r="AF21" s="163">
        <v>0</v>
      </c>
      <c r="AG21" s="165">
        <v>1.9556267958987163E-2</v>
      </c>
      <c r="AH21" s="165">
        <v>0.12340942166538715</v>
      </c>
      <c r="AI21" s="165">
        <v>0.27530558376614234</v>
      </c>
      <c r="AJ21" s="165">
        <v>3.9112535917974322E-3</v>
      </c>
      <c r="AK21" s="165">
        <v>1.6697810906845162E-2</v>
      </c>
      <c r="AL21" s="165">
        <v>1.9556267958987161E-3</v>
      </c>
      <c r="AM21" s="165">
        <v>1.9556267958987161E-3</v>
      </c>
      <c r="AN21" s="166">
        <f t="shared" si="24"/>
        <v>0</v>
      </c>
      <c r="AO21" s="176">
        <f t="shared" si="20"/>
        <v>1.0005022920393434</v>
      </c>
      <c r="AP21" s="162">
        <v>0.36214802096851501</v>
      </c>
      <c r="AQ21" s="163">
        <v>0.10341946346532917</v>
      </c>
      <c r="AR21" s="163">
        <v>3.3474412247580944E-2</v>
      </c>
      <c r="AS21" s="163">
        <v>0</v>
      </c>
      <c r="AT21" s="165">
        <v>3.1778935433354132E-2</v>
      </c>
      <c r="AU21" s="165">
        <v>0.16007742408848805</v>
      </c>
      <c r="AV21" s="165">
        <v>0.26650526318459811</v>
      </c>
      <c r="AW21" s="165">
        <v>7.6269445040049923E-3</v>
      </c>
      <c r="AX21" s="165">
        <v>2.7844883643467842E-2</v>
      </c>
      <c r="AY21" s="165">
        <v>3.8134722520024962E-3</v>
      </c>
      <c r="AZ21" s="165">
        <v>3.8134722520024962E-3</v>
      </c>
      <c r="BA21" s="166">
        <f t="shared" si="25"/>
        <v>0</v>
      </c>
      <c r="BB21" s="176">
        <f t="shared" si="21"/>
        <v>1.0005022920393432</v>
      </c>
      <c r="BC21" s="162">
        <v>0.36214802096851501</v>
      </c>
      <c r="BD21" s="163">
        <v>1.477420906647561E-2</v>
      </c>
      <c r="BE21" s="163">
        <v>4.7820588925115677E-3</v>
      </c>
      <c r="BF21" s="163">
        <v>0</v>
      </c>
      <c r="BG21" s="165">
        <v>5.5735363683113395E-2</v>
      </c>
      <c r="BH21" s="165">
        <v>0.23194670883776586</v>
      </c>
      <c r="BI21" s="165">
        <v>0.25183806221535776</v>
      </c>
      <c r="BJ21" s="165">
        <v>1.5048548194440622E-2</v>
      </c>
      <c r="BK21" s="165">
        <v>5.0109694714774722E-2</v>
      </c>
      <c r="BL21" s="165">
        <v>7.5242740972203109E-3</v>
      </c>
      <c r="BM21" s="165">
        <v>7.5242740972203109E-3</v>
      </c>
      <c r="BN21" s="166">
        <f t="shared" si="26"/>
        <v>0</v>
      </c>
      <c r="BO21" s="176">
        <f t="shared" si="22"/>
        <v>1.0014312147673952</v>
      </c>
    </row>
    <row r="22" spans="1:67" outlineLevel="1" x14ac:dyDescent="0.3">
      <c r="A22" s="26" t="s">
        <v>2</v>
      </c>
      <c r="B22" s="50">
        <v>0</v>
      </c>
      <c r="C22" s="167">
        <v>0.20686055170420559</v>
      </c>
      <c r="D22" s="168">
        <v>0.42725601148112591</v>
      </c>
      <c r="E22" s="168">
        <v>0.19480919157068521</v>
      </c>
      <c r="F22" s="168">
        <v>8.5990595306361765E-3</v>
      </c>
      <c r="G22" s="168">
        <v>0</v>
      </c>
      <c r="H22" s="169">
        <v>2.5362825930252242E-2</v>
      </c>
      <c r="I22" s="169">
        <v>0.11394315745214369</v>
      </c>
      <c r="J22" s="169">
        <v>6.739063545416835E-4</v>
      </c>
      <c r="K22" s="169">
        <v>1.4231890130042989E-2</v>
      </c>
      <c r="L22" s="169">
        <v>8.2347026473451983E-3</v>
      </c>
      <c r="M22" s="169">
        <v>2.8703199021341792E-5</v>
      </c>
      <c r="N22" s="169">
        <v>0</v>
      </c>
      <c r="O22" s="176">
        <f t="shared" si="18"/>
        <v>1</v>
      </c>
      <c r="P22" s="162">
        <v>0.20686055170420559</v>
      </c>
      <c r="Q22" s="163">
        <v>0.40589321090706959</v>
      </c>
      <c r="R22" s="163">
        <v>0.1753282724136167</v>
      </c>
      <c r="S22" s="163">
        <v>6.0193416714453231E-3</v>
      </c>
      <c r="T22" s="165">
        <v>3.2567578192736753E-3</v>
      </c>
      <c r="U22" s="165">
        <v>3.5133099388073269E-2</v>
      </c>
      <c r="V22" s="165">
        <v>0.14216839188584887</v>
      </c>
      <c r="W22" s="165">
        <v>1.1081407304448401E-3</v>
      </c>
      <c r="X22" s="165">
        <v>1.5534593257752459E-2</v>
      </c>
      <c r="Y22" s="165">
        <v>8.4518198352967772E-3</v>
      </c>
      <c r="Z22" s="165">
        <v>2.4582038697292018E-4</v>
      </c>
      <c r="AA22" s="166">
        <f t="shared" si="23"/>
        <v>0</v>
      </c>
      <c r="AB22" s="176">
        <f t="shared" si="19"/>
        <v>1</v>
      </c>
      <c r="AC22" s="162">
        <v>0.20686055170420559</v>
      </c>
      <c r="AD22" s="163">
        <v>0.21362800574056295</v>
      </c>
      <c r="AE22" s="163">
        <v>9.7404595785342607E-2</v>
      </c>
      <c r="AF22" s="163">
        <v>1.719811906127235E-3</v>
      </c>
      <c r="AG22" s="165">
        <v>3.1791184915041452E-2</v>
      </c>
      <c r="AH22" s="165">
        <v>0.12073638067537659</v>
      </c>
      <c r="AI22" s="165">
        <v>0.27289908202735091</v>
      </c>
      <c r="AJ22" s="165">
        <v>7.0321433375499743E-3</v>
      </c>
      <c r="AK22" s="165">
        <v>3.3306601079067862E-2</v>
      </c>
      <c r="AL22" s="165">
        <v>1.1413821138849343E-2</v>
      </c>
      <c r="AM22" s="165">
        <v>3.2078216905254871E-3</v>
      </c>
      <c r="AN22" s="166">
        <f t="shared" si="24"/>
        <v>0</v>
      </c>
      <c r="AO22" s="176">
        <f t="shared" si="20"/>
        <v>1.0000000000000002</v>
      </c>
      <c r="AP22" s="162">
        <v>0.20686055170420559</v>
      </c>
      <c r="AQ22" s="163">
        <v>0.14953960401839406</v>
      </c>
      <c r="AR22" s="163">
        <v>6.8183217049739814E-2</v>
      </c>
      <c r="AS22" s="163">
        <v>8.599059530636175E-4</v>
      </c>
      <c r="AT22" s="165">
        <v>5.1510191945156221E-2</v>
      </c>
      <c r="AU22" s="165">
        <v>0.17989340176572091</v>
      </c>
      <c r="AV22" s="165">
        <v>0.25817169489858111</v>
      </c>
      <c r="AW22" s="165">
        <v>1.3036352421379176E-2</v>
      </c>
      <c r="AX22" s="165">
        <v>5.1319228330555466E-2</v>
      </c>
      <c r="AY22" s="165">
        <v>1.4415925680763945E-2</v>
      </c>
      <c r="AZ22" s="165">
        <v>6.2099262324400882E-3</v>
      </c>
      <c r="BA22" s="166">
        <f t="shared" si="25"/>
        <v>0</v>
      </c>
      <c r="BB22" s="176">
        <f t="shared" si="21"/>
        <v>1</v>
      </c>
      <c r="BC22" s="162">
        <v>0.20686055170420559</v>
      </c>
      <c r="BD22" s="163">
        <v>2.1362800574056314E-2</v>
      </c>
      <c r="BE22" s="163">
        <v>9.740459578534269E-3</v>
      </c>
      <c r="BF22" s="163">
        <v>4.2995297653180918E-4</v>
      </c>
      <c r="BG22" s="165">
        <v>8.9869657417998725E-2</v>
      </c>
      <c r="BH22" s="165">
        <v>0.2949717981842484</v>
      </c>
      <c r="BI22" s="165">
        <v>0.23376936734280868</v>
      </c>
      <c r="BJ22" s="165">
        <v>2.4938713857401342E-2</v>
      </c>
      <c r="BK22" s="165">
        <v>8.7026312638621969E-2</v>
      </c>
      <c r="BL22" s="165">
        <v>2.036710639877503E-2</v>
      </c>
      <c r="BM22" s="165">
        <v>1.2161106950451172E-2</v>
      </c>
      <c r="BN22" s="166">
        <f t="shared" si="26"/>
        <v>0</v>
      </c>
      <c r="BO22" s="176">
        <f t="shared" si="22"/>
        <v>1.0014978276236333</v>
      </c>
    </row>
    <row r="23" spans="1:67" outlineLevel="1" x14ac:dyDescent="0.3">
      <c r="A23" s="26" t="s">
        <v>16</v>
      </c>
      <c r="B23" s="50">
        <v>0</v>
      </c>
      <c r="C23" s="167">
        <v>0.41442391884637775</v>
      </c>
      <c r="D23" s="168">
        <v>0.11805177272291023</v>
      </c>
      <c r="E23" s="168">
        <v>0.19743225705917583</v>
      </c>
      <c r="F23" s="168">
        <v>1.1117705508731977E-3</v>
      </c>
      <c r="G23" s="168">
        <v>0</v>
      </c>
      <c r="H23" s="169">
        <v>1.8783956772786166E-2</v>
      </c>
      <c r="I23" s="169">
        <v>0.18176606543740503</v>
      </c>
      <c r="J23" s="169">
        <v>0</v>
      </c>
      <c r="K23" s="169">
        <v>6.8442616463274916E-2</v>
      </c>
      <c r="L23" s="169">
        <v>0</v>
      </c>
      <c r="M23" s="169">
        <v>0</v>
      </c>
      <c r="N23" s="169">
        <v>0</v>
      </c>
      <c r="O23" s="176">
        <f t="shared" si="18"/>
        <v>1.0000123578528033</v>
      </c>
      <c r="P23" s="162">
        <v>0.41442391884637775</v>
      </c>
      <c r="Q23" s="163">
        <v>0.11214918408676472</v>
      </c>
      <c r="R23" s="163">
        <v>0.17768903135325825</v>
      </c>
      <c r="S23" s="163">
        <v>7.7823938561123838E-4</v>
      </c>
      <c r="T23" s="165">
        <v>1.948450913049379E-3</v>
      </c>
      <c r="U23" s="165">
        <v>2.4629309511934303E-2</v>
      </c>
      <c r="V23" s="165">
        <v>0.19865264001716632</v>
      </c>
      <c r="W23" s="165">
        <v>2.5979345507325054E-4</v>
      </c>
      <c r="X23" s="165">
        <v>6.922199682849467E-2</v>
      </c>
      <c r="Y23" s="165">
        <v>1.2989672753662527E-4</v>
      </c>
      <c r="Z23" s="165">
        <v>1.2989672753662527E-4</v>
      </c>
      <c r="AA23" s="166">
        <f t="shared" si="23"/>
        <v>0</v>
      </c>
      <c r="AB23" s="176">
        <f t="shared" si="19"/>
        <v>1.0000123578528031</v>
      </c>
      <c r="AC23" s="162">
        <v>0.41442391884637775</v>
      </c>
      <c r="AD23" s="163">
        <v>5.9025886361455115E-2</v>
      </c>
      <c r="AE23" s="163">
        <v>9.8716128529587915E-2</v>
      </c>
      <c r="AF23" s="163">
        <v>2.223541101746395E-4</v>
      </c>
      <c r="AG23" s="165">
        <v>1.5863143133174159E-2</v>
      </c>
      <c r="AH23" s="165">
        <v>6.6373386172308646E-2</v>
      </c>
      <c r="AI23" s="165">
        <v>0.26108178110327585</v>
      </c>
      <c r="AJ23" s="165">
        <v>3.172628626634832E-3</v>
      </c>
      <c r="AK23" s="165">
        <v>7.7960502343179416E-2</v>
      </c>
      <c r="AL23" s="165">
        <v>1.586314313317416E-3</v>
      </c>
      <c r="AM23" s="165">
        <v>1.586314313317416E-3</v>
      </c>
      <c r="AN23" s="166">
        <f t="shared" si="24"/>
        <v>0</v>
      </c>
      <c r="AO23" s="176">
        <f t="shared" si="20"/>
        <v>1.0000123578528031</v>
      </c>
      <c r="AP23" s="162">
        <v>0.41442391884637775</v>
      </c>
      <c r="AQ23" s="163">
        <v>4.1318120453018581E-2</v>
      </c>
      <c r="AR23" s="163">
        <v>6.9101289970711535E-2</v>
      </c>
      <c r="AS23" s="163">
        <v>1.1117705508731975E-4</v>
      </c>
      <c r="AT23" s="165">
        <v>2.5758151606767726E-2</v>
      </c>
      <c r="AU23" s="165">
        <v>9.6058411593089338E-2</v>
      </c>
      <c r="AV23" s="165">
        <v>0.25388888993635467</v>
      </c>
      <c r="AW23" s="165">
        <v>6.1819563856242545E-3</v>
      </c>
      <c r="AX23" s="165">
        <v>8.6988485620147687E-2</v>
      </c>
      <c r="AY23" s="165">
        <v>3.0909781928121272E-3</v>
      </c>
      <c r="AZ23" s="165">
        <v>3.0909781928121272E-3</v>
      </c>
      <c r="BA23" s="166">
        <f t="shared" si="25"/>
        <v>0</v>
      </c>
      <c r="BB23" s="176">
        <f t="shared" si="21"/>
        <v>1.0000123578528033</v>
      </c>
      <c r="BC23" s="162">
        <v>0.41442391884637775</v>
      </c>
      <c r="BD23" s="163">
        <v>5.9025886361455168E-3</v>
      </c>
      <c r="BE23" s="163">
        <v>9.8716128529588009E-3</v>
      </c>
      <c r="BF23" s="163">
        <v>5.5588527543659937E-5</v>
      </c>
      <c r="BG23" s="165">
        <v>4.5114901547446691E-2</v>
      </c>
      <c r="BH23" s="165">
        <v>0.15412866141512624</v>
      </c>
      <c r="BI23" s="165">
        <v>0.24191926750066728</v>
      </c>
      <c r="BJ23" s="165">
        <v>1.2181023417810608E-2</v>
      </c>
      <c r="BK23" s="165">
        <v>0.10498568671670674</v>
      </c>
      <c r="BL23" s="165">
        <v>6.0905117089053041E-3</v>
      </c>
      <c r="BM23" s="165">
        <v>6.0905117089053041E-3</v>
      </c>
      <c r="BN23" s="166">
        <f t="shared" si="26"/>
        <v>0</v>
      </c>
      <c r="BO23" s="176">
        <f t="shared" si="22"/>
        <v>1.0007642728785939</v>
      </c>
    </row>
    <row r="24" spans="1:67" outlineLevel="1" x14ac:dyDescent="0.3">
      <c r="A24" s="26" t="s">
        <v>15</v>
      </c>
      <c r="B24" s="50">
        <v>0</v>
      </c>
      <c r="C24" s="167">
        <v>0.16410057061655178</v>
      </c>
      <c r="D24" s="168">
        <v>0.50127682217967484</v>
      </c>
      <c r="E24" s="168">
        <v>0</v>
      </c>
      <c r="F24" s="168">
        <v>2.380834434840266E-2</v>
      </c>
      <c r="G24" s="168">
        <v>0</v>
      </c>
      <c r="H24" s="169">
        <v>2.1156493362177661E-3</v>
      </c>
      <c r="I24" s="169">
        <v>0.30625411345067149</v>
      </c>
      <c r="J24" s="169">
        <v>0</v>
      </c>
      <c r="K24" s="169">
        <v>2.4445000684811665E-3</v>
      </c>
      <c r="L24" s="169">
        <v>0</v>
      </c>
      <c r="M24" s="169">
        <v>0</v>
      </c>
      <c r="N24" s="169">
        <v>0</v>
      </c>
      <c r="O24" s="176">
        <f t="shared" si="18"/>
        <v>0.99999999999999978</v>
      </c>
      <c r="P24" s="162">
        <v>0.16410057061655178</v>
      </c>
      <c r="Q24" s="163">
        <v>0.4762129810706911</v>
      </c>
      <c r="R24" s="163">
        <v>0</v>
      </c>
      <c r="S24" s="163">
        <v>1.6665841043881861E-2</v>
      </c>
      <c r="T24" s="165">
        <v>2.4154758310128404E-3</v>
      </c>
      <c r="U24" s="165">
        <v>9.3620768292562873E-3</v>
      </c>
      <c r="V24" s="165">
        <v>0.32718823731944946</v>
      </c>
      <c r="W24" s="165">
        <v>3.220634441350454E-4</v>
      </c>
      <c r="X24" s="165">
        <v>3.4106904008863025E-3</v>
      </c>
      <c r="Y24" s="165">
        <v>1.610317220675227E-4</v>
      </c>
      <c r="Z24" s="165">
        <v>1.610317220675227E-4</v>
      </c>
      <c r="AA24" s="166">
        <f t="shared" si="23"/>
        <v>0</v>
      </c>
      <c r="AB24" s="176">
        <f t="shared" si="19"/>
        <v>0.99999999999999967</v>
      </c>
      <c r="AC24" s="162">
        <v>0.16410057061655178</v>
      </c>
      <c r="AD24" s="163">
        <v>0.25063841108983742</v>
      </c>
      <c r="AE24" s="163">
        <v>0</v>
      </c>
      <c r="AF24" s="163">
        <v>4.7616688696805309E-3</v>
      </c>
      <c r="AG24" s="165">
        <v>2.6968508656855954E-2</v>
      </c>
      <c r="AH24" s="165">
        <v>8.3021175306785627E-2</v>
      </c>
      <c r="AI24" s="165">
        <v>0.44109665673495124</v>
      </c>
      <c r="AJ24" s="165">
        <v>5.3937017313711909E-3</v>
      </c>
      <c r="AK24" s="165">
        <v>1.8625605262594741E-2</v>
      </c>
      <c r="AL24" s="165">
        <v>2.6968508656855955E-3</v>
      </c>
      <c r="AM24" s="165">
        <v>2.6968508656855955E-3</v>
      </c>
      <c r="AN24" s="166">
        <f t="shared" si="24"/>
        <v>0</v>
      </c>
      <c r="AO24" s="176">
        <f t="shared" si="20"/>
        <v>0.99999999999999978</v>
      </c>
      <c r="AP24" s="162">
        <v>0.16410057061655178</v>
      </c>
      <c r="AQ24" s="163">
        <v>0.17544688776288619</v>
      </c>
      <c r="AR24" s="163">
        <v>0</v>
      </c>
      <c r="AS24" s="163">
        <v>2.3808344348402654E-3</v>
      </c>
      <c r="AT24" s="165">
        <v>4.3407180541293881E-2</v>
      </c>
      <c r="AU24" s="165">
        <v>0.13233719096009941</v>
      </c>
      <c r="AV24" s="165">
        <v>0.42779421896629433</v>
      </c>
      <c r="AW24" s="165">
        <v>1.0417723329910531E-2</v>
      </c>
      <c r="AX24" s="165">
        <v>3.369767005821276E-2</v>
      </c>
      <c r="AY24" s="165">
        <v>5.2088616649552657E-3</v>
      </c>
      <c r="AZ24" s="165">
        <v>5.2088616649552657E-3</v>
      </c>
      <c r="BA24" s="166">
        <f t="shared" si="25"/>
        <v>0</v>
      </c>
      <c r="BB24" s="176">
        <f t="shared" si="21"/>
        <v>0.99999999999999978</v>
      </c>
      <c r="BC24" s="162">
        <v>0.16410057061655178</v>
      </c>
      <c r="BD24" s="163">
        <v>2.5063841108983763E-2</v>
      </c>
      <c r="BE24" s="163">
        <v>0</v>
      </c>
      <c r="BF24" s="163">
        <v>1.190417217420134E-3</v>
      </c>
      <c r="BG24" s="165">
        <v>7.482463623025104E-2</v>
      </c>
      <c r="BH24" s="165">
        <v>0.22658955802697089</v>
      </c>
      <c r="BI24" s="165">
        <v>0.40602029509100623</v>
      </c>
      <c r="BJ24" s="165">
        <v>2.0202651782167784E-2</v>
      </c>
      <c r="BK24" s="165">
        <v>6.3052455414984498E-2</v>
      </c>
      <c r="BL24" s="165">
        <v>1.0101325891083892E-2</v>
      </c>
      <c r="BM24" s="165">
        <v>1.0101325891083892E-2</v>
      </c>
      <c r="BN24" s="166">
        <f t="shared" si="26"/>
        <v>0</v>
      </c>
      <c r="BO24" s="176">
        <f t="shared" si="22"/>
        <v>1.0012470772705038</v>
      </c>
    </row>
    <row r="25" spans="1:67" outlineLevel="1" x14ac:dyDescent="0.3">
      <c r="A25" s="26" t="s">
        <v>18</v>
      </c>
      <c r="B25" s="50">
        <v>0</v>
      </c>
      <c r="C25" s="167">
        <v>0.27724331706573474</v>
      </c>
      <c r="D25" s="168">
        <v>0.23276366930549949</v>
      </c>
      <c r="E25" s="168">
        <v>0.3551770448646806</v>
      </c>
      <c r="F25" s="168">
        <v>0.11735654191908068</v>
      </c>
      <c r="G25" s="168">
        <v>0</v>
      </c>
      <c r="H25" s="169">
        <v>0</v>
      </c>
      <c r="I25" s="169">
        <v>1.1353789977944785E-2</v>
      </c>
      <c r="J25" s="169">
        <v>0</v>
      </c>
      <c r="K25" s="169">
        <v>6.1056368670598469E-3</v>
      </c>
      <c r="L25" s="169">
        <v>0</v>
      </c>
      <c r="M25" s="169">
        <v>0</v>
      </c>
      <c r="N25" s="169">
        <v>0</v>
      </c>
      <c r="O25" s="176">
        <f t="shared" si="18"/>
        <v>1</v>
      </c>
      <c r="P25" s="162">
        <v>0.27724331706573474</v>
      </c>
      <c r="Q25" s="163">
        <v>0.22112548584022451</v>
      </c>
      <c r="R25" s="163">
        <v>0.31965934037821253</v>
      </c>
      <c r="S25" s="163">
        <v>8.2149579343356469E-2</v>
      </c>
      <c r="T25" s="165">
        <v>6.1772137895600432E-3</v>
      </c>
      <c r="U25" s="165">
        <v>1.853164136868013E-2</v>
      </c>
      <c r="V25" s="165">
        <v>6.4889642820798496E-2</v>
      </c>
      <c r="W25" s="165">
        <v>8.2362850527467244E-4</v>
      </c>
      <c r="X25" s="165">
        <v>8.5765223828838631E-3</v>
      </c>
      <c r="Y25" s="165">
        <v>4.1181425263733622E-4</v>
      </c>
      <c r="Z25" s="165">
        <v>4.1181425263733622E-4</v>
      </c>
      <c r="AA25" s="166">
        <f t="shared" si="23"/>
        <v>0</v>
      </c>
      <c r="AB25" s="176">
        <f t="shared" si="19"/>
        <v>1</v>
      </c>
      <c r="AC25" s="162">
        <v>0.27724331706573474</v>
      </c>
      <c r="AD25" s="163">
        <v>0.11638183465274975</v>
      </c>
      <c r="AE25" s="163">
        <v>0.1775885224323403</v>
      </c>
      <c r="AF25" s="163">
        <v>2.3471308383816131E-2</v>
      </c>
      <c r="AG25" s="165">
        <v>3.8785559062035464E-2</v>
      </c>
      <c r="AH25" s="165">
        <v>0.1163566771861064</v>
      </c>
      <c r="AI25" s="165">
        <v>0.2052815852881221</v>
      </c>
      <c r="AJ25" s="165">
        <v>7.7571118124070918E-3</v>
      </c>
      <c r="AK25" s="165">
        <v>2.9376972304281122E-2</v>
      </c>
      <c r="AL25" s="165">
        <v>3.8785559062035459E-3</v>
      </c>
      <c r="AM25" s="165">
        <v>3.8785559062035459E-3</v>
      </c>
      <c r="AN25" s="166">
        <f t="shared" si="24"/>
        <v>0</v>
      </c>
      <c r="AO25" s="176">
        <f t="shared" si="20"/>
        <v>1.0000000000000004</v>
      </c>
      <c r="AP25" s="162">
        <v>0.27724331706573474</v>
      </c>
      <c r="AQ25" s="163">
        <v>8.1467284256924816E-2</v>
      </c>
      <c r="AR25" s="163">
        <v>0.12431196570263821</v>
      </c>
      <c r="AS25" s="163">
        <v>1.1735654191908066E-2</v>
      </c>
      <c r="AT25" s="165">
        <v>6.097279399222371E-2</v>
      </c>
      <c r="AU25" s="165">
        <v>0.18291838197667112</v>
      </c>
      <c r="AV25" s="165">
        <v>0.18207761315617116</v>
      </c>
      <c r="AW25" s="165">
        <v>1.4633470558133688E-2</v>
      </c>
      <c r="AX25" s="165">
        <v>5.0006048541460908E-2</v>
      </c>
      <c r="AY25" s="165">
        <v>7.3167352790668438E-3</v>
      </c>
      <c r="AZ25" s="165">
        <v>7.3167352790668438E-3</v>
      </c>
      <c r="BA25" s="166">
        <f t="shared" si="25"/>
        <v>0</v>
      </c>
      <c r="BB25" s="176">
        <f t="shared" si="21"/>
        <v>1</v>
      </c>
      <c r="BC25" s="162">
        <v>0.27724331706573474</v>
      </c>
      <c r="BD25" s="163">
        <v>1.1638183465274985E-2</v>
      </c>
      <c r="BE25" s="163">
        <v>1.7758852243234046E-2</v>
      </c>
      <c r="BF25" s="163">
        <v>5.8678270959540389E-3</v>
      </c>
      <c r="BG25" s="165">
        <v>0.10050485899271966</v>
      </c>
      <c r="BH25" s="165">
        <v>0.30151457697815898</v>
      </c>
      <c r="BI25" s="165">
        <v>0.14536026863490431</v>
      </c>
      <c r="BJ25" s="165">
        <v>2.7136311928034309E-2</v>
      </c>
      <c r="BK25" s="165">
        <v>8.7514572651162761E-2</v>
      </c>
      <c r="BL25" s="165">
        <v>1.3568155964017154E-2</v>
      </c>
      <c r="BM25" s="165">
        <v>1.3568155964017154E-2</v>
      </c>
      <c r="BN25" s="166">
        <f t="shared" si="26"/>
        <v>0</v>
      </c>
      <c r="BO25" s="176">
        <f t="shared" si="22"/>
        <v>1.0016750809832122</v>
      </c>
    </row>
    <row r="26" spans="1:67" outlineLevel="1" x14ac:dyDescent="0.3">
      <c r="A26" s="26" t="s">
        <v>5</v>
      </c>
      <c r="B26" s="50">
        <v>0</v>
      </c>
      <c r="C26" s="167">
        <v>0.17584740517629663</v>
      </c>
      <c r="D26" s="168">
        <v>0.59001759603374448</v>
      </c>
      <c r="E26" s="168">
        <v>1.4240038912312149E-2</v>
      </c>
      <c r="F26" s="168">
        <v>0</v>
      </c>
      <c r="G26" s="168">
        <v>0</v>
      </c>
      <c r="H26" s="169">
        <v>4.2317073769172634E-3</v>
      </c>
      <c r="I26" s="169">
        <v>0.20993231109477561</v>
      </c>
      <c r="J26" s="169">
        <v>1.3495190767926287E-5</v>
      </c>
      <c r="K26" s="169">
        <v>5.9089564228826689E-3</v>
      </c>
      <c r="L26" s="169">
        <v>0</v>
      </c>
      <c r="M26" s="169">
        <v>0</v>
      </c>
      <c r="N26" s="169">
        <v>0</v>
      </c>
      <c r="O26" s="176">
        <f t="shared" si="18"/>
        <v>1.0001915102076966</v>
      </c>
      <c r="P26" s="162">
        <v>0.17584740517629663</v>
      </c>
      <c r="Q26" s="163">
        <v>0.56051671623205723</v>
      </c>
      <c r="R26" s="163">
        <v>1.2816035021080936E-2</v>
      </c>
      <c r="S26" s="163">
        <v>0</v>
      </c>
      <c r="T26" s="165">
        <v>2.3193662769688829E-3</v>
      </c>
      <c r="U26" s="165">
        <v>1.1189806207823911E-2</v>
      </c>
      <c r="V26" s="165">
        <v>0.23003348549517261</v>
      </c>
      <c r="W26" s="165">
        <v>3.2274402769711069E-4</v>
      </c>
      <c r="X26" s="165">
        <v>6.8367029336702219E-3</v>
      </c>
      <c r="Y26" s="165">
        <v>1.546244184645922E-4</v>
      </c>
      <c r="Z26" s="165">
        <v>1.546244184645922E-4</v>
      </c>
      <c r="AA26" s="166">
        <f t="shared" si="23"/>
        <v>0</v>
      </c>
      <c r="AB26" s="176">
        <f t="shared" si="19"/>
        <v>1.000191510207697</v>
      </c>
      <c r="AC26" s="162">
        <v>0.17584740517629663</v>
      </c>
      <c r="AD26" s="163">
        <v>0.29500879801687224</v>
      </c>
      <c r="AE26" s="163">
        <v>7.1200194561560747E-3</v>
      </c>
      <c r="AF26" s="163">
        <v>0</v>
      </c>
      <c r="AG26" s="165">
        <v>3.0212881747302831E-2</v>
      </c>
      <c r="AH26" s="165">
        <v>9.487035261882576E-2</v>
      </c>
      <c r="AI26" s="165">
        <v>0.36099671983128978</v>
      </c>
      <c r="AJ26" s="165">
        <v>6.0560715402284927E-3</v>
      </c>
      <c r="AK26" s="165">
        <v>2.4036685471264366E-2</v>
      </c>
      <c r="AL26" s="165">
        <v>3.0212881747302832E-3</v>
      </c>
      <c r="AM26" s="165">
        <v>3.0212881747302832E-3</v>
      </c>
      <c r="AN26" s="166">
        <f t="shared" si="24"/>
        <v>0</v>
      </c>
      <c r="AO26" s="176">
        <f t="shared" si="20"/>
        <v>1.0001915102076966</v>
      </c>
      <c r="AP26" s="162">
        <v>0.17584740517629663</v>
      </c>
      <c r="AQ26" s="163">
        <v>0.20650615861181057</v>
      </c>
      <c r="AR26" s="163">
        <v>4.9840136193092521E-3</v>
      </c>
      <c r="AS26" s="163">
        <v>0</v>
      </c>
      <c r="AT26" s="165">
        <v>4.9095932839367105E-2</v>
      </c>
      <c r="AU26" s="165">
        <v>0.15151950589501859</v>
      </c>
      <c r="AV26" s="165">
        <v>0.34740092304500347</v>
      </c>
      <c r="AW26" s="165">
        <v>1.179651907221603E-2</v>
      </c>
      <c r="AX26" s="165">
        <v>4.1258028067226976E-2</v>
      </c>
      <c r="AY26" s="165">
        <v>5.8915119407240519E-3</v>
      </c>
      <c r="AZ26" s="165">
        <v>5.8915119407240519E-3</v>
      </c>
      <c r="BA26" s="166">
        <f t="shared" si="25"/>
        <v>0</v>
      </c>
      <c r="BB26" s="176">
        <f t="shared" si="21"/>
        <v>1.0001915102076968</v>
      </c>
      <c r="BC26" s="162">
        <v>0.17584740517629663</v>
      </c>
      <c r="BD26" s="163">
        <v>2.9500879801687252E-2</v>
      </c>
      <c r="BE26" s="163">
        <v>7.1200194561560814E-4</v>
      </c>
      <c r="BF26" s="163">
        <v>0</v>
      </c>
      <c r="BG26" s="165">
        <v>8.6106712979813066E-2</v>
      </c>
      <c r="BH26" s="165">
        <v>0.26255184631635642</v>
      </c>
      <c r="BI26" s="165">
        <v>0.32474126173452633</v>
      </c>
      <c r="BJ26" s="165">
        <v>2.3262307695317459E-2</v>
      </c>
      <c r="BK26" s="165">
        <v>7.5655393936531257E-2</v>
      </c>
      <c r="BL26" s="165">
        <v>1.1624406252274766E-2</v>
      </c>
      <c r="BM26" s="165">
        <v>1.1624406252274766E-2</v>
      </c>
      <c r="BN26" s="166">
        <f t="shared" si="26"/>
        <v>0</v>
      </c>
      <c r="BO26" s="176">
        <f t="shared" si="22"/>
        <v>1.0016266220906935</v>
      </c>
    </row>
    <row r="27" spans="1:67" outlineLevel="1" x14ac:dyDescent="0.3">
      <c r="A27" s="26" t="s">
        <v>23</v>
      </c>
      <c r="B27" s="50">
        <v>0</v>
      </c>
      <c r="C27" s="167">
        <v>0.1790189593675012</v>
      </c>
      <c r="D27" s="168">
        <v>0.16986282165717861</v>
      </c>
      <c r="E27" s="168">
        <v>5.424117153041938E-2</v>
      </c>
      <c r="F27" s="168">
        <v>9.8524928607654633E-3</v>
      </c>
      <c r="G27" s="168">
        <v>0</v>
      </c>
      <c r="H27" s="169">
        <v>0</v>
      </c>
      <c r="I27" s="169">
        <v>0.58702455458413527</v>
      </c>
      <c r="J27" s="169">
        <v>0</v>
      </c>
      <c r="K27" s="169">
        <v>0</v>
      </c>
      <c r="L27" s="169">
        <v>0</v>
      </c>
      <c r="M27" s="169">
        <v>0</v>
      </c>
      <c r="N27" s="169">
        <v>0</v>
      </c>
      <c r="O27" s="176">
        <f t="shared" si="18"/>
        <v>1</v>
      </c>
      <c r="P27" s="162">
        <v>0.1790189593675012</v>
      </c>
      <c r="Q27" s="163">
        <v>0.16136968057431966</v>
      </c>
      <c r="R27" s="163">
        <v>4.881705437737744E-2</v>
      </c>
      <c r="S27" s="163">
        <v>6.8967450025358241E-3</v>
      </c>
      <c r="T27" s="165">
        <v>1.2654754570597879E-3</v>
      </c>
      <c r="U27" s="165">
        <v>3.7964263711793636E-3</v>
      </c>
      <c r="V27" s="165">
        <v>0.59799200854532009</v>
      </c>
      <c r="W27" s="165">
        <v>1.6873006094130508E-4</v>
      </c>
      <c r="X27" s="165">
        <v>5.0619018282391519E-4</v>
      </c>
      <c r="Y27" s="165">
        <v>8.4365030470652541E-5</v>
      </c>
      <c r="Z27" s="165">
        <v>8.4365030470652541E-5</v>
      </c>
      <c r="AA27" s="166">
        <f t="shared" si="23"/>
        <v>0</v>
      </c>
      <c r="AB27" s="176">
        <f t="shared" si="19"/>
        <v>0.99999999999999989</v>
      </c>
      <c r="AC27" s="162">
        <v>0.1790189593675012</v>
      </c>
      <c r="AD27" s="163">
        <v>8.4931410828589307E-2</v>
      </c>
      <c r="AE27" s="163">
        <v>2.712058576520969E-2</v>
      </c>
      <c r="AF27" s="163">
        <v>1.970498572153092E-3</v>
      </c>
      <c r="AG27" s="165">
        <v>1.1993399088241138E-2</v>
      </c>
      <c r="AH27" s="165">
        <v>3.5980197264723415E-2</v>
      </c>
      <c r="AI27" s="165">
        <v>0.64699155002534092</v>
      </c>
      <c r="AJ27" s="165">
        <v>2.3986798176482273E-3</v>
      </c>
      <c r="AK27" s="165">
        <v>7.1960394529446822E-3</v>
      </c>
      <c r="AL27" s="165">
        <v>1.1993399088241136E-3</v>
      </c>
      <c r="AM27" s="165">
        <v>1.1993399088241136E-3</v>
      </c>
      <c r="AN27" s="166">
        <f t="shared" si="24"/>
        <v>0</v>
      </c>
      <c r="AO27" s="176">
        <f t="shared" si="20"/>
        <v>0.99999999999999989</v>
      </c>
      <c r="AP27" s="162">
        <v>0.1790189593675012</v>
      </c>
      <c r="AQ27" s="163">
        <v>5.9451987580012508E-2</v>
      </c>
      <c r="AR27" s="163">
        <v>1.8984410035646781E-2</v>
      </c>
      <c r="AS27" s="163">
        <v>9.8524928607654602E-4</v>
      </c>
      <c r="AT27" s="165">
        <v>1.9316854893328451E-2</v>
      </c>
      <c r="AU27" s="165">
        <v>5.7950564679985356E-2</v>
      </c>
      <c r="AV27" s="165">
        <v>0.64111174828545492</v>
      </c>
      <c r="AW27" s="165">
        <v>4.6360451743988279E-3</v>
      </c>
      <c r="AX27" s="165">
        <v>1.3908135523196485E-2</v>
      </c>
      <c r="AY27" s="165">
        <v>2.318022587199414E-3</v>
      </c>
      <c r="AZ27" s="165">
        <v>2.318022587199414E-3</v>
      </c>
      <c r="BA27" s="166">
        <f t="shared" si="25"/>
        <v>0</v>
      </c>
      <c r="BB27" s="176">
        <f t="shared" si="21"/>
        <v>0.99999999999999989</v>
      </c>
      <c r="BC27" s="162">
        <v>0.1790189593675012</v>
      </c>
      <c r="BD27" s="163">
        <v>8.4931410828589377E-3</v>
      </c>
      <c r="BE27" s="163">
        <v>2.7120585765209714E-3</v>
      </c>
      <c r="BF27" s="163">
        <v>4.9262464303827355E-4</v>
      </c>
      <c r="BG27" s="165">
        <v>3.3338799261891795E-2</v>
      </c>
      <c r="BH27" s="165">
        <v>0.10001639778567539</v>
      </c>
      <c r="BI27" s="165">
        <v>0.63147628693332436</v>
      </c>
      <c r="BJ27" s="165">
        <v>9.0014758007107842E-3</v>
      </c>
      <c r="BK27" s="165">
        <v>2.7004427402132349E-2</v>
      </c>
      <c r="BL27" s="165">
        <v>4.5007379003553921E-3</v>
      </c>
      <c r="BM27" s="165">
        <v>4.5007379003553921E-3</v>
      </c>
      <c r="BN27" s="166">
        <f t="shared" si="26"/>
        <v>0</v>
      </c>
      <c r="BO27" s="176">
        <f t="shared" si="22"/>
        <v>1.0005556466543648</v>
      </c>
    </row>
    <row r="28" spans="1:67" outlineLevel="1" x14ac:dyDescent="0.3">
      <c r="A28" s="26" t="s">
        <v>24</v>
      </c>
      <c r="B28" s="50">
        <v>0</v>
      </c>
      <c r="C28" s="167">
        <v>0.25832449390558265</v>
      </c>
      <c r="D28" s="168">
        <v>0.19905331433010057</v>
      </c>
      <c r="E28" s="168">
        <v>2.5211230014247261E-2</v>
      </c>
      <c r="F28" s="168">
        <v>6.1816002613913471E-2</v>
      </c>
      <c r="G28" s="168">
        <v>0</v>
      </c>
      <c r="H28" s="169">
        <v>0</v>
      </c>
      <c r="I28" s="169">
        <v>0.45559495913615594</v>
      </c>
      <c r="J28" s="169">
        <v>0</v>
      </c>
      <c r="K28" s="169">
        <v>0</v>
      </c>
      <c r="L28" s="169">
        <v>0</v>
      </c>
      <c r="M28" s="169">
        <v>0</v>
      </c>
      <c r="N28" s="169">
        <v>0</v>
      </c>
      <c r="O28" s="176">
        <f t="shared" si="18"/>
        <v>0.99999999999999978</v>
      </c>
      <c r="P28" s="162">
        <v>0.25832449390558265</v>
      </c>
      <c r="Q28" s="163">
        <v>0.18910064861359552</v>
      </c>
      <c r="R28" s="163">
        <v>2.2690107012822536E-2</v>
      </c>
      <c r="S28" s="163">
        <v>4.3271201829739425E-2</v>
      </c>
      <c r="T28" s="165">
        <v>2.3263942126577845E-3</v>
      </c>
      <c r="U28" s="165">
        <v>6.9791826379733534E-3</v>
      </c>
      <c r="V28" s="165">
        <v>0.47575704231252341</v>
      </c>
      <c r="W28" s="165">
        <v>3.1018589502103801E-4</v>
      </c>
      <c r="X28" s="165">
        <v>9.3055768506311392E-4</v>
      </c>
      <c r="Y28" s="165">
        <v>1.55092947510519E-4</v>
      </c>
      <c r="Z28" s="165">
        <v>1.55092947510519E-4</v>
      </c>
      <c r="AA28" s="166">
        <f t="shared" si="23"/>
        <v>0</v>
      </c>
      <c r="AB28" s="176">
        <f t="shared" si="19"/>
        <v>0.99999999999999989</v>
      </c>
      <c r="AC28" s="162">
        <v>0.25832449390558265</v>
      </c>
      <c r="AD28" s="163">
        <v>9.9526657165050283E-2</v>
      </c>
      <c r="AE28" s="163">
        <v>1.260561500712363E-2</v>
      </c>
      <c r="AF28" s="163">
        <v>1.2363200522782692E-2</v>
      </c>
      <c r="AG28" s="165">
        <v>1.615850742633047E-2</v>
      </c>
      <c r="AH28" s="165">
        <v>4.8475522278991406E-2</v>
      </c>
      <c r="AI28" s="165">
        <v>0.53638749626780835</v>
      </c>
      <c r="AJ28" s="165">
        <v>3.2317014852660938E-3</v>
      </c>
      <c r="AK28" s="165">
        <v>9.6951044557982823E-3</v>
      </c>
      <c r="AL28" s="165">
        <v>1.6158507426330469E-3</v>
      </c>
      <c r="AM28" s="165">
        <v>1.6158507426330469E-3</v>
      </c>
      <c r="AN28" s="166">
        <f t="shared" si="24"/>
        <v>0</v>
      </c>
      <c r="AO28" s="176">
        <f t="shared" si="20"/>
        <v>0.99999999999999989</v>
      </c>
      <c r="AP28" s="162">
        <v>0.25832449390558265</v>
      </c>
      <c r="AQ28" s="163">
        <v>6.9668660015535191E-2</v>
      </c>
      <c r="AR28" s="163">
        <v>8.8239305049865411E-3</v>
      </c>
      <c r="AS28" s="163">
        <v>6.1816002613913458E-3</v>
      </c>
      <c r="AT28" s="165">
        <v>2.5175794522043524E-2</v>
      </c>
      <c r="AU28" s="165">
        <v>7.5527383566130576E-2</v>
      </c>
      <c r="AV28" s="165">
        <v>0.52608718379787778</v>
      </c>
      <c r="AW28" s="165">
        <v>6.042190685290447E-3</v>
      </c>
      <c r="AX28" s="165">
        <v>1.8126572055871336E-2</v>
      </c>
      <c r="AY28" s="165">
        <v>3.0210953426452235E-3</v>
      </c>
      <c r="AZ28" s="165">
        <v>3.0210953426452235E-3</v>
      </c>
      <c r="BA28" s="166">
        <f t="shared" si="25"/>
        <v>0</v>
      </c>
      <c r="BB28" s="176">
        <f t="shared" si="21"/>
        <v>1</v>
      </c>
      <c r="BC28" s="162">
        <v>0.25832449390558265</v>
      </c>
      <c r="BD28" s="163">
        <v>9.952665716505037E-3</v>
      </c>
      <c r="BE28" s="163">
        <v>1.2605615007123643E-3</v>
      </c>
      <c r="BF28" s="163">
        <v>3.0908001306956764E-3</v>
      </c>
      <c r="BG28" s="165">
        <v>4.0766477941552234E-2</v>
      </c>
      <c r="BH28" s="165">
        <v>0.1222994338246567</v>
      </c>
      <c r="BI28" s="165">
        <v>0.50995026305822555</v>
      </c>
      <c r="BJ28" s="165">
        <v>1.1006949044219103E-2</v>
      </c>
      <c r="BK28" s="165">
        <v>3.3020847132657308E-2</v>
      </c>
      <c r="BL28" s="165">
        <v>5.5034745221095513E-3</v>
      </c>
      <c r="BM28" s="165">
        <v>5.5034745221095513E-3</v>
      </c>
      <c r="BN28" s="166">
        <f t="shared" si="26"/>
        <v>0</v>
      </c>
      <c r="BO28" s="176">
        <f t="shared" si="22"/>
        <v>1.0006794412990256</v>
      </c>
    </row>
    <row r="29" spans="1:67" outlineLevel="1" x14ac:dyDescent="0.3">
      <c r="A29" s="26" t="s">
        <v>27</v>
      </c>
      <c r="B29" s="50">
        <v>0</v>
      </c>
      <c r="C29" s="167">
        <v>0.15683536619550129</v>
      </c>
      <c r="D29" s="168">
        <v>0.47994568835692347</v>
      </c>
      <c r="E29" s="168">
        <v>0.28913978053613471</v>
      </c>
      <c r="F29" s="168">
        <v>6.4119825226941396E-4</v>
      </c>
      <c r="G29" s="168">
        <v>0</v>
      </c>
      <c r="H29" s="169">
        <v>1.1657256964872371E-2</v>
      </c>
      <c r="I29" s="169">
        <v>5.6569543926553792E-2</v>
      </c>
      <c r="J29" s="169">
        <v>0</v>
      </c>
      <c r="K29" s="169">
        <v>5.2111657677451004E-3</v>
      </c>
      <c r="L29" s="169">
        <v>0</v>
      </c>
      <c r="M29" s="169">
        <v>0</v>
      </c>
      <c r="N29" s="169">
        <v>0</v>
      </c>
      <c r="O29" s="176">
        <f t="shared" si="18"/>
        <v>1.0000000000000002</v>
      </c>
      <c r="P29" s="162">
        <v>0.15683536619550129</v>
      </c>
      <c r="Q29" s="163">
        <v>0.45594840393907726</v>
      </c>
      <c r="R29" s="163">
        <v>0.26022580248252125</v>
      </c>
      <c r="S29" s="163">
        <v>4.4883877658858973E-4</v>
      </c>
      <c r="T29" s="165">
        <v>3.9827716460355345E-3</v>
      </c>
      <c r="U29" s="165">
        <v>2.3605571902978975E-2</v>
      </c>
      <c r="V29" s="165">
        <v>9.1086898192195093E-2</v>
      </c>
      <c r="W29" s="165">
        <v>5.3103621947140473E-4</v>
      </c>
      <c r="X29" s="165">
        <v>6.8042744261593143E-3</v>
      </c>
      <c r="Y29" s="165">
        <v>2.6551810973570236E-4</v>
      </c>
      <c r="Z29" s="165">
        <v>2.6551810973570236E-4</v>
      </c>
      <c r="AA29" s="166">
        <f t="shared" si="23"/>
        <v>0</v>
      </c>
      <c r="AB29" s="176">
        <f t="shared" si="19"/>
        <v>1</v>
      </c>
      <c r="AC29" s="162">
        <v>0.15683536619550129</v>
      </c>
      <c r="AD29" s="163">
        <v>0.23997284417846174</v>
      </c>
      <c r="AE29" s="163">
        <v>0.14456989026806735</v>
      </c>
      <c r="AF29" s="163">
        <v>1.2823965045388278E-4</v>
      </c>
      <c r="AG29" s="165">
        <v>3.850556930483446E-2</v>
      </c>
      <c r="AH29" s="165">
        <v>0.12717396487937577</v>
      </c>
      <c r="AI29" s="165">
        <v>0.2490973904507261</v>
      </c>
      <c r="AJ29" s="165">
        <v>7.7011138609668923E-3</v>
      </c>
      <c r="AK29" s="165">
        <v>2.8314507350645775E-2</v>
      </c>
      <c r="AL29" s="165">
        <v>3.8505569304834461E-3</v>
      </c>
      <c r="AM29" s="165">
        <v>3.8505569304834461E-3</v>
      </c>
      <c r="AN29" s="166">
        <f t="shared" si="24"/>
        <v>0</v>
      </c>
      <c r="AO29" s="176">
        <f t="shared" si="20"/>
        <v>1.0000000000000002</v>
      </c>
      <c r="AP29" s="162">
        <v>0.15683536619550129</v>
      </c>
      <c r="AQ29" s="163">
        <v>0.16798099092492322</v>
      </c>
      <c r="AR29" s="163">
        <v>0.10119892318764714</v>
      </c>
      <c r="AS29" s="163">
        <v>6.4119825226941388E-5</v>
      </c>
      <c r="AT29" s="165">
        <v>6.2560329150941285E-2</v>
      </c>
      <c r="AU29" s="165">
        <v>0.19933824441769624</v>
      </c>
      <c r="AV29" s="165">
        <v>0.23173846554918937</v>
      </c>
      <c r="AW29" s="165">
        <v>1.5014478996225909E-2</v>
      </c>
      <c r="AX29" s="165">
        <v>5.0254602756422823E-2</v>
      </c>
      <c r="AY29" s="165">
        <v>7.5072394981129543E-3</v>
      </c>
      <c r="AZ29" s="165">
        <v>7.5072394981129543E-3</v>
      </c>
      <c r="BA29" s="166">
        <f t="shared" si="25"/>
        <v>0</v>
      </c>
      <c r="BB29" s="176">
        <f t="shared" si="21"/>
        <v>1</v>
      </c>
      <c r="BC29" s="162">
        <v>0.15683536619550129</v>
      </c>
      <c r="BD29" s="163">
        <v>2.3997284417846196E-2</v>
      </c>
      <c r="BE29" s="163">
        <v>1.4456989026806748E-2</v>
      </c>
      <c r="BF29" s="163">
        <v>3.2059912613470728E-5</v>
      </c>
      <c r="BG29" s="165">
        <v>0.10968605006820918</v>
      </c>
      <c r="BH29" s="165">
        <v>0.34071540716949988</v>
      </c>
      <c r="BI29" s="165">
        <v>0.20281761068416604</v>
      </c>
      <c r="BJ29" s="165">
        <v>2.9615233518416481E-2</v>
      </c>
      <c r="BK29" s="165">
        <v>9.4056866322994537E-2</v>
      </c>
      <c r="BL29" s="165">
        <v>1.4807616759208241E-2</v>
      </c>
      <c r="BM29" s="165">
        <v>1.4807616759208241E-2</v>
      </c>
      <c r="BN29" s="166">
        <f t="shared" si="26"/>
        <v>0</v>
      </c>
      <c r="BO29" s="176">
        <f t="shared" si="22"/>
        <v>1.0018281008344703</v>
      </c>
    </row>
    <row r="30" spans="1:67" outlineLevel="1" x14ac:dyDescent="0.3">
      <c r="A30" s="26" t="s">
        <v>29</v>
      </c>
      <c r="B30" s="50">
        <v>0</v>
      </c>
      <c r="C30" s="167">
        <v>0.67253946710944645</v>
      </c>
      <c r="D30" s="168">
        <v>0.15979263544502451</v>
      </c>
      <c r="E30" s="168">
        <v>0</v>
      </c>
      <c r="F30" s="168">
        <v>0</v>
      </c>
      <c r="G30" s="168">
        <v>0</v>
      </c>
      <c r="H30" s="169">
        <v>7.8230134892754433E-2</v>
      </c>
      <c r="I30" s="169">
        <v>1.9126688812710273E-2</v>
      </c>
      <c r="J30" s="169">
        <v>0</v>
      </c>
      <c r="K30" s="169">
        <v>7.0474926504144428E-2</v>
      </c>
      <c r="L30" s="169">
        <v>0</v>
      </c>
      <c r="M30" s="169">
        <v>0</v>
      </c>
      <c r="N30" s="169">
        <v>0</v>
      </c>
      <c r="O30" s="176">
        <f t="shared" si="18"/>
        <v>1.0001638527640802</v>
      </c>
      <c r="P30" s="162">
        <v>0.67253946710944645</v>
      </c>
      <c r="Q30" s="163">
        <v>0.15180300367277327</v>
      </c>
      <c r="R30" s="163">
        <v>0</v>
      </c>
      <c r="S30" s="163">
        <v>0</v>
      </c>
      <c r="T30" s="165">
        <v>5.9922238291884187E-4</v>
      </c>
      <c r="U30" s="165">
        <v>8.0027802041510956E-2</v>
      </c>
      <c r="V30" s="165">
        <v>2.4319949464673571E-2</v>
      </c>
      <c r="W30" s="165">
        <v>7.9896317722512249E-5</v>
      </c>
      <c r="X30" s="165">
        <v>7.0714615457311961E-2</v>
      </c>
      <c r="Y30" s="165">
        <v>3.9948158861256125E-5</v>
      </c>
      <c r="Z30" s="165">
        <v>3.9948158861256125E-5</v>
      </c>
      <c r="AA30" s="166">
        <f t="shared" si="23"/>
        <v>0</v>
      </c>
      <c r="AB30" s="176">
        <f t="shared" si="19"/>
        <v>1.0001638527640804</v>
      </c>
      <c r="AC30" s="162">
        <v>0.67253946710944645</v>
      </c>
      <c r="AD30" s="163">
        <v>7.9896317722512253E-2</v>
      </c>
      <c r="AE30" s="163">
        <v>0</v>
      </c>
      <c r="AF30" s="163">
        <v>0</v>
      </c>
      <c r="AG30" s="165">
        <v>7.9896317722512253E-3</v>
      </c>
      <c r="AH30" s="165">
        <v>0.1021990302095081</v>
      </c>
      <c r="AI30" s="165">
        <v>5.9074847673966396E-2</v>
      </c>
      <c r="AJ30" s="165">
        <v>1.5979263544502451E-3</v>
      </c>
      <c r="AK30" s="165">
        <v>7.5268705567495167E-2</v>
      </c>
      <c r="AL30" s="165">
        <v>7.9896317722512257E-4</v>
      </c>
      <c r="AM30" s="165">
        <v>7.9896317722512257E-4</v>
      </c>
      <c r="AN30" s="166">
        <f t="shared" si="24"/>
        <v>0</v>
      </c>
      <c r="AO30" s="176">
        <f t="shared" si="20"/>
        <v>1.0001638527640802</v>
      </c>
      <c r="AP30" s="162">
        <v>0.67253946710944645</v>
      </c>
      <c r="AQ30" s="163">
        <v>5.592742240575857E-2</v>
      </c>
      <c r="AR30" s="163">
        <v>0</v>
      </c>
      <c r="AS30" s="163">
        <v>0</v>
      </c>
      <c r="AT30" s="165">
        <v>1.2983151629908242E-2</v>
      </c>
      <c r="AU30" s="165">
        <v>0.11717958978247917</v>
      </c>
      <c r="AV30" s="165">
        <v>5.5479513376453349E-2</v>
      </c>
      <c r="AW30" s="165">
        <v>3.1159563911779781E-3</v>
      </c>
      <c r="AX30" s="165">
        <v>7.982279567767836E-2</v>
      </c>
      <c r="AY30" s="165">
        <v>1.557978195588989E-3</v>
      </c>
      <c r="AZ30" s="165">
        <v>1.557978195588989E-3</v>
      </c>
      <c r="BA30" s="166">
        <f t="shared" si="25"/>
        <v>0</v>
      </c>
      <c r="BB30" s="176">
        <f t="shared" si="21"/>
        <v>1.0001638527640802</v>
      </c>
      <c r="BC30" s="162">
        <v>0.67253946710944645</v>
      </c>
      <c r="BD30" s="163">
        <v>7.9896317722512322E-3</v>
      </c>
      <c r="BE30" s="163">
        <v>0</v>
      </c>
      <c r="BF30" s="163">
        <v>0</v>
      </c>
      <c r="BG30" s="165">
        <v>2.2770450550915991E-2</v>
      </c>
      <c r="BH30" s="165">
        <v>0.14654148654550242</v>
      </c>
      <c r="BI30" s="165">
        <v>4.9487289547264925E-2</v>
      </c>
      <c r="BJ30" s="165">
        <v>6.1480216487473181E-3</v>
      </c>
      <c r="BK30" s="165">
        <v>8.8918991450386384E-2</v>
      </c>
      <c r="BL30" s="165">
        <v>3.074010824373659E-3</v>
      </c>
      <c r="BM30" s="165">
        <v>3.074010824373659E-3</v>
      </c>
      <c r="BN30" s="166">
        <f t="shared" si="26"/>
        <v>0</v>
      </c>
      <c r="BO30" s="176">
        <f t="shared" si="22"/>
        <v>1.0005433602732621</v>
      </c>
    </row>
    <row r="31" spans="1:67" outlineLevel="1" x14ac:dyDescent="0.3">
      <c r="A31" s="26" t="s">
        <v>8</v>
      </c>
      <c r="B31" s="50">
        <v>0</v>
      </c>
      <c r="C31" s="167">
        <v>0.21303704393632319</v>
      </c>
      <c r="D31" s="168">
        <v>0.72188764785256054</v>
      </c>
      <c r="E31" s="168">
        <v>1.4356423001458385E-3</v>
      </c>
      <c r="F31" s="168">
        <v>5.9234153000681632E-5</v>
      </c>
      <c r="G31" s="168">
        <v>0</v>
      </c>
      <c r="H31" s="169">
        <v>8.1637499426522164E-3</v>
      </c>
      <c r="I31" s="169">
        <v>5.285758749217298E-2</v>
      </c>
      <c r="J31" s="169">
        <v>0</v>
      </c>
      <c r="K31" s="169">
        <v>2.5590943231445606E-3</v>
      </c>
      <c r="L31" s="169">
        <v>0</v>
      </c>
      <c r="M31" s="169">
        <v>0</v>
      </c>
      <c r="N31" s="169">
        <v>0</v>
      </c>
      <c r="O31" s="176">
        <f t="shared" si="18"/>
        <v>1</v>
      </c>
      <c r="P31" s="162">
        <v>0.21303704393632319</v>
      </c>
      <c r="Q31" s="163">
        <v>0.68579326545993247</v>
      </c>
      <c r="R31" s="163">
        <v>1.2920780701312546E-3</v>
      </c>
      <c r="S31" s="163">
        <v>4.1463907100477142E-5</v>
      </c>
      <c r="T31" s="165">
        <v>2.7191787651407113E-3</v>
      </c>
      <c r="U31" s="165">
        <v>1.6321286238074349E-2</v>
      </c>
      <c r="V31" s="165">
        <v>7.6423803456725808E-2</v>
      </c>
      <c r="W31" s="165">
        <v>3.6255716868542821E-4</v>
      </c>
      <c r="X31" s="165">
        <v>3.6467658292008449E-3</v>
      </c>
      <c r="Y31" s="165">
        <v>1.812785843427141E-4</v>
      </c>
      <c r="Z31" s="165">
        <v>1.812785843427141E-4</v>
      </c>
      <c r="AA31" s="166">
        <f t="shared" si="23"/>
        <v>0</v>
      </c>
      <c r="AB31" s="176">
        <f t="shared" si="19"/>
        <v>0.99999999999999989</v>
      </c>
      <c r="AC31" s="162">
        <v>0.21303704393632319</v>
      </c>
      <c r="AD31" s="163">
        <v>0.36094382392628027</v>
      </c>
      <c r="AE31" s="163">
        <v>7.1782115007291926E-4</v>
      </c>
      <c r="AF31" s="163">
        <v>1.1846830600136323E-5</v>
      </c>
      <c r="AG31" s="165">
        <v>3.6170903239875381E-2</v>
      </c>
      <c r="AH31" s="165">
        <v>0.11667645966227837</v>
      </c>
      <c r="AI31" s="165">
        <v>0.23371210369154985</v>
      </c>
      <c r="AJ31" s="165">
        <v>7.2341806479750753E-3</v>
      </c>
      <c r="AK31" s="165">
        <v>2.4261636267069783E-2</v>
      </c>
      <c r="AL31" s="165">
        <v>3.6170903239875376E-3</v>
      </c>
      <c r="AM31" s="165">
        <v>3.6170903239875376E-3</v>
      </c>
      <c r="AN31" s="166">
        <f t="shared" si="24"/>
        <v>0</v>
      </c>
      <c r="AO31" s="176">
        <f t="shared" si="20"/>
        <v>1</v>
      </c>
      <c r="AP31" s="162">
        <v>0.21303704393632319</v>
      </c>
      <c r="AQ31" s="163">
        <v>0.25266067674839615</v>
      </c>
      <c r="AR31" s="163">
        <v>5.0247480505104345E-4</v>
      </c>
      <c r="AS31" s="163">
        <v>5.9234153000681615E-6</v>
      </c>
      <c r="AT31" s="165">
        <v>5.8776681167119975E-2</v>
      </c>
      <c r="AU31" s="165">
        <v>0.18449379344401212</v>
      </c>
      <c r="AV31" s="165">
        <v>0.21743229476010886</v>
      </c>
      <c r="AW31" s="165">
        <v>1.4106403480108791E-2</v>
      </c>
      <c r="AX31" s="165">
        <v>4.487830476347094E-2</v>
      </c>
      <c r="AY31" s="165">
        <v>7.0532017400543956E-3</v>
      </c>
      <c r="AZ31" s="165">
        <v>7.0532017400543956E-3</v>
      </c>
      <c r="BA31" s="166">
        <f t="shared" si="25"/>
        <v>0</v>
      </c>
      <c r="BB31" s="176">
        <f t="shared" si="21"/>
        <v>1</v>
      </c>
      <c r="BC31" s="162">
        <v>0.21303704393632319</v>
      </c>
      <c r="BD31" s="163">
        <v>3.6094382392628056E-2</v>
      </c>
      <c r="BE31" s="163">
        <v>7.1782115007291991E-5</v>
      </c>
      <c r="BF31" s="163">
        <v>2.9617076500340841E-6</v>
      </c>
      <c r="BG31" s="165">
        <v>0.10308200971356325</v>
      </c>
      <c r="BH31" s="165">
        <v>0.317409779083342</v>
      </c>
      <c r="BI31" s="165">
        <v>0.19030026711025733</v>
      </c>
      <c r="BJ31" s="165">
        <v>2.7832142622662079E-2</v>
      </c>
      <c r="BK31" s="165">
        <v>8.6055522191130801E-2</v>
      </c>
      <c r="BL31" s="165">
        <v>1.3916071311331039E-2</v>
      </c>
      <c r="BM31" s="165">
        <v>1.3916071311331039E-2</v>
      </c>
      <c r="BN31" s="166">
        <f t="shared" si="26"/>
        <v>0</v>
      </c>
      <c r="BO31" s="176">
        <f t="shared" si="22"/>
        <v>1.0017180334952263</v>
      </c>
    </row>
    <row r="32" spans="1:67" outlineLevel="1" x14ac:dyDescent="0.3">
      <c r="A32" s="26" t="s">
        <v>6</v>
      </c>
      <c r="B32" s="50">
        <v>0</v>
      </c>
      <c r="C32" s="167">
        <v>0.15867518400008371</v>
      </c>
      <c r="D32" s="168">
        <v>0.26434102539286469</v>
      </c>
      <c r="E32" s="168">
        <v>0</v>
      </c>
      <c r="F32" s="168">
        <v>0.40344047552509837</v>
      </c>
      <c r="G32" s="168">
        <v>0</v>
      </c>
      <c r="H32" s="169">
        <v>3.2688314149358307E-3</v>
      </c>
      <c r="I32" s="169">
        <v>0.16525229607268568</v>
      </c>
      <c r="J32" s="169">
        <v>1.2060500147692125E-3</v>
      </c>
      <c r="K32" s="169">
        <v>3.9963093493209315E-3</v>
      </c>
      <c r="L32" s="169">
        <v>0</v>
      </c>
      <c r="M32" s="169">
        <v>0</v>
      </c>
      <c r="N32" s="169">
        <v>0</v>
      </c>
      <c r="O32" s="176">
        <f t="shared" si="18"/>
        <v>1.0001801717697585</v>
      </c>
      <c r="P32" s="162">
        <v>0.15867518400008371</v>
      </c>
      <c r="Q32" s="163">
        <v>0.25112397412322146</v>
      </c>
      <c r="R32" s="163">
        <v>0</v>
      </c>
      <c r="S32" s="163">
        <v>0.28240833286756883</v>
      </c>
      <c r="T32" s="165">
        <v>1.0068689544537955E-2</v>
      </c>
      <c r="U32" s="165">
        <v>3.3474900048549694E-2</v>
      </c>
      <c r="V32" s="165">
        <v>0.25251427212534794</v>
      </c>
      <c r="W32" s="165">
        <v>2.5485419540409401E-3</v>
      </c>
      <c r="X32" s="165">
        <v>8.0237851671361125E-3</v>
      </c>
      <c r="Y32" s="165">
        <v>6.7124596963586379E-4</v>
      </c>
      <c r="Z32" s="165">
        <v>6.7124596963586379E-4</v>
      </c>
      <c r="AA32" s="166">
        <f t="shared" si="23"/>
        <v>0</v>
      </c>
      <c r="AB32" s="176">
        <f t="shared" si="19"/>
        <v>1.0001801717697585</v>
      </c>
      <c r="AC32" s="162">
        <v>0.15867518400008371</v>
      </c>
      <c r="AD32" s="163">
        <v>0.13217051269643235</v>
      </c>
      <c r="AE32" s="163">
        <v>0</v>
      </c>
      <c r="AF32" s="163">
        <v>8.0688095105019661E-2</v>
      </c>
      <c r="AG32" s="165">
        <v>4.5492289311651113E-2</v>
      </c>
      <c r="AH32" s="165">
        <v>0.13974569934988917</v>
      </c>
      <c r="AI32" s="165">
        <v>0.39271374263094116</v>
      </c>
      <c r="AJ32" s="165">
        <v>1.0304507877099434E-2</v>
      </c>
      <c r="AK32" s="165">
        <v>3.1291682936311592E-2</v>
      </c>
      <c r="AL32" s="165">
        <v>4.5492289311651109E-3</v>
      </c>
      <c r="AM32" s="165">
        <v>4.5492289311651109E-3</v>
      </c>
      <c r="AN32" s="166">
        <f t="shared" si="24"/>
        <v>0</v>
      </c>
      <c r="AO32" s="176">
        <f t="shared" si="20"/>
        <v>1.0001801717697585</v>
      </c>
      <c r="AP32" s="162">
        <v>0.15867518400008371</v>
      </c>
      <c r="AQ32" s="163">
        <v>9.2519358887502637E-2</v>
      </c>
      <c r="AR32" s="163">
        <v>0</v>
      </c>
      <c r="AS32" s="163">
        <v>4.034404755250983E-2</v>
      </c>
      <c r="AT32" s="165">
        <v>6.6864761809743822E-2</v>
      </c>
      <c r="AU32" s="165">
        <v>0.2038631168441673</v>
      </c>
      <c r="AV32" s="165">
        <v>0.35247362913996838</v>
      </c>
      <c r="AW32" s="165">
        <v>1.725359284910773E-2</v>
      </c>
      <c r="AX32" s="165">
        <v>5.2138937852336482E-2</v>
      </c>
      <c r="AY32" s="165">
        <v>8.0237714171692582E-3</v>
      </c>
      <c r="AZ32" s="165">
        <v>8.0237714171692582E-3</v>
      </c>
      <c r="BA32" s="166">
        <f t="shared" si="25"/>
        <v>0</v>
      </c>
      <c r="BB32" s="176">
        <f t="shared" si="21"/>
        <v>1.0001801717697585</v>
      </c>
      <c r="BC32" s="162">
        <v>0.15867518400008371</v>
      </c>
      <c r="BD32" s="163">
        <v>1.3217051269643246E-2</v>
      </c>
      <c r="BE32" s="163">
        <v>0</v>
      </c>
      <c r="BF32" s="163">
        <v>2.0172023776254936E-2</v>
      </c>
      <c r="BG32" s="165">
        <v>9.5158863880809727E-2</v>
      </c>
      <c r="BH32" s="165">
        <v>0.288745423057365</v>
      </c>
      <c r="BI32" s="165">
        <v>0.29213078124709868</v>
      </c>
      <c r="BJ32" s="165">
        <v>2.6898943262587842E-2</v>
      </c>
      <c r="BK32" s="165">
        <v>8.1074989092776814E-2</v>
      </c>
      <c r="BL32" s="165">
        <v>1.2846446623909314E-2</v>
      </c>
      <c r="BM32" s="165">
        <v>1.2846446623909314E-2</v>
      </c>
      <c r="BN32" s="166">
        <f t="shared" si="26"/>
        <v>0</v>
      </c>
      <c r="BO32" s="176">
        <f t="shared" si="22"/>
        <v>1.0017661528344384</v>
      </c>
    </row>
    <row r="33" spans="1:67" outlineLevel="1" x14ac:dyDescent="0.3">
      <c r="A33" s="26" t="s">
        <v>21</v>
      </c>
      <c r="B33" s="50">
        <v>0</v>
      </c>
      <c r="C33" s="167">
        <v>0.43651769471180568</v>
      </c>
      <c r="D33" s="168">
        <v>0.2398867241518402</v>
      </c>
      <c r="E33" s="168">
        <v>2.3321869431878948E-2</v>
      </c>
      <c r="F33" s="168">
        <v>0</v>
      </c>
      <c r="G33" s="168">
        <v>0</v>
      </c>
      <c r="H33" s="169">
        <v>0</v>
      </c>
      <c r="I33" s="169">
        <v>0.27483073240044897</v>
      </c>
      <c r="J33" s="169">
        <v>0</v>
      </c>
      <c r="K33" s="169">
        <v>2.5442979304026087E-2</v>
      </c>
      <c r="L33" s="169">
        <v>0</v>
      </c>
      <c r="M33" s="169">
        <v>0</v>
      </c>
      <c r="N33" s="169">
        <v>0</v>
      </c>
      <c r="O33" s="176">
        <f t="shared" si="18"/>
        <v>0.99999999999999989</v>
      </c>
      <c r="P33" s="162">
        <v>0.43651769471180568</v>
      </c>
      <c r="Q33" s="163">
        <v>0.22789238794424818</v>
      </c>
      <c r="R33" s="163">
        <v>2.0989682488691052E-2</v>
      </c>
      <c r="S33" s="163">
        <v>0</v>
      </c>
      <c r="T33" s="165">
        <v>1.0744892363084928E-3</v>
      </c>
      <c r="U33" s="165">
        <v>3.2234677089254785E-3</v>
      </c>
      <c r="V33" s="165">
        <v>0.28414297244845593</v>
      </c>
      <c r="W33" s="165">
        <v>1.4326523150779905E-4</v>
      </c>
      <c r="X33" s="165">
        <v>2.5872774998549484E-2</v>
      </c>
      <c r="Y33" s="165">
        <v>7.1632615753899523E-5</v>
      </c>
      <c r="Z33" s="165">
        <v>7.1632615753899523E-5</v>
      </c>
      <c r="AA33" s="166">
        <f t="shared" si="23"/>
        <v>0</v>
      </c>
      <c r="AB33" s="176">
        <f t="shared" si="19"/>
        <v>0.99999999999999989</v>
      </c>
      <c r="AC33" s="162">
        <v>0.43651769471180568</v>
      </c>
      <c r="AD33" s="163">
        <v>0.1199433620759201</v>
      </c>
      <c r="AE33" s="163">
        <v>1.1660934715939474E-2</v>
      </c>
      <c r="AF33" s="163">
        <v>0</v>
      </c>
      <c r="AG33" s="165">
        <v>1.3160429679185959E-2</v>
      </c>
      <c r="AH33" s="165">
        <v>3.9481289037557876E-2</v>
      </c>
      <c r="AI33" s="165">
        <v>0.34063288079637877</v>
      </c>
      <c r="AJ33" s="165">
        <v>2.6320859358371913E-3</v>
      </c>
      <c r="AK33" s="165">
        <v>3.3339237111537662E-2</v>
      </c>
      <c r="AL33" s="165">
        <v>1.3160429679185957E-3</v>
      </c>
      <c r="AM33" s="165">
        <v>1.3160429679185957E-3</v>
      </c>
      <c r="AN33" s="166">
        <f t="shared" si="24"/>
        <v>0</v>
      </c>
      <c r="AO33" s="176">
        <f t="shared" si="20"/>
        <v>0.99999999999999967</v>
      </c>
      <c r="AP33" s="162">
        <v>0.43651769471180568</v>
      </c>
      <c r="AQ33" s="163">
        <v>8.3960353453144065E-2</v>
      </c>
      <c r="AR33" s="163">
        <v>8.1626543011576319E-3</v>
      </c>
      <c r="AS33" s="163">
        <v>0</v>
      </c>
      <c r="AT33" s="165">
        <v>2.1385698228677183E-2</v>
      </c>
      <c r="AU33" s="165">
        <v>6.4157094686031549E-2</v>
      </c>
      <c r="AV33" s="165">
        <v>0.33471068744074506</v>
      </c>
      <c r="AW33" s="165">
        <v>5.1325675748825237E-3</v>
      </c>
      <c r="AX33" s="165">
        <v>4.0840682028673657E-2</v>
      </c>
      <c r="AY33" s="165">
        <v>2.5662837874412619E-3</v>
      </c>
      <c r="AZ33" s="165">
        <v>2.5662837874412619E-3</v>
      </c>
      <c r="BA33" s="166">
        <f t="shared" si="25"/>
        <v>0</v>
      </c>
      <c r="BB33" s="176">
        <f t="shared" si="21"/>
        <v>1</v>
      </c>
      <c r="BC33" s="162">
        <v>0.43651769471180568</v>
      </c>
      <c r="BD33" s="163">
        <v>1.1994336207592021E-2</v>
      </c>
      <c r="BE33" s="163">
        <v>1.1660934715939483E-3</v>
      </c>
      <c r="BF33" s="163">
        <v>0</v>
      </c>
      <c r="BG33" s="165">
        <v>3.7507224585679975E-2</v>
      </c>
      <c r="BH33" s="165">
        <v>0.11252167375703992</v>
      </c>
      <c r="BI33" s="165">
        <v>0.32484036518135562</v>
      </c>
      <c r="BJ33" s="165">
        <v>1.0126950638133595E-2</v>
      </c>
      <c r="BK33" s="165">
        <v>5.5823831218426864E-2</v>
      </c>
      <c r="BL33" s="165">
        <v>5.0634753190667977E-3</v>
      </c>
      <c r="BM33" s="165">
        <v>5.0634753190667977E-3</v>
      </c>
      <c r="BN33" s="166">
        <f t="shared" si="26"/>
        <v>0</v>
      </c>
      <c r="BO33" s="176">
        <f t="shared" si="22"/>
        <v>1.0006251204097611</v>
      </c>
    </row>
    <row r="34" spans="1:67" outlineLevel="1" x14ac:dyDescent="0.3">
      <c r="A34" s="26" t="s">
        <v>10</v>
      </c>
      <c r="B34" s="50">
        <v>0</v>
      </c>
      <c r="C34" s="167">
        <v>0.16425547772918006</v>
      </c>
      <c r="D34" s="168">
        <v>0.39865572527053561</v>
      </c>
      <c r="E34" s="168">
        <v>0</v>
      </c>
      <c r="F34" s="168">
        <v>7.3457574073550009E-3</v>
      </c>
      <c r="G34" s="168">
        <v>0</v>
      </c>
      <c r="H34" s="169">
        <v>0</v>
      </c>
      <c r="I34" s="169">
        <v>0.43430034041641086</v>
      </c>
      <c r="J34" s="169">
        <v>2.5662988149280683E-4</v>
      </c>
      <c r="K34" s="169">
        <v>0</v>
      </c>
      <c r="L34" s="169">
        <v>0</v>
      </c>
      <c r="M34" s="169">
        <v>0</v>
      </c>
      <c r="N34" s="169">
        <v>0</v>
      </c>
      <c r="O34" s="176">
        <f t="shared" si="18"/>
        <v>1.0048139307049742</v>
      </c>
      <c r="P34" s="162">
        <v>0.16425547772918006</v>
      </c>
      <c r="Q34" s="163">
        <v>0.37872293900700882</v>
      </c>
      <c r="R34" s="163">
        <v>0</v>
      </c>
      <c r="S34" s="163">
        <v>5.1420301851485004E-3</v>
      </c>
      <c r="T34" s="165">
        <v>1.6602385114299961E-3</v>
      </c>
      <c r="U34" s="165">
        <v>4.9807155342899883E-3</v>
      </c>
      <c r="V34" s="165">
        <v>0.44868907418213749</v>
      </c>
      <c r="W34" s="165">
        <v>4.7799501635013966E-4</v>
      </c>
      <c r="X34" s="165">
        <v>6.6409540457199848E-4</v>
      </c>
      <c r="Y34" s="165">
        <v>1.1068256742866641E-4</v>
      </c>
      <c r="Z34" s="165">
        <v>1.1068256742866641E-4</v>
      </c>
      <c r="AA34" s="166">
        <f t="shared" si="23"/>
        <v>0</v>
      </c>
      <c r="AB34" s="176">
        <f t="shared" si="19"/>
        <v>1.0048139307049742</v>
      </c>
      <c r="AC34" s="162">
        <v>0.16425547772918006</v>
      </c>
      <c r="AD34" s="163">
        <v>0.19932786263526781</v>
      </c>
      <c r="AE34" s="163">
        <v>0</v>
      </c>
      <c r="AF34" s="163">
        <v>1.4691514814709999E-3</v>
      </c>
      <c r="AG34" s="165">
        <v>2.052044685611518E-2</v>
      </c>
      <c r="AH34" s="165">
        <v>6.1561340568345543E-2</v>
      </c>
      <c r="AI34" s="165">
        <v>0.53690257469698677</v>
      </c>
      <c r="AJ34" s="165">
        <v>4.3607192527158438E-3</v>
      </c>
      <c r="AK34" s="165">
        <v>1.2312268113669108E-2</v>
      </c>
      <c r="AL34" s="165">
        <v>2.0520446856115183E-3</v>
      </c>
      <c r="AM34" s="165">
        <v>2.0520446856115183E-3</v>
      </c>
      <c r="AN34" s="166">
        <f t="shared" si="24"/>
        <v>0</v>
      </c>
      <c r="AO34" s="176">
        <f t="shared" si="20"/>
        <v>1.0048139307049744</v>
      </c>
      <c r="AP34" s="162">
        <v>0.16425547772918006</v>
      </c>
      <c r="AQ34" s="163">
        <v>0.13952950384468746</v>
      </c>
      <c r="AR34" s="163">
        <v>0</v>
      </c>
      <c r="AS34" s="163">
        <v>7.3457574073549996E-4</v>
      </c>
      <c r="AT34" s="165">
        <v>3.321717538655846E-2</v>
      </c>
      <c r="AU34" s="165">
        <v>9.9651526159675374E-2</v>
      </c>
      <c r="AV34" s="165">
        <v>0.52730843149877449</v>
      </c>
      <c r="AW34" s="165">
        <v>8.2287519742668368E-3</v>
      </c>
      <c r="AX34" s="165">
        <v>2.3916366278322089E-2</v>
      </c>
      <c r="AY34" s="165">
        <v>3.9860610463870148E-3</v>
      </c>
      <c r="AZ34" s="165">
        <v>3.9860610463870148E-3</v>
      </c>
      <c r="BA34" s="166">
        <f t="shared" si="25"/>
        <v>0</v>
      </c>
      <c r="BB34" s="176">
        <f t="shared" si="21"/>
        <v>1.0048139307049744</v>
      </c>
      <c r="BC34" s="162">
        <v>0.16425547772918006</v>
      </c>
      <c r="BD34" s="163">
        <v>1.9932786263526799E-2</v>
      </c>
      <c r="BE34" s="163">
        <v>0</v>
      </c>
      <c r="BF34" s="163">
        <v>3.6728787036775036E-4</v>
      </c>
      <c r="BG34" s="165">
        <v>5.7855211281599407E-2</v>
      </c>
      <c r="BH34" s="165">
        <v>0.17356563384479823</v>
      </c>
      <c r="BI34" s="165">
        <v>0.51144062212521002</v>
      </c>
      <c r="BJ34" s="165">
        <v>1.5877536927524648E-2</v>
      </c>
      <c r="BK34" s="165">
        <v>4.6862721138095517E-2</v>
      </c>
      <c r="BL34" s="165">
        <v>7.8104535230159216E-3</v>
      </c>
      <c r="BM34" s="165">
        <v>7.8104535230159216E-3</v>
      </c>
      <c r="BN34" s="166">
        <f t="shared" si="26"/>
        <v>0</v>
      </c>
      <c r="BO34" s="176">
        <f t="shared" si="22"/>
        <v>1.0057781842263342</v>
      </c>
    </row>
    <row r="35" spans="1:67" outlineLevel="1" x14ac:dyDescent="0.3">
      <c r="A35" s="26" t="s">
        <v>20</v>
      </c>
      <c r="B35" s="50">
        <v>0</v>
      </c>
      <c r="C35" s="167">
        <v>0.2617158156450583</v>
      </c>
      <c r="D35" s="168">
        <v>0.69541650576499969</v>
      </c>
      <c r="E35" s="168">
        <v>0</v>
      </c>
      <c r="F35" s="168">
        <v>1.7790879253428416E-2</v>
      </c>
      <c r="G35" s="168">
        <v>0</v>
      </c>
      <c r="H35" s="169">
        <v>0</v>
      </c>
      <c r="I35" s="169">
        <v>2.0375404734447287E-2</v>
      </c>
      <c r="J35" s="169">
        <v>0</v>
      </c>
      <c r="K35" s="169">
        <v>4.7013946020660995E-3</v>
      </c>
      <c r="L35" s="169">
        <v>0</v>
      </c>
      <c r="M35" s="169">
        <v>0</v>
      </c>
      <c r="N35" s="169">
        <v>0</v>
      </c>
      <c r="O35" s="176">
        <f t="shared" si="18"/>
        <v>0.99999999999999978</v>
      </c>
      <c r="P35" s="162">
        <v>0.2617158156450583</v>
      </c>
      <c r="Q35" s="163">
        <v>0.66064568047674965</v>
      </c>
      <c r="R35" s="163">
        <v>0</v>
      </c>
      <c r="S35" s="163">
        <v>1.245361547739989E-2</v>
      </c>
      <c r="T35" s="165">
        <v>3.0081066798208879E-3</v>
      </c>
      <c r="U35" s="165">
        <v>9.0243200394626646E-3</v>
      </c>
      <c r="V35" s="165">
        <v>4.6445662626228318E-2</v>
      </c>
      <c r="W35" s="165">
        <v>4.0108089064278511E-4</v>
      </c>
      <c r="X35" s="165">
        <v>5.9046372739944546E-3</v>
      </c>
      <c r="Y35" s="165">
        <v>2.0054044532139256E-4</v>
      </c>
      <c r="Z35" s="165">
        <v>2.0054044532139256E-4</v>
      </c>
      <c r="AA35" s="166">
        <f t="shared" si="23"/>
        <v>0</v>
      </c>
      <c r="AB35" s="176">
        <f t="shared" si="19"/>
        <v>0.99999999999999967</v>
      </c>
      <c r="AC35" s="162">
        <v>0.2617158156450583</v>
      </c>
      <c r="AD35" s="163">
        <v>0.34770825288249985</v>
      </c>
      <c r="AE35" s="163">
        <v>0</v>
      </c>
      <c r="AF35" s="163">
        <v>3.5581758506856823E-3</v>
      </c>
      <c r="AG35" s="165">
        <v>3.6194095628524256E-2</v>
      </c>
      <c r="AH35" s="165">
        <v>0.10858228688557277</v>
      </c>
      <c r="AI35" s="165">
        <v>0.20134588287706859</v>
      </c>
      <c r="AJ35" s="165">
        <v>7.2388191257048515E-3</v>
      </c>
      <c r="AK35" s="165">
        <v>2.6417851979180652E-2</v>
      </c>
      <c r="AL35" s="165">
        <v>3.6194095628524258E-3</v>
      </c>
      <c r="AM35" s="165">
        <v>3.6194095628524258E-3</v>
      </c>
      <c r="AN35" s="166">
        <f t="shared" si="24"/>
        <v>0</v>
      </c>
      <c r="AO35" s="176">
        <f t="shared" si="20"/>
        <v>0.99999999999999989</v>
      </c>
      <c r="AP35" s="162">
        <v>0.2617158156450583</v>
      </c>
      <c r="AQ35" s="163">
        <v>0.24339577701774986</v>
      </c>
      <c r="AR35" s="163">
        <v>0</v>
      </c>
      <c r="AS35" s="163">
        <v>1.7790879253428411E-3</v>
      </c>
      <c r="AT35" s="165">
        <v>5.850406500941692E-2</v>
      </c>
      <c r="AU35" s="165">
        <v>0.17551219502825077</v>
      </c>
      <c r="AV35" s="165">
        <v>0.18418678676081465</v>
      </c>
      <c r="AW35" s="165">
        <v>1.404097560226006E-2</v>
      </c>
      <c r="AX35" s="165">
        <v>4.6824321408846278E-2</v>
      </c>
      <c r="AY35" s="165">
        <v>7.0204878011300301E-3</v>
      </c>
      <c r="AZ35" s="165">
        <v>7.0204878011300301E-3</v>
      </c>
      <c r="BA35" s="166">
        <f t="shared" si="25"/>
        <v>0</v>
      </c>
      <c r="BB35" s="176">
        <f t="shared" si="21"/>
        <v>0.99999999999999989</v>
      </c>
      <c r="BC35" s="162">
        <v>0.2617158156450583</v>
      </c>
      <c r="BD35" s="163">
        <v>3.4770825288250012E-2</v>
      </c>
      <c r="BE35" s="163">
        <v>0</v>
      </c>
      <c r="BF35" s="163">
        <v>8.8954396267142155E-4</v>
      </c>
      <c r="BG35" s="165">
        <v>0.101632052365126</v>
      </c>
      <c r="BH35" s="165">
        <v>0.30489615709537798</v>
      </c>
      <c r="BI35" s="165">
        <v>0.15588480788794862</v>
      </c>
      <c r="BJ35" s="165">
        <v>2.7440654138584021E-2</v>
      </c>
      <c r="BK35" s="165">
        <v>8.7023357017818159E-2</v>
      </c>
      <c r="BL35" s="165">
        <v>1.3720327069292011E-2</v>
      </c>
      <c r="BM35" s="165">
        <v>1.3720327069292011E-2</v>
      </c>
      <c r="BN35" s="166">
        <f t="shared" si="26"/>
        <v>0</v>
      </c>
      <c r="BO35" s="176">
        <f t="shared" si="22"/>
        <v>1.0016938675394187</v>
      </c>
    </row>
    <row r="36" spans="1:67" outlineLevel="1" x14ac:dyDescent="0.3">
      <c r="A36" s="26" t="s">
        <v>26</v>
      </c>
      <c r="B36" s="50">
        <v>0</v>
      </c>
      <c r="C36" s="167">
        <v>0.28040395743740859</v>
      </c>
      <c r="D36" s="168">
        <v>0.14907267278248107</v>
      </c>
      <c r="E36" s="168">
        <v>4.8277586830920004E-2</v>
      </c>
      <c r="F36" s="168">
        <v>0</v>
      </c>
      <c r="G36" s="168">
        <v>0</v>
      </c>
      <c r="H36" s="169">
        <v>0</v>
      </c>
      <c r="I36" s="169">
        <v>0.46598546043011446</v>
      </c>
      <c r="J36" s="169">
        <v>4.2997474334179747E-2</v>
      </c>
      <c r="K36" s="169">
        <v>1.3340329969008208E-2</v>
      </c>
      <c r="L36" s="169">
        <v>0</v>
      </c>
      <c r="M36" s="169">
        <v>0</v>
      </c>
      <c r="N36" s="169">
        <v>0</v>
      </c>
      <c r="O36" s="176">
        <f t="shared" si="18"/>
        <v>1.000077481784112</v>
      </c>
      <c r="P36" s="162">
        <v>0.28040395743740859</v>
      </c>
      <c r="Q36" s="163">
        <v>0.14161903914335702</v>
      </c>
      <c r="R36" s="163">
        <v>4.3449828147828003E-2</v>
      </c>
      <c r="S36" s="163">
        <v>0</v>
      </c>
      <c r="T36" s="165">
        <v>9.2110442416620396E-4</v>
      </c>
      <c r="U36" s="165">
        <v>2.7633132724986121E-3</v>
      </c>
      <c r="V36" s="165">
        <v>0.4739683654395549</v>
      </c>
      <c r="W36" s="165">
        <v>4.3120288257401905E-2</v>
      </c>
      <c r="X36" s="165">
        <v>1.3708771738674691E-2</v>
      </c>
      <c r="Y36" s="165">
        <v>6.1406961611080275E-5</v>
      </c>
      <c r="Z36" s="165">
        <v>6.1406961611080275E-5</v>
      </c>
      <c r="AA36" s="166">
        <f t="shared" si="23"/>
        <v>0</v>
      </c>
      <c r="AB36" s="176">
        <f t="shared" si="19"/>
        <v>1.0000774817841123</v>
      </c>
      <c r="AC36" s="162">
        <v>0.28040395743740859</v>
      </c>
      <c r="AD36" s="163">
        <v>7.4536336391240535E-2</v>
      </c>
      <c r="AE36" s="163">
        <v>2.4138793415460002E-2</v>
      </c>
      <c r="AF36" s="163">
        <v>0</v>
      </c>
      <c r="AG36" s="165">
        <v>9.867512980670054E-3</v>
      </c>
      <c r="AH36" s="165">
        <v>2.9602538942010162E-2</v>
      </c>
      <c r="AI36" s="165">
        <v>0.51532302533346475</v>
      </c>
      <c r="AJ36" s="165">
        <v>4.4970976930313759E-2</v>
      </c>
      <c r="AK36" s="165">
        <v>1.9260837757410242E-2</v>
      </c>
      <c r="AL36" s="165">
        <v>9.8675129806700544E-4</v>
      </c>
      <c r="AM36" s="165">
        <v>9.8675129806700544E-4</v>
      </c>
      <c r="AN36" s="166">
        <f t="shared" si="24"/>
        <v>0</v>
      </c>
      <c r="AO36" s="176">
        <f t="shared" si="20"/>
        <v>1.000077481784112</v>
      </c>
      <c r="AP36" s="162">
        <v>0.28040395743740859</v>
      </c>
      <c r="AQ36" s="163">
        <v>5.2175435473868374E-2</v>
      </c>
      <c r="AR36" s="163">
        <v>1.6897155390822E-2</v>
      </c>
      <c r="AS36" s="163">
        <v>0</v>
      </c>
      <c r="AT36" s="165">
        <v>1.6034708593588839E-2</v>
      </c>
      <c r="AU36" s="165">
        <v>4.8104125780766518E-2</v>
      </c>
      <c r="AV36" s="165">
        <v>0.51088264449216325</v>
      </c>
      <c r="AW36" s="165">
        <v>4.6845804396641065E-2</v>
      </c>
      <c r="AX36" s="165">
        <v>2.4885320156392172E-2</v>
      </c>
      <c r="AY36" s="165">
        <v>1.9241650312306605E-3</v>
      </c>
      <c r="AZ36" s="165">
        <v>1.9241650312306605E-3</v>
      </c>
      <c r="BA36" s="166">
        <f t="shared" si="25"/>
        <v>0</v>
      </c>
      <c r="BB36" s="176">
        <f t="shared" si="21"/>
        <v>1.0000774817841123</v>
      </c>
      <c r="BC36" s="162">
        <v>0.28040395743740859</v>
      </c>
      <c r="BD36" s="163">
        <v>7.4536336391240604E-3</v>
      </c>
      <c r="BE36" s="163">
        <v>2.4138793415460023E-3</v>
      </c>
      <c r="BF36" s="163">
        <v>0</v>
      </c>
      <c r="BG36" s="165">
        <v>2.8122411994909651E-2</v>
      </c>
      <c r="BH36" s="165">
        <v>8.436723598472895E-2</v>
      </c>
      <c r="BI36" s="165">
        <v>0.50348200975666069</v>
      </c>
      <c r="BJ36" s="165">
        <v>5.0590525572805356E-2</v>
      </c>
      <c r="BK36" s="165">
        <v>3.6119483684885025E-2</v>
      </c>
      <c r="BL36" s="165">
        <v>3.7965256193128035E-3</v>
      </c>
      <c r="BM36" s="165">
        <v>3.7965256193128035E-3</v>
      </c>
      <c r="BN36" s="166">
        <f t="shared" si="26"/>
        <v>0</v>
      </c>
      <c r="BO36" s="176">
        <f t="shared" si="22"/>
        <v>1.0005461886506939</v>
      </c>
    </row>
    <row r="37" spans="1:67" outlineLevel="1" x14ac:dyDescent="0.3">
      <c r="A37" s="26" t="s">
        <v>7</v>
      </c>
      <c r="B37" s="50">
        <v>0</v>
      </c>
      <c r="C37" s="167">
        <v>0.39328447070684391</v>
      </c>
      <c r="D37" s="168">
        <v>0.30195255329768061</v>
      </c>
      <c r="E37" s="168">
        <v>9.8204100424493054E-2</v>
      </c>
      <c r="F37" s="168">
        <v>2.7944600674621161E-3</v>
      </c>
      <c r="G37" s="168">
        <v>0</v>
      </c>
      <c r="H37" s="169">
        <v>1.0567864557050676E-2</v>
      </c>
      <c r="I37" s="169">
        <v>0.17298918988222084</v>
      </c>
      <c r="J37" s="169">
        <v>8.0295882107264812E-4</v>
      </c>
      <c r="K37" s="169">
        <v>1.9348782811103818E-2</v>
      </c>
      <c r="L37" s="169">
        <v>0</v>
      </c>
      <c r="M37" s="169">
        <v>5.5619432072081114E-5</v>
      </c>
      <c r="N37" s="169">
        <v>0</v>
      </c>
      <c r="O37" s="176">
        <f t="shared" si="18"/>
        <v>0.99999999999999978</v>
      </c>
      <c r="P37" s="162">
        <v>0.39328447070684391</v>
      </c>
      <c r="Q37" s="163">
        <v>0.28685492563279658</v>
      </c>
      <c r="R37" s="163">
        <v>8.8383690382043745E-2</v>
      </c>
      <c r="S37" s="163">
        <v>1.956122047223481E-3</v>
      </c>
      <c r="T37" s="165">
        <v>1.9317281795678978E-3</v>
      </c>
      <c r="U37" s="165">
        <v>1.6363049095754371E-2</v>
      </c>
      <c r="V37" s="165">
        <v>0.18973083410514263</v>
      </c>
      <c r="W37" s="165">
        <v>1.0605225783483678E-3</v>
      </c>
      <c r="X37" s="165">
        <v>2.0121474082930978E-2</v>
      </c>
      <c r="Y37" s="165">
        <v>1.2878187863785986E-4</v>
      </c>
      <c r="Z37" s="165">
        <v>1.8440131070994096E-4</v>
      </c>
      <c r="AA37" s="166">
        <f t="shared" si="23"/>
        <v>0</v>
      </c>
      <c r="AB37" s="176">
        <f t="shared" si="19"/>
        <v>0.99999999999999978</v>
      </c>
      <c r="AC37" s="162">
        <v>0.39328447070684391</v>
      </c>
      <c r="AD37" s="163">
        <v>0.15097627664884031</v>
      </c>
      <c r="AE37" s="163">
        <v>4.9102050212246527E-2</v>
      </c>
      <c r="AF37" s="163">
        <v>5.5889201349242307E-4</v>
      </c>
      <c r="AG37" s="165">
        <v>2.0231389491505655E-2</v>
      </c>
      <c r="AH37" s="165">
        <v>7.126203303156764E-2</v>
      </c>
      <c r="AI37" s="165">
        <v>0.27414613733974913</v>
      </c>
      <c r="AJ37" s="165">
        <v>4.8492367193737791E-3</v>
      </c>
      <c r="AK37" s="165">
        <v>3.1487616506007204E-2</v>
      </c>
      <c r="AL37" s="165">
        <v>2.0231389491505653E-3</v>
      </c>
      <c r="AM37" s="165">
        <v>2.0787583812226463E-3</v>
      </c>
      <c r="AN37" s="166">
        <f t="shared" si="24"/>
        <v>0</v>
      </c>
      <c r="AO37" s="176">
        <f t="shared" si="20"/>
        <v>0.99999999999999967</v>
      </c>
      <c r="AP37" s="162">
        <v>0.39328447070684391</v>
      </c>
      <c r="AQ37" s="163">
        <v>0.1056833936541882</v>
      </c>
      <c r="AR37" s="163">
        <v>3.437143514857257E-2</v>
      </c>
      <c r="AS37" s="163">
        <v>2.7944600674621153E-4</v>
      </c>
      <c r="AT37" s="165">
        <v>3.2827104872516104E-2</v>
      </c>
      <c r="AU37" s="165">
        <v>0.10904917917459898</v>
      </c>
      <c r="AV37" s="165">
        <v>0.26490508352526593</v>
      </c>
      <c r="AW37" s="165">
        <v>8.6814639904765119E-3</v>
      </c>
      <c r="AX37" s="165">
        <v>4.2984298319315412E-2</v>
      </c>
      <c r="AY37" s="165">
        <v>3.9392525847019317E-3</v>
      </c>
      <c r="AZ37" s="165">
        <v>3.9948720167740127E-3</v>
      </c>
      <c r="BA37" s="166">
        <f t="shared" si="25"/>
        <v>0</v>
      </c>
      <c r="BB37" s="176">
        <f t="shared" si="21"/>
        <v>0.99999999999999978</v>
      </c>
      <c r="BC37" s="162">
        <v>0.39328447070684391</v>
      </c>
      <c r="BD37" s="163">
        <v>1.5097627664884044E-2</v>
      </c>
      <c r="BE37" s="163">
        <v>4.9102050212246574E-3</v>
      </c>
      <c r="BF37" s="163">
        <v>1.3972300337310593E-4</v>
      </c>
      <c r="BG37" s="165">
        <v>5.7420533715023092E-2</v>
      </c>
      <c r="BH37" s="165">
        <v>0.18282946570211994</v>
      </c>
      <c r="BI37" s="165">
        <v>0.24954990150225165</v>
      </c>
      <c r="BJ37" s="165">
        <v>1.6306502924128885E-2</v>
      </c>
      <c r="BK37" s="165">
        <v>6.5859415120272519E-2</v>
      </c>
      <c r="BL37" s="165">
        <v>7.7517720515281191E-3</v>
      </c>
      <c r="BM37" s="165">
        <v>7.8073914836002001E-3</v>
      </c>
      <c r="BN37" s="166">
        <f t="shared" si="26"/>
        <v>0</v>
      </c>
      <c r="BO37" s="176">
        <f t="shared" si="22"/>
        <v>1.00095700889525</v>
      </c>
    </row>
    <row r="38" spans="1:67" outlineLevel="1" x14ac:dyDescent="0.3">
      <c r="A38" s="26" t="s">
        <v>9</v>
      </c>
      <c r="B38" s="50">
        <v>0</v>
      </c>
      <c r="C38" s="167">
        <v>0.78942309581132308</v>
      </c>
      <c r="D38" s="168">
        <v>5.5012346959407077E-3</v>
      </c>
      <c r="E38" s="168">
        <v>0</v>
      </c>
      <c r="F38" s="168">
        <v>0</v>
      </c>
      <c r="G38" s="168">
        <v>0</v>
      </c>
      <c r="H38" s="169">
        <v>0</v>
      </c>
      <c r="I38" s="169">
        <v>0.20001851174428273</v>
      </c>
      <c r="J38" s="169">
        <v>0</v>
      </c>
      <c r="K38" s="169">
        <v>2.293212303106756E-3</v>
      </c>
      <c r="L38" s="169">
        <v>5.8427693023347825E-3</v>
      </c>
      <c r="M38" s="169">
        <v>0</v>
      </c>
      <c r="N38" s="169">
        <v>0</v>
      </c>
      <c r="O38" s="176">
        <f t="shared" si="18"/>
        <v>1.0030788238569881</v>
      </c>
      <c r="P38" s="162">
        <v>0.78942309581132308</v>
      </c>
      <c r="Q38" s="163">
        <v>5.2261729611436719E-3</v>
      </c>
      <c r="R38" s="163">
        <v>0</v>
      </c>
      <c r="S38" s="163">
        <v>0</v>
      </c>
      <c r="T38" s="165">
        <v>2.0629630109777654E-5</v>
      </c>
      <c r="U38" s="165">
        <v>6.1888890329332965E-5</v>
      </c>
      <c r="V38" s="165">
        <v>0.2001973018719008</v>
      </c>
      <c r="W38" s="165">
        <v>2.7506173479703541E-6</v>
      </c>
      <c r="X38" s="165">
        <v>2.3014641551506671E-3</v>
      </c>
      <c r="Y38" s="165">
        <v>5.8441446110087678E-3</v>
      </c>
      <c r="Z38" s="165">
        <v>1.375308673985177E-6</v>
      </c>
      <c r="AA38" s="166">
        <f t="shared" si="23"/>
        <v>0</v>
      </c>
      <c r="AB38" s="176">
        <f t="shared" si="19"/>
        <v>1.0030788238569881</v>
      </c>
      <c r="AC38" s="162">
        <v>0.78942309581132308</v>
      </c>
      <c r="AD38" s="163">
        <v>2.7506173479703538E-3</v>
      </c>
      <c r="AE38" s="163">
        <v>0</v>
      </c>
      <c r="AF38" s="163">
        <v>0</v>
      </c>
      <c r="AG38" s="165">
        <v>2.7506173479703539E-4</v>
      </c>
      <c r="AH38" s="165">
        <v>8.2518520439110623E-4</v>
      </c>
      <c r="AI38" s="165">
        <v>0.20139382041826789</v>
      </c>
      <c r="AJ38" s="165">
        <v>5.5012346959407075E-5</v>
      </c>
      <c r="AK38" s="165">
        <v>2.4582493439849772E-3</v>
      </c>
      <c r="AL38" s="165">
        <v>5.8702754758144862E-3</v>
      </c>
      <c r="AM38" s="165">
        <v>2.7506173479703537E-5</v>
      </c>
      <c r="AN38" s="166">
        <f t="shared" si="24"/>
        <v>0</v>
      </c>
      <c r="AO38" s="176">
        <f t="shared" si="20"/>
        <v>1.0030788238569881</v>
      </c>
      <c r="AP38" s="162">
        <v>0.78942309581132308</v>
      </c>
      <c r="AQ38" s="163">
        <v>1.9254321435792476E-3</v>
      </c>
      <c r="AR38" s="163">
        <v>0</v>
      </c>
      <c r="AS38" s="163">
        <v>0</v>
      </c>
      <c r="AT38" s="165">
        <v>4.4697531904518253E-4</v>
      </c>
      <c r="AU38" s="165">
        <v>1.3409259571355477E-3</v>
      </c>
      <c r="AV38" s="165">
        <v>0.20127004263760925</v>
      </c>
      <c r="AW38" s="165">
        <v>1.072740765708438E-4</v>
      </c>
      <c r="AX38" s="165">
        <v>2.6150345328192874E-3</v>
      </c>
      <c r="AY38" s="165">
        <v>5.8964063406202047E-3</v>
      </c>
      <c r="AZ38" s="165">
        <v>5.3637038285421899E-5</v>
      </c>
      <c r="BA38" s="166">
        <f t="shared" si="25"/>
        <v>0</v>
      </c>
      <c r="BB38" s="176">
        <f t="shared" si="21"/>
        <v>1.0030788238569879</v>
      </c>
      <c r="BC38" s="162">
        <v>0.78942309581132308</v>
      </c>
      <c r="BD38" s="163">
        <v>2.7506173479703561E-4</v>
      </c>
      <c r="BE38" s="163">
        <v>0</v>
      </c>
      <c r="BF38" s="163">
        <v>0</v>
      </c>
      <c r="BG38" s="165">
        <v>7.8392594417155083E-4</v>
      </c>
      <c r="BH38" s="165">
        <v>2.3517778325146525E-3</v>
      </c>
      <c r="BI38" s="165">
        <v>0.20106374633651147</v>
      </c>
      <c r="BJ38" s="165">
        <v>2.1166000492631873E-4</v>
      </c>
      <c r="BK38" s="165">
        <v>2.9281923178857121E-3</v>
      </c>
      <c r="BL38" s="165">
        <v>5.9485993047979418E-3</v>
      </c>
      <c r="BM38" s="165">
        <v>1.0583000246315936E-4</v>
      </c>
      <c r="BN38" s="166">
        <f t="shared" si="26"/>
        <v>0</v>
      </c>
      <c r="BO38" s="176">
        <f t="shared" si="22"/>
        <v>1.003091889289391</v>
      </c>
    </row>
    <row r="39" spans="1:67" outlineLevel="1" x14ac:dyDescent="0.3">
      <c r="A39" s="26" t="s">
        <v>14</v>
      </c>
      <c r="B39" s="50">
        <v>0</v>
      </c>
      <c r="C39" s="167">
        <v>0.11649969113269402</v>
      </c>
      <c r="D39" s="168">
        <v>0.29861246572575417</v>
      </c>
      <c r="E39" s="168">
        <v>0.45112237326045623</v>
      </c>
      <c r="F39" s="168">
        <v>1.1883016111722823E-4</v>
      </c>
      <c r="G39" s="168">
        <v>0</v>
      </c>
      <c r="H39" s="169">
        <v>0</v>
      </c>
      <c r="I39" s="169">
        <v>0.13364663971997823</v>
      </c>
      <c r="J39" s="169">
        <v>0</v>
      </c>
      <c r="K39" s="169">
        <v>0</v>
      </c>
      <c r="L39" s="169">
        <v>0</v>
      </c>
      <c r="M39" s="169">
        <v>0</v>
      </c>
      <c r="N39" s="169">
        <v>0</v>
      </c>
      <c r="O39" s="176">
        <f t="shared" si="18"/>
        <v>1</v>
      </c>
      <c r="P39" s="162">
        <v>0.11649969113269402</v>
      </c>
      <c r="Q39" s="163">
        <v>0.28368184243946643</v>
      </c>
      <c r="R39" s="163">
        <v>0.4060101359344106</v>
      </c>
      <c r="S39" s="163">
        <v>8.3181112782059749E-5</v>
      </c>
      <c r="T39" s="165">
        <v>4.5058882245501376E-3</v>
      </c>
      <c r="U39" s="165">
        <v>1.3517664673650412E-2</v>
      </c>
      <c r="V39" s="165">
        <v>0.17269767099941274</v>
      </c>
      <c r="W39" s="165">
        <v>6.0078509660668495E-4</v>
      </c>
      <c r="X39" s="165">
        <v>1.802355289820055E-3</v>
      </c>
      <c r="Y39" s="165">
        <v>3.0039254830334247E-4</v>
      </c>
      <c r="Z39" s="165">
        <v>3.0039254830334247E-4</v>
      </c>
      <c r="AA39" s="166">
        <f t="shared" si="23"/>
        <v>0</v>
      </c>
      <c r="AB39" s="176">
        <f t="shared" si="19"/>
        <v>0.99999999999999989</v>
      </c>
      <c r="AC39" s="162">
        <v>0.11649969113269402</v>
      </c>
      <c r="AD39" s="163">
        <v>0.14930623286287709</v>
      </c>
      <c r="AE39" s="163">
        <v>0.22556118663022812</v>
      </c>
      <c r="AF39" s="163">
        <v>2.3766032223445641E-5</v>
      </c>
      <c r="AG39" s="165">
        <v>3.7496248362199898E-2</v>
      </c>
      <c r="AH39" s="165">
        <v>0.1124887450865997</v>
      </c>
      <c r="AI39" s="165">
        <v>0.32112788153097771</v>
      </c>
      <c r="AJ39" s="165">
        <v>7.4992496724399791E-3</v>
      </c>
      <c r="AK39" s="165">
        <v>2.2497749017319938E-2</v>
      </c>
      <c r="AL39" s="165">
        <v>3.7496248362199895E-3</v>
      </c>
      <c r="AM39" s="165">
        <v>3.7496248362199895E-3</v>
      </c>
      <c r="AN39" s="166">
        <f t="shared" si="24"/>
        <v>0</v>
      </c>
      <c r="AO39" s="176">
        <f t="shared" si="20"/>
        <v>0.99999999999999989</v>
      </c>
      <c r="AP39" s="162">
        <v>0.11649969113269402</v>
      </c>
      <c r="AQ39" s="163">
        <v>0.10451436300401395</v>
      </c>
      <c r="AR39" s="163">
        <v>0.15789283064115966</v>
      </c>
      <c r="AS39" s="163">
        <v>1.1883016111722821E-5</v>
      </c>
      <c r="AT39" s="165">
        <v>6.092932406075529E-2</v>
      </c>
      <c r="AU39" s="165">
        <v>0.18278797218226586</v>
      </c>
      <c r="AV39" s="165">
        <v>0.30424874709009297</v>
      </c>
      <c r="AW39" s="165">
        <v>1.4623037774581267E-2</v>
      </c>
      <c r="AX39" s="165">
        <v>4.3869113323743804E-2</v>
      </c>
      <c r="AY39" s="165">
        <v>7.3115188872906337E-3</v>
      </c>
      <c r="AZ39" s="165">
        <v>7.3115188872906337E-3</v>
      </c>
      <c r="BA39" s="166">
        <f t="shared" si="25"/>
        <v>0</v>
      </c>
      <c r="BB39" s="176">
        <f t="shared" si="21"/>
        <v>0.99999999999999989</v>
      </c>
      <c r="BC39" s="162">
        <v>0.11649969113269402</v>
      </c>
      <c r="BD39" s="163">
        <v>1.4930623286287721E-2</v>
      </c>
      <c r="BE39" s="163">
        <v>2.2556118663022831E-2</v>
      </c>
      <c r="BF39" s="163">
        <v>5.9415080558614163E-6</v>
      </c>
      <c r="BG39" s="165">
        <v>0.10685414785349417</v>
      </c>
      <c r="BH39" s="165">
        <v>0.32056244356048252</v>
      </c>
      <c r="BI39" s="165">
        <v>0.27611883685797045</v>
      </c>
      <c r="BJ39" s="165">
        <v>2.8850619920443431E-2</v>
      </c>
      <c r="BK39" s="165">
        <v>8.6551859761330285E-2</v>
      </c>
      <c r="BL39" s="165">
        <v>1.4425309960221715E-2</v>
      </c>
      <c r="BM39" s="165">
        <v>1.4425309960221715E-2</v>
      </c>
      <c r="BN39" s="166">
        <f t="shared" si="26"/>
        <v>0</v>
      </c>
      <c r="BO39" s="176">
        <f t="shared" si="22"/>
        <v>1.0017809024642248</v>
      </c>
    </row>
    <row r="40" spans="1:67" ht="15" outlineLevel="1" thickBot="1" x14ac:dyDescent="0.35">
      <c r="A40" s="27" t="s">
        <v>4</v>
      </c>
      <c r="B40" s="70">
        <v>0</v>
      </c>
      <c r="C40" s="170">
        <v>0.24544707534354265</v>
      </c>
      <c r="D40" s="171">
        <v>0.62007803232793202</v>
      </c>
      <c r="E40" s="171">
        <v>5.7064065010802627E-2</v>
      </c>
      <c r="F40" s="171">
        <v>1.3964019141031007E-2</v>
      </c>
      <c r="G40" s="171">
        <v>0</v>
      </c>
      <c r="H40" s="172">
        <v>3.799444375061206E-3</v>
      </c>
      <c r="I40" s="172">
        <v>5.7361022504366629E-2</v>
      </c>
      <c r="J40" s="172">
        <v>0</v>
      </c>
      <c r="K40" s="172">
        <v>1.8814972451499943E-3</v>
      </c>
      <c r="L40" s="172">
        <v>0</v>
      </c>
      <c r="M40" s="172">
        <v>0</v>
      </c>
      <c r="N40" s="172">
        <v>4.0484405211394214E-4</v>
      </c>
      <c r="O40" s="177">
        <f t="shared" si="18"/>
        <v>1</v>
      </c>
      <c r="P40" s="170">
        <v>0.24544707534354265</v>
      </c>
      <c r="Q40" s="171">
        <v>0.58907413071153536</v>
      </c>
      <c r="R40" s="171">
        <v>5.1357658509722362E-2</v>
      </c>
      <c r="S40" s="171">
        <v>9.7748133987217052E-3</v>
      </c>
      <c r="T40" s="173">
        <v>3.0674635394839622E-3</v>
      </c>
      <c r="U40" s="173">
        <v>1.3001834993513092E-2</v>
      </c>
      <c r="V40" s="173">
        <v>8.3945706513227636E-2</v>
      </c>
      <c r="W40" s="173">
        <v>4.089951385978617E-4</v>
      </c>
      <c r="X40" s="173">
        <v>3.1084826609435795E-3</v>
      </c>
      <c r="Y40" s="173">
        <v>2.0449756929893085E-4</v>
      </c>
      <c r="Z40" s="173">
        <v>2.0449756929893085E-4</v>
      </c>
      <c r="AA40" s="174">
        <f t="shared" si="23"/>
        <v>4.0484405211394214E-4</v>
      </c>
      <c r="AB40" s="177">
        <f t="shared" si="19"/>
        <v>0.99999999999999989</v>
      </c>
      <c r="AC40" s="170">
        <v>0.24544707534354265</v>
      </c>
      <c r="AD40" s="171">
        <v>0.31003901616396601</v>
      </c>
      <c r="AE40" s="171">
        <v>2.8532032505401313E-2</v>
      </c>
      <c r="AF40" s="171">
        <v>2.7928038282062011E-3</v>
      </c>
      <c r="AG40" s="173">
        <v>3.4974226398219212E-2</v>
      </c>
      <c r="AH40" s="173">
        <v>0.10872212356971885</v>
      </c>
      <c r="AI40" s="173">
        <v>0.23223215449546269</v>
      </c>
      <c r="AJ40" s="173">
        <v>6.9948452796438423E-3</v>
      </c>
      <c r="AK40" s="173">
        <v>2.2866033084081517E-2</v>
      </c>
      <c r="AL40" s="173">
        <v>3.4974226398219212E-3</v>
      </c>
      <c r="AM40" s="173">
        <v>3.4974226398219212E-3</v>
      </c>
      <c r="AN40" s="174">
        <f t="shared" si="24"/>
        <v>4.0484405211394214E-4</v>
      </c>
      <c r="AO40" s="177">
        <f t="shared" si="20"/>
        <v>1</v>
      </c>
      <c r="AP40" s="170">
        <v>0.24544707534354265</v>
      </c>
      <c r="AQ40" s="171">
        <v>0.21702731131477621</v>
      </c>
      <c r="AR40" s="171">
        <v>1.997242275378092E-2</v>
      </c>
      <c r="AS40" s="171">
        <v>1.3964019141031005E-3</v>
      </c>
      <c r="AT40" s="173">
        <v>5.6588747562138178E-2</v>
      </c>
      <c r="AU40" s="173">
        <v>0.17356568706147577</v>
      </c>
      <c r="AV40" s="173">
        <v>0.21580951567835355</v>
      </c>
      <c r="AW40" s="173">
        <v>1.3581299414913164E-2</v>
      </c>
      <c r="AX40" s="173">
        <v>4.2625395489889473E-2</v>
      </c>
      <c r="AY40" s="173">
        <v>6.7906497074565822E-3</v>
      </c>
      <c r="AZ40" s="173">
        <v>6.7906497074565822E-3</v>
      </c>
      <c r="BA40" s="174">
        <f t="shared" si="25"/>
        <v>4.0484405211394214E-4</v>
      </c>
      <c r="BB40" s="177">
        <f t="shared" si="21"/>
        <v>1.0000000000000002</v>
      </c>
      <c r="BC40" s="170">
        <v>0.24544707534354265</v>
      </c>
      <c r="BD40" s="171">
        <v>3.1003901616396629E-2</v>
      </c>
      <c r="BE40" s="171">
        <v>2.8532032505401337E-3</v>
      </c>
      <c r="BF40" s="171">
        <v>6.9820095705155102E-4</v>
      </c>
      <c r="BG40" s="173">
        <v>9.8482621598366599E-2</v>
      </c>
      <c r="BH40" s="173">
        <v>0.29924730917016096</v>
      </c>
      <c r="BI40" s="173">
        <v>0.18867118463552207</v>
      </c>
      <c r="BJ40" s="173">
        <v>2.6590307831558985E-2</v>
      </c>
      <c r="BK40" s="173">
        <v>8.1652420739826939E-2</v>
      </c>
      <c r="BL40" s="173">
        <v>1.3295153915779493E-2</v>
      </c>
      <c r="BM40" s="173">
        <v>1.3295153915779493E-2</v>
      </c>
      <c r="BN40" s="174">
        <f t="shared" si="26"/>
        <v>4.0484405211394214E-4</v>
      </c>
      <c r="BO40" s="177">
        <f t="shared" si="22"/>
        <v>1.0016413770266395</v>
      </c>
    </row>
    <row r="41" spans="1:67" outlineLevel="1" x14ac:dyDescent="0.3"/>
    <row r="42" spans="1:67" outlineLevel="1" x14ac:dyDescent="0.3"/>
    <row r="43" spans="1:67" outlineLevel="1" x14ac:dyDescent="0.3"/>
    <row r="44" spans="1:67" s="48" customFormat="1" outlineLevel="1" x14ac:dyDescent="0.3">
      <c r="A44" s="48" t="str">
        <f t="shared" ref="A44:A72" si="27">A12</f>
        <v>Austria</v>
      </c>
      <c r="B44" s="48" t="str">
        <f>O44</f>
        <v>electricity 25% 
gas 25%
coal %
oil 16%
renewables 33%</v>
      </c>
      <c r="C44" s="48" t="str">
        <f t="shared" ref="C44:C72" si="28">AB44</f>
        <v>electricity 25% 
gas 24%
coal %
oil 14%
renewables 36%</v>
      </c>
      <c r="D44" s="48" t="str">
        <f t="shared" ref="D44:D72" si="29">AO44</f>
        <v>electricity 27% 
gas 13%
coal %
oil 8%
renewables 52%</v>
      </c>
      <c r="E44" s="48" t="str">
        <f t="shared" ref="E44:E72" si="30">BB44</f>
        <v>electricity 29% 
gas 9%
coal %
oil 6%
renewables 57%</v>
      </c>
      <c r="F44" s="48" t="str">
        <f t="shared" ref="F44:F72" si="31">BO44</f>
        <v>electricity 31% 
gas 1%
coal %
oil 1%
renewables 67%</v>
      </c>
      <c r="O44" s="48" t="str">
        <f>"electricity "&amp;TEXT(C12+G12,"0% 
")&amp;"gas "&amp;TEXT(D12,"#%
")&amp;"coal "&amp;TEXT(F12,"#%
")&amp;"oil "&amp;TEXT(E12,"#%
")&amp;"renewables "&amp;TEXT(SUM(H12:N12),"#%")</f>
        <v>electricity 25% 
gas 25%
coal %
oil 16%
renewables 33%</v>
      </c>
      <c r="AB44" s="48" t="str">
        <f>"electricity "&amp;TEXT(P12+T12,"0% 
")&amp;"gas "&amp;TEXT(Q12,"#%
")&amp;"coal "&amp;TEXT(S12,"#%
")&amp;"oil "&amp;TEXT(R12,"#%
")&amp;"renewables "&amp;TEXT(SUM(U12:AA12),"#%")</f>
        <v>electricity 25% 
gas 24%
coal %
oil 14%
renewables 36%</v>
      </c>
      <c r="AO44" s="48" t="str">
        <f>"electricity "&amp;TEXT(AC12+AG12,"0% 
")&amp;"gas "&amp;TEXT(AD12,"#%
")&amp;"coal "&amp;TEXT(AF12,"#%
")&amp;"oil "&amp;TEXT(AE12,"#%
")&amp;"renewables "&amp;TEXT(SUM(AH12:AN12),"#%")</f>
        <v>electricity 27% 
gas 13%
coal %
oil 8%
renewables 52%</v>
      </c>
      <c r="BB44" s="48" t="str">
        <f>"electricity "&amp;TEXT(AP12+AT12,"0% 
")&amp;"gas "&amp;TEXT(AQ12,"#%
")&amp;"coal "&amp;TEXT(AS12,"#%
")&amp;"oil "&amp;TEXT(AR12,"#%
")&amp;"renewables "&amp;TEXT(SUM(AU12:BA12),"#%")</f>
        <v>electricity 29% 
gas 9%
coal %
oil 6%
renewables 57%</v>
      </c>
      <c r="BO44" s="48" t="str">
        <f>"electricity "&amp;TEXT(BC12+BG12,"0% 
")&amp;"gas "&amp;TEXT(BD12,"#%
")&amp;"coal "&amp;TEXT(BF12,"#%
")&amp;"oil "&amp;TEXT(BE12,"#%
")&amp;"renewables "&amp;TEXT(SUM(BH12:BN12),"#%")</f>
        <v>electricity 31% 
gas 1%
coal %
oil 1%
renewables 67%</v>
      </c>
    </row>
    <row r="45" spans="1:67" s="48" customFormat="1" outlineLevel="1" x14ac:dyDescent="0.3">
      <c r="A45" s="48" t="str">
        <f t="shared" si="27"/>
        <v>Belgium</v>
      </c>
      <c r="B45" s="48" t="str">
        <f t="shared" ref="B45:B72" si="32">O45</f>
        <v>electricity 19% 
gas 43%
coal 1%
oil 28%
renewables 9%</v>
      </c>
      <c r="C45" s="48" t="str">
        <f t="shared" si="28"/>
        <v>electricity 19% 
gas 41%
coal 1%
oil 25%
renewables 14%</v>
      </c>
      <c r="D45" s="48" t="str">
        <f t="shared" si="29"/>
        <v>electricity 22% 
gas 22%
coal %
oil 14%
renewables 42%</v>
      </c>
      <c r="E45" s="48" t="str">
        <f t="shared" si="30"/>
        <v>electricity 25% 
gas 15%
coal %
oil 10%
renewables 50%</v>
      </c>
      <c r="F45" s="48" t="str">
        <f t="shared" si="31"/>
        <v>electricity 29% 
gas 2%
coal %
oil 1%
renewables 68%</v>
      </c>
      <c r="O45" s="48" t="str">
        <f t="shared" ref="O45:O72" si="33">"electricity "&amp;TEXT(C13+G13,"0% 
")&amp;"gas "&amp;TEXT(D13,"#%
")&amp;"coal "&amp;TEXT(F13,"#%
")&amp;"oil "&amp;TEXT(E13,"#%
")&amp;"renewables "&amp;TEXT(SUM(H13:N13),"#%")</f>
        <v>electricity 19% 
gas 43%
coal 1%
oil 28%
renewables 9%</v>
      </c>
      <c r="AB45" s="48" t="str">
        <f t="shared" ref="AB45:AB72" si="34">"electricity "&amp;TEXT(P13+T13,"0% 
")&amp;"gas "&amp;TEXT(Q13,"#%
")&amp;"coal "&amp;TEXT(S13,"#%
")&amp;"oil "&amp;TEXT(R13,"#%
")&amp;"renewables "&amp;TEXT(SUM(U13:AA13),"#%")</f>
        <v>electricity 19% 
gas 41%
coal 1%
oil 25%
renewables 14%</v>
      </c>
      <c r="AO45" s="48" t="str">
        <f t="shared" ref="AO45:AO72" si="35">"electricity "&amp;TEXT(AC13+AG13,"0% 
")&amp;"gas "&amp;TEXT(AD13,"#%
")&amp;"coal "&amp;TEXT(AF13,"#%
")&amp;"oil "&amp;TEXT(AE13,"#%
")&amp;"renewables "&amp;TEXT(SUM(AH13:AN13),"#%")</f>
        <v>electricity 22% 
gas 22%
coal %
oil 14%
renewables 42%</v>
      </c>
      <c r="BB45" s="48" t="str">
        <f t="shared" ref="BB45:BB72" si="36">"electricity "&amp;TEXT(AP13+AT13,"0% 
")&amp;"gas "&amp;TEXT(AQ13,"#%
")&amp;"coal "&amp;TEXT(AS13,"#%
")&amp;"oil "&amp;TEXT(AR13,"#%
")&amp;"renewables "&amp;TEXT(SUM(AU13:BA13),"#%")</f>
        <v>electricity 25% 
gas 15%
coal %
oil 10%
renewables 50%</v>
      </c>
      <c r="BO45" s="48" t="str">
        <f t="shared" ref="BO45:BO72" si="37">"electricity "&amp;TEXT(BC13+BG13,"0% 
")&amp;"gas "&amp;TEXT(BD13,"#%
")&amp;"coal "&amp;TEXT(BF13,"#%
")&amp;"oil "&amp;TEXT(BE13,"#%
")&amp;"renewables "&amp;TEXT(SUM(BH13:BN13),"#%")</f>
        <v>electricity 29% 
gas 2%
coal %
oil 1%
renewables 68%</v>
      </c>
    </row>
    <row r="46" spans="1:67" s="48" customFormat="1" outlineLevel="1" x14ac:dyDescent="0.3">
      <c r="A46" s="48" t="str">
        <f t="shared" si="27"/>
        <v>Bulgaria</v>
      </c>
      <c r="B46" s="48" t="str">
        <f t="shared" si="32"/>
        <v>electricity 48% 
gas 5%
coal 7%
oil %
renewables 40%</v>
      </c>
      <c r="C46" s="48" t="str">
        <f t="shared" si="28"/>
        <v>electricity 48% 
gas 5%
coal 5%
oil %
renewables 42%</v>
      </c>
      <c r="D46" s="48" t="str">
        <f t="shared" si="29"/>
        <v>electricity 49% 
gas 2%
coal 1%
oil %
renewables 47%</v>
      </c>
      <c r="E46" s="48" t="str">
        <f t="shared" si="30"/>
        <v>electricity 49% 
gas 2%
coal 1%
oil %
renewables 48%</v>
      </c>
      <c r="F46" s="48" t="str">
        <f t="shared" si="31"/>
        <v>electricity 50% 
gas %
coal %
oil %
renewables 50%</v>
      </c>
      <c r="O46" s="48" t="str">
        <f t="shared" si="33"/>
        <v>electricity 48% 
gas 5%
coal 7%
oil %
renewables 40%</v>
      </c>
      <c r="AB46" s="48" t="str">
        <f t="shared" si="34"/>
        <v>electricity 48% 
gas 5%
coal 5%
oil %
renewables 42%</v>
      </c>
      <c r="AO46" s="48" t="str">
        <f t="shared" si="35"/>
        <v>electricity 49% 
gas 2%
coal 1%
oil %
renewables 47%</v>
      </c>
      <c r="BB46" s="48" t="str">
        <f t="shared" si="36"/>
        <v>electricity 49% 
gas 2%
coal 1%
oil %
renewables 48%</v>
      </c>
      <c r="BO46" s="48" t="str">
        <f t="shared" si="37"/>
        <v>electricity 50% 
gas %
coal %
oil %
renewables 50%</v>
      </c>
    </row>
    <row r="47" spans="1:67" s="48" customFormat="1" outlineLevel="1" x14ac:dyDescent="0.3">
      <c r="A47" s="48" t="str">
        <f t="shared" si="27"/>
        <v>Croatia</v>
      </c>
      <c r="B47" s="48" t="str">
        <f t="shared" si="32"/>
        <v>electricity 24% 
gas 23%
coal %
oil 3%
renewables 50%</v>
      </c>
      <c r="C47" s="48" t="str">
        <f t="shared" si="28"/>
        <v>electricity 24% 
gas 22%
coal %
oil 2%
renewables 52%</v>
      </c>
      <c r="D47" s="48" t="str">
        <f t="shared" si="29"/>
        <v>electricity 25% 
gas 11%
coal %
oil 1%
renewables 62%</v>
      </c>
      <c r="E47" s="48" t="str">
        <f t="shared" si="30"/>
        <v>electricity 26% 
gas 8%
coal %
oil 1%
renewables 65%</v>
      </c>
      <c r="F47" s="48" t="str">
        <f t="shared" si="31"/>
        <v>electricity 28% 
gas 1%
coal %
oil %
renewables 71%</v>
      </c>
      <c r="O47" s="48" t="str">
        <f t="shared" si="33"/>
        <v>electricity 24% 
gas 23%
coal %
oil 3%
renewables 50%</v>
      </c>
      <c r="AB47" s="48" t="str">
        <f t="shared" si="34"/>
        <v>electricity 24% 
gas 22%
coal %
oil 2%
renewables 52%</v>
      </c>
      <c r="AO47" s="48" t="str">
        <f t="shared" si="35"/>
        <v>electricity 25% 
gas 11%
coal %
oil 1%
renewables 62%</v>
      </c>
      <c r="BB47" s="48" t="str">
        <f t="shared" si="36"/>
        <v>electricity 26% 
gas 8%
coal %
oil 1%
renewables 65%</v>
      </c>
      <c r="BO47" s="48" t="str">
        <f t="shared" si="37"/>
        <v>electricity 28% 
gas 1%
coal %
oil %
renewables 71%</v>
      </c>
    </row>
    <row r="48" spans="1:67" s="48" customFormat="1" outlineLevel="1" x14ac:dyDescent="0.3">
      <c r="A48" s="48" t="str">
        <f t="shared" si="27"/>
        <v>Cyprus</v>
      </c>
      <c r="B48" s="48" t="str">
        <f t="shared" si="32"/>
        <v>electricity 43% 
gas 11%
coal %
oil 23%
renewables 23%</v>
      </c>
      <c r="C48" s="48" t="str">
        <f t="shared" si="28"/>
        <v>electricity 43% 
gas 11%
coal %
oil 21%
renewables 26%</v>
      </c>
      <c r="D48" s="48" t="str">
        <f t="shared" si="29"/>
        <v>electricity 44% 
gas 6%
coal %
oil 12%
renewables 38%</v>
      </c>
      <c r="E48" s="48" t="str">
        <f t="shared" si="30"/>
        <v>electricity 45% 
gas 4%
coal %
oil 8%
renewables 42%</v>
      </c>
      <c r="F48" s="48" t="str">
        <f t="shared" si="31"/>
        <v>electricity 48% 
gas 1%
coal %
oil 1%
renewables 51%</v>
      </c>
      <c r="O48" s="48" t="str">
        <f t="shared" si="33"/>
        <v>electricity 43% 
gas 11%
coal %
oil 23%
renewables 23%</v>
      </c>
      <c r="AB48" s="48" t="str">
        <f t="shared" si="34"/>
        <v>electricity 43% 
gas 11%
coal %
oil 21%
renewables 26%</v>
      </c>
      <c r="AO48" s="48" t="str">
        <f t="shared" si="35"/>
        <v>electricity 44% 
gas 6%
coal %
oil 12%
renewables 38%</v>
      </c>
      <c r="BB48" s="48" t="str">
        <f t="shared" si="36"/>
        <v>electricity 45% 
gas 4%
coal %
oil 8%
renewables 42%</v>
      </c>
      <c r="BO48" s="48" t="str">
        <f t="shared" si="37"/>
        <v>electricity 48% 
gas 1%
coal %
oil 1%
renewables 51%</v>
      </c>
    </row>
    <row r="49" spans="1:67" s="48" customFormat="1" outlineLevel="1" x14ac:dyDescent="0.3">
      <c r="A49" s="48" t="str">
        <f t="shared" si="27"/>
        <v>Czech Republic</v>
      </c>
      <c r="B49" s="48" t="str">
        <f t="shared" si="32"/>
        <v>electricity 21% 
gas 32%
coal 14%
oil %
renewables 33%</v>
      </c>
      <c r="C49" s="48" t="str">
        <f t="shared" si="28"/>
        <v>electricity 21% 
gas 30%
coal 10%
oil %
renewables 39%</v>
      </c>
      <c r="D49" s="48" t="str">
        <f t="shared" si="29"/>
        <v>electricity 23% 
gas 16%
coal 3%
oil %
renewables 58%</v>
      </c>
      <c r="E49" s="48" t="str">
        <f t="shared" si="30"/>
        <v>electricity 25% 
gas 11%
coal 1%
oil %
renewables 63%</v>
      </c>
      <c r="F49" s="48" t="str">
        <f t="shared" si="31"/>
        <v>electricity 27% 
gas 2%
coal 1%
oil %
renewables 71%</v>
      </c>
      <c r="O49" s="48" t="str">
        <f t="shared" si="33"/>
        <v>electricity 21% 
gas 32%
coal 14%
oil %
renewables 33%</v>
      </c>
      <c r="AB49" s="48" t="str">
        <f t="shared" si="34"/>
        <v>electricity 21% 
gas 30%
coal 10%
oil %
renewables 39%</v>
      </c>
      <c r="AO49" s="48" t="str">
        <f t="shared" si="35"/>
        <v>electricity 23% 
gas 16%
coal 3%
oil %
renewables 58%</v>
      </c>
      <c r="BB49" s="48" t="str">
        <f t="shared" si="36"/>
        <v>electricity 25% 
gas 11%
coal 1%
oil %
renewables 63%</v>
      </c>
      <c r="BO49" s="48" t="str">
        <f t="shared" si="37"/>
        <v>electricity 27% 
gas 2%
coal 1%
oil %
renewables 71%</v>
      </c>
    </row>
    <row r="50" spans="1:67" s="48" customFormat="1" outlineLevel="1" x14ac:dyDescent="0.3">
      <c r="A50" s="48" t="str">
        <f t="shared" si="27"/>
        <v>Denmark</v>
      </c>
      <c r="B50" s="48" t="str">
        <f t="shared" si="32"/>
        <v>electricity 29% 
gas 21%
coal %
oil 4%
renewables 45%</v>
      </c>
      <c r="C50" s="48" t="str">
        <f t="shared" si="28"/>
        <v>electricity 30% 
gas 20%
coal %
oil 4%
renewables 47%</v>
      </c>
      <c r="D50" s="48" t="str">
        <f t="shared" si="29"/>
        <v>electricity 31% 
gas 11%
coal %
oil 2%
renewables 57%</v>
      </c>
      <c r="E50" s="48" t="str">
        <f t="shared" si="30"/>
        <v>electricity 32% 
gas 7%
coal %
oil 1%
renewables 60%</v>
      </c>
      <c r="F50" s="48" t="str">
        <f t="shared" si="31"/>
        <v>electricity 33% 
gas 1%
coal %
oil %
renewables 66%</v>
      </c>
      <c r="O50" s="48" t="str">
        <f t="shared" si="33"/>
        <v>electricity 29% 
gas 21%
coal %
oil 4%
renewables 45%</v>
      </c>
      <c r="AB50" s="48" t="str">
        <f t="shared" si="34"/>
        <v>electricity 30% 
gas 20%
coal %
oil 4%
renewables 47%</v>
      </c>
      <c r="AO50" s="48" t="str">
        <f t="shared" si="35"/>
        <v>electricity 31% 
gas 11%
coal %
oil 2%
renewables 57%</v>
      </c>
      <c r="BB50" s="48" t="str">
        <f t="shared" si="36"/>
        <v>electricity 32% 
gas 7%
coal %
oil 1%
renewables 60%</v>
      </c>
      <c r="BO50" s="48" t="str">
        <f t="shared" si="37"/>
        <v>electricity 33% 
gas 1%
coal %
oil %
renewables 66%</v>
      </c>
    </row>
    <row r="51" spans="1:67" s="48" customFormat="1" outlineLevel="1" x14ac:dyDescent="0.3">
      <c r="A51" s="48" t="str">
        <f t="shared" si="27"/>
        <v>Estonia</v>
      </c>
      <c r="B51" s="48" t="str">
        <f t="shared" si="32"/>
        <v>electricity 27% 
gas 11%
coal %
oil %
renewables 62%</v>
      </c>
      <c r="C51" s="48" t="str">
        <f t="shared" si="28"/>
        <v>electricity 27% 
gas 10%
coal %
oil %
renewables 63%</v>
      </c>
      <c r="D51" s="48" t="str">
        <f t="shared" si="29"/>
        <v>electricity 28% 
gas 5%
coal %
oil %
renewables 67%</v>
      </c>
      <c r="E51" s="48" t="str">
        <f t="shared" si="30"/>
        <v>electricity 28% 
gas 4%
coal %
oil %
renewables 68%</v>
      </c>
      <c r="F51" s="48" t="str">
        <f t="shared" si="31"/>
        <v>electricity 29% 
gas 1%
coal %
oil %
renewables 71%</v>
      </c>
      <c r="O51" s="48" t="str">
        <f t="shared" si="33"/>
        <v>electricity 27% 
gas 11%
coal %
oil %
renewables 62%</v>
      </c>
      <c r="AB51" s="48" t="str">
        <f t="shared" si="34"/>
        <v>electricity 27% 
gas 10%
coal %
oil %
renewables 63%</v>
      </c>
      <c r="AO51" s="48" t="str">
        <f t="shared" si="35"/>
        <v>electricity 28% 
gas 5%
coal %
oil %
renewables 67%</v>
      </c>
      <c r="BB51" s="48" t="str">
        <f t="shared" si="36"/>
        <v>electricity 28% 
gas 4%
coal %
oil %
renewables 68%</v>
      </c>
      <c r="BO51" s="48" t="str">
        <f t="shared" si="37"/>
        <v>electricity 29% 
gas 1%
coal %
oil %
renewables 71%</v>
      </c>
    </row>
    <row r="52" spans="1:67" s="48" customFormat="1" outlineLevel="1" x14ac:dyDescent="0.3">
      <c r="A52" s="48" t="str">
        <f t="shared" si="27"/>
        <v>Finland</v>
      </c>
      <c r="B52" s="48" t="str">
        <f t="shared" si="32"/>
        <v>electricity 47% 
gas 1%
coal %
oil 6%
renewables 46%</v>
      </c>
      <c r="C52" s="48" t="str">
        <f t="shared" si="28"/>
        <v>electricity 47% 
gas 1%
coal %
oil 6%
renewables 47%</v>
      </c>
      <c r="D52" s="48" t="str">
        <f t="shared" si="29"/>
        <v>electricity 47% 
gas %
coal %
oil 3%
renewables 50%</v>
      </c>
      <c r="E52" s="48" t="str">
        <f t="shared" si="30"/>
        <v>electricity 47% 
gas %
coal %
oil 2%
renewables 50%</v>
      </c>
      <c r="F52" s="48" t="str">
        <f t="shared" si="31"/>
        <v>electricity 48% 
gas %
coal %
oil %
renewables 52%</v>
      </c>
      <c r="O52" s="48" t="str">
        <f t="shared" si="33"/>
        <v>electricity 47% 
gas 1%
coal %
oil 6%
renewables 46%</v>
      </c>
      <c r="AB52" s="48" t="str">
        <f t="shared" si="34"/>
        <v>electricity 47% 
gas 1%
coal %
oil 6%
renewables 47%</v>
      </c>
      <c r="AO52" s="48" t="str">
        <f t="shared" si="35"/>
        <v>electricity 47% 
gas %
coal %
oil 3%
renewables 50%</v>
      </c>
      <c r="BB52" s="48" t="str">
        <f t="shared" si="36"/>
        <v>electricity 47% 
gas %
coal %
oil 2%
renewables 50%</v>
      </c>
      <c r="BO52" s="48" t="str">
        <f t="shared" si="37"/>
        <v>electricity 48% 
gas %
coal %
oil %
renewables 52%</v>
      </c>
    </row>
    <row r="53" spans="1:67" s="48" customFormat="1" outlineLevel="1" x14ac:dyDescent="0.3">
      <c r="A53" s="48" t="str">
        <f t="shared" si="27"/>
        <v>France</v>
      </c>
      <c r="B53" s="48" t="str">
        <f t="shared" si="32"/>
        <v>electricity 36% 
gas 30%
coal %
oil 10%
renewables 25%</v>
      </c>
      <c r="C53" s="48" t="str">
        <f t="shared" si="28"/>
        <v>electricity 36% 
gas 28%
coal %
oil 9%
renewables 27%</v>
      </c>
      <c r="D53" s="48" t="str">
        <f t="shared" si="29"/>
        <v>electricity 38% 
gas 15%
coal %
oil 5%
renewables 42%</v>
      </c>
      <c r="E53" s="48" t="str">
        <f t="shared" si="30"/>
        <v>electricity 39% 
gas 10%
coal %
oil 3%
renewables 47%</v>
      </c>
      <c r="F53" s="48" t="str">
        <f t="shared" si="31"/>
        <v>electricity 42% 
gas 1%
coal %
oil %
renewables 56%</v>
      </c>
      <c r="O53" s="48" t="str">
        <f t="shared" si="33"/>
        <v>electricity 36% 
gas 30%
coal %
oil 10%
renewables 25%</v>
      </c>
      <c r="AB53" s="48" t="str">
        <f t="shared" si="34"/>
        <v>electricity 36% 
gas 28%
coal %
oil 9%
renewables 27%</v>
      </c>
      <c r="AO53" s="48" t="str">
        <f t="shared" si="35"/>
        <v>electricity 38% 
gas 15%
coal %
oil 5%
renewables 42%</v>
      </c>
      <c r="BB53" s="48" t="str">
        <f t="shared" si="36"/>
        <v>electricity 39% 
gas 10%
coal %
oil 3%
renewables 47%</v>
      </c>
      <c r="BO53" s="48" t="str">
        <f t="shared" si="37"/>
        <v>electricity 42% 
gas 1%
coal %
oil %
renewables 56%</v>
      </c>
    </row>
    <row r="54" spans="1:67" s="48" customFormat="1" outlineLevel="1" x14ac:dyDescent="0.3">
      <c r="A54" s="48" t="str">
        <f t="shared" si="27"/>
        <v>Germany</v>
      </c>
      <c r="B54" s="48" t="str">
        <f t="shared" si="32"/>
        <v>electricity 21% 
gas 43%
coal 1%
oil 19%
renewables 16%</v>
      </c>
      <c r="C54" s="48" t="str">
        <f t="shared" si="28"/>
        <v>electricity 21% 
gas 41%
coal 1%
oil 18%
renewables 20%</v>
      </c>
      <c r="D54" s="48" t="str">
        <f t="shared" si="29"/>
        <v>electricity 24% 
gas 21%
coal %
oil 10%
renewables 45%</v>
      </c>
      <c r="E54" s="48" t="str">
        <f t="shared" si="30"/>
        <v>electricity 26% 
gas 15%
coal %
oil 7%
renewables 52%</v>
      </c>
      <c r="F54" s="48" t="str">
        <f t="shared" si="31"/>
        <v>electricity 30% 
gas 2%
coal %
oil 1%
renewables 67%</v>
      </c>
      <c r="O54" s="48" t="str">
        <f t="shared" si="33"/>
        <v>electricity 21% 
gas 43%
coal 1%
oil 19%
renewables 16%</v>
      </c>
      <c r="AB54" s="48" t="str">
        <f t="shared" si="34"/>
        <v>electricity 21% 
gas 41%
coal 1%
oil 18%
renewables 20%</v>
      </c>
      <c r="AO54" s="48" t="str">
        <f t="shared" si="35"/>
        <v>electricity 24% 
gas 21%
coal %
oil 10%
renewables 45%</v>
      </c>
      <c r="BB54" s="48" t="str">
        <f t="shared" si="36"/>
        <v>electricity 26% 
gas 15%
coal %
oil 7%
renewables 52%</v>
      </c>
      <c r="BO54" s="48" t="str">
        <f t="shared" si="37"/>
        <v>electricity 30% 
gas 2%
coal %
oil 1%
renewables 67%</v>
      </c>
    </row>
    <row r="55" spans="1:67" s="48" customFormat="1" outlineLevel="1" x14ac:dyDescent="0.3">
      <c r="A55" s="48" t="str">
        <f t="shared" si="27"/>
        <v>Greece</v>
      </c>
      <c r="B55" s="48" t="str">
        <f t="shared" si="32"/>
        <v>electricity 41% 
gas 12%
coal %
oil 20%
renewables 27%</v>
      </c>
      <c r="C55" s="48" t="str">
        <f t="shared" si="28"/>
        <v>electricity 42% 
gas 11%
coal %
oil 18%
renewables 29%</v>
      </c>
      <c r="D55" s="48" t="str">
        <f t="shared" si="29"/>
        <v>electricity 43% 
gas 6%
coal %
oil 10%
renewables 41%</v>
      </c>
      <c r="E55" s="48" t="str">
        <f t="shared" si="30"/>
        <v>electricity 44% 
gas 4%
coal %
oil 7%
renewables 45%</v>
      </c>
      <c r="F55" s="48" t="str">
        <f t="shared" si="31"/>
        <v>electricity 46% 
gas 1%
coal %
oil 1%
renewables 53%</v>
      </c>
      <c r="O55" s="48" t="str">
        <f t="shared" si="33"/>
        <v>electricity 41% 
gas 12%
coal %
oil 20%
renewables 27%</v>
      </c>
      <c r="AB55" s="48" t="str">
        <f t="shared" si="34"/>
        <v>electricity 42% 
gas 11%
coal %
oil 18%
renewables 29%</v>
      </c>
      <c r="AO55" s="48" t="str">
        <f t="shared" si="35"/>
        <v>electricity 43% 
gas 6%
coal %
oil 10%
renewables 41%</v>
      </c>
      <c r="BB55" s="48" t="str">
        <f t="shared" si="36"/>
        <v>electricity 44% 
gas 4%
coal %
oil 7%
renewables 45%</v>
      </c>
      <c r="BO55" s="48" t="str">
        <f t="shared" si="37"/>
        <v>electricity 46% 
gas 1%
coal %
oil 1%
renewables 53%</v>
      </c>
    </row>
    <row r="56" spans="1:67" s="48" customFormat="1" outlineLevel="1" x14ac:dyDescent="0.3">
      <c r="A56" s="48" t="str">
        <f t="shared" si="27"/>
        <v>Hungary</v>
      </c>
      <c r="B56" s="48" t="str">
        <f t="shared" si="32"/>
        <v>electricity 16% 
gas 50%
coal 2%
oil %
renewables 31%</v>
      </c>
      <c r="C56" s="48" t="str">
        <f t="shared" si="28"/>
        <v>electricity 17% 
gas 48%
coal 2%
oil %
renewables 34%</v>
      </c>
      <c r="D56" s="48" t="str">
        <f t="shared" si="29"/>
        <v>electricity 19% 
gas 25%
coal %
oil %
renewables 55%</v>
      </c>
      <c r="E56" s="48" t="str">
        <f t="shared" si="30"/>
        <v>electricity 21% 
gas 18%
coal %
oil %
renewables 61%</v>
      </c>
      <c r="F56" s="48" t="str">
        <f t="shared" si="31"/>
        <v>electricity 24% 
gas 3%
coal %
oil %
renewables 74%</v>
      </c>
      <c r="O56" s="48" t="str">
        <f t="shared" si="33"/>
        <v>electricity 16% 
gas 50%
coal 2%
oil %
renewables 31%</v>
      </c>
      <c r="AB56" s="48" t="str">
        <f t="shared" si="34"/>
        <v>electricity 17% 
gas 48%
coal 2%
oil %
renewables 34%</v>
      </c>
      <c r="AO56" s="48" t="str">
        <f t="shared" si="35"/>
        <v>electricity 19% 
gas 25%
coal %
oil %
renewables 55%</v>
      </c>
      <c r="BB56" s="48" t="str">
        <f t="shared" si="36"/>
        <v>electricity 21% 
gas 18%
coal %
oil %
renewables 61%</v>
      </c>
      <c r="BO56" s="48" t="str">
        <f t="shared" si="37"/>
        <v>electricity 24% 
gas 3%
coal %
oil %
renewables 74%</v>
      </c>
    </row>
    <row r="57" spans="1:67" s="48" customFormat="1" outlineLevel="1" x14ac:dyDescent="0.3">
      <c r="A57" s="48" t="str">
        <f t="shared" si="27"/>
        <v>Ireland</v>
      </c>
      <c r="B57" s="48" t="str">
        <f t="shared" si="32"/>
        <v>electricity 28% 
gas 23%
coal 12%
oil 36%
renewables 2%</v>
      </c>
      <c r="C57" s="48" t="str">
        <f t="shared" si="28"/>
        <v>electricity 28% 
gas 22%
coal 8%
oil 32%
renewables 9%</v>
      </c>
      <c r="D57" s="48" t="str">
        <f t="shared" si="29"/>
        <v>electricity 32% 
gas 12%
coal 2%
oil 18%
renewables 37%</v>
      </c>
      <c r="E57" s="48" t="str">
        <f t="shared" si="30"/>
        <v>electricity 34% 
gas 8%
coal 1%
oil 12%
renewables 44%</v>
      </c>
      <c r="F57" s="48" t="str">
        <f t="shared" si="31"/>
        <v>electricity 38% 
gas 1%
coal 1%
oil 2%
renewables 59%</v>
      </c>
      <c r="O57" s="48" t="str">
        <f t="shared" si="33"/>
        <v>electricity 28% 
gas 23%
coal 12%
oil 36%
renewables 2%</v>
      </c>
      <c r="AB57" s="48" t="str">
        <f t="shared" si="34"/>
        <v>electricity 28% 
gas 22%
coal 8%
oil 32%
renewables 9%</v>
      </c>
      <c r="AO57" s="48" t="str">
        <f t="shared" si="35"/>
        <v>electricity 32% 
gas 12%
coal 2%
oil 18%
renewables 37%</v>
      </c>
      <c r="BB57" s="48" t="str">
        <f t="shared" si="36"/>
        <v>electricity 34% 
gas 8%
coal 1%
oil 12%
renewables 44%</v>
      </c>
      <c r="BO57" s="48" t="str">
        <f t="shared" si="37"/>
        <v>electricity 38% 
gas 1%
coal 1%
oil 2%
renewables 59%</v>
      </c>
    </row>
    <row r="58" spans="1:67" s="48" customFormat="1" outlineLevel="1" x14ac:dyDescent="0.3">
      <c r="A58" s="48" t="str">
        <f t="shared" si="27"/>
        <v>Italy</v>
      </c>
      <c r="B58" s="48" t="str">
        <f t="shared" si="32"/>
        <v>electricity 18% 
gas 59%
coal %
oil 1%
renewables 22%</v>
      </c>
      <c r="C58" s="48" t="str">
        <f t="shared" si="28"/>
        <v>electricity 18% 
gas 56%
coal %
oil 1%
renewables 25%</v>
      </c>
      <c r="D58" s="48" t="str">
        <f t="shared" si="29"/>
        <v>electricity 21% 
gas 30%
coal %
oil 1%
renewables 49%</v>
      </c>
      <c r="E58" s="48" t="str">
        <f t="shared" si="30"/>
        <v>electricity 22% 
gas 21%
coal %
oil %
renewables 56%</v>
      </c>
      <c r="F58" s="48" t="str">
        <f t="shared" si="31"/>
        <v>electricity 26% 
gas 3%
coal %
oil %
renewables 71%</v>
      </c>
      <c r="O58" s="48" t="str">
        <f t="shared" si="33"/>
        <v>electricity 18% 
gas 59%
coal %
oil 1%
renewables 22%</v>
      </c>
      <c r="AB58" s="48" t="str">
        <f t="shared" si="34"/>
        <v>electricity 18% 
gas 56%
coal %
oil 1%
renewables 25%</v>
      </c>
      <c r="AO58" s="48" t="str">
        <f t="shared" si="35"/>
        <v>electricity 21% 
gas 30%
coal %
oil 1%
renewables 49%</v>
      </c>
      <c r="BB58" s="48" t="str">
        <f t="shared" si="36"/>
        <v>electricity 22% 
gas 21%
coal %
oil %
renewables 56%</v>
      </c>
      <c r="BO58" s="48" t="str">
        <f t="shared" si="37"/>
        <v>electricity 26% 
gas 3%
coal %
oil %
renewables 71%</v>
      </c>
    </row>
    <row r="59" spans="1:67" s="48" customFormat="1" outlineLevel="1" x14ac:dyDescent="0.3">
      <c r="A59" s="48" t="str">
        <f t="shared" si="27"/>
        <v>Latvia</v>
      </c>
      <c r="B59" s="48" t="str">
        <f t="shared" si="32"/>
        <v>electricity 18% 
gas 17%
coal 1%
oil 5%
renewables 59%</v>
      </c>
      <c r="C59" s="48" t="str">
        <f t="shared" si="28"/>
        <v>electricity 18% 
gas 16%
coal 1%
oil 5%
renewables 60%</v>
      </c>
      <c r="D59" s="48" t="str">
        <f t="shared" si="29"/>
        <v>electricity 19% 
gas 8%
coal %
oil 3%
renewables 69%</v>
      </c>
      <c r="E59" s="48" t="str">
        <f t="shared" si="30"/>
        <v>electricity 20% 
gas 6%
coal %
oil 2%
renewables 72%</v>
      </c>
      <c r="F59" s="48" t="str">
        <f t="shared" si="31"/>
        <v>electricity 21% 
gas 1%
coal %
oil %
renewables 78%</v>
      </c>
      <c r="O59" s="48" t="str">
        <f t="shared" si="33"/>
        <v>electricity 18% 
gas 17%
coal 1%
oil 5%
renewables 59%</v>
      </c>
      <c r="AB59" s="48" t="str">
        <f t="shared" si="34"/>
        <v>electricity 18% 
gas 16%
coal 1%
oil 5%
renewables 60%</v>
      </c>
      <c r="AO59" s="48" t="str">
        <f t="shared" si="35"/>
        <v>electricity 19% 
gas 8%
coal %
oil 3%
renewables 69%</v>
      </c>
      <c r="BB59" s="48" t="str">
        <f t="shared" si="36"/>
        <v>electricity 20% 
gas 6%
coal %
oil 2%
renewables 72%</v>
      </c>
      <c r="BO59" s="48" t="str">
        <f t="shared" si="37"/>
        <v>electricity 21% 
gas 1%
coal %
oil %
renewables 78%</v>
      </c>
    </row>
    <row r="60" spans="1:67" s="48" customFormat="1" outlineLevel="1" x14ac:dyDescent="0.3">
      <c r="A60" s="48" t="str">
        <f t="shared" si="27"/>
        <v>Lithuania</v>
      </c>
      <c r="B60" s="48" t="str">
        <f t="shared" si="32"/>
        <v>electricity 26% 
gas 20%
coal 6%
oil 3%
renewables 46%</v>
      </c>
      <c r="C60" s="48" t="str">
        <f t="shared" si="28"/>
        <v>electricity 26% 
gas 19%
coal 4%
oil 2%
renewables 48%</v>
      </c>
      <c r="D60" s="48" t="str">
        <f t="shared" si="29"/>
        <v>electricity 27% 
gas 10%
coal 1%
oil 1%
renewables 60%</v>
      </c>
      <c r="E60" s="48" t="str">
        <f t="shared" si="30"/>
        <v>electricity 28% 
gas 7%
coal 1%
oil 1%
renewables 63%</v>
      </c>
      <c r="F60" s="48" t="str">
        <f t="shared" si="31"/>
        <v>electricity 30% 
gas 1%
coal %
oil %
renewables 69%</v>
      </c>
      <c r="O60" s="48" t="str">
        <f t="shared" si="33"/>
        <v>electricity 26% 
gas 20%
coal 6%
oil 3%
renewables 46%</v>
      </c>
      <c r="AB60" s="48" t="str">
        <f t="shared" si="34"/>
        <v>electricity 26% 
gas 19%
coal 4%
oil 2%
renewables 48%</v>
      </c>
      <c r="AO60" s="48" t="str">
        <f t="shared" si="35"/>
        <v>electricity 27% 
gas 10%
coal 1%
oil 1%
renewables 60%</v>
      </c>
      <c r="BB60" s="48" t="str">
        <f t="shared" si="36"/>
        <v>electricity 28% 
gas 7%
coal 1%
oil 1%
renewables 63%</v>
      </c>
      <c r="BO60" s="48" t="str">
        <f t="shared" si="37"/>
        <v>electricity 30% 
gas 1%
coal %
oil %
renewables 69%</v>
      </c>
    </row>
    <row r="61" spans="1:67" s="48" customFormat="1" outlineLevel="1" x14ac:dyDescent="0.3">
      <c r="A61" s="48" t="str">
        <f t="shared" si="27"/>
        <v>Luxembourg</v>
      </c>
      <c r="B61" s="48" t="str">
        <f t="shared" si="32"/>
        <v>electricity 16% 
gas 48%
coal %
oil 29%
renewables 7%</v>
      </c>
      <c r="C61" s="48" t="str">
        <f t="shared" si="28"/>
        <v>electricity 16% 
gas 46%
coal %
oil 26%
renewables 12%</v>
      </c>
      <c r="D61" s="48" t="str">
        <f t="shared" si="29"/>
        <v>electricity 20% 
gas 24%
coal %
oil 14%
renewables 42%</v>
      </c>
      <c r="E61" s="48" t="str">
        <f t="shared" si="30"/>
        <v>electricity 22% 
gas 17%
coal %
oil 10%
renewables 51%</v>
      </c>
      <c r="F61" s="48" t="str">
        <f t="shared" si="31"/>
        <v>electricity 27% 
gas 2%
coal %
oil 1%
renewables 70%</v>
      </c>
      <c r="O61" s="48" t="str">
        <f t="shared" si="33"/>
        <v>electricity 16% 
gas 48%
coal %
oil 29%
renewables 7%</v>
      </c>
      <c r="AB61" s="48" t="str">
        <f t="shared" si="34"/>
        <v>electricity 16% 
gas 46%
coal %
oil 26%
renewables 12%</v>
      </c>
      <c r="AO61" s="48" t="str">
        <f t="shared" si="35"/>
        <v>electricity 20% 
gas 24%
coal %
oil 14%
renewables 42%</v>
      </c>
      <c r="BB61" s="48" t="str">
        <f t="shared" si="36"/>
        <v>electricity 22% 
gas 17%
coal %
oil 10%
renewables 51%</v>
      </c>
      <c r="BO61" s="48" t="str">
        <f t="shared" si="37"/>
        <v>electricity 27% 
gas 2%
coal %
oil 1%
renewables 70%</v>
      </c>
    </row>
    <row r="62" spans="1:67" s="48" customFormat="1" outlineLevel="1" x14ac:dyDescent="0.3">
      <c r="A62" s="48" t="str">
        <f t="shared" si="27"/>
        <v>Malta</v>
      </c>
      <c r="B62" s="48" t="str">
        <f t="shared" si="32"/>
        <v>electricity 67% 
gas 16%
coal %
oil %
renewables 17%</v>
      </c>
      <c r="C62" s="48" t="str">
        <f t="shared" si="28"/>
        <v>electricity 67% 
gas 15%
coal %
oil %
renewables 18%</v>
      </c>
      <c r="D62" s="48" t="str">
        <f t="shared" si="29"/>
        <v>electricity 68% 
gas 8%
coal %
oil %
renewables 24%</v>
      </c>
      <c r="E62" s="48" t="str">
        <f t="shared" si="30"/>
        <v>electricity 69% 
gas 6%
coal %
oil %
renewables 26%</v>
      </c>
      <c r="F62" s="48" t="str">
        <f t="shared" si="31"/>
        <v>electricity 70% 
gas 1%
coal %
oil %
renewables 30%</v>
      </c>
      <c r="O62" s="48" t="str">
        <f t="shared" si="33"/>
        <v>electricity 67% 
gas 16%
coal %
oil %
renewables 17%</v>
      </c>
      <c r="AB62" s="48" t="str">
        <f t="shared" si="34"/>
        <v>electricity 67% 
gas 15%
coal %
oil %
renewables 18%</v>
      </c>
      <c r="AO62" s="48" t="str">
        <f t="shared" si="35"/>
        <v>electricity 68% 
gas 8%
coal %
oil %
renewables 24%</v>
      </c>
      <c r="BB62" s="48" t="str">
        <f t="shared" si="36"/>
        <v>electricity 69% 
gas 6%
coal %
oil %
renewables 26%</v>
      </c>
      <c r="BO62" s="48" t="str">
        <f t="shared" si="37"/>
        <v>electricity 70% 
gas 1%
coal %
oil %
renewables 30%</v>
      </c>
    </row>
    <row r="63" spans="1:67" s="48" customFormat="1" outlineLevel="1" x14ac:dyDescent="0.3">
      <c r="A63" s="48" t="str">
        <f t="shared" si="27"/>
        <v>Netherlands</v>
      </c>
      <c r="B63" s="48" t="str">
        <f t="shared" si="32"/>
        <v>electricity 21% 
gas 72%
coal %
oil %
renewables 6%</v>
      </c>
      <c r="C63" s="48" t="str">
        <f t="shared" si="28"/>
        <v>electricity 22% 
gas 69%
coal %
oil %
renewables 10%</v>
      </c>
      <c r="D63" s="48" t="str">
        <f t="shared" si="29"/>
        <v>electricity 25% 
gas 36%
coal %
oil %
renewables 39%</v>
      </c>
      <c r="E63" s="48" t="str">
        <f t="shared" si="30"/>
        <v>electricity 27% 
gas 25%
coal %
oil %
renewables 48%</v>
      </c>
      <c r="F63" s="48" t="str">
        <f t="shared" si="31"/>
        <v>electricity 32% 
gas 4%
coal %
oil %
renewables 65%</v>
      </c>
      <c r="O63" s="48" t="str">
        <f t="shared" si="33"/>
        <v>electricity 21% 
gas 72%
coal %
oil %
renewables 6%</v>
      </c>
      <c r="AB63" s="48" t="str">
        <f t="shared" si="34"/>
        <v>electricity 22% 
gas 69%
coal %
oil %
renewables 10%</v>
      </c>
      <c r="AO63" s="48" t="str">
        <f t="shared" si="35"/>
        <v>electricity 25% 
gas 36%
coal %
oil %
renewables 39%</v>
      </c>
      <c r="BB63" s="48" t="str">
        <f t="shared" si="36"/>
        <v>electricity 27% 
gas 25%
coal %
oil %
renewables 48%</v>
      </c>
      <c r="BO63" s="48" t="str">
        <f t="shared" si="37"/>
        <v>electricity 32% 
gas 4%
coal %
oil %
renewables 65%</v>
      </c>
    </row>
    <row r="64" spans="1:67" s="48" customFormat="1" outlineLevel="1" x14ac:dyDescent="0.3">
      <c r="A64" s="48" t="str">
        <f t="shared" si="27"/>
        <v>Poland</v>
      </c>
      <c r="B64" s="48" t="str">
        <f t="shared" si="32"/>
        <v>electricity 16% 
gas 26%
coal 40%
oil %
renewables 17%</v>
      </c>
      <c r="C64" s="48" t="str">
        <f t="shared" si="28"/>
        <v>electricity 17% 
gas 25%
coal 28%
oil %
renewables 30%</v>
      </c>
      <c r="D64" s="48" t="str">
        <f t="shared" si="29"/>
        <v>electricity 20% 
gas 13%
coal 8%
oil %
renewables 58%</v>
      </c>
      <c r="E64" s="48" t="str">
        <f t="shared" si="30"/>
        <v>electricity 23% 
gas 9%
coal 4%
oil %
renewables 64%</v>
      </c>
      <c r="F64" s="48" t="str">
        <f t="shared" si="31"/>
        <v>electricity 25% 
gas 1%
coal 2%
oil %
renewables 71%</v>
      </c>
      <c r="O64" s="48" t="str">
        <f t="shared" si="33"/>
        <v>electricity 16% 
gas 26%
coal 40%
oil %
renewables 17%</v>
      </c>
      <c r="AB64" s="48" t="str">
        <f t="shared" si="34"/>
        <v>electricity 17% 
gas 25%
coal 28%
oil %
renewables 30%</v>
      </c>
      <c r="AO64" s="48" t="str">
        <f t="shared" si="35"/>
        <v>electricity 20% 
gas 13%
coal 8%
oil %
renewables 58%</v>
      </c>
      <c r="BB64" s="48" t="str">
        <f t="shared" si="36"/>
        <v>electricity 23% 
gas 9%
coal 4%
oil %
renewables 64%</v>
      </c>
      <c r="BO64" s="48" t="str">
        <f t="shared" si="37"/>
        <v>electricity 25% 
gas 1%
coal 2%
oil %
renewables 71%</v>
      </c>
    </row>
    <row r="65" spans="1:67" s="48" customFormat="1" outlineLevel="1" x14ac:dyDescent="0.3">
      <c r="A65" s="48" t="str">
        <f t="shared" si="27"/>
        <v>Portugal</v>
      </c>
      <c r="B65" s="48" t="str">
        <f t="shared" si="32"/>
        <v>electricity 44% 
gas 24%
coal %
oil 2%
renewables 30%</v>
      </c>
      <c r="C65" s="48" t="str">
        <f t="shared" si="28"/>
        <v>electricity 44% 
gas 23%
coal %
oil 2%
renewables 31%</v>
      </c>
      <c r="D65" s="48" t="str">
        <f t="shared" si="29"/>
        <v>electricity 45% 
gas 12%
coal %
oil 1%
renewables 42%</v>
      </c>
      <c r="E65" s="48" t="str">
        <f t="shared" si="30"/>
        <v>electricity 46% 
gas 8%
coal %
oil 1%
renewables 45%</v>
      </c>
      <c r="F65" s="48" t="str">
        <f t="shared" si="31"/>
        <v>electricity 47% 
gas 1%
coal %
oil %
renewables 51%</v>
      </c>
      <c r="O65" s="48" t="str">
        <f t="shared" si="33"/>
        <v>electricity 44% 
gas 24%
coal %
oil 2%
renewables 30%</v>
      </c>
      <c r="AB65" s="48" t="str">
        <f t="shared" si="34"/>
        <v>electricity 44% 
gas 23%
coal %
oil 2%
renewables 31%</v>
      </c>
      <c r="AO65" s="48" t="str">
        <f t="shared" si="35"/>
        <v>electricity 45% 
gas 12%
coal %
oil 1%
renewables 42%</v>
      </c>
      <c r="BB65" s="48" t="str">
        <f t="shared" si="36"/>
        <v>electricity 46% 
gas 8%
coal %
oil 1%
renewables 45%</v>
      </c>
      <c r="BO65" s="48" t="str">
        <f t="shared" si="37"/>
        <v>electricity 47% 
gas 1%
coal %
oil %
renewables 51%</v>
      </c>
    </row>
    <row r="66" spans="1:67" s="48" customFormat="1" outlineLevel="1" x14ac:dyDescent="0.3">
      <c r="A66" s="48" t="str">
        <f t="shared" si="27"/>
        <v>Romania</v>
      </c>
      <c r="B66" s="48" t="str">
        <f t="shared" si="32"/>
        <v>electricity 16% 
gas 40%
coal 1%
oil %
renewables 43%</v>
      </c>
      <c r="C66" s="48" t="str">
        <f t="shared" si="28"/>
        <v>electricity 17% 
gas 38%
coal 1%
oil %
renewables 46%</v>
      </c>
      <c r="D66" s="48" t="str">
        <f t="shared" si="29"/>
        <v>electricity 18% 
gas 20%
coal %
oil %
renewables 62%</v>
      </c>
      <c r="E66" s="48" t="str">
        <f t="shared" si="30"/>
        <v>electricity 20% 
gas 14%
coal %
oil %
renewables 67%</v>
      </c>
      <c r="F66" s="48" t="str">
        <f t="shared" si="31"/>
        <v>electricity 22% 
gas 2%
coal %
oil %
renewables 76%</v>
      </c>
      <c r="O66" s="48" t="str">
        <f t="shared" si="33"/>
        <v>electricity 16% 
gas 40%
coal 1%
oil %
renewables 43%</v>
      </c>
      <c r="AB66" s="48" t="str">
        <f t="shared" si="34"/>
        <v>electricity 17% 
gas 38%
coal 1%
oil %
renewables 46%</v>
      </c>
      <c r="AO66" s="48" t="str">
        <f t="shared" si="35"/>
        <v>electricity 18% 
gas 20%
coal %
oil %
renewables 62%</v>
      </c>
      <c r="BB66" s="48" t="str">
        <f t="shared" si="36"/>
        <v>electricity 20% 
gas 14%
coal %
oil %
renewables 67%</v>
      </c>
      <c r="BO66" s="48" t="str">
        <f t="shared" si="37"/>
        <v>electricity 22% 
gas 2%
coal %
oil %
renewables 76%</v>
      </c>
    </row>
    <row r="67" spans="1:67" s="48" customFormat="1" outlineLevel="1" x14ac:dyDescent="0.3">
      <c r="A67" s="48" t="str">
        <f t="shared" si="27"/>
        <v>Slovakia</v>
      </c>
      <c r="B67" s="48" t="str">
        <f t="shared" si="32"/>
        <v>electricity 26% 
gas 70%
coal 2%
oil %
renewables 3%</v>
      </c>
      <c r="C67" s="48" t="str">
        <f t="shared" si="28"/>
        <v>electricity 26% 
gas 66%
coal 1%
oil %
renewables 6%</v>
      </c>
      <c r="D67" s="48" t="str">
        <f t="shared" si="29"/>
        <v>electricity 30% 
gas 35%
coal %
oil %
renewables 35%</v>
      </c>
      <c r="E67" s="48" t="str">
        <f t="shared" si="30"/>
        <v>electricity 32% 
gas 24%
coal %
oil %
renewables 43%</v>
      </c>
      <c r="F67" s="48" t="str">
        <f t="shared" si="31"/>
        <v>electricity 36% 
gas 3%
coal %
oil %
renewables 60%</v>
      </c>
      <c r="O67" s="48" t="str">
        <f t="shared" si="33"/>
        <v>electricity 26% 
gas 70%
coal 2%
oil %
renewables 3%</v>
      </c>
      <c r="AB67" s="48" t="str">
        <f t="shared" si="34"/>
        <v>electricity 26% 
gas 66%
coal 1%
oil %
renewables 6%</v>
      </c>
      <c r="AO67" s="48" t="str">
        <f t="shared" si="35"/>
        <v>electricity 30% 
gas 35%
coal %
oil %
renewables 35%</v>
      </c>
      <c r="BB67" s="48" t="str">
        <f t="shared" si="36"/>
        <v>electricity 32% 
gas 24%
coal %
oil %
renewables 43%</v>
      </c>
      <c r="BO67" s="48" t="str">
        <f t="shared" si="37"/>
        <v>electricity 36% 
gas 3%
coal %
oil %
renewables 60%</v>
      </c>
    </row>
    <row r="68" spans="1:67" s="48" customFormat="1" outlineLevel="1" x14ac:dyDescent="0.3">
      <c r="A68" s="48" t="str">
        <f t="shared" si="27"/>
        <v>Slovenia</v>
      </c>
      <c r="B68" s="48" t="str">
        <f t="shared" si="32"/>
        <v>electricity 28% 
gas 15%
coal %
oil 5%
renewables 52%</v>
      </c>
      <c r="C68" s="48" t="str">
        <f t="shared" si="28"/>
        <v>electricity 28% 
gas 14%
coal %
oil 4%
renewables 53%</v>
      </c>
      <c r="D68" s="48" t="str">
        <f t="shared" si="29"/>
        <v>electricity 29% 
gas 7%
coal %
oil 2%
renewables 61%</v>
      </c>
      <c r="E68" s="48" t="str">
        <f t="shared" si="30"/>
        <v>electricity 30% 
gas 5%
coal %
oil 2%
renewables 63%</v>
      </c>
      <c r="F68" s="48" t="str">
        <f t="shared" si="31"/>
        <v>electricity 31% 
gas 1%
coal %
oil %
renewables 68%</v>
      </c>
      <c r="O68" s="48" t="str">
        <f t="shared" si="33"/>
        <v>electricity 28% 
gas 15%
coal %
oil 5%
renewables 52%</v>
      </c>
      <c r="AB68" s="48" t="str">
        <f t="shared" si="34"/>
        <v>electricity 28% 
gas 14%
coal %
oil 4%
renewables 53%</v>
      </c>
      <c r="AO68" s="48" t="str">
        <f t="shared" si="35"/>
        <v>electricity 29% 
gas 7%
coal %
oil 2%
renewables 61%</v>
      </c>
      <c r="BB68" s="48" t="str">
        <f t="shared" si="36"/>
        <v>electricity 30% 
gas 5%
coal %
oil 2%
renewables 63%</v>
      </c>
      <c r="BO68" s="48" t="str">
        <f t="shared" si="37"/>
        <v>electricity 31% 
gas 1%
coal %
oil %
renewables 68%</v>
      </c>
    </row>
    <row r="69" spans="1:67" s="48" customFormat="1" outlineLevel="1" x14ac:dyDescent="0.3">
      <c r="A69" s="48" t="str">
        <f t="shared" si="27"/>
        <v>Spain</v>
      </c>
      <c r="B69" s="48" t="str">
        <f t="shared" si="32"/>
        <v>electricity 39% 
gas 30%
coal %
oil 10%
renewables 20%</v>
      </c>
      <c r="C69" s="48" t="str">
        <f t="shared" si="28"/>
        <v>electricity 40% 
gas 29%
coal %
oil 9%
renewables 23%</v>
      </c>
      <c r="D69" s="48" t="str">
        <f t="shared" si="29"/>
        <v>electricity 41% 
gas 15%
coal %
oil 5%
renewables 39%</v>
      </c>
      <c r="E69" s="48" t="str">
        <f t="shared" si="30"/>
        <v>electricity 43% 
gas 11%
coal %
oil 3%
renewables 43%</v>
      </c>
      <c r="F69" s="48" t="str">
        <f t="shared" si="31"/>
        <v>electricity 45% 
gas 2%
coal %
oil %
renewables 53%</v>
      </c>
      <c r="O69" s="48" t="str">
        <f t="shared" si="33"/>
        <v>electricity 39% 
gas 30%
coal %
oil 10%
renewables 20%</v>
      </c>
      <c r="AB69" s="48" t="str">
        <f t="shared" si="34"/>
        <v>electricity 40% 
gas 29%
coal %
oil 9%
renewables 23%</v>
      </c>
      <c r="AO69" s="48" t="str">
        <f t="shared" si="35"/>
        <v>electricity 41% 
gas 15%
coal %
oil 5%
renewables 39%</v>
      </c>
      <c r="BB69" s="48" t="str">
        <f t="shared" si="36"/>
        <v>electricity 43% 
gas 11%
coal %
oil 3%
renewables 43%</v>
      </c>
      <c r="BO69" s="48" t="str">
        <f t="shared" si="37"/>
        <v>electricity 45% 
gas 2%
coal %
oil %
renewables 53%</v>
      </c>
    </row>
    <row r="70" spans="1:67" s="48" customFormat="1" outlineLevel="1" x14ac:dyDescent="0.3">
      <c r="A70" s="48" t="str">
        <f t="shared" si="27"/>
        <v>Sweden</v>
      </c>
      <c r="B70" s="48" t="str">
        <f t="shared" si="32"/>
        <v>electricity 79% 
gas 1%
coal %
oil %
renewables 21%</v>
      </c>
      <c r="C70" s="48" t="str">
        <f t="shared" si="28"/>
        <v>electricity 79% 
gas 1%
coal %
oil %
renewables 21%</v>
      </c>
      <c r="D70" s="48" t="str">
        <f t="shared" si="29"/>
        <v>electricity 79% 
gas %
coal %
oil %
renewables 21%</v>
      </c>
      <c r="E70" s="48" t="str">
        <f t="shared" si="30"/>
        <v>electricity 79% 
gas %
coal %
oil %
renewables 21%</v>
      </c>
      <c r="F70" s="48" t="str">
        <f t="shared" si="31"/>
        <v>electricity 79% 
gas %
coal %
oil %
renewables 21%</v>
      </c>
      <c r="O70" s="48" t="str">
        <f t="shared" si="33"/>
        <v>electricity 79% 
gas 1%
coal %
oil %
renewables 21%</v>
      </c>
      <c r="AB70" s="48" t="str">
        <f t="shared" si="34"/>
        <v>electricity 79% 
gas 1%
coal %
oil %
renewables 21%</v>
      </c>
      <c r="AO70" s="48" t="str">
        <f t="shared" si="35"/>
        <v>electricity 79% 
gas %
coal %
oil %
renewables 21%</v>
      </c>
      <c r="BB70" s="48" t="str">
        <f t="shared" si="36"/>
        <v>electricity 79% 
gas %
coal %
oil %
renewables 21%</v>
      </c>
      <c r="BO70" s="48" t="str">
        <f t="shared" si="37"/>
        <v>electricity 79% 
gas %
coal %
oil %
renewables 21%</v>
      </c>
    </row>
    <row r="71" spans="1:67" s="48" customFormat="1" outlineLevel="1" x14ac:dyDescent="0.3">
      <c r="A71" s="48" t="str">
        <f t="shared" si="27"/>
        <v>Switzerland</v>
      </c>
      <c r="B71" s="48" t="str">
        <f t="shared" si="32"/>
        <v>electricity 12% 
gas 30%
coal %
oil 45%
renewables 13%</v>
      </c>
      <c r="C71" s="48" t="str">
        <f t="shared" si="28"/>
        <v>electricity 12% 
gas 28%
coal %
oil 41%
renewables 19%</v>
      </c>
      <c r="D71" s="48" t="str">
        <f t="shared" si="29"/>
        <v>electricity 15% 
gas 15%
coal %
oil 23%
renewables 47%</v>
      </c>
      <c r="E71" s="48" t="str">
        <f t="shared" si="30"/>
        <v>electricity 18% 
gas 10%
coal %
oil 16%
renewables 56%</v>
      </c>
      <c r="F71" s="48" t="str">
        <f t="shared" si="31"/>
        <v>electricity 22% 
gas 1%
coal %
oil 2%
renewables 74%</v>
      </c>
      <c r="O71" s="48" t="str">
        <f t="shared" si="33"/>
        <v>electricity 12% 
gas 30%
coal %
oil 45%
renewables 13%</v>
      </c>
      <c r="AB71" s="48" t="str">
        <f t="shared" si="34"/>
        <v>electricity 12% 
gas 28%
coal %
oil 41%
renewables 19%</v>
      </c>
      <c r="AO71" s="48" t="str">
        <f t="shared" si="35"/>
        <v>electricity 15% 
gas 15%
coal %
oil 23%
renewables 47%</v>
      </c>
      <c r="BB71" s="48" t="str">
        <f t="shared" si="36"/>
        <v>electricity 18% 
gas 10%
coal %
oil 16%
renewables 56%</v>
      </c>
      <c r="BO71" s="48" t="str">
        <f t="shared" si="37"/>
        <v>electricity 22% 
gas 1%
coal %
oil 2%
renewables 74%</v>
      </c>
    </row>
    <row r="72" spans="1:67" s="48" customFormat="1" ht="21.75" customHeight="1" outlineLevel="1" x14ac:dyDescent="0.3">
      <c r="A72" s="48" t="str">
        <f t="shared" si="27"/>
        <v>United Kingdom</v>
      </c>
      <c r="B72" s="48" t="str">
        <f t="shared" si="32"/>
        <v>electricity 25% 
gas 62%
coal 1%
oil 6%
renewables 6%</v>
      </c>
      <c r="C72" s="48" t="str">
        <f t="shared" si="28"/>
        <v>electricity 25% 
gas 59%
coal 1%
oil 5%
renewables 10%</v>
      </c>
      <c r="D72" s="48" t="str">
        <f t="shared" si="29"/>
        <v>electricity 28% 
gas 31%
coal %
oil 3%
renewables 38%</v>
      </c>
      <c r="E72" s="48" t="str">
        <f t="shared" si="30"/>
        <v>electricity 30% 
gas 22%
coal %
oil 2%
renewables 46%</v>
      </c>
      <c r="F72" s="48" t="str">
        <f t="shared" si="31"/>
        <v>electricity 34% 
gas 3%
coal %
oil %
renewables 62%</v>
      </c>
      <c r="O72" s="48" t="str">
        <f t="shared" si="33"/>
        <v>electricity 25% 
gas 62%
coal 1%
oil 6%
renewables 6%</v>
      </c>
      <c r="AB72" s="48" t="str">
        <f t="shared" si="34"/>
        <v>electricity 25% 
gas 59%
coal 1%
oil 5%
renewables 10%</v>
      </c>
      <c r="AO72" s="48" t="str">
        <f t="shared" si="35"/>
        <v>electricity 28% 
gas 31%
coal %
oil 3%
renewables 38%</v>
      </c>
      <c r="BB72" s="48" t="str">
        <f t="shared" si="36"/>
        <v>electricity 30% 
gas 22%
coal %
oil 2%
renewables 46%</v>
      </c>
      <c r="BO72" s="48" t="str">
        <f t="shared" si="37"/>
        <v>electricity 34% 
gas 3%
coal %
oil %
renewables 62%</v>
      </c>
    </row>
    <row r="73" spans="1:67" x14ac:dyDescent="0.3">
      <c r="G73" s="10"/>
      <c r="H73" s="10"/>
      <c r="I73" s="10"/>
      <c r="J73" s="10"/>
      <c r="K73" s="10"/>
      <c r="L73" s="10"/>
      <c r="M73" s="10"/>
      <c r="N73" s="10"/>
    </row>
    <row r="74" spans="1:67" x14ac:dyDescent="0.3">
      <c r="G74" s="10"/>
      <c r="H74" s="10"/>
      <c r="I74" s="10"/>
      <c r="J74" s="10"/>
      <c r="K74" s="10"/>
      <c r="L74" s="10"/>
      <c r="M74" s="10"/>
      <c r="N74" s="10"/>
      <c r="Q74" s="53"/>
      <c r="R74" s="53"/>
      <c r="S74" s="53"/>
      <c r="T74" s="73"/>
      <c r="U74" s="75"/>
      <c r="V74" s="75"/>
      <c r="W74" s="75"/>
      <c r="X74" s="75"/>
      <c r="Y74" s="75"/>
    </row>
    <row r="75" spans="1:67" x14ac:dyDescent="0.3">
      <c r="G75" s="10"/>
      <c r="H75" s="10"/>
      <c r="I75" s="10"/>
      <c r="J75" s="10"/>
      <c r="K75" s="10"/>
      <c r="L75" s="10"/>
      <c r="M75" s="10"/>
      <c r="N75" s="10"/>
      <c r="Q75" s="53"/>
      <c r="R75" s="53"/>
      <c r="S75" s="53"/>
      <c r="T75" s="74"/>
      <c r="U75" s="74"/>
      <c r="V75" s="74"/>
      <c r="W75" s="74"/>
      <c r="X75" s="74"/>
      <c r="Y75" s="74"/>
    </row>
    <row r="76" spans="1:67" x14ac:dyDescent="0.3">
      <c r="G76" s="10"/>
      <c r="H76" s="10"/>
      <c r="I76" s="10"/>
      <c r="J76" s="10"/>
      <c r="K76" s="10"/>
      <c r="L76" s="10"/>
      <c r="M76" s="10"/>
      <c r="N76" s="10"/>
      <c r="Q76" s="53"/>
      <c r="R76" s="53"/>
      <c r="S76" s="53"/>
      <c r="T76" s="73"/>
      <c r="U76" s="73"/>
      <c r="V76" s="73"/>
      <c r="W76" s="73"/>
      <c r="X76" s="73"/>
      <c r="Y76" s="73"/>
    </row>
    <row r="77" spans="1:67" x14ac:dyDescent="0.3">
      <c r="G77" s="10"/>
      <c r="H77" s="10"/>
      <c r="I77" s="10"/>
      <c r="J77" s="10"/>
      <c r="K77" s="10"/>
      <c r="L77" s="10"/>
      <c r="M77" s="10"/>
      <c r="N77" s="10"/>
      <c r="Q77" s="53"/>
      <c r="R77" s="53"/>
      <c r="S77" s="53"/>
      <c r="U77" s="76"/>
      <c r="V77" s="76"/>
      <c r="W77" s="76"/>
      <c r="X77" s="76"/>
      <c r="Y77" s="76"/>
    </row>
    <row r="78" spans="1:67" x14ac:dyDescent="0.3">
      <c r="G78" s="10"/>
      <c r="H78" s="10"/>
      <c r="I78" s="10"/>
      <c r="J78" s="10"/>
      <c r="K78" s="10"/>
      <c r="L78" s="10"/>
      <c r="M78" s="10"/>
      <c r="N78" s="10"/>
      <c r="Q78" s="53"/>
      <c r="R78" s="53"/>
      <c r="S78" s="53"/>
    </row>
  </sheetData>
  <mergeCells count="3">
    <mergeCell ref="AE3:AF3"/>
    <mergeCell ref="AR3:AS3"/>
    <mergeCell ref="BE3:BF3"/>
  </mergeCells>
  <conditionalFormatting sqref="U3:Z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:AZ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M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:BM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6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F73F-EF6E-4C9C-A84B-FAE40985F348}">
  <sheetPr>
    <tabColor rgb="FF00B0F0"/>
  </sheetPr>
  <dimension ref="A2:BL338"/>
  <sheetViews>
    <sheetView zoomScale="70" zoomScaleNormal="70" workbookViewId="0">
      <selection activeCell="C26" sqref="C26"/>
    </sheetView>
  </sheetViews>
  <sheetFormatPr defaultRowHeight="14.4" x14ac:dyDescent="0.3"/>
  <cols>
    <col min="1" max="1" width="20.44140625" customWidth="1"/>
    <col min="2" max="2" width="21.88671875" customWidth="1"/>
    <col min="3" max="3" width="16.5546875" customWidth="1"/>
    <col min="4" max="6" width="9.109375" customWidth="1"/>
    <col min="7" max="7" width="9.88671875" customWidth="1"/>
    <col min="8" max="8" width="11.109375" customWidth="1"/>
    <col min="9" max="28" width="9.109375" customWidth="1"/>
  </cols>
  <sheetData>
    <row r="2" spans="2:41" x14ac:dyDescent="0.3">
      <c r="AC2" t="s">
        <v>30</v>
      </c>
      <c r="AD2">
        <v>1</v>
      </c>
      <c r="AE2">
        <v>2</v>
      </c>
      <c r="AF2">
        <v>3</v>
      </c>
      <c r="AG2">
        <v>4</v>
      </c>
      <c r="AH2" s="80">
        <v>2020</v>
      </c>
      <c r="AI2" s="80">
        <f>AH2+5</f>
        <v>2025</v>
      </c>
      <c r="AJ2" s="80">
        <f t="shared" ref="AJ2:AN2" si="0">AI2+5</f>
        <v>2030</v>
      </c>
      <c r="AK2" s="80">
        <f t="shared" si="0"/>
        <v>2035</v>
      </c>
      <c r="AL2" s="80">
        <f t="shared" si="0"/>
        <v>2040</v>
      </c>
      <c r="AM2" s="80">
        <f t="shared" si="0"/>
        <v>2045</v>
      </c>
      <c r="AN2" s="80">
        <f t="shared" si="0"/>
        <v>2050</v>
      </c>
    </row>
    <row r="3" spans="2:41" x14ac:dyDescent="0.3">
      <c r="AC3" s="116" t="s">
        <v>33</v>
      </c>
      <c r="AD3" s="28">
        <v>-0.05</v>
      </c>
      <c r="AE3" s="28">
        <v>-0.5</v>
      </c>
      <c r="AF3" s="28">
        <v>-0.65</v>
      </c>
      <c r="AG3" s="28">
        <v>-0.95</v>
      </c>
      <c r="AH3" s="28">
        <v>1</v>
      </c>
      <c r="AI3" s="124">
        <f t="shared" ref="AI3:AM5" ca="1" si="1">(AH3-$AN3)/(AH$2-$AN$2)*5+AH3</f>
        <v>0.9916666666666667</v>
      </c>
      <c r="AJ3" s="124">
        <f t="shared" ca="1" si="1"/>
        <v>0.98333333333333339</v>
      </c>
      <c r="AK3" s="124">
        <f t="shared" ca="1" si="1"/>
        <v>0.97500000000000009</v>
      </c>
      <c r="AL3" s="124">
        <f t="shared" ca="1" si="1"/>
        <v>0.96666666666666667</v>
      </c>
      <c r="AM3" s="124">
        <f t="shared" ca="1" si="1"/>
        <v>0.95833333333333326</v>
      </c>
      <c r="AN3" s="123">
        <f ca="1">1+OFFSET($AC3,0,MATCH($AO3,$AD$2:$AG$2,0),1,1)</f>
        <v>0.95</v>
      </c>
      <c r="AO3">
        <v>1</v>
      </c>
    </row>
    <row r="4" spans="2:41" x14ac:dyDescent="0.3">
      <c r="C4">
        <v>2017</v>
      </c>
      <c r="D4">
        <v>2018</v>
      </c>
      <c r="E4">
        <v>2019</v>
      </c>
      <c r="F4">
        <v>2020</v>
      </c>
      <c r="AC4" s="116" t="s">
        <v>34</v>
      </c>
      <c r="AD4" s="28">
        <v>-0.3</v>
      </c>
      <c r="AE4" s="28">
        <v>-0.8</v>
      </c>
      <c r="AF4" s="28">
        <v>-0.9</v>
      </c>
      <c r="AG4" s="28">
        <v>-0.95</v>
      </c>
      <c r="AH4" s="28">
        <v>1</v>
      </c>
      <c r="AI4" s="124">
        <f t="shared" ca="1" si="1"/>
        <v>0.95</v>
      </c>
      <c r="AJ4" s="124">
        <f t="shared" ca="1" si="1"/>
        <v>0.89999999999999991</v>
      </c>
      <c r="AK4" s="124">
        <f t="shared" ca="1" si="1"/>
        <v>0.84999999999999987</v>
      </c>
      <c r="AL4" s="124">
        <f t="shared" ca="1" si="1"/>
        <v>0.79999999999999993</v>
      </c>
      <c r="AM4" s="124">
        <f t="shared" ca="1" si="1"/>
        <v>0.75</v>
      </c>
      <c r="AN4" s="123">
        <f t="shared" ref="AN4:AN5" ca="1" si="2">1+OFFSET($AC4,0,MATCH($AO4,$AD$2:$AG$2,0),1,1)</f>
        <v>0.7</v>
      </c>
      <c r="AO4">
        <v>1</v>
      </c>
    </row>
    <row r="5" spans="2:41" x14ac:dyDescent="0.3">
      <c r="C5">
        <v>31</v>
      </c>
      <c r="D5">
        <f>C5+1</f>
        <v>32</v>
      </c>
      <c r="E5">
        <f t="shared" ref="E5:G5" si="3">D5+1</f>
        <v>33</v>
      </c>
      <c r="F5">
        <f t="shared" si="3"/>
        <v>34</v>
      </c>
      <c r="G5">
        <f t="shared" si="3"/>
        <v>35</v>
      </c>
      <c r="AC5" s="116" t="s">
        <v>39</v>
      </c>
      <c r="AD5" s="28">
        <v>-0.1</v>
      </c>
      <c r="AE5" s="28">
        <v>-0.5</v>
      </c>
      <c r="AF5" s="28">
        <v>-0.65</v>
      </c>
      <c r="AG5" s="28">
        <v>-0.95</v>
      </c>
      <c r="AH5" s="28">
        <v>1</v>
      </c>
      <c r="AI5" s="124">
        <f t="shared" ca="1" si="1"/>
        <v>0.98333333333333339</v>
      </c>
      <c r="AJ5" s="124">
        <f t="shared" ca="1" si="1"/>
        <v>0.96666666666666667</v>
      </c>
      <c r="AK5" s="124">
        <f t="shared" ca="1" si="1"/>
        <v>0.95</v>
      </c>
      <c r="AL5" s="124">
        <f t="shared" ca="1" si="1"/>
        <v>0.93333333333333335</v>
      </c>
      <c r="AM5" s="124">
        <f t="shared" ca="1" si="1"/>
        <v>0.91666666666666674</v>
      </c>
      <c r="AN5" s="123">
        <f t="shared" ca="1" si="2"/>
        <v>0.9</v>
      </c>
      <c r="AO5">
        <v>1</v>
      </c>
    </row>
    <row r="6" spans="2:41" x14ac:dyDescent="0.3">
      <c r="C6" s="152" t="e">
        <f>SUM(C7:C18)</f>
        <v>#N/A</v>
      </c>
      <c r="D6" s="152" t="e">
        <f>SUM(D7:D18)</f>
        <v>#N/A</v>
      </c>
      <c r="E6" s="152" t="e">
        <f t="shared" ref="E6:G6" si="4">SUM(E7:E18)</f>
        <v>#N/A</v>
      </c>
      <c r="F6" s="152" t="e">
        <f t="shared" si="4"/>
        <v>#N/A</v>
      </c>
      <c r="G6" s="152" t="e">
        <f t="shared" si="4"/>
        <v>#N/A</v>
      </c>
      <c r="AH6" s="28">
        <v>1</v>
      </c>
      <c r="AI6" s="28">
        <f>AH6-5*(AH6-$AN6)/($AN$2-AH$2)</f>
        <v>1</v>
      </c>
      <c r="AJ6" s="28">
        <f>AI6-5*(AI6-$AN6)/($AN$2-AI$2)</f>
        <v>1</v>
      </c>
      <c r="AK6" s="28">
        <f>AJ6-5*(AJ6-$AN6)/($AN$2-AJ$2)</f>
        <v>1</v>
      </c>
      <c r="AL6" s="28">
        <f>AK6-5*(AK6-$AN6)/($AN$2-AK$2)</f>
        <v>1</v>
      </c>
      <c r="AM6" s="28">
        <f>AL6-5*(AL6-$AN6)/($AN$2-AL$2)</f>
        <v>1</v>
      </c>
      <c r="AN6" s="28">
        <v>1</v>
      </c>
    </row>
    <row r="7" spans="2:41" x14ac:dyDescent="0.3">
      <c r="B7" s="116" t="s">
        <v>33</v>
      </c>
      <c r="C7">
        <f>VLOOKUP($B7&amp;"Austria",eurostat_source[#All],C$5,FALSE)</f>
        <v>0.25592928356890005</v>
      </c>
      <c r="D7">
        <f>VLOOKUP($B7&amp;"Austria",eurostat_source[#All],D$5,FALSE)</f>
        <v>0.25529682994196384</v>
      </c>
      <c r="E7">
        <f>VLOOKUP($B7&amp;"Austria",eurostat_source[#All],E$5,FALSE)</f>
        <v>0.25425085396121117</v>
      </c>
      <c r="F7">
        <f>VLOOKUP($B7&amp;"Austria",eurostat_source[#All],F$5,FALSE)</f>
        <v>0.25324116119866236</v>
      </c>
      <c r="G7">
        <f>VLOOKUP($B7&amp;"Austria",eurostat_source[#All],G$5,FALSE)</f>
        <v>0</v>
      </c>
      <c r="AC7" t="s">
        <v>30</v>
      </c>
      <c r="AD7">
        <v>1</v>
      </c>
      <c r="AE7">
        <v>2</v>
      </c>
      <c r="AF7">
        <v>3</v>
      </c>
      <c r="AG7">
        <v>4</v>
      </c>
      <c r="AH7" s="80">
        <v>2020</v>
      </c>
      <c r="AI7" s="80">
        <f>AH7+5</f>
        <v>2025</v>
      </c>
      <c r="AJ7" s="80">
        <f t="shared" ref="AJ7" si="5">AI7+5</f>
        <v>2030</v>
      </c>
      <c r="AK7" s="80">
        <f t="shared" ref="AK7" si="6">AJ7+5</f>
        <v>2035</v>
      </c>
      <c r="AL7" s="80">
        <f t="shared" ref="AL7" si="7">AK7+5</f>
        <v>2040</v>
      </c>
      <c r="AM7" s="80">
        <f t="shared" ref="AM7" si="8">AL7+5</f>
        <v>2045</v>
      </c>
      <c r="AN7" s="80">
        <f t="shared" ref="AN7" si="9">AM7+5</f>
        <v>2050</v>
      </c>
    </row>
    <row r="8" spans="2:41" x14ac:dyDescent="0.3">
      <c r="B8" s="116" t="s">
        <v>34</v>
      </c>
      <c r="C8">
        <f>VLOOKUP($B8&amp;"Austria",eurostat_source[#All],C$5,FALSE)</f>
        <v>0.17285621691507047</v>
      </c>
      <c r="D8">
        <f>VLOOKUP($B8&amp;"Austria",eurostat_source[#All],D$5,FALSE)</f>
        <v>0.16871981678946871</v>
      </c>
      <c r="E8">
        <f>VLOOKUP($B8&amp;"Austria",eurostat_source[#All],E$5,FALSE)</f>
        <v>0.16412447454755896</v>
      </c>
      <c r="F8">
        <f>VLOOKUP($B8&amp;"Austria",eurostat_source[#All],F$5,FALSE)</f>
        <v>0.16069311043762841</v>
      </c>
      <c r="G8">
        <f>VLOOKUP($B8&amp;"Austria",eurostat_source[#All],G$5,FALSE)</f>
        <v>0</v>
      </c>
      <c r="AC8" s="116" t="s">
        <v>33</v>
      </c>
      <c r="AD8" s="28">
        <v>-0.05</v>
      </c>
      <c r="AE8" s="28">
        <v>-0.5</v>
      </c>
      <c r="AF8" s="28">
        <v>-0.65</v>
      </c>
      <c r="AG8" s="28">
        <v>-0.95</v>
      </c>
      <c r="AH8" s="28">
        <v>1</v>
      </c>
      <c r="AI8" s="124">
        <f t="shared" ref="AI8:AM10" ca="1" si="10">(AH8-$AN8)/(AH$2-$AN$2)*5+AH8</f>
        <v>0.91666666666666663</v>
      </c>
      <c r="AJ8" s="124">
        <f t="shared" ca="1" si="10"/>
        <v>0.83333333333333326</v>
      </c>
      <c r="AK8" s="124">
        <f t="shared" ca="1" si="10"/>
        <v>0.75</v>
      </c>
      <c r="AL8" s="124">
        <f t="shared" ca="1" si="10"/>
        <v>0.66666666666666663</v>
      </c>
      <c r="AM8" s="124">
        <f t="shared" ca="1" si="10"/>
        <v>0.58333333333333326</v>
      </c>
      <c r="AN8" s="123">
        <f ca="1">1+OFFSET($AC8,0,MATCH($AO8,$AD$2:$AG$2,0),1,1)</f>
        <v>0.5</v>
      </c>
      <c r="AO8">
        <v>2</v>
      </c>
    </row>
    <row r="9" spans="2:41" x14ac:dyDescent="0.3">
      <c r="B9" s="116" t="s">
        <v>39</v>
      </c>
      <c r="C9">
        <f>VLOOKUP($B9&amp;"Austria",eurostat_source[#All],C$5,FALSE)</f>
        <v>3.1574133452076606E-3</v>
      </c>
      <c r="D9">
        <f>VLOOKUP($B9&amp;"Austria",eurostat_source[#All],D$5,FALSE)</f>
        <v>2.368338502240806E-3</v>
      </c>
      <c r="E9">
        <f>VLOOKUP($B9&amp;"Austria",eurostat_source[#All],E$5,FALSE)</f>
        <v>1.5021642229012741E-3</v>
      </c>
      <c r="F9">
        <f>VLOOKUP($B9&amp;"Austria",eurostat_source[#All],F$5,FALSE)</f>
        <v>8.3055191208774876E-4</v>
      </c>
      <c r="G9">
        <f>VLOOKUP($B9&amp;"Austria",eurostat_source[#All],G$5,FALSE)</f>
        <v>0</v>
      </c>
      <c r="AC9" s="116" t="s">
        <v>34</v>
      </c>
      <c r="AD9" s="28">
        <v>-0.3</v>
      </c>
      <c r="AE9" s="28">
        <v>-0.8</v>
      </c>
      <c r="AF9" s="28">
        <v>-0.9</v>
      </c>
      <c r="AG9" s="28">
        <v>-0.95</v>
      </c>
      <c r="AH9" s="28">
        <v>1</v>
      </c>
      <c r="AI9" s="124">
        <f t="shared" ca="1" si="10"/>
        <v>0.8666666666666667</v>
      </c>
      <c r="AJ9" s="124">
        <f t="shared" ca="1" si="10"/>
        <v>0.73333333333333339</v>
      </c>
      <c r="AK9" s="124">
        <f t="shared" ca="1" si="10"/>
        <v>0.60000000000000009</v>
      </c>
      <c r="AL9" s="124">
        <f t="shared" ca="1" si="10"/>
        <v>0.46666666666666667</v>
      </c>
      <c r="AM9" s="124">
        <f t="shared" ca="1" si="10"/>
        <v>0.33333333333333331</v>
      </c>
      <c r="AN9" s="123">
        <f t="shared" ref="AN9:AN10" ca="1" si="11">1+OFFSET($AC9,0,MATCH($AO9,$AD$2:$AG$2,0),1,1)</f>
        <v>0.19999999999999996</v>
      </c>
      <c r="AO9">
        <v>2</v>
      </c>
    </row>
    <row r="10" spans="2:41" x14ac:dyDescent="0.3">
      <c r="B10" s="116" t="s">
        <v>35</v>
      </c>
      <c r="C10">
        <f>VLOOKUP($B10&amp;"Austria",eurostat_source[#All],C$5,FALSE)</f>
        <v>0.2555625662988032</v>
      </c>
      <c r="D10">
        <f>VLOOKUP($B10&amp;"Austria",eurostat_source[#All],D$5,FALSE)</f>
        <v>0.25412643033137794</v>
      </c>
      <c r="E10">
        <f>VLOOKUP($B10&amp;"Austria",eurostat_source[#All],E$5,FALSE)</f>
        <v>0.25297660434955105</v>
      </c>
      <c r="F10">
        <f>VLOOKUP($B10&amp;"Austria",eurostat_source[#All],F$5,FALSE)</f>
        <v>0.2514136938471358</v>
      </c>
      <c r="G10">
        <f>VLOOKUP($B10&amp;"Austria",eurostat_source[#All],G$5,FALSE)</f>
        <v>0</v>
      </c>
      <c r="AC10" s="116" t="s">
        <v>39</v>
      </c>
      <c r="AD10" s="28">
        <v>-0.1</v>
      </c>
      <c r="AE10" s="28">
        <v>-0.5</v>
      </c>
      <c r="AF10" s="28">
        <v>-0.65</v>
      </c>
      <c r="AG10" s="28">
        <v>-0.95</v>
      </c>
      <c r="AH10" s="28">
        <v>1</v>
      </c>
      <c r="AI10" s="124">
        <f t="shared" ca="1" si="10"/>
        <v>0.91666666666666663</v>
      </c>
      <c r="AJ10" s="124">
        <f t="shared" ca="1" si="10"/>
        <v>0.83333333333333326</v>
      </c>
      <c r="AK10" s="124">
        <f t="shared" ca="1" si="10"/>
        <v>0.75</v>
      </c>
      <c r="AL10" s="124">
        <f t="shared" ca="1" si="10"/>
        <v>0.66666666666666663</v>
      </c>
      <c r="AM10" s="124">
        <f t="shared" ca="1" si="10"/>
        <v>0.58333333333333326</v>
      </c>
      <c r="AN10" s="123">
        <f t="shared" ca="1" si="11"/>
        <v>0.5</v>
      </c>
      <c r="AO10">
        <v>2</v>
      </c>
    </row>
    <row r="11" spans="2:41" x14ac:dyDescent="0.3">
      <c r="B11" s="116" t="s">
        <v>37</v>
      </c>
      <c r="C11">
        <f>VLOOKUP($B11&amp;"Austria",eurostat_source[#All],C$5,FALSE)</f>
        <v>2.3829917458527253E-2</v>
      </c>
      <c r="D11">
        <f>VLOOKUP($B11&amp;"Austria",eurostat_source[#All],D$5,FALSE)</f>
        <v>2.5210465614423593E-2</v>
      </c>
      <c r="E11">
        <f>VLOOKUP($B11&amp;"Austria",eurostat_source[#All],E$5,FALSE)</f>
        <v>2.6723526337334713E-2</v>
      </c>
      <c r="F11">
        <f>VLOOKUP($B11&amp;"Austria",eurostat_source[#All],F$5,FALSE)</f>
        <v>2.7977840144406785E-2</v>
      </c>
      <c r="G11">
        <f>VLOOKUP($B11&amp;"Austria",eurostat_source[#All],G$5,FALSE)</f>
        <v>0</v>
      </c>
      <c r="AC11" t="s">
        <v>30</v>
      </c>
      <c r="AD11">
        <v>1</v>
      </c>
      <c r="AE11">
        <v>2</v>
      </c>
      <c r="AF11">
        <v>3</v>
      </c>
      <c r="AG11">
        <v>4</v>
      </c>
      <c r="AH11" s="80">
        <v>2020</v>
      </c>
      <c r="AI11" s="80">
        <f>AH11+5</f>
        <v>2025</v>
      </c>
      <c r="AJ11" s="80">
        <f t="shared" ref="AJ11" si="12">AI11+5</f>
        <v>2030</v>
      </c>
      <c r="AK11" s="80">
        <f t="shared" ref="AK11" si="13">AJ11+5</f>
        <v>2035</v>
      </c>
      <c r="AL11" s="80">
        <f t="shared" ref="AL11" si="14">AK11+5</f>
        <v>2040</v>
      </c>
      <c r="AM11" s="80">
        <f t="shared" ref="AM11" si="15">AL11+5</f>
        <v>2045</v>
      </c>
      <c r="AN11" s="80">
        <f t="shared" ref="AN11" si="16">AM11+5</f>
        <v>2050</v>
      </c>
    </row>
    <row r="12" spans="2:41" x14ac:dyDescent="0.3">
      <c r="B12" s="116" t="s">
        <v>40</v>
      </c>
      <c r="C12">
        <f>VLOOKUP($B12&amp;"Austria",eurostat_source[#All],C$5,FALSE)</f>
        <v>0</v>
      </c>
      <c r="D12">
        <f>VLOOKUP($B12&amp;"Austria",eurostat_source[#All],D$5,FALSE)</f>
        <v>0</v>
      </c>
      <c r="E12">
        <f>VLOOKUP($B12&amp;"Austria",eurostat_source[#All],E$5,FALSE)</f>
        <v>0</v>
      </c>
      <c r="F12">
        <f>VLOOKUP($B12&amp;"Austria",eurostat_source[#All],F$5,FALSE)</f>
        <v>0</v>
      </c>
      <c r="G12">
        <f>VLOOKUP($B12&amp;"Austria",eurostat_source[#All],G$5,FALSE)</f>
        <v>0</v>
      </c>
      <c r="AC12" s="116" t="s">
        <v>33</v>
      </c>
      <c r="AD12" s="28">
        <v>-0.05</v>
      </c>
      <c r="AE12" s="28">
        <v>-0.5</v>
      </c>
      <c r="AF12" s="28">
        <v>-0.65</v>
      </c>
      <c r="AG12" s="28">
        <v>-0.95</v>
      </c>
      <c r="AH12" s="28">
        <v>1</v>
      </c>
      <c r="AI12" s="124">
        <f t="shared" ref="AI12:AM14" ca="1" si="17">(AH12-$AN12)/(AH$2-$AN$2)*5+AH12</f>
        <v>0.89166666666666661</v>
      </c>
      <c r="AJ12" s="124">
        <f t="shared" ca="1" si="17"/>
        <v>0.78333333333333333</v>
      </c>
      <c r="AK12" s="124">
        <f t="shared" ca="1" si="17"/>
        <v>0.67500000000000004</v>
      </c>
      <c r="AL12" s="124">
        <f t="shared" ca="1" si="17"/>
        <v>0.56666666666666665</v>
      </c>
      <c r="AM12" s="124">
        <f t="shared" ca="1" si="17"/>
        <v>0.45833333333333331</v>
      </c>
      <c r="AN12" s="123">
        <f ca="1">1+OFFSET($AC12,0,MATCH($AO12,$AD$2:$AG$2,0),1,1)</f>
        <v>0.35</v>
      </c>
      <c r="AO12">
        <v>3</v>
      </c>
    </row>
    <row r="13" spans="2:41" x14ac:dyDescent="0.3">
      <c r="B13" s="116" t="s">
        <v>75</v>
      </c>
      <c r="C13" t="e">
        <f>VLOOKUP($B13&amp;"Austria",eurostat_source[#All],C$5,FALSE)</f>
        <v>#N/A</v>
      </c>
      <c r="D13" t="e">
        <f>VLOOKUP($B13&amp;"Austria",eurostat_source[#All],D$5,FALSE)</f>
        <v>#N/A</v>
      </c>
      <c r="E13" t="e">
        <f>VLOOKUP($B13&amp;"Austria",eurostat_source[#All],E$5,FALSE)</f>
        <v>#N/A</v>
      </c>
      <c r="F13" t="e">
        <f>VLOOKUP($B13&amp;"Austria",eurostat_source[#All],F$5,FALSE)</f>
        <v>#N/A</v>
      </c>
      <c r="G13" t="e">
        <f>VLOOKUP($B13&amp;"Austria",eurostat_source[#All],G$5,FALSE)</f>
        <v>#N/A</v>
      </c>
      <c r="AC13" s="116" t="s">
        <v>34</v>
      </c>
      <c r="AD13" s="28">
        <v>-0.3</v>
      </c>
      <c r="AE13" s="28">
        <v>-0.8</v>
      </c>
      <c r="AF13" s="28">
        <v>-0.9</v>
      </c>
      <c r="AG13" s="28">
        <v>-0.95</v>
      </c>
      <c r="AH13" s="28">
        <v>1</v>
      </c>
      <c r="AI13" s="124">
        <f t="shared" ca="1" si="17"/>
        <v>0.85</v>
      </c>
      <c r="AJ13" s="124">
        <f t="shared" ca="1" si="17"/>
        <v>0.7</v>
      </c>
      <c r="AK13" s="124">
        <f t="shared" ca="1" si="17"/>
        <v>0.54999999999999993</v>
      </c>
      <c r="AL13" s="124">
        <f t="shared" ca="1" si="17"/>
        <v>0.39999999999999997</v>
      </c>
      <c r="AM13" s="124">
        <f t="shared" ca="1" si="17"/>
        <v>0.24999999999999997</v>
      </c>
      <c r="AN13" s="123">
        <f t="shared" ref="AN13:AN14" ca="1" si="18">1+OFFSET($AC13,0,MATCH($AO13,$AD$2:$AG$2,0),1,1)</f>
        <v>9.9999999999999978E-2</v>
      </c>
      <c r="AO13">
        <v>3</v>
      </c>
    </row>
    <row r="14" spans="2:41" x14ac:dyDescent="0.3">
      <c r="B14" s="116" t="s">
        <v>38</v>
      </c>
      <c r="C14">
        <f>VLOOKUP($B14&amp;"Austria",eurostat_source[#All],C$5,FALSE)</f>
        <v>2.3308123311905671E-2</v>
      </c>
      <c r="D14">
        <f>VLOOKUP($B14&amp;"Austria",eurostat_source[#All],D$5,FALSE)</f>
        <v>2.419330782489933E-2</v>
      </c>
      <c r="E14">
        <f>VLOOKUP($B14&amp;"Austria",eurostat_source[#All],E$5,FALSE)</f>
        <v>2.5209627112111724E-2</v>
      </c>
      <c r="F14">
        <f>VLOOKUP($B14&amp;"Austria",eurostat_source[#All],F$5,FALSE)</f>
        <v>2.5914636228938293E-2</v>
      </c>
      <c r="G14">
        <f>VLOOKUP($B14&amp;"Austria",eurostat_source[#All],G$5,FALSE)</f>
        <v>0</v>
      </c>
      <c r="AC14" s="116" t="s">
        <v>39</v>
      </c>
      <c r="AD14" s="28">
        <v>-0.1</v>
      </c>
      <c r="AE14" s="28">
        <v>-0.5</v>
      </c>
      <c r="AF14" s="28">
        <v>-0.65</v>
      </c>
      <c r="AG14" s="28">
        <v>-0.95</v>
      </c>
      <c r="AH14" s="28">
        <v>1</v>
      </c>
      <c r="AI14" s="124">
        <f t="shared" ca="1" si="17"/>
        <v>0.89166666666666661</v>
      </c>
      <c r="AJ14" s="124">
        <f t="shared" ca="1" si="17"/>
        <v>0.78333333333333333</v>
      </c>
      <c r="AK14" s="124">
        <f t="shared" ca="1" si="17"/>
        <v>0.67500000000000004</v>
      </c>
      <c r="AL14" s="124">
        <f t="shared" ca="1" si="17"/>
        <v>0.56666666666666665</v>
      </c>
      <c r="AM14" s="124">
        <f t="shared" ca="1" si="17"/>
        <v>0.45833333333333331</v>
      </c>
      <c r="AN14" s="123">
        <f t="shared" ca="1" si="18"/>
        <v>0.35</v>
      </c>
      <c r="AO14">
        <v>3</v>
      </c>
    </row>
    <row r="15" spans="2:41" x14ac:dyDescent="0.3">
      <c r="B15" s="116" t="s">
        <v>67</v>
      </c>
      <c r="C15">
        <f>VLOOKUP($B15&amp;"Austria",eurostat_source[#All],C$5,FALSE)</f>
        <v>6.7497984172530765E-4</v>
      </c>
      <c r="D15">
        <f>VLOOKUP($B15&amp;"Austria",eurostat_source[#All],D$5,FALSE)</f>
        <v>7.4247782589783847E-4</v>
      </c>
      <c r="E15">
        <f>VLOOKUP($B15&amp;"Austria",eurostat_source[#All],E$5,FALSE)</f>
        <v>8.1468798708313715E-4</v>
      </c>
      <c r="F15">
        <f>VLOOKUP($B15&amp;"Austria",eurostat_source[#All],F$5,FALSE)</f>
        <v>8.9311489755901342E-4</v>
      </c>
      <c r="G15">
        <f>VLOOKUP($B15&amp;"Austria",eurostat_source[#All],G$5,FALSE)</f>
        <v>0</v>
      </c>
      <c r="AC15" t="s">
        <v>30</v>
      </c>
      <c r="AD15">
        <v>1</v>
      </c>
      <c r="AE15">
        <v>2</v>
      </c>
      <c r="AF15">
        <v>3</v>
      </c>
      <c r="AG15">
        <v>4</v>
      </c>
      <c r="AH15" s="80">
        <v>2020</v>
      </c>
      <c r="AI15" s="80">
        <f>AH15+5</f>
        <v>2025</v>
      </c>
      <c r="AJ15" s="80">
        <f t="shared" ref="AJ15" si="19">AI15+5</f>
        <v>2030</v>
      </c>
      <c r="AK15" s="80">
        <f t="shared" ref="AK15" si="20">AJ15+5</f>
        <v>2035</v>
      </c>
      <c r="AL15" s="80">
        <f t="shared" ref="AL15" si="21">AK15+5</f>
        <v>2040</v>
      </c>
      <c r="AM15" s="80">
        <f t="shared" ref="AM15" si="22">AL15+5</f>
        <v>2045</v>
      </c>
      <c r="AN15" s="80">
        <f t="shared" ref="AN15" si="23">AM15+5</f>
        <v>2050</v>
      </c>
    </row>
    <row r="16" spans="2:41" x14ac:dyDescent="0.3">
      <c r="B16" s="116" t="s">
        <v>76</v>
      </c>
      <c r="C16">
        <f>VLOOKUP($B16&amp;"Austria",eurostat_source[#All],C$5,FALSE)</f>
        <v>0</v>
      </c>
      <c r="D16">
        <f>VLOOKUP($B16&amp;"Austria",eurostat_source[#All],D$5,FALSE)</f>
        <v>0</v>
      </c>
      <c r="E16">
        <f>VLOOKUP($B16&amp;"Austria",eurostat_source[#All],E$5,FALSE)</f>
        <v>0</v>
      </c>
      <c r="F16">
        <f>VLOOKUP($B16&amp;"Austria",eurostat_source[#All],F$5,FALSE)</f>
        <v>0</v>
      </c>
      <c r="G16">
        <f>VLOOKUP($B16&amp;"Austria",eurostat_source[#All],G$5,FALSE)</f>
        <v>0</v>
      </c>
      <c r="AC16" s="116" t="s">
        <v>33</v>
      </c>
      <c r="AD16" s="28">
        <v>-0.05</v>
      </c>
      <c r="AE16" s="28">
        <v>-0.5</v>
      </c>
      <c r="AF16" s="28">
        <v>-0.65</v>
      </c>
      <c r="AG16" s="28">
        <v>-0.95</v>
      </c>
      <c r="AH16" s="28">
        <v>1</v>
      </c>
      <c r="AI16" s="124">
        <f t="shared" ref="AI16:AM18" ca="1" si="24">(AH16-$AN16)/(AH$2-$AN$2)*5+AH16</f>
        <v>0.84166666666666667</v>
      </c>
      <c r="AJ16" s="124">
        <f t="shared" ca="1" si="24"/>
        <v>0.68333333333333335</v>
      </c>
      <c r="AK16" s="124">
        <f t="shared" ca="1" si="24"/>
        <v>0.52500000000000002</v>
      </c>
      <c r="AL16" s="124">
        <f t="shared" ca="1" si="24"/>
        <v>0.3666666666666667</v>
      </c>
      <c r="AM16" s="124">
        <f t="shared" ca="1" si="24"/>
        <v>0.20833333333333337</v>
      </c>
      <c r="AN16" s="123">
        <f ca="1">1+OFFSET($AC16,0,MATCH($AO16,$AD$2:$AG$2,0),1,1)</f>
        <v>5.0000000000000044E-2</v>
      </c>
      <c r="AO16">
        <v>4</v>
      </c>
    </row>
    <row r="17" spans="1:64" x14ac:dyDescent="0.3">
      <c r="B17" s="116" t="s">
        <v>77</v>
      </c>
      <c r="C17">
        <f>VLOOKUP($B17&amp;"Austria",eurostat_source[#All],C$5,FALSE)</f>
        <v>0.26468149925986034</v>
      </c>
      <c r="D17">
        <f>VLOOKUP($B17&amp;"Austria",eurostat_source[#All],D$5,FALSE)</f>
        <v>0.26934233316972789</v>
      </c>
      <c r="E17">
        <f>VLOOKUP($B17&amp;"Austria",eurostat_source[#All],E$5,FALSE)</f>
        <v>0.27439806148224793</v>
      </c>
      <c r="F17">
        <f>VLOOKUP($B17&amp;"Austria",eurostat_source[#All],F$5,FALSE)</f>
        <v>0.27903589133358159</v>
      </c>
      <c r="G17">
        <f>VLOOKUP($B17&amp;"Austria",eurostat_source[#All],G$5,FALSE)</f>
        <v>0</v>
      </c>
      <c r="AC17" s="116" t="s">
        <v>34</v>
      </c>
      <c r="AD17" s="28">
        <v>-0.3</v>
      </c>
      <c r="AE17" s="28">
        <v>-0.8</v>
      </c>
      <c r="AF17" s="28">
        <v>-0.9</v>
      </c>
      <c r="AG17" s="28">
        <v>-0.95</v>
      </c>
      <c r="AH17" s="28">
        <v>1</v>
      </c>
      <c r="AI17" s="124">
        <f t="shared" ca="1" si="24"/>
        <v>0.84166666666666667</v>
      </c>
      <c r="AJ17" s="124">
        <f t="shared" ca="1" si="24"/>
        <v>0.68333333333333335</v>
      </c>
      <c r="AK17" s="124">
        <f t="shared" ca="1" si="24"/>
        <v>0.52500000000000002</v>
      </c>
      <c r="AL17" s="124">
        <f t="shared" ca="1" si="24"/>
        <v>0.3666666666666667</v>
      </c>
      <c r="AM17" s="124">
        <f t="shared" ca="1" si="24"/>
        <v>0.20833333333333337</v>
      </c>
      <c r="AN17" s="123">
        <f t="shared" ref="AN17:AN18" ca="1" si="25">1+OFFSET($AC17,0,MATCH($AO17,$AD$2:$AG$2,0),1,1)</f>
        <v>5.0000000000000044E-2</v>
      </c>
      <c r="AO17">
        <v>4</v>
      </c>
    </row>
    <row r="18" spans="1:64" x14ac:dyDescent="0.3">
      <c r="B18" s="116" t="s">
        <v>78</v>
      </c>
      <c r="C18">
        <f>VLOOKUP($B18&amp;"Austria",eurostat_source[#All],C$5,FALSE)</f>
        <v>0</v>
      </c>
      <c r="D18">
        <f>VLOOKUP($B18&amp;"Austria",eurostat_source[#All],D$5,FALSE)</f>
        <v>0</v>
      </c>
      <c r="E18">
        <f>VLOOKUP($B18&amp;"Austria",eurostat_source[#All],E$5,FALSE)</f>
        <v>0</v>
      </c>
      <c r="F18">
        <f>VLOOKUP($B18&amp;"Austria",eurostat_source[#All],F$5,FALSE)</f>
        <v>0</v>
      </c>
      <c r="G18">
        <f>VLOOKUP($B18&amp;"Austria",eurostat_source[#All],G$5,FALSE)</f>
        <v>0</v>
      </c>
      <c r="AC18" s="116" t="s">
        <v>39</v>
      </c>
      <c r="AD18" s="28">
        <v>-0.1</v>
      </c>
      <c r="AE18" s="28">
        <v>-0.5</v>
      </c>
      <c r="AF18" s="28">
        <v>-0.65</v>
      </c>
      <c r="AG18" s="28">
        <v>-0.95</v>
      </c>
      <c r="AH18" s="28">
        <v>1</v>
      </c>
      <c r="AI18" s="124">
        <f t="shared" ca="1" si="24"/>
        <v>0.84166666666666667</v>
      </c>
      <c r="AJ18" s="124">
        <f t="shared" ca="1" si="24"/>
        <v>0.68333333333333335</v>
      </c>
      <c r="AK18" s="124">
        <f t="shared" ca="1" si="24"/>
        <v>0.52500000000000002</v>
      </c>
      <c r="AL18" s="124">
        <f t="shared" ca="1" si="24"/>
        <v>0.3666666666666667</v>
      </c>
      <c r="AM18" s="124">
        <f t="shared" ca="1" si="24"/>
        <v>0.20833333333333337</v>
      </c>
      <c r="AN18" s="123">
        <f t="shared" ca="1" si="25"/>
        <v>5.0000000000000044E-2</v>
      </c>
      <c r="AO18">
        <v>4</v>
      </c>
    </row>
    <row r="19" spans="1:64" x14ac:dyDescent="0.3">
      <c r="AH19" s="28"/>
    </row>
    <row r="21" spans="1:64" x14ac:dyDescent="0.3">
      <c r="B21" s="79" t="s">
        <v>68</v>
      </c>
    </row>
    <row r="22" spans="1:64" x14ac:dyDescent="0.3">
      <c r="B22" s="79" t="s">
        <v>204</v>
      </c>
      <c r="N22" s="6"/>
      <c r="O22" s="6"/>
      <c r="P22" s="6"/>
      <c r="Q22" s="6"/>
      <c r="R22" s="6"/>
      <c r="S22" s="6"/>
      <c r="T22" s="6"/>
      <c r="U22" s="6"/>
      <c r="V22" s="6"/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f>AI22+1</f>
        <v>2</v>
      </c>
      <c r="AP22">
        <f t="shared" ref="AP22:BL22" si="26">AJ22+1</f>
        <v>2</v>
      </c>
      <c r="AQ22">
        <f t="shared" si="26"/>
        <v>2</v>
      </c>
      <c r="AR22">
        <f t="shared" si="26"/>
        <v>2</v>
      </c>
      <c r="AS22">
        <f t="shared" si="26"/>
        <v>2</v>
      </c>
      <c r="AT22">
        <f t="shared" si="26"/>
        <v>2</v>
      </c>
      <c r="AU22">
        <f t="shared" si="26"/>
        <v>3</v>
      </c>
      <c r="AV22">
        <f t="shared" si="26"/>
        <v>3</v>
      </c>
      <c r="AW22">
        <f t="shared" si="26"/>
        <v>3</v>
      </c>
      <c r="AX22">
        <f t="shared" si="26"/>
        <v>3</v>
      </c>
      <c r="AY22">
        <f t="shared" si="26"/>
        <v>3</v>
      </c>
      <c r="AZ22">
        <f t="shared" si="26"/>
        <v>3</v>
      </c>
      <c r="BA22">
        <f t="shared" si="26"/>
        <v>4</v>
      </c>
      <c r="BB22">
        <f t="shared" si="26"/>
        <v>4</v>
      </c>
      <c r="BC22">
        <f t="shared" si="26"/>
        <v>4</v>
      </c>
      <c r="BD22">
        <f t="shared" si="26"/>
        <v>4</v>
      </c>
      <c r="BE22">
        <f t="shared" si="26"/>
        <v>4</v>
      </c>
      <c r="BF22">
        <f t="shared" si="26"/>
        <v>4</v>
      </c>
      <c r="BG22">
        <f t="shared" si="26"/>
        <v>5</v>
      </c>
      <c r="BH22">
        <f t="shared" si="26"/>
        <v>5</v>
      </c>
      <c r="BI22">
        <f t="shared" si="26"/>
        <v>5</v>
      </c>
      <c r="BJ22">
        <f t="shared" si="26"/>
        <v>5</v>
      </c>
      <c r="BK22">
        <f t="shared" si="26"/>
        <v>5</v>
      </c>
      <c r="BL22">
        <f t="shared" si="26"/>
        <v>5</v>
      </c>
    </row>
    <row r="23" spans="1:64" x14ac:dyDescent="0.3">
      <c r="B23" s="19" t="s">
        <v>66</v>
      </c>
      <c r="AF23" s="51" t="str">
        <f>AF24&amp;" "&amp;AF22</f>
        <v>2018 1</v>
      </c>
      <c r="AG23" s="51" t="str">
        <f t="shared" ref="AG23:AN23" si="27">AG24&amp;" "&amp;AG22</f>
        <v>2019 1</v>
      </c>
      <c r="AH23" s="51" t="str">
        <f t="shared" si="27"/>
        <v>2020 1</v>
      </c>
      <c r="AI23" s="51" t="str">
        <f t="shared" si="27"/>
        <v>2025 1</v>
      </c>
      <c r="AJ23" s="51" t="str">
        <f t="shared" si="27"/>
        <v>2030 1</v>
      </c>
      <c r="AK23" s="51" t="str">
        <f t="shared" si="27"/>
        <v>2035 1</v>
      </c>
      <c r="AL23" s="51" t="str">
        <f t="shared" si="27"/>
        <v>2040 1</v>
      </c>
      <c r="AM23" s="51" t="str">
        <f t="shared" si="27"/>
        <v>2045 1</v>
      </c>
      <c r="AN23" s="51" t="str">
        <f t="shared" si="27"/>
        <v>2050 1</v>
      </c>
      <c r="AO23" s="51" t="str">
        <f t="shared" ref="AO23" si="28">AO24&amp;" "&amp;AO22</f>
        <v>2025 2</v>
      </c>
      <c r="AP23" s="51" t="str">
        <f t="shared" ref="AP23" si="29">AP24&amp;" "&amp;AP22</f>
        <v>2030 2</v>
      </c>
      <c r="AQ23" s="51" t="str">
        <f t="shared" ref="AQ23" si="30">AQ24&amp;" "&amp;AQ22</f>
        <v>2035 2</v>
      </c>
      <c r="AR23" s="51" t="str">
        <f t="shared" ref="AR23" si="31">AR24&amp;" "&amp;AR22</f>
        <v>2040 2</v>
      </c>
      <c r="AS23" s="51" t="str">
        <f t="shared" ref="AS23" si="32">AS24&amp;" "&amp;AS22</f>
        <v>2045 2</v>
      </c>
      <c r="AT23" s="51" t="str">
        <f t="shared" ref="AT23" si="33">AT24&amp;" "&amp;AT22</f>
        <v>2050 2</v>
      </c>
      <c r="AU23" s="51" t="str">
        <f t="shared" ref="AU23" si="34">AU24&amp;" "&amp;AU22</f>
        <v>2025 3</v>
      </c>
      <c r="AV23" s="51" t="str">
        <f>AV24&amp;" "&amp;AV22</f>
        <v>2030 3</v>
      </c>
      <c r="AW23" s="51" t="str">
        <f t="shared" ref="AW23" si="35">AW24&amp;" "&amp;AW22</f>
        <v>2035 3</v>
      </c>
      <c r="AX23" s="51" t="str">
        <f t="shared" ref="AX23" si="36">AX24&amp;" "&amp;AX22</f>
        <v>2040 3</v>
      </c>
      <c r="AY23" s="51" t="str">
        <f t="shared" ref="AY23" si="37">AY24&amp;" "&amp;AY22</f>
        <v>2045 3</v>
      </c>
      <c r="AZ23" s="51" t="str">
        <f t="shared" ref="AZ23" si="38">AZ24&amp;" "&amp;AZ22</f>
        <v>2050 3</v>
      </c>
      <c r="BA23" s="51" t="str">
        <f t="shared" ref="BA23" si="39">BA24&amp;" "&amp;BA22</f>
        <v>2025 4</v>
      </c>
      <c r="BB23" s="51" t="str">
        <f t="shared" ref="BB23" si="40">BB24&amp;" "&amp;BB22</f>
        <v>2030 4</v>
      </c>
      <c r="BC23" s="51" t="str">
        <f t="shared" ref="BC23" si="41">BC24&amp;" "&amp;BC22</f>
        <v>2035 4</v>
      </c>
      <c r="BD23" s="51" t="str">
        <f>BD24&amp;" "&amp;BD22</f>
        <v>2040 4</v>
      </c>
      <c r="BE23" s="51" t="str">
        <f t="shared" ref="BE23" si="42">BE24&amp;" "&amp;BE22</f>
        <v>2045 4</v>
      </c>
      <c r="BF23" s="51" t="str">
        <f t="shared" ref="BF23" si="43">BF24&amp;" "&amp;BF22</f>
        <v>2050 4</v>
      </c>
      <c r="BG23" s="51" t="str">
        <f t="shared" ref="BG23" si="44">BG24&amp;" "&amp;BG22</f>
        <v>2025 5</v>
      </c>
      <c r="BH23" s="51" t="str">
        <f t="shared" ref="BH23" si="45">BH24&amp;" "&amp;BH22</f>
        <v>2030 5</v>
      </c>
      <c r="BI23" s="51" t="str">
        <f t="shared" ref="BI23" si="46">BI24&amp;" "&amp;BI22</f>
        <v>2035 5</v>
      </c>
      <c r="BJ23" s="51" t="str">
        <f t="shared" ref="BJ23" si="47">BJ24&amp;" "&amp;BJ22</f>
        <v>2040 5</v>
      </c>
      <c r="BK23" s="51" t="str">
        <f t="shared" ref="BK23" si="48">BK24&amp;" "&amp;BK22</f>
        <v>2045 5</v>
      </c>
      <c r="BL23" s="51" t="str">
        <f t="shared" ref="BL23" si="49">BL24&amp;" "&amp;BL22</f>
        <v>2050 5</v>
      </c>
    </row>
    <row r="24" spans="1:64" x14ac:dyDescent="0.3">
      <c r="AF24">
        <f>eurostat_source[[#Headers],[2017]]+1</f>
        <v>2018</v>
      </c>
      <c r="AG24">
        <f>AF24+1</f>
        <v>2019</v>
      </c>
      <c r="AH24">
        <f t="shared" ref="AH24" si="50">AG24+1</f>
        <v>2020</v>
      </c>
      <c r="AI24">
        <f>AH24+5</f>
        <v>2025</v>
      </c>
      <c r="AJ24">
        <f t="shared" ref="AJ24:AN24" si="51">AI24+5</f>
        <v>2030</v>
      </c>
      <c r="AK24">
        <f t="shared" si="51"/>
        <v>2035</v>
      </c>
      <c r="AL24">
        <f t="shared" si="51"/>
        <v>2040</v>
      </c>
      <c r="AM24">
        <f t="shared" si="51"/>
        <v>2045</v>
      </c>
      <c r="AN24">
        <f t="shared" si="51"/>
        <v>2050</v>
      </c>
      <c r="AO24">
        <f>AI24</f>
        <v>2025</v>
      </c>
      <c r="AP24">
        <f t="shared" ref="AP24:BL24" si="52">AJ24</f>
        <v>2030</v>
      </c>
      <c r="AQ24">
        <f t="shared" si="52"/>
        <v>2035</v>
      </c>
      <c r="AR24">
        <f t="shared" si="52"/>
        <v>2040</v>
      </c>
      <c r="AS24">
        <f t="shared" si="52"/>
        <v>2045</v>
      </c>
      <c r="AT24">
        <f t="shared" si="52"/>
        <v>2050</v>
      </c>
      <c r="AU24">
        <f t="shared" si="52"/>
        <v>2025</v>
      </c>
      <c r="AV24">
        <f t="shared" si="52"/>
        <v>2030</v>
      </c>
      <c r="AW24">
        <f t="shared" si="52"/>
        <v>2035</v>
      </c>
      <c r="AX24">
        <f t="shared" si="52"/>
        <v>2040</v>
      </c>
      <c r="AY24">
        <f t="shared" si="52"/>
        <v>2045</v>
      </c>
      <c r="AZ24">
        <f t="shared" si="52"/>
        <v>2050</v>
      </c>
      <c r="BA24">
        <f t="shared" si="52"/>
        <v>2025</v>
      </c>
      <c r="BB24">
        <f t="shared" si="52"/>
        <v>2030</v>
      </c>
      <c r="BC24">
        <f t="shared" si="52"/>
        <v>2035</v>
      </c>
      <c r="BD24">
        <f t="shared" si="52"/>
        <v>2040</v>
      </c>
      <c r="BE24">
        <f t="shared" si="52"/>
        <v>2045</v>
      </c>
      <c r="BF24">
        <f t="shared" si="52"/>
        <v>2050</v>
      </c>
      <c r="BG24">
        <f t="shared" si="52"/>
        <v>2025</v>
      </c>
      <c r="BH24">
        <f t="shared" si="52"/>
        <v>2030</v>
      </c>
      <c r="BI24">
        <f t="shared" si="52"/>
        <v>2035</v>
      </c>
      <c r="BJ24">
        <f t="shared" si="52"/>
        <v>2040</v>
      </c>
      <c r="BK24">
        <f t="shared" si="52"/>
        <v>2045</v>
      </c>
      <c r="BL24">
        <f t="shared" si="52"/>
        <v>2050</v>
      </c>
    </row>
    <row r="25" spans="1:64" x14ac:dyDescent="0.3">
      <c r="A25" s="80" t="s">
        <v>69</v>
      </c>
      <c r="B25" s="80" t="s">
        <v>71</v>
      </c>
      <c r="C25" s="80" t="s">
        <v>70</v>
      </c>
      <c r="D25" s="80" t="s">
        <v>139</v>
      </c>
      <c r="E25" s="80" t="s">
        <v>140</v>
      </c>
      <c r="F25" s="80" t="s">
        <v>141</v>
      </c>
      <c r="G25" s="80" t="s">
        <v>142</v>
      </c>
      <c r="H25" s="80" t="s">
        <v>143</v>
      </c>
      <c r="I25" s="80" t="s">
        <v>144</v>
      </c>
      <c r="J25" s="80" t="s">
        <v>145</v>
      </c>
      <c r="K25" s="80" t="s">
        <v>146</v>
      </c>
      <c r="L25" s="80" t="s">
        <v>147</v>
      </c>
      <c r="M25" s="80" t="s">
        <v>148</v>
      </c>
      <c r="N25" s="80" t="s">
        <v>149</v>
      </c>
      <c r="O25" s="80" t="s">
        <v>150</v>
      </c>
      <c r="P25" s="80" t="s">
        <v>151</v>
      </c>
      <c r="Q25" s="80" t="s">
        <v>152</v>
      </c>
      <c r="R25" s="80" t="s">
        <v>153</v>
      </c>
      <c r="S25" s="80" t="s">
        <v>154</v>
      </c>
      <c r="T25" s="80" t="s">
        <v>155</v>
      </c>
      <c r="U25" s="80" t="s">
        <v>156</v>
      </c>
      <c r="V25" s="80" t="s">
        <v>157</v>
      </c>
      <c r="W25" s="80" t="s">
        <v>158</v>
      </c>
      <c r="X25" s="80" t="s">
        <v>159</v>
      </c>
      <c r="Y25" s="80" t="s">
        <v>160</v>
      </c>
      <c r="Z25" s="80" t="s">
        <v>161</v>
      </c>
      <c r="AA25" s="80" t="s">
        <v>162</v>
      </c>
      <c r="AB25" s="80" t="s">
        <v>163</v>
      </c>
      <c r="AC25" s="80" t="s">
        <v>164</v>
      </c>
      <c r="AD25" s="80" t="s">
        <v>165</v>
      </c>
      <c r="AE25" s="80" t="s">
        <v>166</v>
      </c>
      <c r="AF25" s="80" t="s">
        <v>167</v>
      </c>
      <c r="AG25" s="80" t="s">
        <v>168</v>
      </c>
      <c r="AH25" s="80" t="s">
        <v>169</v>
      </c>
      <c r="AI25" s="80" t="s">
        <v>170</v>
      </c>
      <c r="AJ25" s="80" t="s">
        <v>171</v>
      </c>
      <c r="AK25" s="80" t="s">
        <v>172</v>
      </c>
      <c r="AL25" s="80" t="s">
        <v>173</v>
      </c>
      <c r="AM25" s="80" t="s">
        <v>174</v>
      </c>
      <c r="AN25" s="80" t="s">
        <v>175</v>
      </c>
      <c r="AO25" s="80" t="s">
        <v>176</v>
      </c>
      <c r="AP25" s="80" t="s">
        <v>177</v>
      </c>
      <c r="AQ25" s="80" t="s">
        <v>178</v>
      </c>
      <c r="AR25" s="80" t="s">
        <v>179</v>
      </c>
      <c r="AS25" s="80" t="s">
        <v>180</v>
      </c>
      <c r="AT25" s="80" t="s">
        <v>181</v>
      </c>
      <c r="AU25" s="80" t="s">
        <v>183</v>
      </c>
      <c r="AV25" s="80" t="s">
        <v>184</v>
      </c>
      <c r="AW25" s="80" t="s">
        <v>185</v>
      </c>
      <c r="AX25" s="80" t="s">
        <v>186</v>
      </c>
      <c r="AY25" s="80" t="s">
        <v>187</v>
      </c>
      <c r="AZ25" s="80" t="s">
        <v>188</v>
      </c>
      <c r="BA25" s="80" t="s">
        <v>190</v>
      </c>
      <c r="BB25" s="80" t="s">
        <v>191</v>
      </c>
      <c r="BC25" s="80" t="s">
        <v>192</v>
      </c>
      <c r="BD25" s="80" t="s">
        <v>193</v>
      </c>
      <c r="BE25" s="80" t="s">
        <v>194</v>
      </c>
      <c r="BF25" s="80" t="s">
        <v>195</v>
      </c>
      <c r="BG25" s="80" t="s">
        <v>196</v>
      </c>
      <c r="BH25" s="80" t="s">
        <v>197</v>
      </c>
      <c r="BI25" s="80" t="s">
        <v>198</v>
      </c>
      <c r="BJ25" s="80" t="s">
        <v>199</v>
      </c>
      <c r="BK25" s="80" t="s">
        <v>200</v>
      </c>
      <c r="BL25" s="80" t="s">
        <v>201</v>
      </c>
    </row>
    <row r="26" spans="1:64" x14ac:dyDescent="0.3">
      <c r="A26" t="str">
        <f t="shared" ref="A26:A89" si="53">C26&amp;B26</f>
        <v>electricityAustria</v>
      </c>
      <c r="B26" t="s">
        <v>12</v>
      </c>
      <c r="C26" t="s">
        <v>35</v>
      </c>
      <c r="D26" s="161">
        <v>0.18198784934903411</v>
      </c>
      <c r="E26" s="161">
        <v>0.17477601069368298</v>
      </c>
      <c r="F26" s="161">
        <v>0.18780922979154288</v>
      </c>
      <c r="G26" s="161">
        <v>0.19082130866065217</v>
      </c>
      <c r="H26" s="161">
        <v>0.20014860589165148</v>
      </c>
      <c r="I26" s="161">
        <v>0.19657097181366281</v>
      </c>
      <c r="J26" s="161">
        <v>0.18926053936340931</v>
      </c>
      <c r="K26" s="161">
        <v>0.20442477497262343</v>
      </c>
      <c r="L26" s="161">
        <v>0.20248987879888042</v>
      </c>
      <c r="M26" s="161">
        <v>0.20873129196771001</v>
      </c>
      <c r="N26" s="161">
        <v>0.22036286475492534</v>
      </c>
      <c r="O26" s="161">
        <v>0.22700036597646903</v>
      </c>
      <c r="P26" s="161">
        <v>0.24340671017748375</v>
      </c>
      <c r="Q26" s="161">
        <v>0.24772117756795192</v>
      </c>
      <c r="R26" s="161">
        <v>0.25279076057789329</v>
      </c>
      <c r="S26" s="161">
        <v>0.2419605294741364</v>
      </c>
      <c r="T26" s="161">
        <v>0.25008499750548946</v>
      </c>
      <c r="U26" s="161">
        <v>0.26992392597305592</v>
      </c>
      <c r="V26" s="161">
        <v>0.26562469014964696</v>
      </c>
      <c r="W26" s="161">
        <v>0.26860570937370376</v>
      </c>
      <c r="X26" s="161">
        <v>0.25467806811765459</v>
      </c>
      <c r="Y26" s="161">
        <v>0.27049501825196592</v>
      </c>
      <c r="Z26" s="161">
        <v>0.2692164386751969</v>
      </c>
      <c r="AA26" s="161">
        <v>0.25122098632042411</v>
      </c>
      <c r="AB26" s="161">
        <v>0.27398128762339846</v>
      </c>
      <c r="AC26" s="161">
        <v>0.2622403118980795</v>
      </c>
      <c r="AD26" s="161">
        <v>0.25676434337520809</v>
      </c>
      <c r="AE26" s="161">
        <v>0.2555625662988032</v>
      </c>
      <c r="AF26" s="161">
        <f t="shared" ref="AF26:AG26" si="54">MAX(0,AE26+(AE26-U26)/10)</f>
        <v>0.25412643033137794</v>
      </c>
      <c r="AG26" s="161">
        <f t="shared" si="54"/>
        <v>0.25297660434955105</v>
      </c>
      <c r="AH26" s="161">
        <f t="shared" ref="AH26" si="55">MAX(0,AG26+(AG26-W26)/10)</f>
        <v>0.2514136938471358</v>
      </c>
      <c r="AI26" s="161"/>
      <c r="AJ26" s="161"/>
      <c r="AK26" s="161">
        <f>VLOOKUP(eurostat_source[[#This Row],[energy carrier EUCalc]],$B$7:$AN$20,COLUMN()-COLUMN($AD$25),FALSE)*eurostat_source[[#This Row],[2020 1]]</f>
        <v>0</v>
      </c>
      <c r="AL26" s="161">
        <f>VLOOKUP(eurostat_source[[#This Row],[energy carrier EUCalc]],$B$7:$AN$20,COLUMN()-COLUMN($AD$25),FALSE)*eurostat_source[[#This Row],[2020 1]]</f>
        <v>0</v>
      </c>
      <c r="AM26" s="161">
        <f>VLOOKUP(eurostat_source[[#This Row],[energy carrier EUCalc]],$B$7:$AN$20,COLUMN()-COLUMN($AD$25),FALSE)*eurostat_source[[#This Row],[2020 1]]</f>
        <v>0</v>
      </c>
      <c r="AN26" s="161">
        <f>VLOOKUP(eurostat_source[[#This Row],[energy carrier EUCalc]],$B$7:$AN$20,COLUMN()-COLUMN($AD$25),FALSE)*eurostat_source[[#This Row],[2020 1]]</f>
        <v>0</v>
      </c>
    </row>
    <row r="27" spans="1:64" x14ac:dyDescent="0.3">
      <c r="A27" t="str">
        <f t="shared" si="53"/>
        <v>gas-bioAustria</v>
      </c>
      <c r="B27" t="s">
        <v>12</v>
      </c>
      <c r="C27" t="s">
        <v>67</v>
      </c>
      <c r="D27" s="161">
        <v>0</v>
      </c>
      <c r="E27" s="161">
        <v>0</v>
      </c>
      <c r="F27" s="161">
        <v>0</v>
      </c>
      <c r="G27" s="161">
        <v>0</v>
      </c>
      <c r="H27" s="161">
        <v>0</v>
      </c>
      <c r="I27" s="161">
        <v>0</v>
      </c>
      <c r="J27" s="161">
        <v>0</v>
      </c>
      <c r="K27" s="161">
        <v>0</v>
      </c>
      <c r="L27" s="161">
        <v>0</v>
      </c>
      <c r="M27" s="161">
        <v>0</v>
      </c>
      <c r="N27" s="161">
        <v>0</v>
      </c>
      <c r="O27" s="161">
        <v>0</v>
      </c>
      <c r="P27" s="161">
        <v>0</v>
      </c>
      <c r="Q27" s="161">
        <v>0</v>
      </c>
      <c r="R27" s="161">
        <v>0</v>
      </c>
      <c r="S27" s="161">
        <v>0</v>
      </c>
      <c r="T27" s="161">
        <v>0</v>
      </c>
      <c r="U27" s="161">
        <v>0</v>
      </c>
      <c r="V27" s="161">
        <v>2.0376214044851321E-5</v>
      </c>
      <c r="W27" s="161">
        <v>3.0418882324374789E-5</v>
      </c>
      <c r="X27" s="161">
        <v>2.6776722878381295E-5</v>
      </c>
      <c r="Y27" s="161">
        <v>9.4228105162889403E-5</v>
      </c>
      <c r="Z27" s="161">
        <v>1.1271913887548193E-4</v>
      </c>
      <c r="AA27" s="161">
        <v>1.8250841375529685E-4</v>
      </c>
      <c r="AB27" s="161">
        <v>3.1529192373006844E-4</v>
      </c>
      <c r="AC27" s="161">
        <v>4.3434272176794635E-4</v>
      </c>
      <c r="AD27" s="161">
        <v>5.4626006018786339E-4</v>
      </c>
      <c r="AE27" s="161">
        <v>6.7497984172530765E-4</v>
      </c>
      <c r="AF27" s="161">
        <f t="shared" ref="AF27:AF90" si="56">MAX(0,AE27+(AE27-U27)/10)</f>
        <v>7.4247782589783847E-4</v>
      </c>
      <c r="AG27" s="161">
        <f t="shared" ref="AG27:AG90" si="57">MAX(0,AF27+(AF27-V27)/10)</f>
        <v>8.1468798708313715E-4</v>
      </c>
      <c r="AH27" s="161">
        <f t="shared" ref="AH27:AH90" si="58">MAX(0,AG27+(AG27-W27)/10)</f>
        <v>8.9311489755901342E-4</v>
      </c>
      <c r="AI27" s="161"/>
      <c r="AJ27" s="161"/>
      <c r="AK27" s="161">
        <f>VLOOKUP(eurostat_source[[#This Row],[energy carrier EUCalc]],$B$7:$AN$20,COLUMN()-COLUMN($AD$25),FALSE)*eurostat_source[[#This Row],[2020 1]]</f>
        <v>0</v>
      </c>
      <c r="AL27" s="161">
        <f>VLOOKUP(eurostat_source[[#This Row],[energy carrier EUCalc]],$B$7:$AN$20,COLUMN()-COLUMN($AD$25),FALSE)*eurostat_source[[#This Row],[2020 1]]</f>
        <v>0</v>
      </c>
      <c r="AM27" s="161">
        <f>VLOOKUP(eurostat_source[[#This Row],[energy carrier EUCalc]],$B$7:$AN$20,COLUMN()-COLUMN($AD$25),FALSE)*eurostat_source[[#This Row],[2020 1]]</f>
        <v>0</v>
      </c>
      <c r="AN27" s="161">
        <f>VLOOKUP(eurostat_source[[#This Row],[energy carrier EUCalc]],$B$7:$AN$20,COLUMN()-COLUMN($AD$25),FALSE)*eurostat_source[[#This Row],[2020 1]]</f>
        <v>0</v>
      </c>
    </row>
    <row r="28" spans="1:64" x14ac:dyDescent="0.3">
      <c r="A28" t="str">
        <f t="shared" si="53"/>
        <v>gas-ff-naturalAustria</v>
      </c>
      <c r="B28" t="s">
        <v>12</v>
      </c>
      <c r="C28" t="s">
        <v>33</v>
      </c>
      <c r="D28" s="161">
        <v>0.15014669340677064</v>
      </c>
      <c r="E28" s="161">
        <v>0.15894015382491417</v>
      </c>
      <c r="F28" s="161">
        <v>0.16203671004726716</v>
      </c>
      <c r="G28" s="161">
        <v>0.17524129141125688</v>
      </c>
      <c r="H28" s="161">
        <v>0.17663296999079242</v>
      </c>
      <c r="I28" s="161">
        <v>0.17839959172468733</v>
      </c>
      <c r="J28" s="161">
        <v>0.18517783044255781</v>
      </c>
      <c r="K28" s="161">
        <v>0.20524928315734411</v>
      </c>
      <c r="L28" s="161">
        <v>0.21446240485648788</v>
      </c>
      <c r="M28" s="161">
        <v>0.20966174546503508</v>
      </c>
      <c r="N28" s="161">
        <v>0.20389191822405178</v>
      </c>
      <c r="O28" s="161">
        <v>0.21428695910363621</v>
      </c>
      <c r="P28" s="161">
        <v>0.20791908828977851</v>
      </c>
      <c r="Q28" s="161">
        <v>0.21516866796560283</v>
      </c>
      <c r="R28" s="161">
        <v>0.21640838932657841</v>
      </c>
      <c r="S28" s="161">
        <v>0.27880395646569889</v>
      </c>
      <c r="T28" s="161">
        <v>0.27530973363810807</v>
      </c>
      <c r="U28" s="161">
        <v>0.26225381983826196</v>
      </c>
      <c r="V28" s="161">
        <v>0.26575658974949085</v>
      </c>
      <c r="W28" s="161">
        <v>0.26434778158669897</v>
      </c>
      <c r="X28" s="161">
        <v>0.26617010536889929</v>
      </c>
      <c r="Y28" s="161">
        <v>0.25415914388271316</v>
      </c>
      <c r="Z28" s="161">
        <v>0.25628586709685736</v>
      </c>
      <c r="AA28" s="161">
        <v>0.25148753583279282</v>
      </c>
      <c r="AB28" s="161">
        <v>0.24706582282944831</v>
      </c>
      <c r="AC28" s="161">
        <v>0.25287872604707939</v>
      </c>
      <c r="AD28" s="161">
        <v>0.25713612062369423</v>
      </c>
      <c r="AE28" s="161">
        <v>0.25592928356890005</v>
      </c>
      <c r="AF28" s="161">
        <f t="shared" si="56"/>
        <v>0.25529682994196384</v>
      </c>
      <c r="AG28" s="161">
        <f t="shared" si="57"/>
        <v>0.25425085396121117</v>
      </c>
      <c r="AH28" s="161">
        <f t="shared" si="58"/>
        <v>0.25324116119866236</v>
      </c>
      <c r="AI28" s="161"/>
      <c r="AJ28" s="161"/>
      <c r="AK28" s="161">
        <f>VLOOKUP(eurostat_source[[#This Row],[energy carrier EUCalc]],$B$7:$AN$20,COLUMN()-COLUMN($AD$25),FALSE)*eurostat_source[[#This Row],[2020 1]]</f>
        <v>0</v>
      </c>
      <c r="AL28" s="161">
        <f>VLOOKUP(eurostat_source[[#This Row],[energy carrier EUCalc]],$B$7:$AN$20,COLUMN()-COLUMN($AD$25),FALSE)*eurostat_source[[#This Row],[2020 1]]</f>
        <v>0</v>
      </c>
      <c r="AM28" s="161">
        <f>VLOOKUP(eurostat_source[[#This Row],[energy carrier EUCalc]],$B$7:$AN$20,COLUMN()-COLUMN($AD$25),FALSE)*eurostat_source[[#This Row],[2020 1]]</f>
        <v>0</v>
      </c>
      <c r="AN28" s="161">
        <f>VLOOKUP(eurostat_source[[#This Row],[energy carrier EUCalc]],$B$7:$AN$20,COLUMN()-COLUMN($AD$25),FALSE)*eurostat_source[[#This Row],[2020 1]]</f>
        <v>0</v>
      </c>
    </row>
    <row r="29" spans="1:64" x14ac:dyDescent="0.3">
      <c r="A29" t="str">
        <f t="shared" si="53"/>
        <v>heat-ambientAustria</v>
      </c>
      <c r="B29" t="s">
        <v>12</v>
      </c>
      <c r="C29" t="s">
        <v>37</v>
      </c>
      <c r="D29" s="161">
        <v>0</v>
      </c>
      <c r="E29" s="161">
        <v>0</v>
      </c>
      <c r="F29" s="161">
        <v>0</v>
      </c>
      <c r="G29" s="161">
        <v>0</v>
      </c>
      <c r="H29" s="161">
        <v>0</v>
      </c>
      <c r="I29" s="161">
        <v>0</v>
      </c>
      <c r="J29" s="161">
        <v>0</v>
      </c>
      <c r="K29" s="161">
        <v>0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0</v>
      </c>
      <c r="S29" s="161">
        <v>7.2795297746837007E-3</v>
      </c>
      <c r="T29" s="161">
        <v>7.5183149589812424E-3</v>
      </c>
      <c r="U29" s="161">
        <v>1.0024435899563842E-2</v>
      </c>
      <c r="V29" s="161">
        <v>1.0079858385312388E-2</v>
      </c>
      <c r="W29" s="161">
        <v>1.4180388266613985E-2</v>
      </c>
      <c r="X29" s="161">
        <v>1.4629570649385427E-2</v>
      </c>
      <c r="Y29" s="161">
        <v>1.5467282218219679E-2</v>
      </c>
      <c r="Z29" s="161">
        <v>1.627824124771389E-2</v>
      </c>
      <c r="AA29" s="161">
        <v>1.9830344338691332E-2</v>
      </c>
      <c r="AB29" s="161">
        <v>1.9176498447144617E-2</v>
      </c>
      <c r="AC29" s="161">
        <v>2.3194651440858759E-2</v>
      </c>
      <c r="AD29" s="161">
        <v>2.3914767410232778E-2</v>
      </c>
      <c r="AE29" s="161">
        <v>2.3829917458527253E-2</v>
      </c>
      <c r="AF29" s="161">
        <f t="shared" si="56"/>
        <v>2.5210465614423593E-2</v>
      </c>
      <c r="AG29" s="161">
        <f t="shared" si="57"/>
        <v>2.6723526337334713E-2</v>
      </c>
      <c r="AH29" s="161">
        <f t="shared" si="58"/>
        <v>2.7977840144406785E-2</v>
      </c>
      <c r="AI29" s="161"/>
      <c r="AJ29" s="161"/>
      <c r="AK29" s="161">
        <f>VLOOKUP(eurostat_source[[#This Row],[energy carrier EUCalc]],$B$7:$AN$20,COLUMN()-COLUMN($AD$25),FALSE)*eurostat_source[[#This Row],[2020 1]]</f>
        <v>0</v>
      </c>
      <c r="AL29" s="161">
        <f>VLOOKUP(eurostat_source[[#This Row],[energy carrier EUCalc]],$B$7:$AN$20,COLUMN()-COLUMN($AD$25),FALSE)*eurostat_source[[#This Row],[2020 1]]</f>
        <v>0</v>
      </c>
      <c r="AM29" s="161">
        <f>VLOOKUP(eurostat_source[[#This Row],[energy carrier EUCalc]],$B$7:$AN$20,COLUMN()-COLUMN($AD$25),FALSE)*eurostat_source[[#This Row],[2020 1]]</f>
        <v>0</v>
      </c>
      <c r="AN29" s="161">
        <f>VLOOKUP(eurostat_source[[#This Row],[energy carrier EUCalc]],$B$7:$AN$20,COLUMN()-COLUMN($AD$25),FALSE)*eurostat_source[[#This Row],[2020 1]]</f>
        <v>0</v>
      </c>
    </row>
    <row r="30" spans="1:64" x14ac:dyDescent="0.3">
      <c r="A30" t="str">
        <f t="shared" si="53"/>
        <v>heat-geothermalAustria</v>
      </c>
      <c r="B30" t="s">
        <v>12</v>
      </c>
      <c r="C30" t="s">
        <v>40</v>
      </c>
      <c r="D30" s="161">
        <v>0</v>
      </c>
      <c r="E30" s="161">
        <v>0</v>
      </c>
      <c r="F30" s="161">
        <v>0</v>
      </c>
      <c r="G30" s="161">
        <v>0</v>
      </c>
      <c r="H30" s="161">
        <v>0</v>
      </c>
      <c r="I30" s="161">
        <v>0</v>
      </c>
      <c r="J30" s="161">
        <v>0</v>
      </c>
      <c r="K30" s="161">
        <v>0</v>
      </c>
      <c r="L30" s="161">
        <v>0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61">
        <v>0</v>
      </c>
      <c r="V30" s="161">
        <v>0</v>
      </c>
      <c r="W30" s="161">
        <v>0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f t="shared" si="56"/>
        <v>0</v>
      </c>
      <c r="AG30" s="161">
        <f t="shared" si="57"/>
        <v>0</v>
      </c>
      <c r="AH30" s="161">
        <f t="shared" si="58"/>
        <v>0</v>
      </c>
      <c r="AI30" s="161"/>
      <c r="AJ30" s="161"/>
      <c r="AK30" s="161">
        <f>VLOOKUP(eurostat_source[[#This Row],[energy carrier EUCalc]],$B$7:$AN$20,COLUMN()-COLUMN($AD$25),FALSE)*eurostat_source[[#This Row],[2020 1]]</f>
        <v>0</v>
      </c>
      <c r="AL30" s="161">
        <f>VLOOKUP(eurostat_source[[#This Row],[energy carrier EUCalc]],$B$7:$AN$20,COLUMN()-COLUMN($AD$25),FALSE)*eurostat_source[[#This Row],[2020 1]]</f>
        <v>0</v>
      </c>
      <c r="AM30" s="161">
        <f>VLOOKUP(eurostat_source[[#This Row],[energy carrier EUCalc]],$B$7:$AN$20,COLUMN()-COLUMN($AD$25),FALSE)*eurostat_source[[#This Row],[2020 1]]</f>
        <v>0</v>
      </c>
      <c r="AN30" s="161">
        <f>VLOOKUP(eurostat_source[[#This Row],[energy carrier EUCalc]],$B$7:$AN$20,COLUMN()-COLUMN($AD$25),FALSE)*eurostat_source[[#This Row],[2020 1]]</f>
        <v>0</v>
      </c>
    </row>
    <row r="31" spans="1:64" x14ac:dyDescent="0.3">
      <c r="A31" t="str">
        <f t="shared" si="53"/>
        <v>heat-solarAustria</v>
      </c>
      <c r="B31" t="s">
        <v>12</v>
      </c>
      <c r="C31" t="s">
        <v>38</v>
      </c>
      <c r="D31" s="161">
        <v>1.4682704789430593E-3</v>
      </c>
      <c r="E31" s="161">
        <v>1.7181437789421667E-3</v>
      </c>
      <c r="F31" s="161">
        <v>2.2343298062332414E-3</v>
      </c>
      <c r="G31" s="161">
        <v>2.3758027496015698E-3</v>
      </c>
      <c r="H31" s="161">
        <v>2.9685309179525456E-3</v>
      </c>
      <c r="I31" s="161">
        <v>3.3828381727997675E-3</v>
      </c>
      <c r="J31" s="161">
        <v>3.6802822071586075E-3</v>
      </c>
      <c r="K31" s="161">
        <v>4.6461849586761292E-3</v>
      </c>
      <c r="L31" s="161">
        <v>5.1746250195247355E-3</v>
      </c>
      <c r="M31" s="161">
        <v>5.4270368276017064E-3</v>
      </c>
      <c r="N31" s="161">
        <v>6.1162042843405512E-3</v>
      </c>
      <c r="O31" s="161">
        <v>6.3059683807406147E-3</v>
      </c>
      <c r="P31" s="161">
        <v>6.9310254506469429E-3</v>
      </c>
      <c r="Q31" s="161">
        <v>7.5324510284782544E-3</v>
      </c>
      <c r="R31" s="161">
        <v>8.52774617349677E-3</v>
      </c>
      <c r="S31" s="161">
        <v>1.0120440775721159E-2</v>
      </c>
      <c r="T31" s="161">
        <v>1.3835411410092419E-2</v>
      </c>
      <c r="U31" s="161">
        <v>1.4456278181969071E-2</v>
      </c>
      <c r="V31" s="161">
        <v>1.4030114952775393E-2</v>
      </c>
      <c r="W31" s="161">
        <v>1.8159535943846027E-2</v>
      </c>
      <c r="X31" s="161">
        <v>1.8583877252841285E-2</v>
      </c>
      <c r="Y31" s="161">
        <v>1.9013538038336601E-2</v>
      </c>
      <c r="Z31" s="161">
        <v>1.9814959551580188E-2</v>
      </c>
      <c r="AA31" s="161">
        <v>2.0628986395574575E-2</v>
      </c>
      <c r="AB31" s="161">
        <v>2.2683007244130558E-2</v>
      </c>
      <c r="AC31" s="161">
        <v>2.3339849069476084E-2</v>
      </c>
      <c r="AD31" s="161">
        <v>2.3344999186791685E-2</v>
      </c>
      <c r="AE31" s="161">
        <v>2.3308123311905671E-2</v>
      </c>
      <c r="AF31" s="161">
        <f t="shared" si="56"/>
        <v>2.419330782489933E-2</v>
      </c>
      <c r="AG31" s="161">
        <f t="shared" si="57"/>
        <v>2.5209627112111724E-2</v>
      </c>
      <c r="AH31" s="161">
        <f t="shared" si="58"/>
        <v>2.5914636228938293E-2</v>
      </c>
      <c r="AI31" s="161"/>
      <c r="AJ31" s="161"/>
      <c r="AK31" s="161">
        <f>VLOOKUP(eurostat_source[[#This Row],[energy carrier EUCalc]],$B$7:$AN$20,COLUMN()-COLUMN($AD$25),FALSE)*eurostat_source[[#This Row],[2020 1]]</f>
        <v>0</v>
      </c>
      <c r="AL31" s="161">
        <f>VLOOKUP(eurostat_source[[#This Row],[energy carrier EUCalc]],$B$7:$AN$20,COLUMN()-COLUMN($AD$25),FALSE)*eurostat_source[[#This Row],[2020 1]]</f>
        <v>0</v>
      </c>
      <c r="AM31" s="161">
        <f>VLOOKUP(eurostat_source[[#This Row],[energy carrier EUCalc]],$B$7:$AN$20,COLUMN()-COLUMN($AD$25),FALSE)*eurostat_source[[#This Row],[2020 1]]</f>
        <v>0</v>
      </c>
      <c r="AN31" s="161">
        <f>VLOOKUP(eurostat_source[[#This Row],[energy carrier EUCalc]],$B$7:$AN$20,COLUMN()-COLUMN($AD$25),FALSE)*eurostat_source[[#This Row],[2020 1]]</f>
        <v>0</v>
      </c>
    </row>
    <row r="32" spans="1:64" x14ac:dyDescent="0.3">
      <c r="A32" t="str">
        <f t="shared" si="53"/>
        <v>liquid-bioAustria</v>
      </c>
      <c r="B32" t="s">
        <v>12</v>
      </c>
      <c r="C32" t="s">
        <v>76</v>
      </c>
      <c r="D32" s="161">
        <v>0</v>
      </c>
      <c r="E32" s="161">
        <v>0</v>
      </c>
      <c r="F32" s="161">
        <v>0</v>
      </c>
      <c r="G32" s="161">
        <v>0</v>
      </c>
      <c r="H32" s="161">
        <v>0</v>
      </c>
      <c r="I32" s="161">
        <v>0</v>
      </c>
      <c r="J32" s="161">
        <v>0</v>
      </c>
      <c r="K32" s="161">
        <v>0</v>
      </c>
      <c r="L32" s="161">
        <v>0</v>
      </c>
      <c r="M32" s="161">
        <v>0</v>
      </c>
      <c r="N32" s="161">
        <v>0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61">
        <v>0</v>
      </c>
      <c r="V32" s="161">
        <v>0</v>
      </c>
      <c r="W32" s="161">
        <v>0</v>
      </c>
      <c r="X32" s="161">
        <v>0</v>
      </c>
      <c r="Y32" s="161">
        <v>0</v>
      </c>
      <c r="Z32" s="161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f t="shared" si="56"/>
        <v>0</v>
      </c>
      <c r="AG32" s="161">
        <f t="shared" si="57"/>
        <v>0</v>
      </c>
      <c r="AH32" s="161">
        <f t="shared" si="58"/>
        <v>0</v>
      </c>
      <c r="AI32" s="161"/>
      <c r="AJ32" s="161"/>
      <c r="AK32" s="161">
        <f>VLOOKUP(eurostat_source[[#This Row],[energy carrier EUCalc]],$B$7:$AN$20,COLUMN()-COLUMN($AD$25),FALSE)*eurostat_source[[#This Row],[2020 1]]</f>
        <v>0</v>
      </c>
      <c r="AL32" s="161">
        <f>VLOOKUP(eurostat_source[[#This Row],[energy carrier EUCalc]],$B$7:$AN$20,COLUMN()-COLUMN($AD$25),FALSE)*eurostat_source[[#This Row],[2020 1]]</f>
        <v>0</v>
      </c>
      <c r="AM32" s="161">
        <f>VLOOKUP(eurostat_source[[#This Row],[energy carrier EUCalc]],$B$7:$AN$20,COLUMN()-COLUMN($AD$25),FALSE)*eurostat_source[[#This Row],[2020 1]]</f>
        <v>0</v>
      </c>
      <c r="AN32" s="161">
        <f>VLOOKUP(eurostat_source[[#This Row],[energy carrier EUCalc]],$B$7:$AN$20,COLUMN()-COLUMN($AD$25),FALSE)*eurostat_source[[#This Row],[2020 1]]</f>
        <v>0</v>
      </c>
    </row>
    <row r="33" spans="1:40" x14ac:dyDescent="0.3">
      <c r="A33" t="str">
        <f t="shared" si="53"/>
        <v>liquid-ff-heatingoilAustria</v>
      </c>
      <c r="B33" t="s">
        <v>12</v>
      </c>
      <c r="C33" t="s">
        <v>34</v>
      </c>
      <c r="D33" s="161">
        <v>0.30265170717626111</v>
      </c>
      <c r="E33" s="161">
        <v>0.30039985187803936</v>
      </c>
      <c r="F33" s="161">
        <v>0.29356237679334246</v>
      </c>
      <c r="G33" s="161">
        <v>0.29410066965955661</v>
      </c>
      <c r="H33" s="161">
        <v>0.29173097706490636</v>
      </c>
      <c r="I33" s="161">
        <v>0.29884265925293962</v>
      </c>
      <c r="J33" s="161">
        <v>0.30492318548337094</v>
      </c>
      <c r="K33" s="161">
        <v>0.27090924502277031</v>
      </c>
      <c r="L33" s="161">
        <v>0.27958831302057163</v>
      </c>
      <c r="M33" s="161">
        <v>0.28184624811971554</v>
      </c>
      <c r="N33" s="161">
        <v>0.28732217239244706</v>
      </c>
      <c r="O33" s="161">
        <v>0.27145453577098311</v>
      </c>
      <c r="P33" s="161">
        <v>0.27311526260467944</v>
      </c>
      <c r="Q33" s="161">
        <v>0.27174343570557902</v>
      </c>
      <c r="R33" s="161">
        <v>0.26671206234033878</v>
      </c>
      <c r="S33" s="161">
        <v>0.2354523706587901</v>
      </c>
      <c r="T33" s="161">
        <v>0.22692833508216198</v>
      </c>
      <c r="U33" s="161">
        <v>0.21422021817108819</v>
      </c>
      <c r="V33" s="161">
        <v>0.21467323920856601</v>
      </c>
      <c r="W33" s="161">
        <v>0.19843811564686467</v>
      </c>
      <c r="X33" s="161">
        <v>0.20361535653372834</v>
      </c>
      <c r="Y33" s="161">
        <v>0.19334237899120432</v>
      </c>
      <c r="Z33" s="161">
        <v>0.18007459344336738</v>
      </c>
      <c r="AA33" s="161">
        <v>0.17220524346001731</v>
      </c>
      <c r="AB33" s="161">
        <v>0.1658386224833287</v>
      </c>
      <c r="AC33" s="161">
        <v>0.16944116772469245</v>
      </c>
      <c r="AD33" s="161">
        <v>0.16970995802312719</v>
      </c>
      <c r="AE33" s="161">
        <v>0.17285621691507047</v>
      </c>
      <c r="AF33" s="161">
        <f t="shared" si="56"/>
        <v>0.16871981678946871</v>
      </c>
      <c r="AG33" s="161">
        <f t="shared" si="57"/>
        <v>0.16412447454755896</v>
      </c>
      <c r="AH33" s="161">
        <f t="shared" si="58"/>
        <v>0.16069311043762841</v>
      </c>
      <c r="AI33" s="161"/>
      <c r="AJ33" s="161"/>
      <c r="AK33" s="161">
        <f>VLOOKUP(eurostat_source[[#This Row],[energy carrier EUCalc]],$B$7:$AN$20,COLUMN()-COLUMN($AD$25),FALSE)*eurostat_source[[#This Row],[2020 1]]</f>
        <v>0</v>
      </c>
      <c r="AL33" s="161">
        <f>VLOOKUP(eurostat_source[[#This Row],[energy carrier EUCalc]],$B$7:$AN$20,COLUMN()-COLUMN($AD$25),FALSE)*eurostat_source[[#This Row],[2020 1]]</f>
        <v>0</v>
      </c>
      <c r="AM33" s="161">
        <f>VLOOKUP(eurostat_source[[#This Row],[energy carrier EUCalc]],$B$7:$AN$20,COLUMN()-COLUMN($AD$25),FALSE)*eurostat_source[[#This Row],[2020 1]]</f>
        <v>0</v>
      </c>
      <c r="AN33" s="161">
        <f>VLOOKUP(eurostat_source[[#This Row],[energy carrier EUCalc]],$B$7:$AN$20,COLUMN()-COLUMN($AD$25),FALSE)*eurostat_source[[#This Row],[2020 1]]</f>
        <v>0</v>
      </c>
    </row>
    <row r="34" spans="1:40" x14ac:dyDescent="0.3">
      <c r="A34" t="str">
        <f t="shared" si="53"/>
        <v>solid-bioAustria</v>
      </c>
      <c r="B34" t="s">
        <v>12</v>
      </c>
      <c r="C34" t="s">
        <v>77</v>
      </c>
      <c r="D34" s="161">
        <v>0.24852633932906812</v>
      </c>
      <c r="E34" s="161">
        <v>0.25052965213273687</v>
      </c>
      <c r="F34" s="161">
        <v>0.251198183942206</v>
      </c>
      <c r="G34" s="161">
        <v>0.25325131848777488</v>
      </c>
      <c r="H34" s="161">
        <v>0.24914712126750099</v>
      </c>
      <c r="I34" s="161">
        <v>0.25231252842721158</v>
      </c>
      <c r="J34" s="161">
        <v>0.25524208850163327</v>
      </c>
      <c r="K34" s="161">
        <v>0.26335099647336535</v>
      </c>
      <c r="L34" s="161">
        <v>0.25364882492749463</v>
      </c>
      <c r="M34" s="161">
        <v>0.25395289209876359</v>
      </c>
      <c r="N34" s="161">
        <v>0.24574373366120272</v>
      </c>
      <c r="O34" s="161">
        <v>0.24814572736723825</v>
      </c>
      <c r="P34" s="161">
        <v>0.24141041511701961</v>
      </c>
      <c r="Q34" s="161">
        <v>0.23545655415464725</v>
      </c>
      <c r="R34" s="161">
        <v>0.23334212051606815</v>
      </c>
      <c r="S34" s="161">
        <v>0.2147114175004555</v>
      </c>
      <c r="T34" s="161">
        <v>0.2151268960752466</v>
      </c>
      <c r="U34" s="161">
        <v>0.21807316016118472</v>
      </c>
      <c r="V34" s="161">
        <v>0.21878505004452747</v>
      </c>
      <c r="W34" s="161">
        <v>0.22801976296891149</v>
      </c>
      <c r="X34" s="161">
        <v>0.23396070141708741</v>
      </c>
      <c r="Y34" s="161">
        <v>0.2418797624154537</v>
      </c>
      <c r="Z34" s="161">
        <v>0.25256010015849911</v>
      </c>
      <c r="AA34" s="161">
        <v>0.27994693836264795</v>
      </c>
      <c r="AB34" s="161">
        <v>0.26674303442786845</v>
      </c>
      <c r="AC34" s="161">
        <v>0.26520748705410446</v>
      </c>
      <c r="AD34" s="161">
        <v>0.26541708879782044</v>
      </c>
      <c r="AE34" s="161">
        <v>0.26468149925986034</v>
      </c>
      <c r="AF34" s="161">
        <f t="shared" si="56"/>
        <v>0.26934233316972789</v>
      </c>
      <c r="AG34" s="161">
        <f t="shared" si="57"/>
        <v>0.27439806148224793</v>
      </c>
      <c r="AH34" s="161">
        <f t="shared" si="58"/>
        <v>0.27903589133358159</v>
      </c>
      <c r="AI34" s="161"/>
      <c r="AJ34" s="161"/>
      <c r="AK34" s="161">
        <f>VLOOKUP(eurostat_source[[#This Row],[energy carrier EUCalc]],$B$7:$AN$20,COLUMN()-COLUMN($AD$25),FALSE)*eurostat_source[[#This Row],[2020 1]]</f>
        <v>0</v>
      </c>
      <c r="AL34" s="161">
        <f>VLOOKUP(eurostat_source[[#This Row],[energy carrier EUCalc]],$B$7:$AN$20,COLUMN()-COLUMN($AD$25),FALSE)*eurostat_source[[#This Row],[2020 1]]</f>
        <v>0</v>
      </c>
      <c r="AM34" s="161">
        <f>VLOOKUP(eurostat_source[[#This Row],[energy carrier EUCalc]],$B$7:$AN$20,COLUMN()-COLUMN($AD$25),FALSE)*eurostat_source[[#This Row],[2020 1]]</f>
        <v>0</v>
      </c>
      <c r="AN34" s="161">
        <f>VLOOKUP(eurostat_source[[#This Row],[energy carrier EUCalc]],$B$7:$AN$20,COLUMN()-COLUMN($AD$25),FALSE)*eurostat_source[[#This Row],[2020 1]]</f>
        <v>0</v>
      </c>
    </row>
    <row r="35" spans="1:40" x14ac:dyDescent="0.3">
      <c r="A35" t="str">
        <f t="shared" si="53"/>
        <v>solid-ff-coalAustria</v>
      </c>
      <c r="B35" t="s">
        <v>12</v>
      </c>
      <c r="C35" t="s">
        <v>39</v>
      </c>
      <c r="D35" s="161">
        <v>0.11521914025992308</v>
      </c>
      <c r="E35" s="161">
        <v>0.11363618769168438</v>
      </c>
      <c r="F35" s="161">
        <v>0.10315916961940802</v>
      </c>
      <c r="G35" s="161">
        <v>8.4209609031157845E-2</v>
      </c>
      <c r="H35" s="161">
        <v>7.9371794867196269E-2</v>
      </c>
      <c r="I35" s="161">
        <v>7.0491410608698929E-2</v>
      </c>
      <c r="J35" s="161">
        <v>6.1716074001870132E-2</v>
      </c>
      <c r="K35" s="161">
        <v>5.1419515415220773E-2</v>
      </c>
      <c r="L35" s="161">
        <v>4.4635953377040599E-2</v>
      </c>
      <c r="M35" s="161">
        <v>4.0380785521174294E-2</v>
      </c>
      <c r="N35" s="161">
        <v>3.6563106683032726E-2</v>
      </c>
      <c r="O35" s="161">
        <v>3.2806443400932847E-2</v>
      </c>
      <c r="P35" s="161">
        <v>2.7217498360391664E-2</v>
      </c>
      <c r="Q35" s="161">
        <v>2.2377713577740793E-2</v>
      </c>
      <c r="R35" s="161">
        <v>2.2218921065624803E-2</v>
      </c>
      <c r="S35" s="161">
        <v>1.1671755350514056E-2</v>
      </c>
      <c r="T35" s="161">
        <v>1.1196311329920248E-2</v>
      </c>
      <c r="U35" s="161">
        <v>1.1048161774876207E-2</v>
      </c>
      <c r="V35" s="161">
        <v>1.1030081295636124E-2</v>
      </c>
      <c r="W35" s="161">
        <v>8.2182873310365275E-3</v>
      </c>
      <c r="X35" s="161">
        <v>8.3355439375254158E-3</v>
      </c>
      <c r="Y35" s="161">
        <v>5.5486480969436031E-3</v>
      </c>
      <c r="Z35" s="161">
        <v>5.6570806879098169E-3</v>
      </c>
      <c r="AA35" s="161">
        <v>4.4974568760967493E-3</v>
      </c>
      <c r="AB35" s="161">
        <v>4.1964350209508922E-3</v>
      </c>
      <c r="AC35" s="161">
        <v>3.2634640439414822E-3</v>
      </c>
      <c r="AD35" s="161">
        <v>3.1664625229378728E-3</v>
      </c>
      <c r="AE35" s="161">
        <v>3.1574133452076606E-3</v>
      </c>
      <c r="AF35" s="161">
        <f t="shared" si="56"/>
        <v>2.368338502240806E-3</v>
      </c>
      <c r="AG35" s="161">
        <f t="shared" si="57"/>
        <v>1.5021642229012741E-3</v>
      </c>
      <c r="AH35" s="161">
        <f t="shared" si="58"/>
        <v>8.3055191208774876E-4</v>
      </c>
      <c r="AI35" s="161"/>
      <c r="AJ35" s="161"/>
      <c r="AK35" s="161">
        <f>VLOOKUP(eurostat_source[[#This Row],[energy carrier EUCalc]],$B$7:$AN$20,COLUMN()-COLUMN($AD$25),FALSE)*eurostat_source[[#This Row],[2020 1]]</f>
        <v>0</v>
      </c>
      <c r="AL35" s="161">
        <f>VLOOKUP(eurostat_source[[#This Row],[energy carrier EUCalc]],$B$7:$AN$20,COLUMN()-COLUMN($AD$25),FALSE)*eurostat_source[[#This Row],[2020 1]]</f>
        <v>0</v>
      </c>
      <c r="AM35" s="161">
        <f>VLOOKUP(eurostat_source[[#This Row],[energy carrier EUCalc]],$B$7:$AN$20,COLUMN()-COLUMN($AD$25),FALSE)*eurostat_source[[#This Row],[2020 1]]</f>
        <v>0</v>
      </c>
      <c r="AN35" s="161">
        <f>VLOOKUP(eurostat_source[[#This Row],[energy carrier EUCalc]],$B$7:$AN$20,COLUMN()-COLUMN($AD$25),FALSE)*eurostat_source[[#This Row],[2020 1]]</f>
        <v>0</v>
      </c>
    </row>
    <row r="36" spans="1:40" x14ac:dyDescent="0.3">
      <c r="A36" t="str">
        <f t="shared" si="53"/>
        <v>solid-wasteAustria</v>
      </c>
      <c r="B36" t="s">
        <v>12</v>
      </c>
      <c r="C36" t="s">
        <v>78</v>
      </c>
      <c r="D36" s="161">
        <v>0</v>
      </c>
      <c r="E36" s="161">
        <v>0</v>
      </c>
      <c r="F36" s="161">
        <v>0</v>
      </c>
      <c r="G36" s="161">
        <v>0</v>
      </c>
      <c r="H36" s="161">
        <v>0</v>
      </c>
      <c r="I36" s="161">
        <v>0</v>
      </c>
      <c r="J36" s="161">
        <v>0</v>
      </c>
      <c r="K36" s="161">
        <v>0</v>
      </c>
      <c r="L36" s="161">
        <v>0</v>
      </c>
      <c r="M36" s="161">
        <v>0</v>
      </c>
      <c r="N36" s="161">
        <v>0</v>
      </c>
      <c r="O36" s="161">
        <v>0</v>
      </c>
      <c r="P36" s="161">
        <v>0</v>
      </c>
      <c r="Q36" s="161">
        <v>0</v>
      </c>
      <c r="R36" s="161">
        <v>0</v>
      </c>
      <c r="S36" s="161">
        <v>0</v>
      </c>
      <c r="T36" s="161">
        <v>0</v>
      </c>
      <c r="U36" s="161">
        <v>0</v>
      </c>
      <c r="V36" s="161">
        <v>0</v>
      </c>
      <c r="W36" s="161">
        <v>0</v>
      </c>
      <c r="X36" s="161">
        <v>0</v>
      </c>
      <c r="Y36" s="161">
        <v>0</v>
      </c>
      <c r="Z36" s="161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f t="shared" si="56"/>
        <v>0</v>
      </c>
      <c r="AG36" s="161">
        <f t="shared" si="57"/>
        <v>0</v>
      </c>
      <c r="AH36" s="161">
        <f t="shared" si="58"/>
        <v>0</v>
      </c>
      <c r="AI36" s="161"/>
      <c r="AJ36" s="161"/>
      <c r="AK36" s="161">
        <f>VLOOKUP(eurostat_source[[#This Row],[energy carrier EUCalc]],$B$7:$AN$20,COLUMN()-COLUMN($AD$25),FALSE)*eurostat_source[[#This Row],[2020 1]]</f>
        <v>0</v>
      </c>
      <c r="AL36" s="161">
        <f>VLOOKUP(eurostat_source[[#This Row],[energy carrier EUCalc]],$B$7:$AN$20,COLUMN()-COLUMN($AD$25),FALSE)*eurostat_source[[#This Row],[2020 1]]</f>
        <v>0</v>
      </c>
      <c r="AM36" s="161">
        <f>VLOOKUP(eurostat_source[[#This Row],[energy carrier EUCalc]],$B$7:$AN$20,COLUMN()-COLUMN($AD$25),FALSE)*eurostat_source[[#This Row],[2020 1]]</f>
        <v>0</v>
      </c>
      <c r="AN36" s="161">
        <f>VLOOKUP(eurostat_source[[#This Row],[energy carrier EUCalc]],$B$7:$AN$20,COLUMN()-COLUMN($AD$25),FALSE)*eurostat_source[[#This Row],[2020 1]]</f>
        <v>0</v>
      </c>
    </row>
    <row r="37" spans="1:40" x14ac:dyDescent="0.3">
      <c r="A37" t="str">
        <f t="shared" si="53"/>
        <v>electricityBelgium</v>
      </c>
      <c r="B37" t="s">
        <v>1</v>
      </c>
      <c r="C37" t="s">
        <v>35</v>
      </c>
      <c r="D37" s="161">
        <v>0.19141471828898354</v>
      </c>
      <c r="E37" s="161">
        <v>0.18749112317093489</v>
      </c>
      <c r="F37" s="161">
        <v>0.19066884708655449</v>
      </c>
      <c r="G37" s="161">
        <v>0.19989270207674503</v>
      </c>
      <c r="H37" s="161">
        <v>0.20588738475529941</v>
      </c>
      <c r="I37" s="161">
        <v>0.20437110286401763</v>
      </c>
      <c r="J37" s="161">
        <v>0.1883595177180642</v>
      </c>
      <c r="K37" s="161">
        <v>0.19984870595859139</v>
      </c>
      <c r="L37" s="161">
        <v>0.2031417890101529</v>
      </c>
      <c r="M37" s="161">
        <v>0.21263302537129891</v>
      </c>
      <c r="N37" s="161">
        <v>0.21535805752212903</v>
      </c>
      <c r="O37" s="161">
        <v>0.21233209221121641</v>
      </c>
      <c r="P37" s="161">
        <v>0.23911427926807249</v>
      </c>
      <c r="Q37" s="161">
        <v>0.22705938086493355</v>
      </c>
      <c r="R37" s="161">
        <v>0.22795148819520583</v>
      </c>
      <c r="S37" s="161">
        <v>0.22444209874031543</v>
      </c>
      <c r="T37" s="161">
        <v>0.21772827038451317</v>
      </c>
      <c r="U37" s="161">
        <v>0.22628945135394149</v>
      </c>
      <c r="V37" s="161">
        <v>0.19141201962979676</v>
      </c>
      <c r="W37" s="161">
        <v>0.2038481051859212</v>
      </c>
      <c r="X37" s="161">
        <v>0.18320253407709081</v>
      </c>
      <c r="Y37" s="161">
        <v>0.2076514834479293</v>
      </c>
      <c r="Z37" s="161">
        <v>0.20428001219009753</v>
      </c>
      <c r="AA37" s="161">
        <v>0.18787486531347591</v>
      </c>
      <c r="AB37" s="161">
        <v>0.21789074364637318</v>
      </c>
      <c r="AC37" s="161">
        <v>0.19600199695565948</v>
      </c>
      <c r="AD37" s="161">
        <v>0.19483542597792816</v>
      </c>
      <c r="AE37" s="161">
        <v>0.19192374680562893</v>
      </c>
      <c r="AF37" s="161">
        <f t="shared" si="56"/>
        <v>0.18848717635079767</v>
      </c>
      <c r="AG37" s="161">
        <f t="shared" si="57"/>
        <v>0.18819469202289776</v>
      </c>
      <c r="AH37" s="161">
        <f t="shared" si="58"/>
        <v>0.18662935070659542</v>
      </c>
      <c r="AI37" s="161"/>
      <c r="AJ37" s="161"/>
      <c r="AK37" s="161">
        <f>VLOOKUP(eurostat_source[[#This Row],[energy carrier EUCalc]],$B$7:$AN$20,COLUMN()-COLUMN($AD$25),FALSE)*eurostat_source[[#This Row],[2020 1]]</f>
        <v>0</v>
      </c>
      <c r="AL37" s="161">
        <f>VLOOKUP(eurostat_source[[#This Row],[energy carrier EUCalc]],$B$7:$AN$20,COLUMN()-COLUMN($AD$25),FALSE)*eurostat_source[[#This Row],[2020 1]]</f>
        <v>0</v>
      </c>
      <c r="AM37" s="161">
        <f>VLOOKUP(eurostat_source[[#This Row],[energy carrier EUCalc]],$B$7:$AN$20,COLUMN()-COLUMN($AD$25),FALSE)*eurostat_source[[#This Row],[2020 1]]</f>
        <v>0</v>
      </c>
      <c r="AN37" s="161">
        <f>VLOOKUP(eurostat_source[[#This Row],[energy carrier EUCalc]],$B$7:$AN$20,COLUMN()-COLUMN($AD$25),FALSE)*eurostat_source[[#This Row],[2020 1]]</f>
        <v>0</v>
      </c>
    </row>
    <row r="38" spans="1:40" x14ac:dyDescent="0.3">
      <c r="A38" t="str">
        <f t="shared" si="53"/>
        <v>gas-bioBelgium</v>
      </c>
      <c r="B38" t="s">
        <v>1</v>
      </c>
      <c r="C38" t="s">
        <v>67</v>
      </c>
      <c r="D38" s="161">
        <v>0</v>
      </c>
      <c r="E38" s="161">
        <v>0</v>
      </c>
      <c r="F38" s="161">
        <v>0</v>
      </c>
      <c r="G38" s="161">
        <v>0</v>
      </c>
      <c r="H38" s="161">
        <v>0</v>
      </c>
      <c r="I38" s="161">
        <v>0</v>
      </c>
      <c r="J38" s="161">
        <v>0</v>
      </c>
      <c r="K38" s="161">
        <v>0</v>
      </c>
      <c r="L38" s="161">
        <v>0</v>
      </c>
      <c r="M38" s="161">
        <v>0</v>
      </c>
      <c r="N38" s="161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0</v>
      </c>
      <c r="U38" s="161">
        <v>0</v>
      </c>
      <c r="V38" s="161">
        <v>0</v>
      </c>
      <c r="W38" s="161">
        <v>0</v>
      </c>
      <c r="X38" s="161">
        <v>0</v>
      </c>
      <c r="Y38" s="161">
        <v>0</v>
      </c>
      <c r="Z38" s="161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f t="shared" si="56"/>
        <v>0</v>
      </c>
      <c r="AG38" s="161">
        <f t="shared" si="57"/>
        <v>0</v>
      </c>
      <c r="AH38" s="161">
        <f t="shared" si="58"/>
        <v>0</v>
      </c>
      <c r="AI38" s="161"/>
      <c r="AJ38" s="161"/>
      <c r="AK38" s="161">
        <f>VLOOKUP(eurostat_source[[#This Row],[energy carrier EUCalc]],$B$7:$AN$20,COLUMN()-COLUMN($AD$25),FALSE)*eurostat_source[[#This Row],[2020 1]]</f>
        <v>0</v>
      </c>
      <c r="AL38" s="161">
        <f>VLOOKUP(eurostat_source[[#This Row],[energy carrier EUCalc]],$B$7:$AN$20,COLUMN()-COLUMN($AD$25),FALSE)*eurostat_source[[#This Row],[2020 1]]</f>
        <v>0</v>
      </c>
      <c r="AM38" s="161">
        <f>VLOOKUP(eurostat_source[[#This Row],[energy carrier EUCalc]],$B$7:$AN$20,COLUMN()-COLUMN($AD$25),FALSE)*eurostat_source[[#This Row],[2020 1]]</f>
        <v>0</v>
      </c>
      <c r="AN38" s="161">
        <f>VLOOKUP(eurostat_source[[#This Row],[energy carrier EUCalc]],$B$7:$AN$20,COLUMN()-COLUMN($AD$25),FALSE)*eurostat_source[[#This Row],[2020 1]]</f>
        <v>0</v>
      </c>
    </row>
    <row r="39" spans="1:40" x14ac:dyDescent="0.3">
      <c r="A39" t="str">
        <f t="shared" si="53"/>
        <v>gas-ff-naturalBelgium</v>
      </c>
      <c r="B39" t="s">
        <v>1</v>
      </c>
      <c r="C39" t="s">
        <v>33</v>
      </c>
      <c r="D39" s="161">
        <v>0.31934937427372573</v>
      </c>
      <c r="E39" s="161">
        <v>0.33528068314323034</v>
      </c>
      <c r="F39" s="161">
        <v>0.33500121580680281</v>
      </c>
      <c r="G39" s="161">
        <v>0.35188758475725751</v>
      </c>
      <c r="H39" s="161">
        <v>0.34316148630741161</v>
      </c>
      <c r="I39" s="161">
        <v>0.34901589068770417</v>
      </c>
      <c r="J39" s="161">
        <v>0.36193571026493332</v>
      </c>
      <c r="K39" s="161">
        <v>0.33781360853822162</v>
      </c>
      <c r="L39" s="161">
        <v>0.35086815834183455</v>
      </c>
      <c r="M39" s="161">
        <v>0.35528801553469064</v>
      </c>
      <c r="N39" s="161">
        <v>0.35783827083106268</v>
      </c>
      <c r="O39" s="161">
        <v>0.37663798157589573</v>
      </c>
      <c r="P39" s="161">
        <v>0.38319919125312313</v>
      </c>
      <c r="Q39" s="161">
        <v>0.37282919142260279</v>
      </c>
      <c r="R39" s="161">
        <v>0.3839548724795776</v>
      </c>
      <c r="S39" s="161">
        <v>0.38567283529754548</v>
      </c>
      <c r="T39" s="161">
        <v>0.39844995623123941</v>
      </c>
      <c r="U39" s="161">
        <v>0.40843719253299876</v>
      </c>
      <c r="V39" s="161">
        <v>0.38076692123014877</v>
      </c>
      <c r="W39" s="161">
        <v>0.40252442457020554</v>
      </c>
      <c r="X39" s="161">
        <v>0.4337447579768911</v>
      </c>
      <c r="Y39" s="161">
        <v>0.40506915199066168</v>
      </c>
      <c r="Z39" s="161">
        <v>0.41308941647209663</v>
      </c>
      <c r="AA39" s="161">
        <v>0.42542488917624954</v>
      </c>
      <c r="AB39" s="161">
        <v>0.40572093994601788</v>
      </c>
      <c r="AC39" s="161">
        <v>0.40277721620797791</v>
      </c>
      <c r="AD39" s="161">
        <v>0.42514656230094677</v>
      </c>
      <c r="AE39" s="161">
        <v>0.42479970388354371</v>
      </c>
      <c r="AF39" s="161">
        <f t="shared" si="56"/>
        <v>0.42643595501859821</v>
      </c>
      <c r="AG39" s="161">
        <f t="shared" si="57"/>
        <v>0.43100285839744318</v>
      </c>
      <c r="AH39" s="161">
        <f t="shared" si="58"/>
        <v>0.43385070178016694</v>
      </c>
      <c r="AI39" s="161"/>
      <c r="AJ39" s="161"/>
      <c r="AK39" s="161">
        <f>VLOOKUP(eurostat_source[[#This Row],[energy carrier EUCalc]],$B$7:$AN$20,COLUMN()-COLUMN($AD$25),FALSE)*eurostat_source[[#This Row],[2020 1]]</f>
        <v>0</v>
      </c>
      <c r="AL39" s="161">
        <f>VLOOKUP(eurostat_source[[#This Row],[energy carrier EUCalc]],$B$7:$AN$20,COLUMN()-COLUMN($AD$25),FALSE)*eurostat_source[[#This Row],[2020 1]]</f>
        <v>0</v>
      </c>
      <c r="AM39" s="161">
        <f>VLOOKUP(eurostat_source[[#This Row],[energy carrier EUCalc]],$B$7:$AN$20,COLUMN()-COLUMN($AD$25),FALSE)*eurostat_source[[#This Row],[2020 1]]</f>
        <v>0</v>
      </c>
      <c r="AN39" s="161">
        <f>VLOOKUP(eurostat_source[[#This Row],[energy carrier EUCalc]],$B$7:$AN$20,COLUMN()-COLUMN($AD$25),FALSE)*eurostat_source[[#This Row],[2020 1]]</f>
        <v>0</v>
      </c>
    </row>
    <row r="40" spans="1:40" x14ac:dyDescent="0.3">
      <c r="A40" t="str">
        <f t="shared" si="53"/>
        <v>heat-ambientBelgium</v>
      </c>
      <c r="B40" t="s">
        <v>1</v>
      </c>
      <c r="C40" t="s">
        <v>37</v>
      </c>
      <c r="D40" s="161">
        <v>0</v>
      </c>
      <c r="E40" s="161">
        <v>0</v>
      </c>
      <c r="F40" s="161">
        <v>0</v>
      </c>
      <c r="G40" s="161">
        <v>0</v>
      </c>
      <c r="H40" s="161">
        <v>0</v>
      </c>
      <c r="I40" s="161">
        <v>0</v>
      </c>
      <c r="J40" s="161">
        <v>0</v>
      </c>
      <c r="K40" s="161">
        <v>0</v>
      </c>
      <c r="L40" s="161">
        <v>0</v>
      </c>
      <c r="M40" s="161">
        <v>0</v>
      </c>
      <c r="N40" s="161"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v>0</v>
      </c>
      <c r="T40" s="161">
        <v>0</v>
      </c>
      <c r="U40" s="161">
        <v>0</v>
      </c>
      <c r="V40" s="161">
        <v>0</v>
      </c>
      <c r="W40" s="161">
        <v>0</v>
      </c>
      <c r="X40" s="161">
        <v>1.8296904153729302E-3</v>
      </c>
      <c r="Y40" s="161">
        <v>2.348394906067339E-3</v>
      </c>
      <c r="Z40" s="161">
        <v>2.7902922583065387E-3</v>
      </c>
      <c r="AA40" s="161">
        <v>3.0848990831334475E-3</v>
      </c>
      <c r="AB40" s="161">
        <v>4.0121542110740606E-3</v>
      </c>
      <c r="AC40" s="161">
        <v>4.259026067680043E-3</v>
      </c>
      <c r="AD40" s="161">
        <v>4.9253664027375512E-3</v>
      </c>
      <c r="AE40" s="161">
        <v>5.5757416386385105E-3</v>
      </c>
      <c r="AF40" s="161">
        <f t="shared" si="56"/>
        <v>6.1333158025023617E-3</v>
      </c>
      <c r="AG40" s="161">
        <f t="shared" si="57"/>
        <v>6.7466473827525976E-3</v>
      </c>
      <c r="AH40" s="161">
        <f t="shared" si="58"/>
        <v>7.4213121210278572E-3</v>
      </c>
      <c r="AI40" s="161"/>
      <c r="AJ40" s="161"/>
      <c r="AK40" s="161">
        <f>VLOOKUP(eurostat_source[[#This Row],[energy carrier EUCalc]],$B$7:$AN$20,COLUMN()-COLUMN($AD$25),FALSE)*eurostat_source[[#This Row],[2020 1]]</f>
        <v>0</v>
      </c>
      <c r="AL40" s="161">
        <f>VLOOKUP(eurostat_source[[#This Row],[energy carrier EUCalc]],$B$7:$AN$20,COLUMN()-COLUMN($AD$25),FALSE)*eurostat_source[[#This Row],[2020 1]]</f>
        <v>0</v>
      </c>
      <c r="AM40" s="161">
        <f>VLOOKUP(eurostat_source[[#This Row],[energy carrier EUCalc]],$B$7:$AN$20,COLUMN()-COLUMN($AD$25),FALSE)*eurostat_source[[#This Row],[2020 1]]</f>
        <v>0</v>
      </c>
      <c r="AN40" s="161">
        <f>VLOOKUP(eurostat_source[[#This Row],[energy carrier EUCalc]],$B$7:$AN$20,COLUMN()-COLUMN($AD$25),FALSE)*eurostat_source[[#This Row],[2020 1]]</f>
        <v>0</v>
      </c>
    </row>
    <row r="41" spans="1:40" x14ac:dyDescent="0.3">
      <c r="A41" t="str">
        <f t="shared" si="53"/>
        <v>heat-geothermalBelgium</v>
      </c>
      <c r="B41" t="s">
        <v>1</v>
      </c>
      <c r="C41" t="s">
        <v>40</v>
      </c>
      <c r="D41" s="161">
        <v>0</v>
      </c>
      <c r="E41" s="161">
        <v>0</v>
      </c>
      <c r="F41" s="161">
        <v>0</v>
      </c>
      <c r="G41" s="161">
        <v>0</v>
      </c>
      <c r="H41" s="161">
        <v>0</v>
      </c>
      <c r="I41" s="161">
        <v>0</v>
      </c>
      <c r="J41" s="161">
        <v>0</v>
      </c>
      <c r="K41" s="161">
        <v>0</v>
      </c>
      <c r="L41" s="161">
        <v>0</v>
      </c>
      <c r="M41" s="161">
        <v>0</v>
      </c>
      <c r="N41" s="161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61">
        <v>0</v>
      </c>
      <c r="V41" s="161">
        <v>0</v>
      </c>
      <c r="W41" s="161">
        <v>0</v>
      </c>
      <c r="X41" s="161">
        <v>0</v>
      </c>
      <c r="Y41" s="161">
        <v>0</v>
      </c>
      <c r="Z41" s="161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f t="shared" si="56"/>
        <v>0</v>
      </c>
      <c r="AG41" s="161">
        <f t="shared" si="57"/>
        <v>0</v>
      </c>
      <c r="AH41" s="161">
        <f t="shared" si="58"/>
        <v>0</v>
      </c>
      <c r="AI41" s="161"/>
      <c r="AJ41" s="161"/>
      <c r="AK41" s="161">
        <f>VLOOKUP(eurostat_source[[#This Row],[energy carrier EUCalc]],$B$7:$AN$20,COLUMN()-COLUMN($AD$25),FALSE)*eurostat_source[[#This Row],[2020 1]]</f>
        <v>0</v>
      </c>
      <c r="AL41" s="161">
        <f>VLOOKUP(eurostat_source[[#This Row],[energy carrier EUCalc]],$B$7:$AN$20,COLUMN()-COLUMN($AD$25),FALSE)*eurostat_source[[#This Row],[2020 1]]</f>
        <v>0</v>
      </c>
      <c r="AM41" s="161">
        <f>VLOOKUP(eurostat_source[[#This Row],[energy carrier EUCalc]],$B$7:$AN$20,COLUMN()-COLUMN($AD$25),FALSE)*eurostat_source[[#This Row],[2020 1]]</f>
        <v>0</v>
      </c>
      <c r="AN41" s="161">
        <f>VLOOKUP(eurostat_source[[#This Row],[energy carrier EUCalc]],$B$7:$AN$20,COLUMN()-COLUMN($AD$25),FALSE)*eurostat_source[[#This Row],[2020 1]]</f>
        <v>0</v>
      </c>
    </row>
    <row r="42" spans="1:40" x14ac:dyDescent="0.3">
      <c r="A42" t="str">
        <f t="shared" si="53"/>
        <v>heat-solarBelgium</v>
      </c>
      <c r="B42" t="s">
        <v>1</v>
      </c>
      <c r="C42" t="s">
        <v>38</v>
      </c>
      <c r="D42" s="161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5.0434129176154282E-5</v>
      </c>
      <c r="O42" s="161">
        <v>1.1843025854641333E-4</v>
      </c>
      <c r="P42" s="161">
        <v>1.5116262727726929E-4</v>
      </c>
      <c r="Q42" s="161">
        <v>2.2291630329888737E-4</v>
      </c>
      <c r="R42" s="161">
        <v>2.3381565677979018E-4</v>
      </c>
      <c r="S42" s="161">
        <v>2.3967801246305587E-4</v>
      </c>
      <c r="T42" s="161">
        <v>3.2474135755037594E-4</v>
      </c>
      <c r="U42" s="161">
        <v>4.8887667098587988E-4</v>
      </c>
      <c r="V42" s="161">
        <v>5.6939779304044616E-4</v>
      </c>
      <c r="W42" s="161">
        <v>1.1207412799137569E-3</v>
      </c>
      <c r="X42" s="161">
        <v>1.1896350328760015E-3</v>
      </c>
      <c r="Y42" s="161">
        <v>1.6414685958301507E-3</v>
      </c>
      <c r="Z42" s="161">
        <v>1.6610563969164706E-3</v>
      </c>
      <c r="AA42" s="161">
        <v>1.9599791450277573E-3</v>
      </c>
      <c r="AB42" s="161">
        <v>2.8348037599662534E-3</v>
      </c>
      <c r="AC42" s="161">
        <v>2.8075530828729337E-3</v>
      </c>
      <c r="AD42" s="161">
        <v>2.8889179919198088E-3</v>
      </c>
      <c r="AE42" s="161">
        <v>3.0637840619338274E-3</v>
      </c>
      <c r="AF42" s="161">
        <f t="shared" si="56"/>
        <v>3.3212748010286223E-3</v>
      </c>
      <c r="AG42" s="161">
        <f t="shared" si="57"/>
        <v>3.5964625018274398E-3</v>
      </c>
      <c r="AH42" s="161">
        <f t="shared" si="58"/>
        <v>3.8440346240188081E-3</v>
      </c>
      <c r="AI42" s="161"/>
      <c r="AJ42" s="161"/>
      <c r="AK42" s="161">
        <f>VLOOKUP(eurostat_source[[#This Row],[energy carrier EUCalc]],$B$7:$AN$20,COLUMN()-COLUMN($AD$25),FALSE)*eurostat_source[[#This Row],[2020 1]]</f>
        <v>0</v>
      </c>
      <c r="AL42" s="161">
        <f>VLOOKUP(eurostat_source[[#This Row],[energy carrier EUCalc]],$B$7:$AN$20,COLUMN()-COLUMN($AD$25),FALSE)*eurostat_source[[#This Row],[2020 1]]</f>
        <v>0</v>
      </c>
      <c r="AM42" s="161">
        <f>VLOOKUP(eurostat_source[[#This Row],[energy carrier EUCalc]],$B$7:$AN$20,COLUMN()-COLUMN($AD$25),FALSE)*eurostat_source[[#This Row],[2020 1]]</f>
        <v>0</v>
      </c>
      <c r="AN42" s="161">
        <f>VLOOKUP(eurostat_source[[#This Row],[energy carrier EUCalc]],$B$7:$AN$20,COLUMN()-COLUMN($AD$25),FALSE)*eurostat_source[[#This Row],[2020 1]]</f>
        <v>0</v>
      </c>
    </row>
    <row r="43" spans="1:40" x14ac:dyDescent="0.3">
      <c r="A43" t="str">
        <f t="shared" si="53"/>
        <v>liquid-bioBelgium</v>
      </c>
      <c r="B43" t="s">
        <v>1</v>
      </c>
      <c r="C43" t="s">
        <v>76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7.4642246397397551E-6</v>
      </c>
      <c r="W43" s="161">
        <v>6.8037465182120472E-6</v>
      </c>
      <c r="X43" s="161">
        <v>1.1453954472527531E-5</v>
      </c>
      <c r="Y43" s="161">
        <v>3.5741351502146301E-5</v>
      </c>
      <c r="Z43" s="161">
        <v>2.3700307457624932E-5</v>
      </c>
      <c r="AA43" s="161">
        <v>2.9559617944144018E-5</v>
      </c>
      <c r="AB43" s="161">
        <v>4.0723010255634676E-5</v>
      </c>
      <c r="AC43" s="161">
        <v>9.8056139924416893E-6</v>
      </c>
      <c r="AD43" s="161">
        <v>3.6177800867254249E-7</v>
      </c>
      <c r="AE43" s="161">
        <v>0</v>
      </c>
      <c r="AF43" s="161">
        <f t="shared" si="56"/>
        <v>0</v>
      </c>
      <c r="AG43" s="161">
        <f t="shared" si="57"/>
        <v>0</v>
      </c>
      <c r="AH43" s="161">
        <f t="shared" si="58"/>
        <v>0</v>
      </c>
      <c r="AI43" s="161"/>
      <c r="AJ43" s="161"/>
      <c r="AK43" s="161">
        <f>VLOOKUP(eurostat_source[[#This Row],[energy carrier EUCalc]],$B$7:$AN$20,COLUMN()-COLUMN($AD$25),FALSE)*eurostat_source[[#This Row],[2020 1]]</f>
        <v>0</v>
      </c>
      <c r="AL43" s="161">
        <f>VLOOKUP(eurostat_source[[#This Row],[energy carrier EUCalc]],$B$7:$AN$20,COLUMN()-COLUMN($AD$25),FALSE)*eurostat_source[[#This Row],[2020 1]]</f>
        <v>0</v>
      </c>
      <c r="AM43" s="161">
        <f>VLOOKUP(eurostat_source[[#This Row],[energy carrier EUCalc]],$B$7:$AN$20,COLUMN()-COLUMN($AD$25),FALSE)*eurostat_source[[#This Row],[2020 1]]</f>
        <v>0</v>
      </c>
      <c r="AN43" s="161">
        <f>VLOOKUP(eurostat_source[[#This Row],[energy carrier EUCalc]],$B$7:$AN$20,COLUMN()-COLUMN($AD$25),FALSE)*eurostat_source[[#This Row],[2020 1]]</f>
        <v>0</v>
      </c>
    </row>
    <row r="44" spans="1:40" x14ac:dyDescent="0.3">
      <c r="A44" t="str">
        <f t="shared" si="53"/>
        <v>liquid-ff-heatingoilBelgium</v>
      </c>
      <c r="B44" t="s">
        <v>1</v>
      </c>
      <c r="C44" t="s">
        <v>34</v>
      </c>
      <c r="D44" s="161">
        <v>0.40362016463910305</v>
      </c>
      <c r="E44" s="161">
        <v>0.39243748958890418</v>
      </c>
      <c r="F44" s="161">
        <v>0.40136093689415031</v>
      </c>
      <c r="G44" s="161">
        <v>0.37854969671857291</v>
      </c>
      <c r="H44" s="161">
        <v>0.39242661986099114</v>
      </c>
      <c r="I44" s="161">
        <v>0.39381132575270139</v>
      </c>
      <c r="J44" s="161">
        <v>0.39673980338630188</v>
      </c>
      <c r="K44" s="161">
        <v>0.41461661787886522</v>
      </c>
      <c r="L44" s="161">
        <v>0.40792527394512795</v>
      </c>
      <c r="M44" s="161">
        <v>0.39614966893791703</v>
      </c>
      <c r="N44" s="161">
        <v>0.38946078635670289</v>
      </c>
      <c r="O44" s="161">
        <v>0.37170207157803364</v>
      </c>
      <c r="P44" s="161">
        <v>0.34172763326852335</v>
      </c>
      <c r="Q44" s="161">
        <v>0.3668833023513155</v>
      </c>
      <c r="R44" s="161">
        <v>0.35721678866330658</v>
      </c>
      <c r="S44" s="161">
        <v>0.35856623569120755</v>
      </c>
      <c r="T44" s="161">
        <v>0.34736214512060509</v>
      </c>
      <c r="U44" s="161">
        <v>0.31030001735150942</v>
      </c>
      <c r="V44" s="161">
        <v>0.36624655336642098</v>
      </c>
      <c r="W44" s="161">
        <v>0.31694021442359072</v>
      </c>
      <c r="X44" s="161">
        <v>0.31395688521372239</v>
      </c>
      <c r="Y44" s="161">
        <v>0.31587140487464377</v>
      </c>
      <c r="Z44" s="161">
        <v>0.29835311590814911</v>
      </c>
      <c r="AA44" s="161">
        <v>0.29996493655766998</v>
      </c>
      <c r="AB44" s="161">
        <v>0.29698085763999166</v>
      </c>
      <c r="AC44" s="161">
        <v>0.31692761302059641</v>
      </c>
      <c r="AD44" s="161">
        <v>0.28677877443599414</v>
      </c>
      <c r="AE44" s="161">
        <v>0.29284582986797236</v>
      </c>
      <c r="AF44" s="161">
        <f t="shared" si="56"/>
        <v>0.29110041111961865</v>
      </c>
      <c r="AG44" s="161">
        <f t="shared" si="57"/>
        <v>0.2835857968949384</v>
      </c>
      <c r="AH44" s="161">
        <f t="shared" si="58"/>
        <v>0.28025035514207319</v>
      </c>
      <c r="AI44" s="161"/>
      <c r="AJ44" s="161"/>
      <c r="AK44" s="161">
        <f>VLOOKUP(eurostat_source[[#This Row],[energy carrier EUCalc]],$B$7:$AN$20,COLUMN()-COLUMN($AD$25),FALSE)*eurostat_source[[#This Row],[2020 1]]</f>
        <v>0</v>
      </c>
      <c r="AL44" s="161">
        <f>VLOOKUP(eurostat_source[[#This Row],[energy carrier EUCalc]],$B$7:$AN$20,COLUMN()-COLUMN($AD$25),FALSE)*eurostat_source[[#This Row],[2020 1]]</f>
        <v>0</v>
      </c>
      <c r="AM44" s="161">
        <f>VLOOKUP(eurostat_source[[#This Row],[energy carrier EUCalc]],$B$7:$AN$20,COLUMN()-COLUMN($AD$25),FALSE)*eurostat_source[[#This Row],[2020 1]]</f>
        <v>0</v>
      </c>
      <c r="AN44" s="161">
        <f>VLOOKUP(eurostat_source[[#This Row],[energy carrier EUCalc]],$B$7:$AN$20,COLUMN()-COLUMN($AD$25),FALSE)*eurostat_source[[#This Row],[2020 1]]</f>
        <v>0</v>
      </c>
    </row>
    <row r="45" spans="1:40" x14ac:dyDescent="0.3">
      <c r="A45" t="str">
        <f t="shared" si="53"/>
        <v>solid-bioBelgium</v>
      </c>
      <c r="B45" t="s">
        <v>1</v>
      </c>
      <c r="C45" t="s">
        <v>77</v>
      </c>
      <c r="D45" s="161">
        <v>2.2407088872522449E-2</v>
      </c>
      <c r="E45" s="161">
        <v>2.0311938348778289E-2</v>
      </c>
      <c r="F45" s="161">
        <v>1.9419501541117268E-2</v>
      </c>
      <c r="G45" s="161">
        <v>1.9811865977464347E-2</v>
      </c>
      <c r="H45" s="161">
        <v>1.9772378403079202E-2</v>
      </c>
      <c r="I45" s="161">
        <v>1.8233336698250661E-2</v>
      </c>
      <c r="J45" s="161">
        <v>1.979679246355966E-2</v>
      </c>
      <c r="K45" s="161">
        <v>1.6961695790533159E-2</v>
      </c>
      <c r="L45" s="161">
        <v>1.6956480410815919E-2</v>
      </c>
      <c r="M45" s="161">
        <v>1.6674054259155056E-2</v>
      </c>
      <c r="N45" s="161">
        <v>1.6027713026428643E-2</v>
      </c>
      <c r="O45" s="161">
        <v>1.7242737087255364E-2</v>
      </c>
      <c r="P45" s="161">
        <v>1.5907586743906587E-2</v>
      </c>
      <c r="Q45" s="161">
        <v>1.9263844528003393E-2</v>
      </c>
      <c r="R45" s="161">
        <v>1.878385695156121E-2</v>
      </c>
      <c r="S45" s="161">
        <v>1.9281032205277597E-2</v>
      </c>
      <c r="T45" s="161">
        <v>2.3362098315055951E-2</v>
      </c>
      <c r="U45" s="161">
        <v>4.2970573598034766E-2</v>
      </c>
      <c r="V45" s="161">
        <v>4.6114425449663841E-2</v>
      </c>
      <c r="W45" s="161">
        <v>5.034397044358669E-2</v>
      </c>
      <c r="X45" s="161">
        <v>5.4464709420530784E-2</v>
      </c>
      <c r="Y45" s="161">
        <v>5.4570020881727854E-2</v>
      </c>
      <c r="Z45" s="161">
        <v>6.7838419443253445E-2</v>
      </c>
      <c r="AA45" s="161">
        <v>6.738909049357171E-2</v>
      </c>
      <c r="AB45" s="161">
        <v>6.1048079005854877E-2</v>
      </c>
      <c r="AC45" s="161">
        <v>6.5413250943578499E-2</v>
      </c>
      <c r="AD45" s="161">
        <v>7.4814245081447087E-2</v>
      </c>
      <c r="AE45" s="161">
        <v>7.1521103416156251E-2</v>
      </c>
      <c r="AF45" s="161">
        <f t="shared" si="56"/>
        <v>7.4376156397968393E-2</v>
      </c>
      <c r="AG45" s="161">
        <f t="shared" si="57"/>
        <v>7.7202329492798843E-2</v>
      </c>
      <c r="AH45" s="161">
        <f t="shared" si="58"/>
        <v>7.9888165397720062E-2</v>
      </c>
      <c r="AI45" s="161"/>
      <c r="AJ45" s="161"/>
      <c r="AK45" s="161">
        <f>VLOOKUP(eurostat_source[[#This Row],[energy carrier EUCalc]],$B$7:$AN$20,COLUMN()-COLUMN($AD$25),FALSE)*eurostat_source[[#This Row],[2020 1]]</f>
        <v>0</v>
      </c>
      <c r="AL45" s="161">
        <f>VLOOKUP(eurostat_source[[#This Row],[energy carrier EUCalc]],$B$7:$AN$20,COLUMN()-COLUMN($AD$25),FALSE)*eurostat_source[[#This Row],[2020 1]]</f>
        <v>0</v>
      </c>
      <c r="AM45" s="161">
        <f>VLOOKUP(eurostat_source[[#This Row],[energy carrier EUCalc]],$B$7:$AN$20,COLUMN()-COLUMN($AD$25),FALSE)*eurostat_source[[#This Row],[2020 1]]</f>
        <v>0</v>
      </c>
      <c r="AN45" s="161">
        <f>VLOOKUP(eurostat_source[[#This Row],[energy carrier EUCalc]],$B$7:$AN$20,COLUMN()-COLUMN($AD$25),FALSE)*eurostat_source[[#This Row],[2020 1]]</f>
        <v>0</v>
      </c>
    </row>
    <row r="46" spans="1:40" x14ac:dyDescent="0.3">
      <c r="A46" t="str">
        <f t="shared" si="53"/>
        <v>solid-ff-coalBelgium</v>
      </c>
      <c r="B46" t="s">
        <v>1</v>
      </c>
      <c r="C46" t="s">
        <v>39</v>
      </c>
      <c r="D46" s="161">
        <v>6.3208653925665284E-2</v>
      </c>
      <c r="E46" s="161">
        <v>6.4478765748152311E-2</v>
      </c>
      <c r="F46" s="161">
        <v>5.3549498671375081E-2</v>
      </c>
      <c r="G46" s="161">
        <v>4.9858150469960283E-2</v>
      </c>
      <c r="H46" s="161">
        <v>3.8752130673218733E-2</v>
      </c>
      <c r="I46" s="161">
        <v>3.4568343997326126E-2</v>
      </c>
      <c r="J46" s="161">
        <v>3.3168176167140975E-2</v>
      </c>
      <c r="K46" s="161">
        <v>3.0759371833788574E-2</v>
      </c>
      <c r="L46" s="161">
        <v>2.110829829206853E-2</v>
      </c>
      <c r="M46" s="161">
        <v>1.9255235896938502E-2</v>
      </c>
      <c r="N46" s="161">
        <v>2.1264738134500642E-2</v>
      </c>
      <c r="O46" s="161">
        <v>2.1966687289052426E-2</v>
      </c>
      <c r="P46" s="161">
        <v>1.9900146839097202E-2</v>
      </c>
      <c r="Q46" s="161">
        <v>1.3741364529845979E-2</v>
      </c>
      <c r="R46" s="161">
        <v>1.1859178053569057E-2</v>
      </c>
      <c r="S46" s="161">
        <v>1.1798120053190855E-2</v>
      </c>
      <c r="T46" s="161">
        <v>1.2772788591035958E-2</v>
      </c>
      <c r="U46" s="161">
        <v>1.1513888492529515E-2</v>
      </c>
      <c r="V46" s="161">
        <v>1.4883218306289445E-2</v>
      </c>
      <c r="W46" s="161">
        <v>2.5215740350263912E-2</v>
      </c>
      <c r="X46" s="161">
        <v>1.1600333909043413E-2</v>
      </c>
      <c r="Y46" s="161">
        <v>1.2812333951637812E-2</v>
      </c>
      <c r="Z46" s="161">
        <v>1.1963987023722571E-2</v>
      </c>
      <c r="AA46" s="161">
        <v>1.42717806129275E-2</v>
      </c>
      <c r="AB46" s="161">
        <v>1.1471698780466406E-2</v>
      </c>
      <c r="AC46" s="161">
        <v>1.1803538107642401E-2</v>
      </c>
      <c r="AD46" s="161">
        <v>1.0610346031017882E-2</v>
      </c>
      <c r="AE46" s="161">
        <v>1.0268363555721216E-2</v>
      </c>
      <c r="AF46" s="161">
        <f t="shared" si="56"/>
        <v>1.0143811062040386E-2</v>
      </c>
      <c r="AG46" s="161">
        <f t="shared" si="57"/>
        <v>9.6698703376154795E-3</v>
      </c>
      <c r="AH46" s="161">
        <f t="shared" si="58"/>
        <v>8.1152833363506358E-3</v>
      </c>
      <c r="AI46" s="161"/>
      <c r="AJ46" s="161"/>
      <c r="AK46" s="161">
        <f>VLOOKUP(eurostat_source[[#This Row],[energy carrier EUCalc]],$B$7:$AN$20,COLUMN()-COLUMN($AD$25),FALSE)*eurostat_source[[#This Row],[2020 1]]</f>
        <v>0</v>
      </c>
      <c r="AL46" s="161">
        <f>VLOOKUP(eurostat_source[[#This Row],[energy carrier EUCalc]],$B$7:$AN$20,COLUMN()-COLUMN($AD$25),FALSE)*eurostat_source[[#This Row],[2020 1]]</f>
        <v>0</v>
      </c>
      <c r="AM46" s="161">
        <f>VLOOKUP(eurostat_source[[#This Row],[energy carrier EUCalc]],$B$7:$AN$20,COLUMN()-COLUMN($AD$25),FALSE)*eurostat_source[[#This Row],[2020 1]]</f>
        <v>0</v>
      </c>
      <c r="AN46" s="161">
        <f>VLOOKUP(eurostat_source[[#This Row],[energy carrier EUCalc]],$B$7:$AN$20,COLUMN()-COLUMN($AD$25),FALSE)*eurostat_source[[#This Row],[2020 1]]</f>
        <v>0</v>
      </c>
    </row>
    <row r="47" spans="1:40" x14ac:dyDescent="0.3">
      <c r="A47" t="str">
        <f t="shared" si="53"/>
        <v>solid-wasteBelgium</v>
      </c>
      <c r="B47" t="s">
        <v>1</v>
      </c>
      <c r="C47" t="s">
        <v>78</v>
      </c>
      <c r="D47" s="161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1.7267704052767145E-6</v>
      </c>
      <c r="AF47" s="161">
        <f t="shared" si="56"/>
        <v>1.8994474458043859E-6</v>
      </c>
      <c r="AG47" s="161">
        <f t="shared" si="57"/>
        <v>2.0893921903848245E-6</v>
      </c>
      <c r="AH47" s="161">
        <f t="shared" si="58"/>
        <v>2.2983314094233068E-6</v>
      </c>
      <c r="AI47" s="161"/>
      <c r="AJ47" s="161"/>
      <c r="AK47" s="161">
        <f>VLOOKUP(eurostat_source[[#This Row],[energy carrier EUCalc]],$B$7:$AN$20,COLUMN()-COLUMN($AD$25),FALSE)*eurostat_source[[#This Row],[2020 1]]</f>
        <v>0</v>
      </c>
      <c r="AL47" s="161">
        <f>VLOOKUP(eurostat_source[[#This Row],[energy carrier EUCalc]],$B$7:$AN$20,COLUMN()-COLUMN($AD$25),FALSE)*eurostat_source[[#This Row],[2020 1]]</f>
        <v>0</v>
      </c>
      <c r="AM47" s="161">
        <f>VLOOKUP(eurostat_source[[#This Row],[energy carrier EUCalc]],$B$7:$AN$20,COLUMN()-COLUMN($AD$25),FALSE)*eurostat_source[[#This Row],[2020 1]]</f>
        <v>0</v>
      </c>
      <c r="AN47" s="161">
        <f>VLOOKUP(eurostat_source[[#This Row],[energy carrier EUCalc]],$B$7:$AN$20,COLUMN()-COLUMN($AD$25),FALSE)*eurostat_source[[#This Row],[2020 1]]</f>
        <v>0</v>
      </c>
    </row>
    <row r="48" spans="1:40" x14ac:dyDescent="0.3">
      <c r="A48" t="str">
        <f t="shared" si="53"/>
        <v>electricityBulgaria</v>
      </c>
      <c r="B48" t="s">
        <v>19</v>
      </c>
      <c r="C48" t="s">
        <v>35</v>
      </c>
      <c r="D48" s="161">
        <v>0.50201843740279894</v>
      </c>
      <c r="E48" s="161">
        <v>0.48528815898172201</v>
      </c>
      <c r="F48" s="161">
        <v>0.42824578104630356</v>
      </c>
      <c r="G48" s="161">
        <v>0.39337412019935986</v>
      </c>
      <c r="H48" s="161">
        <v>0.45318679381377913</v>
      </c>
      <c r="I48" s="161">
        <v>0.50717957856619478</v>
      </c>
      <c r="J48" s="161">
        <v>0.48880050561917315</v>
      </c>
      <c r="K48" s="161">
        <v>0.53356831214630729</v>
      </c>
      <c r="L48" s="161">
        <v>0.49437479611908935</v>
      </c>
      <c r="M48" s="161">
        <v>0.54707551834020429</v>
      </c>
      <c r="N48" s="161">
        <v>0.53182972363689751</v>
      </c>
      <c r="O48" s="161">
        <v>0.56435794847217768</v>
      </c>
      <c r="P48" s="161">
        <v>0.4770877193610068</v>
      </c>
      <c r="Q48" s="161">
        <v>0.45577600424463827</v>
      </c>
      <c r="R48" s="161">
        <v>0.45408091374507581</v>
      </c>
      <c r="S48" s="161">
        <v>0.47085915196245798</v>
      </c>
      <c r="T48" s="161">
        <v>0.46016016453558728</v>
      </c>
      <c r="U48" s="161">
        <v>0.47859165916199814</v>
      </c>
      <c r="V48" s="161">
        <v>0.48933101769082776</v>
      </c>
      <c r="W48" s="161">
        <v>0.50531375998576145</v>
      </c>
      <c r="X48" s="161">
        <v>0.48065822749962805</v>
      </c>
      <c r="Y48" s="161">
        <v>0.46566462685307886</v>
      </c>
      <c r="Z48" s="161">
        <v>0.4639559174667281</v>
      </c>
      <c r="AA48" s="161">
        <v>0.47122174939226158</v>
      </c>
      <c r="AB48" s="161">
        <v>0.49107430323693696</v>
      </c>
      <c r="AC48" s="161">
        <v>0.49198842088004535</v>
      </c>
      <c r="AD48" s="161">
        <v>0.47879345990521371</v>
      </c>
      <c r="AE48" s="161">
        <v>0.48392714027709977</v>
      </c>
      <c r="AF48" s="161">
        <f t="shared" si="56"/>
        <v>0.48446068838860995</v>
      </c>
      <c r="AG48" s="161">
        <f t="shared" si="57"/>
        <v>0.48397365545838816</v>
      </c>
      <c r="AH48" s="161">
        <f t="shared" si="58"/>
        <v>0.48183964500565085</v>
      </c>
      <c r="AI48" s="161"/>
      <c r="AJ48" s="161"/>
      <c r="AK48" s="161">
        <f>VLOOKUP(eurostat_source[[#This Row],[energy carrier EUCalc]],$B$7:$AN$20,COLUMN()-COLUMN($AD$25),FALSE)*eurostat_source[[#This Row],[2020 1]]</f>
        <v>0</v>
      </c>
      <c r="AL48" s="161">
        <f>VLOOKUP(eurostat_source[[#This Row],[energy carrier EUCalc]],$B$7:$AN$20,COLUMN()-COLUMN($AD$25),FALSE)*eurostat_source[[#This Row],[2020 1]]</f>
        <v>0</v>
      </c>
      <c r="AM48" s="161">
        <f>VLOOKUP(eurostat_source[[#This Row],[energy carrier EUCalc]],$B$7:$AN$20,COLUMN()-COLUMN($AD$25),FALSE)*eurostat_source[[#This Row],[2020 1]]</f>
        <v>0</v>
      </c>
      <c r="AN48" s="161">
        <f>VLOOKUP(eurostat_source[[#This Row],[energy carrier EUCalc]],$B$7:$AN$20,COLUMN()-COLUMN($AD$25),FALSE)*eurostat_source[[#This Row],[2020 1]]</f>
        <v>0</v>
      </c>
    </row>
    <row r="49" spans="1:40" x14ac:dyDescent="0.3">
      <c r="A49" t="str">
        <f t="shared" si="53"/>
        <v>gas-bioBulgaria</v>
      </c>
      <c r="B49" t="s">
        <v>19</v>
      </c>
      <c r="C49" t="s">
        <v>67</v>
      </c>
      <c r="D49" s="161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f t="shared" si="56"/>
        <v>0</v>
      </c>
      <c r="AG49" s="161">
        <f t="shared" si="57"/>
        <v>0</v>
      </c>
      <c r="AH49" s="161">
        <f t="shared" si="58"/>
        <v>0</v>
      </c>
      <c r="AI49" s="161"/>
      <c r="AJ49" s="161"/>
      <c r="AK49" s="161">
        <f>VLOOKUP(eurostat_source[[#This Row],[energy carrier EUCalc]],$B$7:$AN$20,COLUMN()-COLUMN($AD$25),FALSE)*eurostat_source[[#This Row],[2020 1]]</f>
        <v>0</v>
      </c>
      <c r="AL49" s="161">
        <f>VLOOKUP(eurostat_source[[#This Row],[energy carrier EUCalc]],$B$7:$AN$20,COLUMN()-COLUMN($AD$25),FALSE)*eurostat_source[[#This Row],[2020 1]]</f>
        <v>0</v>
      </c>
      <c r="AM49" s="161">
        <f>VLOOKUP(eurostat_source[[#This Row],[energy carrier EUCalc]],$B$7:$AN$20,COLUMN()-COLUMN($AD$25),FALSE)*eurostat_source[[#This Row],[2020 1]]</f>
        <v>0</v>
      </c>
      <c r="AN49" s="161">
        <f>VLOOKUP(eurostat_source[[#This Row],[energy carrier EUCalc]],$B$7:$AN$20,COLUMN()-COLUMN($AD$25),FALSE)*eurostat_source[[#This Row],[2020 1]]</f>
        <v>0</v>
      </c>
    </row>
    <row r="50" spans="1:40" x14ac:dyDescent="0.3">
      <c r="A50" t="str">
        <f t="shared" si="53"/>
        <v>gas-ff-naturalBulgaria</v>
      </c>
      <c r="B50" t="s">
        <v>19</v>
      </c>
      <c r="C50" t="s">
        <v>33</v>
      </c>
      <c r="D50" s="161">
        <v>3.0857398317244177E-2</v>
      </c>
      <c r="E50" s="161">
        <v>1.5932561756102113E-2</v>
      </c>
      <c r="F50" s="161">
        <v>1.3506828884109973E-2</v>
      </c>
      <c r="G50" s="161">
        <v>2.1146259765861292E-2</v>
      </c>
      <c r="H50" s="161">
        <v>3.4004435314390256E-2</v>
      </c>
      <c r="I50" s="161">
        <v>3.7101981726275303E-2</v>
      </c>
      <c r="J50" s="161">
        <v>3.1870934469953621E-2</v>
      </c>
      <c r="K50" s="161">
        <v>4.9658269722019201E-3</v>
      </c>
      <c r="L50" s="161">
        <v>4.3138200436618817E-3</v>
      </c>
      <c r="M50" s="161">
        <v>8.5275628292109749E-3</v>
      </c>
      <c r="N50" s="161">
        <v>7.918138246176298E-3</v>
      </c>
      <c r="O50" s="161">
        <v>1.0421069919846208E-2</v>
      </c>
      <c r="P50" s="161">
        <v>1.085975980219425E-2</v>
      </c>
      <c r="Q50" s="161">
        <v>1.4625101547391535E-2</v>
      </c>
      <c r="R50" s="161">
        <v>1.8498424141406965E-2</v>
      </c>
      <c r="S50" s="161">
        <v>2.3632672037425806E-2</v>
      </c>
      <c r="T50" s="161">
        <v>2.9142261628147738E-2</v>
      </c>
      <c r="U50" s="161">
        <v>3.3796831951425556E-2</v>
      </c>
      <c r="V50" s="161">
        <v>3.4554153683744537E-2</v>
      </c>
      <c r="W50" s="161">
        <v>4.2764501459216106E-2</v>
      </c>
      <c r="X50" s="161">
        <v>3.7169429045932248E-2</v>
      </c>
      <c r="Y50" s="161">
        <v>4.0857317272903239E-2</v>
      </c>
      <c r="Z50" s="161">
        <v>3.8638929879378434E-2</v>
      </c>
      <c r="AA50" s="161">
        <v>3.5948888595320548E-2</v>
      </c>
      <c r="AB50" s="161">
        <v>3.6811589357007922E-2</v>
      </c>
      <c r="AC50" s="161">
        <v>4.6134783321551721E-2</v>
      </c>
      <c r="AD50" s="161">
        <v>4.4807379526276336E-2</v>
      </c>
      <c r="AE50" s="161">
        <v>4.6602551080737728E-2</v>
      </c>
      <c r="AF50" s="161">
        <f t="shared" si="56"/>
        <v>4.7883122993668946E-2</v>
      </c>
      <c r="AG50" s="161">
        <f t="shared" si="57"/>
        <v>4.9216019924661389E-2</v>
      </c>
      <c r="AH50" s="161">
        <f t="shared" si="58"/>
        <v>4.9861171771205914E-2</v>
      </c>
      <c r="AI50" s="161"/>
      <c r="AJ50" s="161"/>
      <c r="AK50" s="161">
        <f>VLOOKUP(eurostat_source[[#This Row],[energy carrier EUCalc]],$B$7:$AN$20,COLUMN()-COLUMN($AD$25),FALSE)*eurostat_source[[#This Row],[2020 1]]</f>
        <v>0</v>
      </c>
      <c r="AL50" s="161">
        <f>VLOOKUP(eurostat_source[[#This Row],[energy carrier EUCalc]],$B$7:$AN$20,COLUMN()-COLUMN($AD$25),FALSE)*eurostat_source[[#This Row],[2020 1]]</f>
        <v>0</v>
      </c>
      <c r="AM50" s="161">
        <f>VLOOKUP(eurostat_source[[#This Row],[energy carrier EUCalc]],$B$7:$AN$20,COLUMN()-COLUMN($AD$25),FALSE)*eurostat_source[[#This Row],[2020 1]]</f>
        <v>0</v>
      </c>
      <c r="AN50" s="161">
        <f>VLOOKUP(eurostat_source[[#This Row],[energy carrier EUCalc]],$B$7:$AN$20,COLUMN()-COLUMN($AD$25),FALSE)*eurostat_source[[#This Row],[2020 1]]</f>
        <v>0</v>
      </c>
    </row>
    <row r="51" spans="1:40" x14ac:dyDescent="0.3">
      <c r="A51" t="str">
        <f t="shared" si="53"/>
        <v>heat-ambientBulgaria</v>
      </c>
      <c r="B51" t="s">
        <v>19</v>
      </c>
      <c r="C51" t="s">
        <v>37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f t="shared" si="56"/>
        <v>0</v>
      </c>
      <c r="AG51" s="161">
        <f t="shared" si="57"/>
        <v>0</v>
      </c>
      <c r="AH51" s="161">
        <f t="shared" si="58"/>
        <v>0</v>
      </c>
      <c r="AI51" s="161"/>
      <c r="AJ51" s="161"/>
      <c r="AK51" s="161">
        <f>VLOOKUP(eurostat_source[[#This Row],[energy carrier EUCalc]],$B$7:$AN$20,COLUMN()-COLUMN($AD$25),FALSE)*eurostat_source[[#This Row],[2020 1]]</f>
        <v>0</v>
      </c>
      <c r="AL51" s="161">
        <f>VLOOKUP(eurostat_source[[#This Row],[energy carrier EUCalc]],$B$7:$AN$20,COLUMN()-COLUMN($AD$25),FALSE)*eurostat_source[[#This Row],[2020 1]]</f>
        <v>0</v>
      </c>
      <c r="AM51" s="161">
        <f>VLOOKUP(eurostat_source[[#This Row],[energy carrier EUCalc]],$B$7:$AN$20,COLUMN()-COLUMN($AD$25),FALSE)*eurostat_source[[#This Row],[2020 1]]</f>
        <v>0</v>
      </c>
      <c r="AN51" s="161">
        <f>VLOOKUP(eurostat_source[[#This Row],[energy carrier EUCalc]],$B$7:$AN$20,COLUMN()-COLUMN($AD$25),FALSE)*eurostat_source[[#This Row],[2020 1]]</f>
        <v>0</v>
      </c>
    </row>
    <row r="52" spans="1:40" x14ac:dyDescent="0.3">
      <c r="A52" t="str">
        <f t="shared" si="53"/>
        <v>heat-geothermalBulgaria</v>
      </c>
      <c r="B52" t="s">
        <v>19</v>
      </c>
      <c r="C52" t="s">
        <v>40</v>
      </c>
      <c r="D52" s="161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0</v>
      </c>
      <c r="Q52" s="161">
        <v>0</v>
      </c>
      <c r="R52" s="161">
        <v>0</v>
      </c>
      <c r="S52" s="161">
        <v>0</v>
      </c>
      <c r="T52" s="161">
        <v>0</v>
      </c>
      <c r="U52" s="161">
        <v>0</v>
      </c>
      <c r="V52" s="161">
        <v>0</v>
      </c>
      <c r="W52" s="161">
        <v>0</v>
      </c>
      <c r="X52" s="161">
        <v>0</v>
      </c>
      <c r="Y52" s="161">
        <v>0</v>
      </c>
      <c r="Z52" s="161">
        <v>0</v>
      </c>
      <c r="AA52" s="161">
        <v>0</v>
      </c>
      <c r="AB52" s="161">
        <v>0</v>
      </c>
      <c r="AC52" s="161">
        <v>0</v>
      </c>
      <c r="AD52" s="161">
        <v>0</v>
      </c>
      <c r="AE52" s="161">
        <v>0</v>
      </c>
      <c r="AF52" s="161">
        <f t="shared" si="56"/>
        <v>0</v>
      </c>
      <c r="AG52" s="161">
        <f t="shared" si="57"/>
        <v>0</v>
      </c>
      <c r="AH52" s="161">
        <f t="shared" si="58"/>
        <v>0</v>
      </c>
      <c r="AI52" s="161"/>
      <c r="AJ52" s="161"/>
      <c r="AK52" s="161">
        <f>VLOOKUP(eurostat_source[[#This Row],[energy carrier EUCalc]],$B$7:$AN$20,COLUMN()-COLUMN($AD$25),FALSE)*eurostat_source[[#This Row],[2020 1]]</f>
        <v>0</v>
      </c>
      <c r="AL52" s="161">
        <f>VLOOKUP(eurostat_source[[#This Row],[energy carrier EUCalc]],$B$7:$AN$20,COLUMN()-COLUMN($AD$25),FALSE)*eurostat_source[[#This Row],[2020 1]]</f>
        <v>0</v>
      </c>
      <c r="AM52" s="161">
        <f>VLOOKUP(eurostat_source[[#This Row],[energy carrier EUCalc]],$B$7:$AN$20,COLUMN()-COLUMN($AD$25),FALSE)*eurostat_source[[#This Row],[2020 1]]</f>
        <v>0</v>
      </c>
      <c r="AN52" s="161">
        <f>VLOOKUP(eurostat_source[[#This Row],[energy carrier EUCalc]],$B$7:$AN$20,COLUMN()-COLUMN($AD$25),FALSE)*eurostat_source[[#This Row],[2020 1]]</f>
        <v>0</v>
      </c>
    </row>
    <row r="53" spans="1:40" x14ac:dyDescent="0.3">
      <c r="A53" t="str">
        <f t="shared" si="53"/>
        <v>heat-solarBulgaria</v>
      </c>
      <c r="B53" t="s">
        <v>19</v>
      </c>
      <c r="C53" t="s">
        <v>38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I53" s="161">
        <v>0</v>
      </c>
      <c r="J53" s="161">
        <v>0</v>
      </c>
      <c r="K53" s="161">
        <v>0</v>
      </c>
      <c r="L53" s="161">
        <v>0</v>
      </c>
      <c r="M53" s="161">
        <v>0</v>
      </c>
      <c r="N53" s="161">
        <v>0</v>
      </c>
      <c r="O53" s="161">
        <v>0</v>
      </c>
      <c r="P53" s="161">
        <v>0</v>
      </c>
      <c r="Q53" s="161">
        <v>0</v>
      </c>
      <c r="R53" s="161">
        <v>0</v>
      </c>
      <c r="S53" s="161">
        <v>0</v>
      </c>
      <c r="T53" s="161">
        <v>0</v>
      </c>
      <c r="U53" s="161">
        <v>0</v>
      </c>
      <c r="V53" s="161">
        <v>0</v>
      </c>
      <c r="W53" s="161">
        <v>0</v>
      </c>
      <c r="X53" s="161">
        <v>3.4141726547482092E-3</v>
      </c>
      <c r="Y53" s="161">
        <v>3.9476100432281665E-3</v>
      </c>
      <c r="Z53" s="161">
        <v>4.1023680222404112E-3</v>
      </c>
      <c r="AA53" s="161">
        <v>4.6585482305630315E-3</v>
      </c>
      <c r="AB53" s="161">
        <v>5.087763104603309E-3</v>
      </c>
      <c r="AC53" s="161">
        <v>5.18695118116162E-3</v>
      </c>
      <c r="AD53" s="161">
        <v>5.0059792632406305E-3</v>
      </c>
      <c r="AE53" s="161">
        <v>5.0385916401118587E-3</v>
      </c>
      <c r="AF53" s="161">
        <f t="shared" si="56"/>
        <v>5.542450804123045E-3</v>
      </c>
      <c r="AG53" s="161">
        <f t="shared" si="57"/>
        <v>6.0966958845353495E-3</v>
      </c>
      <c r="AH53" s="161">
        <f t="shared" si="58"/>
        <v>6.7063654729888848E-3</v>
      </c>
      <c r="AI53" s="161"/>
      <c r="AJ53" s="161"/>
      <c r="AK53" s="161">
        <f>VLOOKUP(eurostat_source[[#This Row],[energy carrier EUCalc]],$B$7:$AN$20,COLUMN()-COLUMN($AD$25),FALSE)*eurostat_source[[#This Row],[2020 1]]</f>
        <v>0</v>
      </c>
      <c r="AL53" s="161">
        <f>VLOOKUP(eurostat_source[[#This Row],[energy carrier EUCalc]],$B$7:$AN$20,COLUMN()-COLUMN($AD$25),FALSE)*eurostat_source[[#This Row],[2020 1]]</f>
        <v>0</v>
      </c>
      <c r="AM53" s="161">
        <f>VLOOKUP(eurostat_source[[#This Row],[energy carrier EUCalc]],$B$7:$AN$20,COLUMN()-COLUMN($AD$25),FALSE)*eurostat_source[[#This Row],[2020 1]]</f>
        <v>0</v>
      </c>
      <c r="AN53" s="161">
        <f>VLOOKUP(eurostat_source[[#This Row],[energy carrier EUCalc]],$B$7:$AN$20,COLUMN()-COLUMN($AD$25),FALSE)*eurostat_source[[#This Row],[2020 1]]</f>
        <v>0</v>
      </c>
    </row>
    <row r="54" spans="1:40" x14ac:dyDescent="0.3">
      <c r="A54" t="str">
        <f t="shared" si="53"/>
        <v>liquid-bioBulgaria</v>
      </c>
      <c r="B54" t="s">
        <v>19</v>
      </c>
      <c r="C54" t="s">
        <v>76</v>
      </c>
      <c r="D54" s="161">
        <v>0</v>
      </c>
      <c r="E54" s="161">
        <v>0</v>
      </c>
      <c r="F54" s="161">
        <v>0</v>
      </c>
      <c r="G54" s="161">
        <v>0</v>
      </c>
      <c r="H54" s="161">
        <v>0</v>
      </c>
      <c r="I54" s="161">
        <v>0</v>
      </c>
      <c r="J54" s="161">
        <v>0</v>
      </c>
      <c r="K54" s="161">
        <v>0</v>
      </c>
      <c r="L54" s="161">
        <v>0</v>
      </c>
      <c r="M54" s="161">
        <v>0</v>
      </c>
      <c r="N54" s="161">
        <v>0</v>
      </c>
      <c r="O54" s="161">
        <v>0</v>
      </c>
      <c r="P54" s="161">
        <v>0</v>
      </c>
      <c r="Q54" s="161">
        <v>0</v>
      </c>
      <c r="R54" s="161">
        <v>0</v>
      </c>
      <c r="S54" s="161">
        <v>0</v>
      </c>
      <c r="T54" s="161">
        <v>0</v>
      </c>
      <c r="U54" s="161">
        <v>0</v>
      </c>
      <c r="V54" s="161">
        <v>0</v>
      </c>
      <c r="W54" s="161">
        <v>0</v>
      </c>
      <c r="X54" s="161">
        <v>0</v>
      </c>
      <c r="Y54" s="161">
        <v>0</v>
      </c>
      <c r="Z54" s="161">
        <v>0</v>
      </c>
      <c r="AA54" s="161">
        <v>0</v>
      </c>
      <c r="AB54" s="161">
        <v>0</v>
      </c>
      <c r="AC54" s="161">
        <v>0</v>
      </c>
      <c r="AD54" s="161">
        <v>0</v>
      </c>
      <c r="AE54" s="161">
        <v>0</v>
      </c>
      <c r="AF54" s="161">
        <f t="shared" si="56"/>
        <v>0</v>
      </c>
      <c r="AG54" s="161">
        <f t="shared" si="57"/>
        <v>0</v>
      </c>
      <c r="AH54" s="161">
        <f t="shared" si="58"/>
        <v>0</v>
      </c>
      <c r="AI54" s="161"/>
      <c r="AJ54" s="161"/>
      <c r="AK54" s="161">
        <f>VLOOKUP(eurostat_source[[#This Row],[energy carrier EUCalc]],$B$7:$AN$20,COLUMN()-COLUMN($AD$25),FALSE)*eurostat_source[[#This Row],[2020 1]]</f>
        <v>0</v>
      </c>
      <c r="AL54" s="161">
        <f>VLOOKUP(eurostat_source[[#This Row],[energy carrier EUCalc]],$B$7:$AN$20,COLUMN()-COLUMN($AD$25),FALSE)*eurostat_source[[#This Row],[2020 1]]</f>
        <v>0</v>
      </c>
      <c r="AM54" s="161">
        <f>VLOOKUP(eurostat_source[[#This Row],[energy carrier EUCalc]],$B$7:$AN$20,COLUMN()-COLUMN($AD$25),FALSE)*eurostat_source[[#This Row],[2020 1]]</f>
        <v>0</v>
      </c>
      <c r="AN54" s="161">
        <f>VLOOKUP(eurostat_source[[#This Row],[energy carrier EUCalc]],$B$7:$AN$20,COLUMN()-COLUMN($AD$25),FALSE)*eurostat_source[[#This Row],[2020 1]]</f>
        <v>0</v>
      </c>
    </row>
    <row r="55" spans="1:40" x14ac:dyDescent="0.3">
      <c r="A55" t="str">
        <f t="shared" si="53"/>
        <v>liquid-ff-heatingoilBulgaria</v>
      </c>
      <c r="B55" t="s">
        <v>19</v>
      </c>
      <c r="C55" t="s">
        <v>34</v>
      </c>
      <c r="D55" s="161">
        <v>2.9158923098705548E-3</v>
      </c>
      <c r="E55" s="161">
        <v>0.10920962061377221</v>
      </c>
      <c r="F55" s="161">
        <v>0.11154217658507473</v>
      </c>
      <c r="G55" s="161">
        <v>0.16083419960911444</v>
      </c>
      <c r="H55" s="161">
        <v>0.12863002963684383</v>
      </c>
      <c r="I55" s="161">
        <v>0.11445816538092332</v>
      </c>
      <c r="J55" s="161">
        <v>8.742915714135116E-2</v>
      </c>
      <c r="K55" s="161">
        <v>0</v>
      </c>
      <c r="L55" s="161">
        <v>3.3613757092873682E-3</v>
      </c>
      <c r="M55" s="161">
        <v>3.229994477244107E-3</v>
      </c>
      <c r="N55" s="161">
        <v>2.5774732104035048E-3</v>
      </c>
      <c r="O55" s="161">
        <v>2.0738481089682317E-3</v>
      </c>
      <c r="P55" s="161">
        <v>1.8369891265268739E-3</v>
      </c>
      <c r="Q55" s="161">
        <v>1.7539874607829238E-3</v>
      </c>
      <c r="R55" s="161">
        <v>1.8552618743383745E-3</v>
      </c>
      <c r="S55" s="161">
        <v>6.2170532499388571E-4</v>
      </c>
      <c r="T55" s="161">
        <v>1.1502767565876352E-3</v>
      </c>
      <c r="U55" s="161">
        <v>5.9958195483901229E-4</v>
      </c>
      <c r="V55" s="161">
        <v>5.7323503203873035E-4</v>
      </c>
      <c r="W55" s="161">
        <v>1.1528834064652741E-3</v>
      </c>
      <c r="X55" s="161">
        <v>1.0699399806553156E-3</v>
      </c>
      <c r="Y55" s="161">
        <v>5.012680592985225E-4</v>
      </c>
      <c r="Z55" s="161">
        <v>5.0283879884257469E-4</v>
      </c>
      <c r="AA55" s="161">
        <v>0</v>
      </c>
      <c r="AB55" s="161">
        <v>5.4469373920387352E-4</v>
      </c>
      <c r="AC55" s="161">
        <v>0</v>
      </c>
      <c r="AD55" s="161">
        <v>0</v>
      </c>
      <c r="AE55" s="161">
        <v>3.9920643823973209E-4</v>
      </c>
      <c r="AF55" s="161">
        <f t="shared" si="56"/>
        <v>3.7916888657980408E-4</v>
      </c>
      <c r="AG55" s="161">
        <f t="shared" si="57"/>
        <v>3.5976227203391147E-4</v>
      </c>
      <c r="AH55" s="161">
        <f t="shared" si="58"/>
        <v>2.8045015859077518E-4</v>
      </c>
      <c r="AI55" s="161"/>
      <c r="AJ55" s="161"/>
      <c r="AK55" s="161">
        <f>VLOOKUP(eurostat_source[[#This Row],[energy carrier EUCalc]],$B$7:$AN$20,COLUMN()-COLUMN($AD$25),FALSE)*eurostat_source[[#This Row],[2020 1]]</f>
        <v>0</v>
      </c>
      <c r="AL55" s="161">
        <f>VLOOKUP(eurostat_source[[#This Row],[energy carrier EUCalc]],$B$7:$AN$20,COLUMN()-COLUMN($AD$25),FALSE)*eurostat_source[[#This Row],[2020 1]]</f>
        <v>0</v>
      </c>
      <c r="AM55" s="161">
        <f>VLOOKUP(eurostat_source[[#This Row],[energy carrier EUCalc]],$B$7:$AN$20,COLUMN()-COLUMN($AD$25),FALSE)*eurostat_source[[#This Row],[2020 1]]</f>
        <v>0</v>
      </c>
      <c r="AN55" s="161">
        <f>VLOOKUP(eurostat_source[[#This Row],[energy carrier EUCalc]],$B$7:$AN$20,COLUMN()-COLUMN($AD$25),FALSE)*eurostat_source[[#This Row],[2020 1]]</f>
        <v>0</v>
      </c>
    </row>
    <row r="56" spans="1:40" x14ac:dyDescent="0.3">
      <c r="A56" t="str">
        <f t="shared" si="53"/>
        <v>solid-bioBulgaria</v>
      </c>
      <c r="B56" t="s">
        <v>19</v>
      </c>
      <c r="C56" t="s">
        <v>77</v>
      </c>
      <c r="D56" s="161">
        <v>9.6139717563694216E-2</v>
      </c>
      <c r="E56" s="161">
        <v>5.4283425264823978E-2</v>
      </c>
      <c r="F56" s="161">
        <v>5.1007034370829554E-2</v>
      </c>
      <c r="G56" s="161">
        <v>4.2886015455546933E-2</v>
      </c>
      <c r="H56" s="161">
        <v>5.8064349682508454E-2</v>
      </c>
      <c r="I56" s="161">
        <v>7.7488625357417629E-2</v>
      </c>
      <c r="J56" s="161">
        <v>8.5005986162783043E-2</v>
      </c>
      <c r="K56" s="161">
        <v>9.9319051243215009E-2</v>
      </c>
      <c r="L56" s="161">
        <v>0.18399631677883982</v>
      </c>
      <c r="M56" s="161">
        <v>0.21521575859895609</v>
      </c>
      <c r="N56" s="161">
        <v>0.30668543093934092</v>
      </c>
      <c r="O56" s="161">
        <v>0.31763194951145762</v>
      </c>
      <c r="P56" s="161">
        <v>0.33912929935052499</v>
      </c>
      <c r="Q56" s="161">
        <v>0.33419410225274382</v>
      </c>
      <c r="R56" s="161">
        <v>0.36991549255065093</v>
      </c>
      <c r="S56" s="161">
        <v>0.36307469907525108</v>
      </c>
      <c r="T56" s="161">
        <v>0.36522437298414001</v>
      </c>
      <c r="U56" s="161">
        <v>0.36035884683174368</v>
      </c>
      <c r="V56" s="161">
        <v>0.36287877497970977</v>
      </c>
      <c r="W56" s="161">
        <v>0.37257586440585144</v>
      </c>
      <c r="X56" s="161">
        <v>0.37642193223431097</v>
      </c>
      <c r="Y56" s="161">
        <v>0.37072346381192023</v>
      </c>
      <c r="Z56" s="161">
        <v>0.37774744149644829</v>
      </c>
      <c r="AA56" s="161">
        <v>0.38988985292572637</v>
      </c>
      <c r="AB56" s="161">
        <v>0.39547192319494689</v>
      </c>
      <c r="AC56" s="161">
        <v>0.38495359482218733</v>
      </c>
      <c r="AD56" s="161">
        <v>0.39326950264462429</v>
      </c>
      <c r="AE56" s="161">
        <v>0.38385113945645266</v>
      </c>
      <c r="AF56" s="161">
        <f t="shared" si="56"/>
        <v>0.38620036871892355</v>
      </c>
      <c r="AG56" s="161">
        <f t="shared" si="57"/>
        <v>0.38853252809284494</v>
      </c>
      <c r="AH56" s="161">
        <f t="shared" si="58"/>
        <v>0.39012819446154429</v>
      </c>
      <c r="AI56" s="161"/>
      <c r="AJ56" s="161"/>
      <c r="AK56" s="161">
        <f>VLOOKUP(eurostat_source[[#This Row],[energy carrier EUCalc]],$B$7:$AN$20,COLUMN()-COLUMN($AD$25),FALSE)*eurostat_source[[#This Row],[2020 1]]</f>
        <v>0</v>
      </c>
      <c r="AL56" s="161">
        <f>VLOOKUP(eurostat_source[[#This Row],[energy carrier EUCalc]],$B$7:$AN$20,COLUMN()-COLUMN($AD$25),FALSE)*eurostat_source[[#This Row],[2020 1]]</f>
        <v>0</v>
      </c>
      <c r="AM56" s="161">
        <f>VLOOKUP(eurostat_source[[#This Row],[energy carrier EUCalc]],$B$7:$AN$20,COLUMN()-COLUMN($AD$25),FALSE)*eurostat_source[[#This Row],[2020 1]]</f>
        <v>0</v>
      </c>
      <c r="AN56" s="161">
        <f>VLOOKUP(eurostat_source[[#This Row],[energy carrier EUCalc]],$B$7:$AN$20,COLUMN()-COLUMN($AD$25),FALSE)*eurostat_source[[#This Row],[2020 1]]</f>
        <v>0</v>
      </c>
    </row>
    <row r="57" spans="1:40" x14ac:dyDescent="0.3">
      <c r="A57" t="str">
        <f t="shared" si="53"/>
        <v>solid-ff-coalBulgaria</v>
      </c>
      <c r="B57" t="s">
        <v>19</v>
      </c>
      <c r="C57" t="s">
        <v>39</v>
      </c>
      <c r="D57" s="161">
        <v>0.36806855440639208</v>
      </c>
      <c r="E57" s="161">
        <v>0.33528623338357966</v>
      </c>
      <c r="F57" s="161">
        <v>0.39569817911368221</v>
      </c>
      <c r="G57" s="161">
        <v>0.38175940497011751</v>
      </c>
      <c r="H57" s="161">
        <v>0.32611439155247829</v>
      </c>
      <c r="I57" s="161">
        <v>0.26377164896918898</v>
      </c>
      <c r="J57" s="161">
        <v>0.30689341660673902</v>
      </c>
      <c r="K57" s="161">
        <v>0.36214680963827589</v>
      </c>
      <c r="L57" s="161">
        <v>0.31395369134912154</v>
      </c>
      <c r="M57" s="161">
        <v>0.22595116575438456</v>
      </c>
      <c r="N57" s="161">
        <v>0.15098923396718175</v>
      </c>
      <c r="O57" s="161">
        <v>0.10551518398755018</v>
      </c>
      <c r="P57" s="161">
        <v>0.17108623235974696</v>
      </c>
      <c r="Q57" s="161">
        <v>0.19365080449444344</v>
      </c>
      <c r="R57" s="161">
        <v>0.15564990768852799</v>
      </c>
      <c r="S57" s="161">
        <v>0.14181177159987118</v>
      </c>
      <c r="T57" s="161">
        <v>0.1443229240955374</v>
      </c>
      <c r="U57" s="161">
        <v>0.12665308009999365</v>
      </c>
      <c r="V57" s="161">
        <v>0.11266281861367931</v>
      </c>
      <c r="W57" s="161">
        <v>7.8192990742705623E-2</v>
      </c>
      <c r="X57" s="161">
        <v>0.10126629858472511</v>
      </c>
      <c r="Y57" s="161">
        <v>0.11830571395957099</v>
      </c>
      <c r="Z57" s="161">
        <v>0.11505250433636234</v>
      </c>
      <c r="AA57" s="161">
        <v>9.8280960856128502E-2</v>
      </c>
      <c r="AB57" s="161">
        <v>7.1009727367301018E-2</v>
      </c>
      <c r="AC57" s="161">
        <v>7.1736249795053886E-2</v>
      </c>
      <c r="AD57" s="161">
        <v>7.8123678660645041E-2</v>
      </c>
      <c r="AE57" s="161">
        <v>8.0181371107358221E-2</v>
      </c>
      <c r="AF57" s="161">
        <f t="shared" si="56"/>
        <v>7.5534200208094676E-2</v>
      </c>
      <c r="AG57" s="161">
        <f t="shared" si="57"/>
        <v>7.1821338367536208E-2</v>
      </c>
      <c r="AH57" s="161">
        <f t="shared" si="58"/>
        <v>7.1184173130019263E-2</v>
      </c>
      <c r="AI57" s="161"/>
      <c r="AJ57" s="161"/>
      <c r="AK57" s="161">
        <f>VLOOKUP(eurostat_source[[#This Row],[energy carrier EUCalc]],$B$7:$AN$20,COLUMN()-COLUMN($AD$25),FALSE)*eurostat_source[[#This Row],[2020 1]]</f>
        <v>0</v>
      </c>
      <c r="AL57" s="161">
        <f>VLOOKUP(eurostat_source[[#This Row],[energy carrier EUCalc]],$B$7:$AN$20,COLUMN()-COLUMN($AD$25),FALSE)*eurostat_source[[#This Row],[2020 1]]</f>
        <v>0</v>
      </c>
      <c r="AM57" s="161">
        <f>VLOOKUP(eurostat_source[[#This Row],[energy carrier EUCalc]],$B$7:$AN$20,COLUMN()-COLUMN($AD$25),FALSE)*eurostat_source[[#This Row],[2020 1]]</f>
        <v>0</v>
      </c>
      <c r="AN57" s="161">
        <f>VLOOKUP(eurostat_source[[#This Row],[energy carrier EUCalc]],$B$7:$AN$20,COLUMN()-COLUMN($AD$25),FALSE)*eurostat_source[[#This Row],[2020 1]]</f>
        <v>0</v>
      </c>
    </row>
    <row r="58" spans="1:40" x14ac:dyDescent="0.3">
      <c r="A58" t="str">
        <f t="shared" si="53"/>
        <v>solid-wasteBulgaria</v>
      </c>
      <c r="B58" t="s">
        <v>19</v>
      </c>
      <c r="C58" t="s">
        <v>78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I58" s="161">
        <v>0</v>
      </c>
      <c r="J58" s="161">
        <v>0</v>
      </c>
      <c r="K58" s="161">
        <v>0</v>
      </c>
      <c r="L58" s="161">
        <v>0</v>
      </c>
      <c r="M58" s="161">
        <v>0</v>
      </c>
      <c r="N58" s="161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61">
        <v>0</v>
      </c>
      <c r="V58" s="161">
        <v>0</v>
      </c>
      <c r="W58" s="161">
        <v>0</v>
      </c>
      <c r="X58" s="161">
        <v>0</v>
      </c>
      <c r="Y58" s="161">
        <v>0</v>
      </c>
      <c r="Z58" s="161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f t="shared" si="56"/>
        <v>0</v>
      </c>
      <c r="AG58" s="161">
        <f t="shared" si="57"/>
        <v>0</v>
      </c>
      <c r="AH58" s="161">
        <f t="shared" si="58"/>
        <v>0</v>
      </c>
      <c r="AI58" s="161"/>
      <c r="AJ58" s="161"/>
      <c r="AK58" s="161">
        <f>VLOOKUP(eurostat_source[[#This Row],[energy carrier EUCalc]],$B$7:$AN$20,COLUMN()-COLUMN($AD$25),FALSE)*eurostat_source[[#This Row],[2020 1]]</f>
        <v>0</v>
      </c>
      <c r="AL58" s="161">
        <f>VLOOKUP(eurostat_source[[#This Row],[energy carrier EUCalc]],$B$7:$AN$20,COLUMN()-COLUMN($AD$25),FALSE)*eurostat_source[[#This Row],[2020 1]]</f>
        <v>0</v>
      </c>
      <c r="AM58" s="161">
        <f>VLOOKUP(eurostat_source[[#This Row],[energy carrier EUCalc]],$B$7:$AN$20,COLUMN()-COLUMN($AD$25),FALSE)*eurostat_source[[#This Row],[2020 1]]</f>
        <v>0</v>
      </c>
      <c r="AN58" s="161">
        <f>VLOOKUP(eurostat_source[[#This Row],[energy carrier EUCalc]],$B$7:$AN$20,COLUMN()-COLUMN($AD$25),FALSE)*eurostat_source[[#This Row],[2020 1]]</f>
        <v>0</v>
      </c>
    </row>
    <row r="59" spans="1:40" x14ac:dyDescent="0.3">
      <c r="A59" t="str">
        <f t="shared" si="53"/>
        <v>electricityCroatia</v>
      </c>
      <c r="B59" t="s">
        <v>22</v>
      </c>
      <c r="C59" t="s">
        <v>35</v>
      </c>
      <c r="D59" s="161">
        <v>0.20794311152323131</v>
      </c>
      <c r="E59" s="161">
        <v>0.17737197216073378</v>
      </c>
      <c r="F59" s="161">
        <v>0.18370163558923963</v>
      </c>
      <c r="G59" s="161">
        <v>0.18046764696799955</v>
      </c>
      <c r="H59" s="161">
        <v>0.19270004978448907</v>
      </c>
      <c r="I59" s="161">
        <v>0.19283808325737919</v>
      </c>
      <c r="J59" s="161">
        <v>0.18786483253054936</v>
      </c>
      <c r="K59" s="161">
        <v>0.19856395449229286</v>
      </c>
      <c r="L59" s="161">
        <v>0.20019512039865742</v>
      </c>
      <c r="M59" s="161">
        <v>0.20998766587274584</v>
      </c>
      <c r="N59" s="161">
        <v>0.22702208212069475</v>
      </c>
      <c r="O59" s="161">
        <v>0.20580575116511934</v>
      </c>
      <c r="P59" s="161">
        <v>0.21851424551950444</v>
      </c>
      <c r="Q59" s="161">
        <v>0.19204821328195271</v>
      </c>
      <c r="R59" s="161">
        <v>0.20493381723177745</v>
      </c>
      <c r="S59" s="161">
        <v>0.20493578585877595</v>
      </c>
      <c r="T59" s="161">
        <v>0.22299747614871035</v>
      </c>
      <c r="U59" s="161">
        <v>0.23010811392426794</v>
      </c>
      <c r="V59" s="161">
        <v>0.23649039373809186</v>
      </c>
      <c r="W59" s="161">
        <v>0.22358867200450067</v>
      </c>
      <c r="X59" s="161">
        <v>0.2199925671052945</v>
      </c>
      <c r="Y59" s="161">
        <v>0.22633488992017461</v>
      </c>
      <c r="Z59" s="161">
        <v>0.23133099442760827</v>
      </c>
      <c r="AA59" s="161">
        <v>0.22910496188668494</v>
      </c>
      <c r="AB59" s="161">
        <v>0.24678075857449497</v>
      </c>
      <c r="AC59" s="161">
        <v>0.23231628848769362</v>
      </c>
      <c r="AD59" s="161">
        <v>0.23172052089874914</v>
      </c>
      <c r="AE59" s="161">
        <v>0.23840474373015616</v>
      </c>
      <c r="AF59" s="161">
        <f t="shared" si="56"/>
        <v>0.23923440671074497</v>
      </c>
      <c r="AG59" s="161">
        <f t="shared" si="57"/>
        <v>0.23950880800801028</v>
      </c>
      <c r="AH59" s="161">
        <f t="shared" si="58"/>
        <v>0.24110082160836124</v>
      </c>
      <c r="AI59" s="161"/>
      <c r="AJ59" s="161"/>
      <c r="AK59" s="161">
        <f>VLOOKUP(eurostat_source[[#This Row],[energy carrier EUCalc]],$B$7:$AN$20,COLUMN()-COLUMN($AD$25),FALSE)*eurostat_source[[#This Row],[2020 1]]</f>
        <v>0</v>
      </c>
      <c r="AL59" s="161">
        <f>VLOOKUP(eurostat_source[[#This Row],[energy carrier EUCalc]],$B$7:$AN$20,COLUMN()-COLUMN($AD$25),FALSE)*eurostat_source[[#This Row],[2020 1]]</f>
        <v>0</v>
      </c>
      <c r="AM59" s="161">
        <f>VLOOKUP(eurostat_source[[#This Row],[energy carrier EUCalc]],$B$7:$AN$20,COLUMN()-COLUMN($AD$25),FALSE)*eurostat_source[[#This Row],[2020 1]]</f>
        <v>0</v>
      </c>
      <c r="AN59" s="161">
        <f>VLOOKUP(eurostat_source[[#This Row],[energy carrier EUCalc]],$B$7:$AN$20,COLUMN()-COLUMN($AD$25),FALSE)*eurostat_source[[#This Row],[2020 1]]</f>
        <v>0</v>
      </c>
    </row>
    <row r="60" spans="1:40" x14ac:dyDescent="0.3">
      <c r="A60" t="str">
        <f t="shared" si="53"/>
        <v>gas-bioCroatia</v>
      </c>
      <c r="B60" t="s">
        <v>22</v>
      </c>
      <c r="C60" t="s">
        <v>67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I60" s="161">
        <v>0</v>
      </c>
      <c r="J60" s="161">
        <v>0</v>
      </c>
      <c r="K60" s="161">
        <v>0</v>
      </c>
      <c r="L60" s="161">
        <v>0</v>
      </c>
      <c r="M60" s="161">
        <v>0</v>
      </c>
      <c r="N60" s="161">
        <v>0</v>
      </c>
      <c r="O60" s="161">
        <v>0</v>
      </c>
      <c r="P60" s="161">
        <v>0</v>
      </c>
      <c r="Q60" s="161">
        <v>0</v>
      </c>
      <c r="R60" s="161">
        <v>0</v>
      </c>
      <c r="S60" s="161">
        <v>0</v>
      </c>
      <c r="T60" s="161">
        <v>0</v>
      </c>
      <c r="U60" s="161">
        <v>0</v>
      </c>
      <c r="V60" s="161">
        <v>0</v>
      </c>
      <c r="W60" s="161">
        <v>0</v>
      </c>
      <c r="X60" s="161">
        <v>0</v>
      </c>
      <c r="Y60" s="161">
        <v>0</v>
      </c>
      <c r="Z60" s="161">
        <v>0</v>
      </c>
      <c r="AA60" s="161">
        <v>0</v>
      </c>
      <c r="AB60" s="161">
        <v>0</v>
      </c>
      <c r="AC60" s="161">
        <v>0</v>
      </c>
      <c r="AD60" s="161">
        <v>0</v>
      </c>
      <c r="AE60" s="161">
        <v>0</v>
      </c>
      <c r="AF60" s="161">
        <f t="shared" si="56"/>
        <v>0</v>
      </c>
      <c r="AG60" s="161">
        <f t="shared" si="57"/>
        <v>0</v>
      </c>
      <c r="AH60" s="161">
        <f t="shared" si="58"/>
        <v>0</v>
      </c>
      <c r="AI60" s="161"/>
      <c r="AJ60" s="161"/>
      <c r="AK60" s="161">
        <f>VLOOKUP(eurostat_source[[#This Row],[energy carrier EUCalc]],$B$7:$AN$20,COLUMN()-COLUMN($AD$25),FALSE)*eurostat_source[[#This Row],[2020 1]]</f>
        <v>0</v>
      </c>
      <c r="AL60" s="161">
        <f>VLOOKUP(eurostat_source[[#This Row],[energy carrier EUCalc]],$B$7:$AN$20,COLUMN()-COLUMN($AD$25),FALSE)*eurostat_source[[#This Row],[2020 1]]</f>
        <v>0</v>
      </c>
      <c r="AM60" s="161">
        <f>VLOOKUP(eurostat_source[[#This Row],[energy carrier EUCalc]],$B$7:$AN$20,COLUMN()-COLUMN($AD$25),FALSE)*eurostat_source[[#This Row],[2020 1]]</f>
        <v>0</v>
      </c>
      <c r="AN60" s="161">
        <f>VLOOKUP(eurostat_source[[#This Row],[energy carrier EUCalc]],$B$7:$AN$20,COLUMN()-COLUMN($AD$25),FALSE)*eurostat_source[[#This Row],[2020 1]]</f>
        <v>0</v>
      </c>
    </row>
    <row r="61" spans="1:40" x14ac:dyDescent="0.3">
      <c r="A61" t="str">
        <f t="shared" si="53"/>
        <v>gas-ff-naturalCroatia</v>
      </c>
      <c r="B61" t="s">
        <v>22</v>
      </c>
      <c r="C61" t="s">
        <v>33</v>
      </c>
      <c r="D61" s="161">
        <v>0.15816298620089381</v>
      </c>
      <c r="E61" s="161">
        <v>0.1401664788488812</v>
      </c>
      <c r="F61" s="161">
        <v>0.15339758171348949</v>
      </c>
      <c r="G61" s="161">
        <v>0.16752228306568007</v>
      </c>
      <c r="H61" s="161">
        <v>0.17017988972868786</v>
      </c>
      <c r="I61" s="161">
        <v>0.18646084794904427</v>
      </c>
      <c r="J61" s="161">
        <v>0.19824853620914079</v>
      </c>
      <c r="K61" s="161">
        <v>0.21123059861041632</v>
      </c>
      <c r="L61" s="161">
        <v>0.21578707033396355</v>
      </c>
      <c r="M61" s="161">
        <v>0.22911024157876825</v>
      </c>
      <c r="N61" s="161">
        <v>0.21798875961757816</v>
      </c>
      <c r="O61" s="161">
        <v>0.22692555720385138</v>
      </c>
      <c r="P61" s="161">
        <v>0.22297841500001925</v>
      </c>
      <c r="Q61" s="161">
        <v>0.23241828568111189</v>
      </c>
      <c r="R61" s="161">
        <v>0.23279605219257654</v>
      </c>
      <c r="S61" s="161">
        <v>0.23981220303899889</v>
      </c>
      <c r="T61" s="161">
        <v>0.24539511498539193</v>
      </c>
      <c r="U61" s="161">
        <v>0.2461931112384807</v>
      </c>
      <c r="V61" s="161">
        <v>0.26133729067307976</v>
      </c>
      <c r="W61" s="161">
        <v>0.26581006821309816</v>
      </c>
      <c r="X61" s="161">
        <v>0.26173733163687241</v>
      </c>
      <c r="Y61" s="161">
        <v>0.24906274799551217</v>
      </c>
      <c r="Z61" s="161">
        <v>0.24002142015103611</v>
      </c>
      <c r="AA61" s="161">
        <v>0.23523368035396705</v>
      </c>
      <c r="AB61" s="161">
        <v>0.23149994671862867</v>
      </c>
      <c r="AC61" s="161">
        <v>0.21790270767606171</v>
      </c>
      <c r="AD61" s="161">
        <v>0.22901593550509344</v>
      </c>
      <c r="AE61" s="161">
        <v>0.23506466208666602</v>
      </c>
      <c r="AF61" s="161">
        <f t="shared" si="56"/>
        <v>0.23395181717148456</v>
      </c>
      <c r="AG61" s="161">
        <f t="shared" si="57"/>
        <v>0.23121326982132503</v>
      </c>
      <c r="AH61" s="161">
        <f t="shared" si="58"/>
        <v>0.22775358998214773</v>
      </c>
      <c r="AI61" s="161"/>
      <c r="AJ61" s="161"/>
      <c r="AK61" s="161">
        <f>VLOOKUP(eurostat_source[[#This Row],[energy carrier EUCalc]],$B$7:$AN$20,COLUMN()-COLUMN($AD$25),FALSE)*eurostat_source[[#This Row],[2020 1]]</f>
        <v>0</v>
      </c>
      <c r="AL61" s="161">
        <f>VLOOKUP(eurostat_source[[#This Row],[energy carrier EUCalc]],$B$7:$AN$20,COLUMN()-COLUMN($AD$25),FALSE)*eurostat_source[[#This Row],[2020 1]]</f>
        <v>0</v>
      </c>
      <c r="AM61" s="161">
        <f>VLOOKUP(eurostat_source[[#This Row],[energy carrier EUCalc]],$B$7:$AN$20,COLUMN()-COLUMN($AD$25),FALSE)*eurostat_source[[#This Row],[2020 1]]</f>
        <v>0</v>
      </c>
      <c r="AN61" s="161">
        <f>VLOOKUP(eurostat_source[[#This Row],[energy carrier EUCalc]],$B$7:$AN$20,COLUMN()-COLUMN($AD$25),FALSE)*eurostat_source[[#This Row],[2020 1]]</f>
        <v>0</v>
      </c>
    </row>
    <row r="62" spans="1:40" x14ac:dyDescent="0.3">
      <c r="A62" t="str">
        <f t="shared" si="53"/>
        <v>heat-ambientCroatia</v>
      </c>
      <c r="B62" t="s">
        <v>22</v>
      </c>
      <c r="C62" t="s">
        <v>37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I62" s="161">
        <v>0</v>
      </c>
      <c r="J62" s="161">
        <v>0</v>
      </c>
      <c r="K62" s="161">
        <v>0</v>
      </c>
      <c r="L62" s="161">
        <v>0</v>
      </c>
      <c r="M62" s="161">
        <v>0</v>
      </c>
      <c r="N62" s="161">
        <v>0</v>
      </c>
      <c r="O62" s="161">
        <v>0</v>
      </c>
      <c r="P62" s="161">
        <v>0</v>
      </c>
      <c r="Q62" s="161">
        <v>0</v>
      </c>
      <c r="R62" s="161">
        <v>0</v>
      </c>
      <c r="S62" s="161">
        <v>0</v>
      </c>
      <c r="T62" s="161">
        <v>0</v>
      </c>
      <c r="U62" s="161">
        <v>0</v>
      </c>
      <c r="V62" s="161">
        <v>0</v>
      </c>
      <c r="W62" s="161">
        <v>0</v>
      </c>
      <c r="X62" s="161">
        <v>0</v>
      </c>
      <c r="Y62" s="161">
        <v>0</v>
      </c>
      <c r="Z62" s="161">
        <v>0</v>
      </c>
      <c r="AA62" s="161">
        <v>0</v>
      </c>
      <c r="AB62" s="161">
        <v>0</v>
      </c>
      <c r="AC62" s="161">
        <v>0</v>
      </c>
      <c r="AD62" s="161">
        <v>0</v>
      </c>
      <c r="AE62" s="161">
        <v>0</v>
      </c>
      <c r="AF62" s="161">
        <f t="shared" si="56"/>
        <v>0</v>
      </c>
      <c r="AG62" s="161">
        <f t="shared" si="57"/>
        <v>0</v>
      </c>
      <c r="AH62" s="161">
        <f t="shared" si="58"/>
        <v>0</v>
      </c>
      <c r="AI62" s="161"/>
      <c r="AJ62" s="161"/>
      <c r="AK62" s="161">
        <f>VLOOKUP(eurostat_source[[#This Row],[energy carrier EUCalc]],$B$7:$AN$20,COLUMN()-COLUMN($AD$25),FALSE)*eurostat_source[[#This Row],[2020 1]]</f>
        <v>0</v>
      </c>
      <c r="AL62" s="161">
        <f>VLOOKUP(eurostat_source[[#This Row],[energy carrier EUCalc]],$B$7:$AN$20,COLUMN()-COLUMN($AD$25),FALSE)*eurostat_source[[#This Row],[2020 1]]</f>
        <v>0</v>
      </c>
      <c r="AM62" s="161">
        <f>VLOOKUP(eurostat_source[[#This Row],[energy carrier EUCalc]],$B$7:$AN$20,COLUMN()-COLUMN($AD$25),FALSE)*eurostat_source[[#This Row],[2020 1]]</f>
        <v>0</v>
      </c>
      <c r="AN62" s="161">
        <f>VLOOKUP(eurostat_source[[#This Row],[energy carrier EUCalc]],$B$7:$AN$20,COLUMN()-COLUMN($AD$25),FALSE)*eurostat_source[[#This Row],[2020 1]]</f>
        <v>0</v>
      </c>
    </row>
    <row r="63" spans="1:40" x14ac:dyDescent="0.3">
      <c r="A63" t="str">
        <f t="shared" si="53"/>
        <v>heat-geothermalCroatia</v>
      </c>
      <c r="B63" t="s">
        <v>22</v>
      </c>
      <c r="C63" t="s">
        <v>40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I63" s="161">
        <v>0</v>
      </c>
      <c r="J63" s="161">
        <v>0</v>
      </c>
      <c r="K63" s="161">
        <v>0</v>
      </c>
      <c r="L63" s="161">
        <v>0</v>
      </c>
      <c r="M63" s="161">
        <v>0</v>
      </c>
      <c r="N63" s="161">
        <v>0</v>
      </c>
      <c r="O63" s="161">
        <v>0</v>
      </c>
      <c r="P63" s="161">
        <v>0</v>
      </c>
      <c r="Q63" s="161">
        <v>0</v>
      </c>
      <c r="R63" s="161">
        <v>0</v>
      </c>
      <c r="S63" s="161">
        <v>0</v>
      </c>
      <c r="T63" s="161">
        <v>0</v>
      </c>
      <c r="U63" s="161">
        <v>0</v>
      </c>
      <c r="V63" s="161">
        <v>0</v>
      </c>
      <c r="W63" s="161">
        <v>0</v>
      </c>
      <c r="X63" s="161">
        <v>0</v>
      </c>
      <c r="Y63" s="161">
        <v>0</v>
      </c>
      <c r="Z63" s="161">
        <v>0</v>
      </c>
      <c r="AA63" s="161">
        <v>0</v>
      </c>
      <c r="AB63" s="161">
        <v>0</v>
      </c>
      <c r="AC63" s="161">
        <v>0</v>
      </c>
      <c r="AD63" s="161">
        <v>0</v>
      </c>
      <c r="AE63" s="161">
        <v>0</v>
      </c>
      <c r="AF63" s="161">
        <f t="shared" si="56"/>
        <v>0</v>
      </c>
      <c r="AG63" s="161">
        <f t="shared" si="57"/>
        <v>0</v>
      </c>
      <c r="AH63" s="161">
        <f t="shared" si="58"/>
        <v>0</v>
      </c>
      <c r="AI63" s="161"/>
      <c r="AJ63" s="161"/>
      <c r="AK63" s="161">
        <f>VLOOKUP(eurostat_source[[#This Row],[energy carrier EUCalc]],$B$7:$AN$20,COLUMN()-COLUMN($AD$25),FALSE)*eurostat_source[[#This Row],[2020 1]]</f>
        <v>0</v>
      </c>
      <c r="AL63" s="161">
        <f>VLOOKUP(eurostat_source[[#This Row],[energy carrier EUCalc]],$B$7:$AN$20,COLUMN()-COLUMN($AD$25),FALSE)*eurostat_source[[#This Row],[2020 1]]</f>
        <v>0</v>
      </c>
      <c r="AM63" s="161">
        <f>VLOOKUP(eurostat_source[[#This Row],[energy carrier EUCalc]],$B$7:$AN$20,COLUMN()-COLUMN($AD$25),FALSE)*eurostat_source[[#This Row],[2020 1]]</f>
        <v>0</v>
      </c>
      <c r="AN63" s="161">
        <f>VLOOKUP(eurostat_source[[#This Row],[energy carrier EUCalc]],$B$7:$AN$20,COLUMN()-COLUMN($AD$25),FALSE)*eurostat_source[[#This Row],[2020 1]]</f>
        <v>0</v>
      </c>
    </row>
    <row r="64" spans="1:40" x14ac:dyDescent="0.3">
      <c r="A64" t="str">
        <f t="shared" si="53"/>
        <v>heat-solarCroatia</v>
      </c>
      <c r="B64" t="s">
        <v>22</v>
      </c>
      <c r="C64" t="s">
        <v>38</v>
      </c>
      <c r="D64" s="161">
        <v>0</v>
      </c>
      <c r="E64" s="161">
        <v>0</v>
      </c>
      <c r="F64" s="161">
        <v>0</v>
      </c>
      <c r="G64" s="161">
        <v>0</v>
      </c>
      <c r="H64" s="161">
        <v>0</v>
      </c>
      <c r="I64" s="161">
        <v>0</v>
      </c>
      <c r="J64" s="161">
        <v>0</v>
      </c>
      <c r="K64" s="161">
        <v>0</v>
      </c>
      <c r="L64" s="161">
        <v>2.8512156124610053E-4</v>
      </c>
      <c r="M64" s="161">
        <v>3.049506634909833E-4</v>
      </c>
      <c r="N64" s="161">
        <v>3.6315790686474445E-4</v>
      </c>
      <c r="O64" s="161">
        <v>3.7022081519179595E-4</v>
      </c>
      <c r="P64" s="161">
        <v>4.2810612763708892E-4</v>
      </c>
      <c r="Q64" s="161">
        <v>4.6835669952093457E-4</v>
      </c>
      <c r="R64" s="161">
        <v>5.5306043784801801E-4</v>
      </c>
      <c r="S64" s="161">
        <v>6.0215458437220669E-4</v>
      </c>
      <c r="T64" s="161">
        <v>7.4104569781803227E-4</v>
      </c>
      <c r="U64" s="161">
        <v>9.4996899726564662E-4</v>
      </c>
      <c r="V64" s="161">
        <v>1.1356450328541988E-3</v>
      </c>
      <c r="W64" s="161">
        <v>1.2863041359841676E-3</v>
      </c>
      <c r="X64" s="161">
        <v>1.4028820895648458E-3</v>
      </c>
      <c r="Y64" s="161">
        <v>1.7107163035972128E-3</v>
      </c>
      <c r="Z64" s="161">
        <v>2.070669906512904E-3</v>
      </c>
      <c r="AA64" s="161">
        <v>2.4692592179625366E-3</v>
      </c>
      <c r="AB64" s="161">
        <v>3.1131544094140564E-3</v>
      </c>
      <c r="AC64" s="161">
        <v>3.1736364689820057E-3</v>
      </c>
      <c r="AD64" s="161">
        <v>3.560817549988654E-3</v>
      </c>
      <c r="AE64" s="161">
        <v>3.9812817364176436E-3</v>
      </c>
      <c r="AF64" s="161">
        <f t="shared" si="56"/>
        <v>4.284413010332843E-3</v>
      </c>
      <c r="AG64" s="161">
        <f t="shared" si="57"/>
        <v>4.5992898080807077E-3</v>
      </c>
      <c r="AH64" s="161">
        <f t="shared" si="58"/>
        <v>4.9305883752903618E-3</v>
      </c>
      <c r="AI64" s="161"/>
      <c r="AJ64" s="161"/>
      <c r="AK64" s="161">
        <f>VLOOKUP(eurostat_source[[#This Row],[energy carrier EUCalc]],$B$7:$AN$20,COLUMN()-COLUMN($AD$25),FALSE)*eurostat_source[[#This Row],[2020 1]]</f>
        <v>0</v>
      </c>
      <c r="AL64" s="161">
        <f>VLOOKUP(eurostat_source[[#This Row],[energy carrier EUCalc]],$B$7:$AN$20,COLUMN()-COLUMN($AD$25),FALSE)*eurostat_source[[#This Row],[2020 1]]</f>
        <v>0</v>
      </c>
      <c r="AM64" s="161">
        <f>VLOOKUP(eurostat_source[[#This Row],[energy carrier EUCalc]],$B$7:$AN$20,COLUMN()-COLUMN($AD$25),FALSE)*eurostat_source[[#This Row],[2020 1]]</f>
        <v>0</v>
      </c>
      <c r="AN64" s="161">
        <f>VLOOKUP(eurostat_source[[#This Row],[energy carrier EUCalc]],$B$7:$AN$20,COLUMN()-COLUMN($AD$25),FALSE)*eurostat_source[[#This Row],[2020 1]]</f>
        <v>0</v>
      </c>
    </row>
    <row r="65" spans="1:40" x14ac:dyDescent="0.3">
      <c r="A65" t="str">
        <f t="shared" si="53"/>
        <v>liquid-bioCroatia</v>
      </c>
      <c r="B65" t="s">
        <v>22</v>
      </c>
      <c r="C65" t="s">
        <v>76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I65" s="161">
        <v>0</v>
      </c>
      <c r="J65" s="161">
        <v>0</v>
      </c>
      <c r="K65" s="161">
        <v>0</v>
      </c>
      <c r="L65" s="161">
        <v>0</v>
      </c>
      <c r="M65" s="161">
        <v>0</v>
      </c>
      <c r="N65" s="161">
        <v>0</v>
      </c>
      <c r="O65" s="161">
        <v>0</v>
      </c>
      <c r="P65" s="161">
        <v>0</v>
      </c>
      <c r="Q65" s="161">
        <v>0</v>
      </c>
      <c r="R65" s="161">
        <v>0</v>
      </c>
      <c r="S65" s="161">
        <v>0</v>
      </c>
      <c r="T65" s="161">
        <v>0</v>
      </c>
      <c r="U65" s="161">
        <v>0</v>
      </c>
      <c r="V65" s="161">
        <v>0</v>
      </c>
      <c r="W65" s="161">
        <v>0</v>
      </c>
      <c r="X65" s="161">
        <v>0</v>
      </c>
      <c r="Y65" s="161">
        <v>0</v>
      </c>
      <c r="Z65" s="161">
        <v>0</v>
      </c>
      <c r="AA65" s="161">
        <v>0</v>
      </c>
      <c r="AB65" s="161">
        <v>0</v>
      </c>
      <c r="AC65" s="161">
        <v>0</v>
      </c>
      <c r="AD65" s="161">
        <v>0</v>
      </c>
      <c r="AE65" s="161">
        <v>0</v>
      </c>
      <c r="AF65" s="161">
        <f t="shared" si="56"/>
        <v>0</v>
      </c>
      <c r="AG65" s="161">
        <f t="shared" si="57"/>
        <v>0</v>
      </c>
      <c r="AH65" s="161">
        <f t="shared" si="58"/>
        <v>0</v>
      </c>
      <c r="AI65" s="161"/>
      <c r="AJ65" s="161"/>
      <c r="AK65" s="161">
        <f>VLOOKUP(eurostat_source[[#This Row],[energy carrier EUCalc]],$B$7:$AN$20,COLUMN()-COLUMN($AD$25),FALSE)*eurostat_source[[#This Row],[2020 1]]</f>
        <v>0</v>
      </c>
      <c r="AL65" s="161">
        <f>VLOOKUP(eurostat_source[[#This Row],[energy carrier EUCalc]],$B$7:$AN$20,COLUMN()-COLUMN($AD$25),FALSE)*eurostat_source[[#This Row],[2020 1]]</f>
        <v>0</v>
      </c>
      <c r="AM65" s="161">
        <f>VLOOKUP(eurostat_source[[#This Row],[energy carrier EUCalc]],$B$7:$AN$20,COLUMN()-COLUMN($AD$25),FALSE)*eurostat_source[[#This Row],[2020 1]]</f>
        <v>0</v>
      </c>
      <c r="AN65" s="161">
        <f>VLOOKUP(eurostat_source[[#This Row],[energy carrier EUCalc]],$B$7:$AN$20,COLUMN()-COLUMN($AD$25),FALSE)*eurostat_source[[#This Row],[2020 1]]</f>
        <v>0</v>
      </c>
    </row>
    <row r="66" spans="1:40" x14ac:dyDescent="0.3">
      <c r="A66" t="str">
        <f t="shared" si="53"/>
        <v>liquid-ff-heatingoilCroatia</v>
      </c>
      <c r="B66" t="s">
        <v>22</v>
      </c>
      <c r="C66" t="s">
        <v>34</v>
      </c>
      <c r="D66" s="161">
        <v>0.11141436370126075</v>
      </c>
      <c r="E66" s="161">
        <v>0.10419193575013282</v>
      </c>
      <c r="F66" s="161">
        <v>0.10284895473233652</v>
      </c>
      <c r="G66" s="161">
        <v>8.6921041481153746E-2</v>
      </c>
      <c r="H66" s="161">
        <v>0.10105665581347056</v>
      </c>
      <c r="I66" s="161">
        <v>0.1058606501285639</v>
      </c>
      <c r="J66" s="161">
        <v>8.4570667442240163E-2</v>
      </c>
      <c r="K66" s="161">
        <v>0.10533670612068337</v>
      </c>
      <c r="L66" s="161">
        <v>9.8038496273306464E-2</v>
      </c>
      <c r="M66" s="161">
        <v>0.10169020074855392</v>
      </c>
      <c r="N66" s="161">
        <v>0.1131066361577156</v>
      </c>
      <c r="O66" s="161">
        <v>0.1143452817079061</v>
      </c>
      <c r="P66" s="161">
        <v>0.12827732740557868</v>
      </c>
      <c r="Q66" s="161">
        <v>0.11953647592572034</v>
      </c>
      <c r="R66" s="161">
        <v>0.11777949963142388</v>
      </c>
      <c r="S66" s="161">
        <v>0.10294472409088772</v>
      </c>
      <c r="T66" s="161">
        <v>9.3075419199964995E-2</v>
      </c>
      <c r="U66" s="161">
        <v>7.9677236624340217E-2</v>
      </c>
      <c r="V66" s="161">
        <v>6.5526841345347989E-2</v>
      </c>
      <c r="W66" s="161">
        <v>6.4538230477893532E-2</v>
      </c>
      <c r="X66" s="161">
        <v>5.8896476208977998E-2</v>
      </c>
      <c r="Y66" s="161">
        <v>5.5141726668501742E-2</v>
      </c>
      <c r="Z66" s="161">
        <v>4.541204754908508E-2</v>
      </c>
      <c r="AA66" s="161">
        <v>3.9925956400059297E-2</v>
      </c>
      <c r="AB66" s="161">
        <v>3.5283685244104787E-2</v>
      </c>
      <c r="AC66" s="161">
        <v>3.944675478790001E-2</v>
      </c>
      <c r="AD66" s="161">
        <v>3.8527808415086573E-2</v>
      </c>
      <c r="AE66" s="161">
        <v>3.8199860608675446E-2</v>
      </c>
      <c r="AF66" s="161">
        <f t="shared" si="56"/>
        <v>3.405212300710897E-2</v>
      </c>
      <c r="AG66" s="161">
        <f t="shared" si="57"/>
        <v>3.0904651173285069E-2</v>
      </c>
      <c r="AH66" s="161">
        <f t="shared" si="58"/>
        <v>2.7541293242824224E-2</v>
      </c>
      <c r="AI66" s="161"/>
      <c r="AJ66" s="161"/>
      <c r="AK66" s="161">
        <f>VLOOKUP(eurostat_source[[#This Row],[energy carrier EUCalc]],$B$7:$AN$20,COLUMN()-COLUMN($AD$25),FALSE)*eurostat_source[[#This Row],[2020 1]]</f>
        <v>0</v>
      </c>
      <c r="AL66" s="161">
        <f>VLOOKUP(eurostat_source[[#This Row],[energy carrier EUCalc]],$B$7:$AN$20,COLUMN()-COLUMN($AD$25),FALSE)*eurostat_source[[#This Row],[2020 1]]</f>
        <v>0</v>
      </c>
      <c r="AM66" s="161">
        <f>VLOOKUP(eurostat_source[[#This Row],[energy carrier EUCalc]],$B$7:$AN$20,COLUMN()-COLUMN($AD$25),FALSE)*eurostat_source[[#This Row],[2020 1]]</f>
        <v>0</v>
      </c>
      <c r="AN66" s="161">
        <f>VLOOKUP(eurostat_source[[#This Row],[energy carrier EUCalc]],$B$7:$AN$20,COLUMN()-COLUMN($AD$25),FALSE)*eurostat_source[[#This Row],[2020 1]]</f>
        <v>0</v>
      </c>
    </row>
    <row r="67" spans="1:40" x14ac:dyDescent="0.3">
      <c r="A67" t="str">
        <f t="shared" si="53"/>
        <v>solid-bioCroatia</v>
      </c>
      <c r="B67" t="s">
        <v>22</v>
      </c>
      <c r="C67" t="s">
        <v>77</v>
      </c>
      <c r="D67" s="161">
        <v>0.46661040936933157</v>
      </c>
      <c r="E67" s="161">
        <v>0.55279375295078925</v>
      </c>
      <c r="F67" s="161">
        <v>0.55126429623218076</v>
      </c>
      <c r="G67" s="161">
        <v>0.55759527665323971</v>
      </c>
      <c r="H67" s="161">
        <v>0.53096675088320877</v>
      </c>
      <c r="I67" s="161">
        <v>0.51109852488820429</v>
      </c>
      <c r="J67" s="161">
        <v>0.525661281962296</v>
      </c>
      <c r="K67" s="161">
        <v>0.48170897782113431</v>
      </c>
      <c r="L67" s="161">
        <v>0.48140985318228807</v>
      </c>
      <c r="M67" s="161">
        <v>0.45383974140864236</v>
      </c>
      <c r="N67" s="161">
        <v>0.43688587486260611</v>
      </c>
      <c r="O67" s="161">
        <v>0.45029268968866143</v>
      </c>
      <c r="P67" s="161">
        <v>0.42655034814034204</v>
      </c>
      <c r="Q67" s="161">
        <v>0.4515358687094968</v>
      </c>
      <c r="R67" s="161">
        <v>0.44120523998269767</v>
      </c>
      <c r="S67" s="161">
        <v>0.44786225713882488</v>
      </c>
      <c r="T67" s="161">
        <v>0.43487926683015016</v>
      </c>
      <c r="U67" s="161">
        <v>0.44153252733201892</v>
      </c>
      <c r="V67" s="161">
        <v>0.4335012415866572</v>
      </c>
      <c r="W67" s="161">
        <v>0.44352618519002218</v>
      </c>
      <c r="X67" s="161">
        <v>0.45568597248446818</v>
      </c>
      <c r="Y67" s="161">
        <v>0.46601143535979372</v>
      </c>
      <c r="Z67" s="161">
        <v>0.47963799778829896</v>
      </c>
      <c r="AA67" s="161">
        <v>0.49122537202295136</v>
      </c>
      <c r="AB67" s="161">
        <v>0.48170165476716043</v>
      </c>
      <c r="AC67" s="161">
        <v>0.50583103968940624</v>
      </c>
      <c r="AD67" s="161">
        <v>0.49593344696989689</v>
      </c>
      <c r="AE67" s="161">
        <v>0.48274092020399806</v>
      </c>
      <c r="AF67" s="161">
        <f t="shared" si="56"/>
        <v>0.48686175949119598</v>
      </c>
      <c r="AG67" s="161">
        <f t="shared" si="57"/>
        <v>0.49219781128164986</v>
      </c>
      <c r="AH67" s="161">
        <f t="shared" si="58"/>
        <v>0.49706497389081261</v>
      </c>
      <c r="AI67" s="161"/>
      <c r="AJ67" s="161"/>
      <c r="AK67" s="161">
        <f>VLOOKUP(eurostat_source[[#This Row],[energy carrier EUCalc]],$B$7:$AN$20,COLUMN()-COLUMN($AD$25),FALSE)*eurostat_source[[#This Row],[2020 1]]</f>
        <v>0</v>
      </c>
      <c r="AL67" s="161">
        <f>VLOOKUP(eurostat_source[[#This Row],[energy carrier EUCalc]],$B$7:$AN$20,COLUMN()-COLUMN($AD$25),FALSE)*eurostat_source[[#This Row],[2020 1]]</f>
        <v>0</v>
      </c>
      <c r="AM67" s="161">
        <f>VLOOKUP(eurostat_source[[#This Row],[energy carrier EUCalc]],$B$7:$AN$20,COLUMN()-COLUMN($AD$25),FALSE)*eurostat_source[[#This Row],[2020 1]]</f>
        <v>0</v>
      </c>
      <c r="AN67" s="161">
        <f>VLOOKUP(eurostat_source[[#This Row],[energy carrier EUCalc]],$B$7:$AN$20,COLUMN()-COLUMN($AD$25),FALSE)*eurostat_source[[#This Row],[2020 1]]</f>
        <v>0</v>
      </c>
    </row>
    <row r="68" spans="1:40" x14ac:dyDescent="0.3">
      <c r="A68" t="str">
        <f t="shared" si="53"/>
        <v>solid-ff-coalCroatia</v>
      </c>
      <c r="B68" t="s">
        <v>22</v>
      </c>
      <c r="C68" t="s">
        <v>39</v>
      </c>
      <c r="D68" s="161">
        <v>5.5869129205282621E-2</v>
      </c>
      <c r="E68" s="161">
        <v>2.5475860289462891E-2</v>
      </c>
      <c r="F68" s="161">
        <v>8.7875317327534772E-3</v>
      </c>
      <c r="G68" s="161">
        <v>7.4937518319269361E-3</v>
      </c>
      <c r="H68" s="161">
        <v>5.0966537901437365E-3</v>
      </c>
      <c r="I68" s="161">
        <v>3.7418937768084123E-3</v>
      </c>
      <c r="J68" s="161">
        <v>3.6546818557736658E-3</v>
      </c>
      <c r="K68" s="161">
        <v>3.1597629554731546E-3</v>
      </c>
      <c r="L68" s="161">
        <v>4.2843382505383049E-3</v>
      </c>
      <c r="M68" s="161">
        <v>5.0671997277985702E-3</v>
      </c>
      <c r="N68" s="161">
        <v>4.6334893345407876E-3</v>
      </c>
      <c r="O68" s="161">
        <v>2.2604994192699074E-3</v>
      </c>
      <c r="P68" s="161">
        <v>3.2515578069185879E-3</v>
      </c>
      <c r="Q68" s="161">
        <v>3.9927997021973142E-3</v>
      </c>
      <c r="R68" s="161">
        <v>2.7323305236764037E-3</v>
      </c>
      <c r="S68" s="161">
        <v>3.8428752881403774E-3</v>
      </c>
      <c r="T68" s="161">
        <v>2.9116771379645709E-3</v>
      </c>
      <c r="U68" s="161">
        <v>1.539041883626495E-3</v>
      </c>
      <c r="V68" s="161">
        <v>2.0085876239691186E-3</v>
      </c>
      <c r="W68" s="161">
        <v>1.2505399785013209E-3</v>
      </c>
      <c r="X68" s="161">
        <v>2.2847704748222217E-3</v>
      </c>
      <c r="Y68" s="161">
        <v>1.7384837524205973E-3</v>
      </c>
      <c r="Z68" s="161">
        <v>1.526870177458734E-3</v>
      </c>
      <c r="AA68" s="161">
        <v>2.04077011837492E-3</v>
      </c>
      <c r="AB68" s="161">
        <v>1.6208002861970799E-3</v>
      </c>
      <c r="AC68" s="161">
        <v>1.329572889956497E-3</v>
      </c>
      <c r="AD68" s="161">
        <v>1.2414706611853738E-3</v>
      </c>
      <c r="AE68" s="161">
        <v>1.6085316340867103E-3</v>
      </c>
      <c r="AF68" s="161">
        <f t="shared" si="56"/>
        <v>1.6154806091327318E-3</v>
      </c>
      <c r="AG68" s="161">
        <f t="shared" si="57"/>
        <v>1.5761699076490931E-3</v>
      </c>
      <c r="AH68" s="161">
        <f t="shared" si="58"/>
        <v>1.6087329005638703E-3</v>
      </c>
      <c r="AI68" s="161"/>
      <c r="AJ68" s="161"/>
      <c r="AK68" s="161">
        <f>VLOOKUP(eurostat_source[[#This Row],[energy carrier EUCalc]],$B$7:$AN$20,COLUMN()-COLUMN($AD$25),FALSE)*eurostat_source[[#This Row],[2020 1]]</f>
        <v>0</v>
      </c>
      <c r="AL68" s="161">
        <f>VLOOKUP(eurostat_source[[#This Row],[energy carrier EUCalc]],$B$7:$AN$20,COLUMN()-COLUMN($AD$25),FALSE)*eurostat_source[[#This Row],[2020 1]]</f>
        <v>0</v>
      </c>
      <c r="AM68" s="161">
        <f>VLOOKUP(eurostat_source[[#This Row],[energy carrier EUCalc]],$B$7:$AN$20,COLUMN()-COLUMN($AD$25),FALSE)*eurostat_source[[#This Row],[2020 1]]</f>
        <v>0</v>
      </c>
      <c r="AN68" s="161">
        <f>VLOOKUP(eurostat_source[[#This Row],[energy carrier EUCalc]],$B$7:$AN$20,COLUMN()-COLUMN($AD$25),FALSE)*eurostat_source[[#This Row],[2020 1]]</f>
        <v>0</v>
      </c>
    </row>
    <row r="69" spans="1:40" x14ac:dyDescent="0.3">
      <c r="A69" t="str">
        <f t="shared" si="53"/>
        <v>solid-wasteCroatia</v>
      </c>
      <c r="B69" t="s">
        <v>22</v>
      </c>
      <c r="C69" t="s">
        <v>78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I69" s="161">
        <v>0</v>
      </c>
      <c r="J69" s="161">
        <v>0</v>
      </c>
      <c r="K69" s="161">
        <v>0</v>
      </c>
      <c r="L69" s="161">
        <v>0</v>
      </c>
      <c r="M69" s="161">
        <v>0</v>
      </c>
      <c r="N69" s="161">
        <v>0</v>
      </c>
      <c r="O69" s="161">
        <v>0</v>
      </c>
      <c r="P69" s="161">
        <v>0</v>
      </c>
      <c r="Q69" s="161">
        <v>0</v>
      </c>
      <c r="R69" s="161">
        <v>0</v>
      </c>
      <c r="S69" s="161">
        <v>0</v>
      </c>
      <c r="T69" s="161">
        <v>0</v>
      </c>
      <c r="U69" s="161">
        <v>0</v>
      </c>
      <c r="V69" s="161">
        <v>0</v>
      </c>
      <c r="W69" s="161">
        <v>0</v>
      </c>
      <c r="X69" s="161">
        <v>0</v>
      </c>
      <c r="Y69" s="161">
        <v>0</v>
      </c>
      <c r="Z69" s="161">
        <v>0</v>
      </c>
      <c r="AA69" s="161">
        <v>0</v>
      </c>
      <c r="AB69" s="161">
        <v>0</v>
      </c>
      <c r="AC69" s="161">
        <v>0</v>
      </c>
      <c r="AD69" s="161">
        <v>0</v>
      </c>
      <c r="AE69" s="161">
        <v>0</v>
      </c>
      <c r="AF69" s="161">
        <f t="shared" si="56"/>
        <v>0</v>
      </c>
      <c r="AG69" s="161">
        <f t="shared" si="57"/>
        <v>0</v>
      </c>
      <c r="AH69" s="161">
        <f t="shared" si="58"/>
        <v>0</v>
      </c>
      <c r="AI69" s="161"/>
      <c r="AJ69" s="161"/>
      <c r="AK69" s="161">
        <f>VLOOKUP(eurostat_source[[#This Row],[energy carrier EUCalc]],$B$7:$AN$20,COLUMN()-COLUMN($AD$25),FALSE)*eurostat_source[[#This Row],[2020 1]]</f>
        <v>0</v>
      </c>
      <c r="AL69" s="161">
        <f>VLOOKUP(eurostat_source[[#This Row],[energy carrier EUCalc]],$B$7:$AN$20,COLUMN()-COLUMN($AD$25),FALSE)*eurostat_source[[#This Row],[2020 1]]</f>
        <v>0</v>
      </c>
      <c r="AM69" s="161">
        <f>VLOOKUP(eurostat_source[[#This Row],[energy carrier EUCalc]],$B$7:$AN$20,COLUMN()-COLUMN($AD$25),FALSE)*eurostat_source[[#This Row],[2020 1]]</f>
        <v>0</v>
      </c>
      <c r="AN69" s="161">
        <f>VLOOKUP(eurostat_source[[#This Row],[energy carrier EUCalc]],$B$7:$AN$20,COLUMN()-COLUMN($AD$25),FALSE)*eurostat_source[[#This Row],[2020 1]]</f>
        <v>0</v>
      </c>
    </row>
    <row r="70" spans="1:40" x14ac:dyDescent="0.3">
      <c r="A70" t="str">
        <f t="shared" si="53"/>
        <v>electricityCyprus</v>
      </c>
      <c r="B70" t="s">
        <v>28</v>
      </c>
      <c r="C70" t="s">
        <v>35</v>
      </c>
      <c r="D70" s="161">
        <v>0.36244578381118686</v>
      </c>
      <c r="E70" s="161">
        <v>0.37406909010470429</v>
      </c>
      <c r="F70" s="161">
        <v>0.38708366246654347</v>
      </c>
      <c r="G70" s="161">
        <v>0.42949106505743068</v>
      </c>
      <c r="H70" s="161">
        <v>0.42508001376895976</v>
      </c>
      <c r="I70" s="161">
        <v>0.4639599610416385</v>
      </c>
      <c r="J70" s="161">
        <v>0.48100122879313506</v>
      </c>
      <c r="K70" s="161">
        <v>0.47371202462660439</v>
      </c>
      <c r="L70" s="161">
        <v>0.49767584802735204</v>
      </c>
      <c r="M70" s="161">
        <v>0.51763344441844727</v>
      </c>
      <c r="N70" s="161">
        <v>0.51630932799080242</v>
      </c>
      <c r="O70" s="161">
        <v>0.51321178377697207</v>
      </c>
      <c r="P70" s="161">
        <v>0.51567489114658926</v>
      </c>
      <c r="Q70" s="161">
        <v>0.53199875779365036</v>
      </c>
      <c r="R70" s="161">
        <v>0.5614874286082896</v>
      </c>
      <c r="S70" s="161">
        <v>0.3885199689728891</v>
      </c>
      <c r="T70" s="161">
        <v>0.3928632348461773</v>
      </c>
      <c r="U70" s="161">
        <v>0.40708331983877188</v>
      </c>
      <c r="V70" s="161">
        <v>0.4344283702932073</v>
      </c>
      <c r="W70" s="161">
        <v>0.42026908120689166</v>
      </c>
      <c r="X70" s="161">
        <v>0.4494817639875599</v>
      </c>
      <c r="Y70" s="161">
        <v>0.42140429223614412</v>
      </c>
      <c r="Z70" s="161">
        <v>0.41653250558843624</v>
      </c>
      <c r="AA70" s="161">
        <v>0.41042743446314928</v>
      </c>
      <c r="AB70" s="161">
        <v>0.42298145865912729</v>
      </c>
      <c r="AC70" s="161">
        <v>0.41077234041882271</v>
      </c>
      <c r="AD70" s="161">
        <v>0.41771515617768495</v>
      </c>
      <c r="AE70" s="161">
        <v>0.42504491929376476</v>
      </c>
      <c r="AF70" s="161">
        <f t="shared" si="56"/>
        <v>0.42684107923926407</v>
      </c>
      <c r="AG70" s="161">
        <f t="shared" si="57"/>
        <v>0.42608235013386975</v>
      </c>
      <c r="AH70" s="161">
        <f t="shared" si="58"/>
        <v>0.42666367702656754</v>
      </c>
      <c r="AI70" s="161"/>
      <c r="AJ70" s="161"/>
      <c r="AK70" s="161">
        <f>VLOOKUP(eurostat_source[[#This Row],[energy carrier EUCalc]],$B$7:$AN$20,COLUMN()-COLUMN($AD$25),FALSE)*eurostat_source[[#This Row],[2020 1]]</f>
        <v>0</v>
      </c>
      <c r="AL70" s="161">
        <f>VLOOKUP(eurostat_source[[#This Row],[energy carrier EUCalc]],$B$7:$AN$20,COLUMN()-COLUMN($AD$25),FALSE)*eurostat_source[[#This Row],[2020 1]]</f>
        <v>0</v>
      </c>
      <c r="AM70" s="161">
        <f>VLOOKUP(eurostat_source[[#This Row],[energy carrier EUCalc]],$B$7:$AN$20,COLUMN()-COLUMN($AD$25),FALSE)*eurostat_source[[#This Row],[2020 1]]</f>
        <v>0</v>
      </c>
      <c r="AN70" s="161">
        <f>VLOOKUP(eurostat_source[[#This Row],[energy carrier EUCalc]],$B$7:$AN$20,COLUMN()-COLUMN($AD$25),FALSE)*eurostat_source[[#This Row],[2020 1]]</f>
        <v>0</v>
      </c>
    </row>
    <row r="71" spans="1:40" x14ac:dyDescent="0.3">
      <c r="A71" t="str">
        <f t="shared" si="53"/>
        <v>gas-bioCyprus</v>
      </c>
      <c r="B71" t="s">
        <v>28</v>
      </c>
      <c r="C71" t="s">
        <v>67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I71" s="161">
        <v>0</v>
      </c>
      <c r="J71" s="161">
        <v>0</v>
      </c>
      <c r="K71" s="161">
        <v>0</v>
      </c>
      <c r="L71" s="161">
        <v>0</v>
      </c>
      <c r="M71" s="161">
        <v>0</v>
      </c>
      <c r="N71" s="161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61">
        <v>0</v>
      </c>
      <c r="V71" s="161">
        <v>0</v>
      </c>
      <c r="W71" s="161">
        <v>0</v>
      </c>
      <c r="X71" s="161">
        <v>0</v>
      </c>
      <c r="Y71" s="161">
        <v>0</v>
      </c>
      <c r="Z71" s="161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f t="shared" si="56"/>
        <v>0</v>
      </c>
      <c r="AG71" s="161">
        <f t="shared" si="57"/>
        <v>0</v>
      </c>
      <c r="AH71" s="161">
        <f t="shared" si="58"/>
        <v>0</v>
      </c>
      <c r="AI71" s="161"/>
      <c r="AJ71" s="161"/>
      <c r="AK71" s="161">
        <f>VLOOKUP(eurostat_source[[#This Row],[energy carrier EUCalc]],$B$7:$AN$20,COLUMN()-COLUMN($AD$25),FALSE)*eurostat_source[[#This Row],[2020 1]]</f>
        <v>0</v>
      </c>
      <c r="AL71" s="161">
        <f>VLOOKUP(eurostat_source[[#This Row],[energy carrier EUCalc]],$B$7:$AN$20,COLUMN()-COLUMN($AD$25),FALSE)*eurostat_source[[#This Row],[2020 1]]</f>
        <v>0</v>
      </c>
      <c r="AM71" s="161">
        <f>VLOOKUP(eurostat_source[[#This Row],[energy carrier EUCalc]],$B$7:$AN$20,COLUMN()-COLUMN($AD$25),FALSE)*eurostat_source[[#This Row],[2020 1]]</f>
        <v>0</v>
      </c>
      <c r="AN71" s="161">
        <f>VLOOKUP(eurostat_source[[#This Row],[energy carrier EUCalc]],$B$7:$AN$20,COLUMN()-COLUMN($AD$25),FALSE)*eurostat_source[[#This Row],[2020 1]]</f>
        <v>0</v>
      </c>
    </row>
    <row r="72" spans="1:40" x14ac:dyDescent="0.3">
      <c r="A72" t="str">
        <f t="shared" si="53"/>
        <v>gas-ff-naturalCyprus</v>
      </c>
      <c r="B72" t="s">
        <v>28</v>
      </c>
      <c r="C72" t="s">
        <v>33</v>
      </c>
      <c r="D72" s="161">
        <v>0.51969620158095342</v>
      </c>
      <c r="E72" s="161">
        <v>0.51022157498893961</v>
      </c>
      <c r="F72" s="161">
        <v>0.47652864801024591</v>
      </c>
      <c r="G72" s="161">
        <v>0.44208208331095444</v>
      </c>
      <c r="H72" s="161">
        <v>0.41370597411728521</v>
      </c>
      <c r="I72" s="161">
        <v>0.40961020310955976</v>
      </c>
      <c r="J72" s="161">
        <v>0.3911567627750358</v>
      </c>
      <c r="K72" s="161">
        <v>0.38807380054300072</v>
      </c>
      <c r="L72" s="161">
        <v>0.36166493795858784</v>
      </c>
      <c r="M72" s="161">
        <v>0.35005722885852136</v>
      </c>
      <c r="N72" s="161">
        <v>0.34079124856998128</v>
      </c>
      <c r="O72" s="161">
        <v>0.34297366808149893</v>
      </c>
      <c r="P72" s="161">
        <v>0.31622434169603986</v>
      </c>
      <c r="Q72" s="161">
        <v>0.31305988867920026</v>
      </c>
      <c r="R72" s="161">
        <v>0.31393000511092695</v>
      </c>
      <c r="S72" s="161">
        <v>0.18879870846497782</v>
      </c>
      <c r="T72" s="161">
        <v>0.12044166920499541</v>
      </c>
      <c r="U72" s="161">
        <v>0.11974632187326104</v>
      </c>
      <c r="V72" s="161">
        <v>0.11531060403651659</v>
      </c>
      <c r="W72" s="161">
        <v>0.11544094689336097</v>
      </c>
      <c r="X72" s="161">
        <v>0.11553083850165727</v>
      </c>
      <c r="Y72" s="161">
        <v>0.12211113165417489</v>
      </c>
      <c r="Z72" s="161">
        <v>0.12103452669129823</v>
      </c>
      <c r="AA72" s="161">
        <v>0.12383574930576778</v>
      </c>
      <c r="AB72" s="161">
        <v>0.12090017502252511</v>
      </c>
      <c r="AC72" s="161">
        <v>0.1211218218568586</v>
      </c>
      <c r="AD72" s="161">
        <v>0.12119363826115741</v>
      </c>
      <c r="AE72" s="161">
        <v>0.11387969053947701</v>
      </c>
      <c r="AF72" s="161">
        <f t="shared" si="56"/>
        <v>0.1132930274060986</v>
      </c>
      <c r="AG72" s="161">
        <f t="shared" si="57"/>
        <v>0.1130912697430568</v>
      </c>
      <c r="AH72" s="161">
        <f t="shared" si="58"/>
        <v>0.11285630202802639</v>
      </c>
      <c r="AI72" s="161"/>
      <c r="AJ72" s="161"/>
      <c r="AK72" s="161">
        <f>VLOOKUP(eurostat_source[[#This Row],[energy carrier EUCalc]],$B$7:$AN$20,COLUMN()-COLUMN($AD$25),FALSE)*eurostat_source[[#This Row],[2020 1]]</f>
        <v>0</v>
      </c>
      <c r="AL72" s="161">
        <f>VLOOKUP(eurostat_source[[#This Row],[energy carrier EUCalc]],$B$7:$AN$20,COLUMN()-COLUMN($AD$25),FALSE)*eurostat_source[[#This Row],[2020 1]]</f>
        <v>0</v>
      </c>
      <c r="AM72" s="161">
        <f>VLOOKUP(eurostat_source[[#This Row],[energy carrier EUCalc]],$B$7:$AN$20,COLUMN()-COLUMN($AD$25),FALSE)*eurostat_source[[#This Row],[2020 1]]</f>
        <v>0</v>
      </c>
      <c r="AN72" s="161">
        <f>VLOOKUP(eurostat_source[[#This Row],[energy carrier EUCalc]],$B$7:$AN$20,COLUMN()-COLUMN($AD$25),FALSE)*eurostat_source[[#This Row],[2020 1]]</f>
        <v>0</v>
      </c>
    </row>
    <row r="73" spans="1:40" x14ac:dyDescent="0.3">
      <c r="A73" t="str">
        <f t="shared" si="53"/>
        <v>heat-ambientCyprus</v>
      </c>
      <c r="B73" t="s">
        <v>28</v>
      </c>
      <c r="C73" t="s">
        <v>37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I73" s="161">
        <v>0</v>
      </c>
      <c r="J73" s="161">
        <v>0</v>
      </c>
      <c r="K73" s="161">
        <v>0</v>
      </c>
      <c r="L73" s="161">
        <v>0</v>
      </c>
      <c r="M73" s="161">
        <v>0</v>
      </c>
      <c r="N73" s="161">
        <v>0</v>
      </c>
      <c r="O73" s="161">
        <v>0</v>
      </c>
      <c r="P73" s="161">
        <v>0</v>
      </c>
      <c r="Q73" s="161">
        <v>0</v>
      </c>
      <c r="R73" s="161">
        <v>0</v>
      </c>
      <c r="S73" s="161">
        <v>0</v>
      </c>
      <c r="T73" s="161">
        <v>0</v>
      </c>
      <c r="U73" s="161">
        <v>0</v>
      </c>
      <c r="V73" s="161">
        <v>0</v>
      </c>
      <c r="W73" s="161">
        <v>0</v>
      </c>
      <c r="X73" s="161">
        <v>0</v>
      </c>
      <c r="Y73" s="161">
        <v>0</v>
      </c>
      <c r="Z73" s="161">
        <v>0</v>
      </c>
      <c r="AA73" s="161">
        <v>0</v>
      </c>
      <c r="AB73" s="161">
        <v>0</v>
      </c>
      <c r="AC73" s="161">
        <v>0</v>
      </c>
      <c r="AD73" s="161">
        <v>0</v>
      </c>
      <c r="AE73" s="161">
        <v>0</v>
      </c>
      <c r="AF73" s="161">
        <f t="shared" si="56"/>
        <v>0</v>
      </c>
      <c r="AG73" s="161">
        <f t="shared" si="57"/>
        <v>0</v>
      </c>
      <c r="AH73" s="161">
        <f t="shared" si="58"/>
        <v>0</v>
      </c>
      <c r="AI73" s="161"/>
      <c r="AJ73" s="161"/>
      <c r="AK73" s="161">
        <f>VLOOKUP(eurostat_source[[#This Row],[energy carrier EUCalc]],$B$7:$AN$20,COLUMN()-COLUMN($AD$25),FALSE)*eurostat_source[[#This Row],[2020 1]]</f>
        <v>0</v>
      </c>
      <c r="AL73" s="161">
        <f>VLOOKUP(eurostat_source[[#This Row],[energy carrier EUCalc]],$B$7:$AN$20,COLUMN()-COLUMN($AD$25),FALSE)*eurostat_source[[#This Row],[2020 1]]</f>
        <v>0</v>
      </c>
      <c r="AM73" s="161">
        <f>VLOOKUP(eurostat_source[[#This Row],[energy carrier EUCalc]],$B$7:$AN$20,COLUMN()-COLUMN($AD$25),FALSE)*eurostat_source[[#This Row],[2020 1]]</f>
        <v>0</v>
      </c>
      <c r="AN73" s="161">
        <f>VLOOKUP(eurostat_source[[#This Row],[energy carrier EUCalc]],$B$7:$AN$20,COLUMN()-COLUMN($AD$25),FALSE)*eurostat_source[[#This Row],[2020 1]]</f>
        <v>0</v>
      </c>
    </row>
    <row r="74" spans="1:40" x14ac:dyDescent="0.3">
      <c r="A74" t="str">
        <f t="shared" si="53"/>
        <v>heat-geothermalCyprus</v>
      </c>
      <c r="B74" t="s">
        <v>28</v>
      </c>
      <c r="C74" t="s">
        <v>40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I74" s="161">
        <v>0</v>
      </c>
      <c r="J74" s="161">
        <v>0</v>
      </c>
      <c r="K74" s="161">
        <v>0</v>
      </c>
      <c r="L74" s="161">
        <v>0</v>
      </c>
      <c r="M74" s="161">
        <v>0</v>
      </c>
      <c r="N74" s="161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61">
        <v>6.3301760966662061E-4</v>
      </c>
      <c r="V74" s="161">
        <v>7.8953135460164698E-4</v>
      </c>
      <c r="W74" s="161">
        <v>1.0161505492322104E-3</v>
      </c>
      <c r="X74" s="161">
        <v>2.2979240481962497E-3</v>
      </c>
      <c r="Y74" s="161">
        <v>2.9894898525166034E-3</v>
      </c>
      <c r="Z74" s="161">
        <v>4.2883285653065231E-3</v>
      </c>
      <c r="AA74" s="161">
        <v>4.9194159148585629E-3</v>
      </c>
      <c r="AB74" s="161">
        <v>5.3576914977716567E-3</v>
      </c>
      <c r="AC74" s="161">
        <v>4.8939383906132245E-3</v>
      </c>
      <c r="AD74" s="161">
        <v>4.7568985756889391E-3</v>
      </c>
      <c r="AE74" s="161">
        <v>4.6032995263056292E-3</v>
      </c>
      <c r="AF74" s="161">
        <f t="shared" si="56"/>
        <v>5.0003277179695299E-3</v>
      </c>
      <c r="AG74" s="161">
        <f t="shared" si="57"/>
        <v>5.4214073543063183E-3</v>
      </c>
      <c r="AH74" s="161">
        <f t="shared" si="58"/>
        <v>5.8619330348137289E-3</v>
      </c>
      <c r="AI74" s="161"/>
      <c r="AJ74" s="161"/>
      <c r="AK74" s="161">
        <f>VLOOKUP(eurostat_source[[#This Row],[energy carrier EUCalc]],$B$7:$AN$20,COLUMN()-COLUMN($AD$25),FALSE)*eurostat_source[[#This Row],[2020 1]]</f>
        <v>0</v>
      </c>
      <c r="AL74" s="161">
        <f>VLOOKUP(eurostat_source[[#This Row],[energy carrier EUCalc]],$B$7:$AN$20,COLUMN()-COLUMN($AD$25),FALSE)*eurostat_source[[#This Row],[2020 1]]</f>
        <v>0</v>
      </c>
      <c r="AM74" s="161">
        <f>VLOOKUP(eurostat_source[[#This Row],[energy carrier EUCalc]],$B$7:$AN$20,COLUMN()-COLUMN($AD$25),FALSE)*eurostat_source[[#This Row],[2020 1]]</f>
        <v>0</v>
      </c>
      <c r="AN74" s="161">
        <f>VLOOKUP(eurostat_source[[#This Row],[energy carrier EUCalc]],$B$7:$AN$20,COLUMN()-COLUMN($AD$25),FALSE)*eurostat_source[[#This Row],[2020 1]]</f>
        <v>0</v>
      </c>
    </row>
    <row r="75" spans="1:40" x14ac:dyDescent="0.3">
      <c r="A75" t="str">
        <f t="shared" si="53"/>
        <v>heat-solarCyprus</v>
      </c>
      <c r="B75" t="s">
        <v>28</v>
      </c>
      <c r="C75" t="s">
        <v>38</v>
      </c>
      <c r="D75" s="161">
        <v>0</v>
      </c>
      <c r="E75" s="161">
        <v>0</v>
      </c>
      <c r="F75" s="161">
        <v>0</v>
      </c>
      <c r="G75" s="161">
        <v>0</v>
      </c>
      <c r="H75" s="161">
        <v>0</v>
      </c>
      <c r="I75" s="161">
        <v>0</v>
      </c>
      <c r="J75" s="161">
        <v>0</v>
      </c>
      <c r="K75" s="161">
        <v>0</v>
      </c>
      <c r="L75" s="161">
        <v>0</v>
      </c>
      <c r="M75" s="161">
        <v>0</v>
      </c>
      <c r="N75" s="161">
        <v>0</v>
      </c>
      <c r="O75" s="161">
        <v>0</v>
      </c>
      <c r="P75" s="161">
        <v>0</v>
      </c>
      <c r="Q75" s="161">
        <v>0</v>
      </c>
      <c r="R75" s="161">
        <v>0</v>
      </c>
      <c r="S75" s="161">
        <v>0.11101020993750435</v>
      </c>
      <c r="T75" s="161">
        <v>0.11254645141638744</v>
      </c>
      <c r="U75" s="161">
        <v>0.13445588456114216</v>
      </c>
      <c r="V75" s="161">
        <v>0.14304627013980409</v>
      </c>
      <c r="W75" s="161">
        <v>0.13972353892878431</v>
      </c>
      <c r="X75" s="161">
        <v>0.15538658662030713</v>
      </c>
      <c r="Y75" s="161">
        <v>0.15157083327407447</v>
      </c>
      <c r="Z75" s="161">
        <v>0.15872027704745245</v>
      </c>
      <c r="AA75" s="161">
        <v>0.18548954997807687</v>
      </c>
      <c r="AB75" s="161">
        <v>0.19599070689077841</v>
      </c>
      <c r="AC75" s="161">
        <v>0.18188612133309365</v>
      </c>
      <c r="AD75" s="161">
        <v>0.17964954653147922</v>
      </c>
      <c r="AE75" s="161">
        <v>0.17725376059872591</v>
      </c>
      <c r="AF75" s="161">
        <f t="shared" si="56"/>
        <v>0.1815335482024843</v>
      </c>
      <c r="AG75" s="161">
        <f t="shared" si="57"/>
        <v>0.18538227600875232</v>
      </c>
      <c r="AH75" s="161">
        <f t="shared" si="58"/>
        <v>0.18994814971674912</v>
      </c>
      <c r="AI75" s="161"/>
      <c r="AJ75" s="161"/>
      <c r="AK75" s="161">
        <f>VLOOKUP(eurostat_source[[#This Row],[energy carrier EUCalc]],$B$7:$AN$20,COLUMN()-COLUMN($AD$25),FALSE)*eurostat_source[[#This Row],[2020 1]]</f>
        <v>0</v>
      </c>
      <c r="AL75" s="161">
        <f>VLOOKUP(eurostat_source[[#This Row],[energy carrier EUCalc]],$B$7:$AN$20,COLUMN()-COLUMN($AD$25),FALSE)*eurostat_source[[#This Row],[2020 1]]</f>
        <v>0</v>
      </c>
      <c r="AM75" s="161">
        <f>VLOOKUP(eurostat_source[[#This Row],[energy carrier EUCalc]],$B$7:$AN$20,COLUMN()-COLUMN($AD$25),FALSE)*eurostat_source[[#This Row],[2020 1]]</f>
        <v>0</v>
      </c>
      <c r="AN75" s="161">
        <f>VLOOKUP(eurostat_source[[#This Row],[energy carrier EUCalc]],$B$7:$AN$20,COLUMN()-COLUMN($AD$25),FALSE)*eurostat_source[[#This Row],[2020 1]]</f>
        <v>0</v>
      </c>
    </row>
    <row r="76" spans="1:40" x14ac:dyDescent="0.3">
      <c r="A76" t="str">
        <f t="shared" si="53"/>
        <v>liquid-bioCyprus</v>
      </c>
      <c r="B76" t="s">
        <v>28</v>
      </c>
      <c r="C76" t="s">
        <v>76</v>
      </c>
      <c r="D76" s="161">
        <v>0</v>
      </c>
      <c r="E76" s="161">
        <v>0</v>
      </c>
      <c r="F76" s="161">
        <v>0</v>
      </c>
      <c r="G76" s="161">
        <v>0</v>
      </c>
      <c r="H76" s="161">
        <v>0</v>
      </c>
      <c r="I76" s="161">
        <v>0</v>
      </c>
      <c r="J76" s="161">
        <v>0</v>
      </c>
      <c r="K76" s="161">
        <v>0</v>
      </c>
      <c r="L76" s="161">
        <v>0</v>
      </c>
      <c r="M76" s="161">
        <v>0</v>
      </c>
      <c r="N76" s="161">
        <v>0</v>
      </c>
      <c r="O76" s="161">
        <v>0</v>
      </c>
      <c r="P76" s="161">
        <v>0</v>
      </c>
      <c r="Q76" s="161">
        <v>0</v>
      </c>
      <c r="R76" s="161">
        <v>0</v>
      </c>
      <c r="S76" s="161">
        <v>0</v>
      </c>
      <c r="T76" s="161">
        <v>0</v>
      </c>
      <c r="U76" s="161">
        <v>0</v>
      </c>
      <c r="V76" s="161">
        <v>0</v>
      </c>
      <c r="W76" s="161">
        <v>0</v>
      </c>
      <c r="X76" s="161">
        <v>0</v>
      </c>
      <c r="Y76" s="161">
        <v>0</v>
      </c>
      <c r="Z76" s="161">
        <v>0</v>
      </c>
      <c r="AA76" s="161">
        <v>0</v>
      </c>
      <c r="AB76" s="161">
        <v>0</v>
      </c>
      <c r="AC76" s="161">
        <v>0</v>
      </c>
      <c r="AD76" s="161">
        <v>0</v>
      </c>
      <c r="AE76" s="161">
        <v>0</v>
      </c>
      <c r="AF76" s="161">
        <f t="shared" si="56"/>
        <v>0</v>
      </c>
      <c r="AG76" s="161">
        <f t="shared" si="57"/>
        <v>0</v>
      </c>
      <c r="AH76" s="161">
        <f t="shared" si="58"/>
        <v>0</v>
      </c>
      <c r="AI76" s="161"/>
      <c r="AJ76" s="161"/>
      <c r="AK76" s="161">
        <f>VLOOKUP(eurostat_source[[#This Row],[energy carrier EUCalc]],$B$7:$AN$20,COLUMN()-COLUMN($AD$25),FALSE)*eurostat_source[[#This Row],[2020 1]]</f>
        <v>0</v>
      </c>
      <c r="AL76" s="161">
        <f>VLOOKUP(eurostat_source[[#This Row],[energy carrier EUCalc]],$B$7:$AN$20,COLUMN()-COLUMN($AD$25),FALSE)*eurostat_source[[#This Row],[2020 1]]</f>
        <v>0</v>
      </c>
      <c r="AM76" s="161">
        <f>VLOOKUP(eurostat_source[[#This Row],[energy carrier EUCalc]],$B$7:$AN$20,COLUMN()-COLUMN($AD$25),FALSE)*eurostat_source[[#This Row],[2020 1]]</f>
        <v>0</v>
      </c>
      <c r="AN76" s="161">
        <f>VLOOKUP(eurostat_source[[#This Row],[energy carrier EUCalc]],$B$7:$AN$20,COLUMN()-COLUMN($AD$25),FALSE)*eurostat_source[[#This Row],[2020 1]]</f>
        <v>0</v>
      </c>
    </row>
    <row r="77" spans="1:40" x14ac:dyDescent="0.3">
      <c r="A77" t="str">
        <f t="shared" si="53"/>
        <v>liquid-ff-heatingoilCyprus</v>
      </c>
      <c r="B77" t="s">
        <v>28</v>
      </c>
      <c r="C77" t="s">
        <v>34</v>
      </c>
      <c r="D77" s="161">
        <v>0.11785801460785972</v>
      </c>
      <c r="E77" s="161">
        <v>0.115709334906356</v>
      </c>
      <c r="F77" s="161">
        <v>0.13638768952321059</v>
      </c>
      <c r="G77" s="161">
        <v>0.12842685163161488</v>
      </c>
      <c r="H77" s="161">
        <v>0.13024850042844899</v>
      </c>
      <c r="I77" s="161">
        <v>0.12642983584880174</v>
      </c>
      <c r="J77" s="161">
        <v>0.12784200843182913</v>
      </c>
      <c r="K77" s="161">
        <v>0.1382141748303948</v>
      </c>
      <c r="L77" s="161">
        <v>0.14065921401406015</v>
      </c>
      <c r="M77" s="161">
        <v>0.13230932672303128</v>
      </c>
      <c r="N77" s="161">
        <v>0.14289942343921641</v>
      </c>
      <c r="O77" s="161">
        <v>0.14381454814152905</v>
      </c>
      <c r="P77" s="161">
        <v>0.16810076715737093</v>
      </c>
      <c r="Q77" s="161">
        <v>0.15494135352714936</v>
      </c>
      <c r="R77" s="161">
        <v>0.12458256628078342</v>
      </c>
      <c r="S77" s="161">
        <v>0.31167111262462871</v>
      </c>
      <c r="T77" s="161">
        <v>0.35756320438623207</v>
      </c>
      <c r="U77" s="161">
        <v>0.31840491339435828</v>
      </c>
      <c r="V77" s="161">
        <v>0.28435437049134071</v>
      </c>
      <c r="W77" s="161">
        <v>0.29806136641026371</v>
      </c>
      <c r="X77" s="161">
        <v>0.26020681316433764</v>
      </c>
      <c r="Y77" s="161">
        <v>0.28101204613656072</v>
      </c>
      <c r="Z77" s="161">
        <v>0.2767550006370238</v>
      </c>
      <c r="AA77" s="161">
        <v>0.25178042331557338</v>
      </c>
      <c r="AB77" s="161">
        <v>0.2336775097781322</v>
      </c>
      <c r="AC77" s="161">
        <v>0.25641146922210972</v>
      </c>
      <c r="AD77" s="161">
        <v>0.24913030285383264</v>
      </c>
      <c r="AE77" s="161">
        <v>0.24876824614288046</v>
      </c>
      <c r="AF77" s="161">
        <f t="shared" si="56"/>
        <v>0.24180457941773267</v>
      </c>
      <c r="AG77" s="161">
        <f t="shared" si="57"/>
        <v>0.23754960031037187</v>
      </c>
      <c r="AH77" s="161">
        <f t="shared" si="58"/>
        <v>0.23149842370038268</v>
      </c>
      <c r="AI77" s="161"/>
      <c r="AJ77" s="161"/>
      <c r="AK77" s="161">
        <f>VLOOKUP(eurostat_source[[#This Row],[energy carrier EUCalc]],$B$7:$AN$20,COLUMN()-COLUMN($AD$25),FALSE)*eurostat_source[[#This Row],[2020 1]]</f>
        <v>0</v>
      </c>
      <c r="AL77" s="161">
        <f>VLOOKUP(eurostat_source[[#This Row],[energy carrier EUCalc]],$B$7:$AN$20,COLUMN()-COLUMN($AD$25),FALSE)*eurostat_source[[#This Row],[2020 1]]</f>
        <v>0</v>
      </c>
      <c r="AM77" s="161">
        <f>VLOOKUP(eurostat_source[[#This Row],[energy carrier EUCalc]],$B$7:$AN$20,COLUMN()-COLUMN($AD$25),FALSE)*eurostat_source[[#This Row],[2020 1]]</f>
        <v>0</v>
      </c>
      <c r="AN77" s="161">
        <f>VLOOKUP(eurostat_source[[#This Row],[energy carrier EUCalc]],$B$7:$AN$20,COLUMN()-COLUMN($AD$25),FALSE)*eurostat_source[[#This Row],[2020 1]]</f>
        <v>0</v>
      </c>
    </row>
    <row r="78" spans="1:40" x14ac:dyDescent="0.3">
      <c r="A78" t="str">
        <f t="shared" si="53"/>
        <v>solid-bioCyprus</v>
      </c>
      <c r="B78" t="s">
        <v>28</v>
      </c>
      <c r="C78" t="s">
        <v>77</v>
      </c>
      <c r="D78" s="161">
        <v>0</v>
      </c>
      <c r="E78" s="161">
        <v>0</v>
      </c>
      <c r="F78" s="161">
        <v>0</v>
      </c>
      <c r="G78" s="161">
        <v>0</v>
      </c>
      <c r="H78" s="161">
        <v>3.0965511685306028E-2</v>
      </c>
      <c r="I78" s="161">
        <v>0</v>
      </c>
      <c r="J78" s="161">
        <v>0</v>
      </c>
      <c r="K78" s="161">
        <v>0</v>
      </c>
      <c r="L78" s="161">
        <v>0</v>
      </c>
      <c r="M78" s="161">
        <v>0</v>
      </c>
      <c r="N78" s="161">
        <v>0</v>
      </c>
      <c r="O78" s="161">
        <v>0</v>
      </c>
      <c r="P78" s="161">
        <v>0</v>
      </c>
      <c r="Q78" s="161">
        <v>0</v>
      </c>
      <c r="R78" s="161">
        <v>0</v>
      </c>
      <c r="S78" s="161">
        <v>0</v>
      </c>
      <c r="T78" s="161">
        <v>1.6585440146207737E-2</v>
      </c>
      <c r="U78" s="161">
        <v>1.9676542722800117E-2</v>
      </c>
      <c r="V78" s="161">
        <v>2.2070853684529691E-2</v>
      </c>
      <c r="W78" s="161">
        <v>2.5488916011467175E-2</v>
      </c>
      <c r="X78" s="161">
        <v>1.709607367794173E-2</v>
      </c>
      <c r="Y78" s="161">
        <v>2.0912206846529093E-2</v>
      </c>
      <c r="Z78" s="161">
        <v>2.2669361470482628E-2</v>
      </c>
      <c r="AA78" s="161">
        <v>2.3547427022574174E-2</v>
      </c>
      <c r="AB78" s="161">
        <v>2.109245815166548E-2</v>
      </c>
      <c r="AC78" s="161">
        <v>2.4914308778501985E-2</v>
      </c>
      <c r="AD78" s="161">
        <v>2.7554457600156929E-2</v>
      </c>
      <c r="AE78" s="161">
        <v>3.0450083898846205E-2</v>
      </c>
      <c r="AF78" s="161">
        <f t="shared" si="56"/>
        <v>3.1527438016450811E-2</v>
      </c>
      <c r="AG78" s="161">
        <f t="shared" si="57"/>
        <v>3.247309644964292E-2</v>
      </c>
      <c r="AH78" s="161">
        <f t="shared" si="58"/>
        <v>3.3171514493460494E-2</v>
      </c>
      <c r="AI78" s="161"/>
      <c r="AJ78" s="161"/>
      <c r="AK78" s="161">
        <f>VLOOKUP(eurostat_source[[#This Row],[energy carrier EUCalc]],$B$7:$AN$20,COLUMN()-COLUMN($AD$25),FALSE)*eurostat_source[[#This Row],[2020 1]]</f>
        <v>0</v>
      </c>
      <c r="AL78" s="161">
        <f>VLOOKUP(eurostat_source[[#This Row],[energy carrier EUCalc]],$B$7:$AN$20,COLUMN()-COLUMN($AD$25),FALSE)*eurostat_source[[#This Row],[2020 1]]</f>
        <v>0</v>
      </c>
      <c r="AM78" s="161">
        <f>VLOOKUP(eurostat_source[[#This Row],[energy carrier EUCalc]],$B$7:$AN$20,COLUMN()-COLUMN($AD$25),FALSE)*eurostat_source[[#This Row],[2020 1]]</f>
        <v>0</v>
      </c>
      <c r="AN78" s="161">
        <f>VLOOKUP(eurostat_source[[#This Row],[energy carrier EUCalc]],$B$7:$AN$20,COLUMN()-COLUMN($AD$25),FALSE)*eurostat_source[[#This Row],[2020 1]]</f>
        <v>0</v>
      </c>
    </row>
    <row r="79" spans="1:40" x14ac:dyDescent="0.3">
      <c r="A79" t="str">
        <f t="shared" si="53"/>
        <v>solid-ff-coalCyprus</v>
      </c>
      <c r="B79" t="s">
        <v>28</v>
      </c>
      <c r="C79" t="s">
        <v>39</v>
      </c>
      <c r="D79" s="161">
        <v>0</v>
      </c>
      <c r="E79" s="161">
        <v>0</v>
      </c>
      <c r="F79" s="161">
        <v>0</v>
      </c>
      <c r="G79" s="161">
        <v>0</v>
      </c>
      <c r="H79" s="161">
        <v>0</v>
      </c>
      <c r="I79" s="161">
        <v>0</v>
      </c>
      <c r="J79" s="161">
        <v>0</v>
      </c>
      <c r="K79" s="161">
        <v>0</v>
      </c>
      <c r="L79" s="161">
        <v>0</v>
      </c>
      <c r="M79" s="161">
        <v>0</v>
      </c>
      <c r="N79" s="161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61">
        <v>0</v>
      </c>
      <c r="V79" s="161">
        <v>0</v>
      </c>
      <c r="W79" s="161">
        <v>0</v>
      </c>
      <c r="X79" s="161">
        <v>0</v>
      </c>
      <c r="Y79" s="161">
        <v>0</v>
      </c>
      <c r="Z79" s="161">
        <v>0</v>
      </c>
      <c r="AA79" s="161">
        <v>0</v>
      </c>
      <c r="AB79" s="161">
        <v>0</v>
      </c>
      <c r="AC79" s="161">
        <v>0</v>
      </c>
      <c r="AD79" s="161">
        <v>0</v>
      </c>
      <c r="AE79" s="161">
        <v>0</v>
      </c>
      <c r="AF79" s="161">
        <f t="shared" si="56"/>
        <v>0</v>
      </c>
      <c r="AG79" s="161">
        <f t="shared" si="57"/>
        <v>0</v>
      </c>
      <c r="AH79" s="161">
        <f t="shared" si="58"/>
        <v>0</v>
      </c>
      <c r="AI79" s="161"/>
      <c r="AJ79" s="161"/>
      <c r="AK79" s="161">
        <f>VLOOKUP(eurostat_source[[#This Row],[energy carrier EUCalc]],$B$7:$AN$20,COLUMN()-COLUMN($AD$25),FALSE)*eurostat_source[[#This Row],[2020 1]]</f>
        <v>0</v>
      </c>
      <c r="AL79" s="161">
        <f>VLOOKUP(eurostat_source[[#This Row],[energy carrier EUCalc]],$B$7:$AN$20,COLUMN()-COLUMN($AD$25),FALSE)*eurostat_source[[#This Row],[2020 1]]</f>
        <v>0</v>
      </c>
      <c r="AM79" s="161">
        <f>VLOOKUP(eurostat_source[[#This Row],[energy carrier EUCalc]],$B$7:$AN$20,COLUMN()-COLUMN($AD$25),FALSE)*eurostat_source[[#This Row],[2020 1]]</f>
        <v>0</v>
      </c>
      <c r="AN79" s="161">
        <f>VLOOKUP(eurostat_source[[#This Row],[energy carrier EUCalc]],$B$7:$AN$20,COLUMN()-COLUMN($AD$25),FALSE)*eurostat_source[[#This Row],[2020 1]]</f>
        <v>0</v>
      </c>
    </row>
    <row r="80" spans="1:40" x14ac:dyDescent="0.3">
      <c r="A80" t="str">
        <f t="shared" si="53"/>
        <v>solid-wasteCyprus</v>
      </c>
      <c r="B80" t="s">
        <v>28</v>
      </c>
      <c r="C80" t="s">
        <v>78</v>
      </c>
      <c r="D80" s="161">
        <v>0</v>
      </c>
      <c r="E80" s="161">
        <v>0</v>
      </c>
      <c r="F80" s="161">
        <v>0</v>
      </c>
      <c r="G80" s="161">
        <v>0</v>
      </c>
      <c r="H80" s="161">
        <v>0</v>
      </c>
      <c r="I80" s="161">
        <v>0</v>
      </c>
      <c r="J80" s="161">
        <v>0</v>
      </c>
      <c r="K80" s="161">
        <v>0</v>
      </c>
      <c r="L80" s="161">
        <v>0</v>
      </c>
      <c r="M80" s="161">
        <v>0</v>
      </c>
      <c r="N80" s="161">
        <v>0</v>
      </c>
      <c r="O80" s="161">
        <v>0</v>
      </c>
      <c r="P80" s="161">
        <v>0</v>
      </c>
      <c r="Q80" s="161">
        <v>0</v>
      </c>
      <c r="R80" s="161">
        <v>0</v>
      </c>
      <c r="S80" s="161">
        <v>0</v>
      </c>
      <c r="T80" s="161">
        <v>0</v>
      </c>
      <c r="U80" s="161">
        <v>0</v>
      </c>
      <c r="V80" s="161">
        <v>0</v>
      </c>
      <c r="W80" s="161">
        <v>0</v>
      </c>
      <c r="X80" s="161">
        <v>0</v>
      </c>
      <c r="Y80" s="161">
        <v>0</v>
      </c>
      <c r="Z80" s="161">
        <v>0</v>
      </c>
      <c r="AA80" s="161">
        <v>0</v>
      </c>
      <c r="AB80" s="161">
        <v>0</v>
      </c>
      <c r="AC80" s="161">
        <v>0</v>
      </c>
      <c r="AD80" s="161">
        <v>0</v>
      </c>
      <c r="AE80" s="161">
        <v>0</v>
      </c>
      <c r="AF80" s="161">
        <f t="shared" si="56"/>
        <v>0</v>
      </c>
      <c r="AG80" s="161">
        <f t="shared" si="57"/>
        <v>0</v>
      </c>
      <c r="AH80" s="161">
        <f t="shared" si="58"/>
        <v>0</v>
      </c>
      <c r="AI80" s="161"/>
      <c r="AJ80" s="161"/>
      <c r="AK80" s="161">
        <f>VLOOKUP(eurostat_source[[#This Row],[energy carrier EUCalc]],$B$7:$AN$20,COLUMN()-COLUMN($AD$25),FALSE)*eurostat_source[[#This Row],[2020 1]]</f>
        <v>0</v>
      </c>
      <c r="AL80" s="161">
        <f>VLOOKUP(eurostat_source[[#This Row],[energy carrier EUCalc]],$B$7:$AN$20,COLUMN()-COLUMN($AD$25),FALSE)*eurostat_source[[#This Row],[2020 1]]</f>
        <v>0</v>
      </c>
      <c r="AM80" s="161">
        <f>VLOOKUP(eurostat_source[[#This Row],[energy carrier EUCalc]],$B$7:$AN$20,COLUMN()-COLUMN($AD$25),FALSE)*eurostat_source[[#This Row],[2020 1]]</f>
        <v>0</v>
      </c>
      <c r="AN80" s="161">
        <f>VLOOKUP(eurostat_source[[#This Row],[energy carrier EUCalc]],$B$7:$AN$20,COLUMN()-COLUMN($AD$25),FALSE)*eurostat_source[[#This Row],[2020 1]]</f>
        <v>0</v>
      </c>
    </row>
    <row r="81" spans="1:40" x14ac:dyDescent="0.3">
      <c r="A81" t="str">
        <f t="shared" si="53"/>
        <v>electricityCzech Republic</v>
      </c>
      <c r="B81" t="s">
        <v>13</v>
      </c>
      <c r="C81" t="s">
        <v>35</v>
      </c>
      <c r="D81" s="161">
        <v>0.13238304814004656</v>
      </c>
      <c r="E81" s="161">
        <v>0.14061584580781167</v>
      </c>
      <c r="F81" s="161">
        <v>0.15873342812072863</v>
      </c>
      <c r="G81" s="161">
        <v>0.17472156334529709</v>
      </c>
      <c r="H81" s="161">
        <v>0.20152316542224991</v>
      </c>
      <c r="I81" s="161">
        <v>0.22593682995873673</v>
      </c>
      <c r="J81" s="161">
        <v>0.21973079068564824</v>
      </c>
      <c r="K81" s="161">
        <v>0.22452962268752774</v>
      </c>
      <c r="L81" s="161">
        <v>0.2281370998083693</v>
      </c>
      <c r="M81" s="161">
        <v>0.23253594706568259</v>
      </c>
      <c r="N81" s="161">
        <v>0.22756220930711243</v>
      </c>
      <c r="O81" s="161">
        <v>0.21620551579821026</v>
      </c>
      <c r="P81" s="161">
        <v>0.22346585971229244</v>
      </c>
      <c r="Q81" s="161">
        <v>0.22006129440099834</v>
      </c>
      <c r="R81" s="161">
        <v>0.22134190161656642</v>
      </c>
      <c r="S81" s="161">
        <v>0.23013122836506689</v>
      </c>
      <c r="T81" s="161">
        <v>0.23024710467295939</v>
      </c>
      <c r="U81" s="161">
        <v>0.23856869655984395</v>
      </c>
      <c r="V81" s="161">
        <v>0.23548457037099951</v>
      </c>
      <c r="W81" s="161">
        <v>0.22779020476235395</v>
      </c>
      <c r="X81" s="161">
        <v>0.20823694412737731</v>
      </c>
      <c r="Y81" s="161">
        <v>0.21219075861958706</v>
      </c>
      <c r="Z81" s="161">
        <v>0.21100666676989172</v>
      </c>
      <c r="AA81" s="161">
        <v>0.20860522863274705</v>
      </c>
      <c r="AB81" s="161">
        <v>0.21932392169694773</v>
      </c>
      <c r="AC81" s="161">
        <v>0.21539717516869852</v>
      </c>
      <c r="AD81" s="161">
        <v>0.21334432246785706</v>
      </c>
      <c r="AE81" s="161">
        <v>0.21367491626163646</v>
      </c>
      <c r="AF81" s="161">
        <f t="shared" si="56"/>
        <v>0.21118553823181571</v>
      </c>
      <c r="AG81" s="161">
        <f t="shared" si="57"/>
        <v>0.20875563501789735</v>
      </c>
      <c r="AH81" s="161">
        <f t="shared" si="58"/>
        <v>0.20685217804345168</v>
      </c>
      <c r="AI81" s="161"/>
      <c r="AJ81" s="161"/>
      <c r="AK81" s="161">
        <f>VLOOKUP(eurostat_source[[#This Row],[energy carrier EUCalc]],$B$7:$AN$20,COLUMN()-COLUMN($AD$25),FALSE)*eurostat_source[[#This Row],[2020 1]]</f>
        <v>0</v>
      </c>
      <c r="AL81" s="161">
        <f>VLOOKUP(eurostat_source[[#This Row],[energy carrier EUCalc]],$B$7:$AN$20,COLUMN()-COLUMN($AD$25),FALSE)*eurostat_source[[#This Row],[2020 1]]</f>
        <v>0</v>
      </c>
      <c r="AM81" s="161">
        <f>VLOOKUP(eurostat_source[[#This Row],[energy carrier EUCalc]],$B$7:$AN$20,COLUMN()-COLUMN($AD$25),FALSE)*eurostat_source[[#This Row],[2020 1]]</f>
        <v>0</v>
      </c>
      <c r="AN81" s="161">
        <f>VLOOKUP(eurostat_source[[#This Row],[energy carrier EUCalc]],$B$7:$AN$20,COLUMN()-COLUMN($AD$25),FALSE)*eurostat_source[[#This Row],[2020 1]]</f>
        <v>0</v>
      </c>
    </row>
    <row r="82" spans="1:40" x14ac:dyDescent="0.3">
      <c r="A82" t="str">
        <f t="shared" si="53"/>
        <v>gas-bioCzech Republic</v>
      </c>
      <c r="B82" t="s">
        <v>13</v>
      </c>
      <c r="C82" t="s">
        <v>67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I82" s="161">
        <v>0</v>
      </c>
      <c r="J82" s="161">
        <v>0</v>
      </c>
      <c r="K82" s="161">
        <v>0</v>
      </c>
      <c r="L82" s="161">
        <v>0</v>
      </c>
      <c r="M82" s="161">
        <v>0</v>
      </c>
      <c r="N82" s="161">
        <v>0</v>
      </c>
      <c r="O82" s="161">
        <v>0</v>
      </c>
      <c r="P82" s="161">
        <v>0</v>
      </c>
      <c r="Q82" s="161">
        <v>0</v>
      </c>
      <c r="R82" s="161">
        <v>0</v>
      </c>
      <c r="S82" s="161">
        <v>0</v>
      </c>
      <c r="T82" s="161">
        <v>0</v>
      </c>
      <c r="U82" s="161">
        <v>0</v>
      </c>
      <c r="V82" s="161">
        <v>0</v>
      </c>
      <c r="W82" s="161">
        <v>0</v>
      </c>
      <c r="X82" s="161">
        <v>0</v>
      </c>
      <c r="Y82" s="161">
        <v>0</v>
      </c>
      <c r="Z82" s="161">
        <v>0</v>
      </c>
      <c r="AA82" s="161">
        <v>0</v>
      </c>
      <c r="AB82" s="161">
        <v>0</v>
      </c>
      <c r="AC82" s="161">
        <v>0</v>
      </c>
      <c r="AD82" s="161">
        <v>0</v>
      </c>
      <c r="AE82" s="161">
        <v>0</v>
      </c>
      <c r="AF82" s="161">
        <f t="shared" si="56"/>
        <v>0</v>
      </c>
      <c r="AG82" s="161">
        <f t="shared" si="57"/>
        <v>0</v>
      </c>
      <c r="AH82" s="161">
        <f t="shared" si="58"/>
        <v>0</v>
      </c>
      <c r="AI82" s="161"/>
      <c r="AJ82" s="161"/>
      <c r="AK82" s="161">
        <f>VLOOKUP(eurostat_source[[#This Row],[energy carrier EUCalc]],$B$7:$AN$20,COLUMN()-COLUMN($AD$25),FALSE)*eurostat_source[[#This Row],[2020 1]]</f>
        <v>0</v>
      </c>
      <c r="AL82" s="161">
        <f>VLOOKUP(eurostat_source[[#This Row],[energy carrier EUCalc]],$B$7:$AN$20,COLUMN()-COLUMN($AD$25),FALSE)*eurostat_source[[#This Row],[2020 1]]</f>
        <v>0</v>
      </c>
      <c r="AM82" s="161">
        <f>VLOOKUP(eurostat_source[[#This Row],[energy carrier EUCalc]],$B$7:$AN$20,COLUMN()-COLUMN($AD$25),FALSE)*eurostat_source[[#This Row],[2020 1]]</f>
        <v>0</v>
      </c>
      <c r="AN82" s="161">
        <f>VLOOKUP(eurostat_source[[#This Row],[energy carrier EUCalc]],$B$7:$AN$20,COLUMN()-COLUMN($AD$25),FALSE)*eurostat_source[[#This Row],[2020 1]]</f>
        <v>0</v>
      </c>
    </row>
    <row r="83" spans="1:40" x14ac:dyDescent="0.3">
      <c r="A83" t="str">
        <f t="shared" si="53"/>
        <v>gas-ff-naturalCzech Republic</v>
      </c>
      <c r="B83" t="s">
        <v>13</v>
      </c>
      <c r="C83" t="s">
        <v>33</v>
      </c>
      <c r="D83" s="161">
        <v>0.21056102590226589</v>
      </c>
      <c r="E83" s="161">
        <v>0.23086722587798669</v>
      </c>
      <c r="F83" s="161">
        <v>0.24136124028461922</v>
      </c>
      <c r="G83" s="161">
        <v>0.2749664243132538</v>
      </c>
      <c r="H83" s="161">
        <v>0.29546799534030344</v>
      </c>
      <c r="I83" s="161">
        <v>0.31811645566035818</v>
      </c>
      <c r="J83" s="161">
        <v>0.34664031021238118</v>
      </c>
      <c r="K83" s="161">
        <v>0.35014694448449502</v>
      </c>
      <c r="L83" s="161">
        <v>0.39272952014408613</v>
      </c>
      <c r="M83" s="161">
        <v>0.41063926493205433</v>
      </c>
      <c r="N83" s="161">
        <v>0.40690484583404096</v>
      </c>
      <c r="O83" s="161">
        <v>0.43434363590610703</v>
      </c>
      <c r="P83" s="161">
        <v>0.42164918171454735</v>
      </c>
      <c r="Q83" s="161">
        <v>0.43325982450671729</v>
      </c>
      <c r="R83" s="161">
        <v>0.42643058990538801</v>
      </c>
      <c r="S83" s="161">
        <v>0.42591604286719315</v>
      </c>
      <c r="T83" s="161">
        <v>0.4067038773446594</v>
      </c>
      <c r="U83" s="161">
        <v>0.39048228867606233</v>
      </c>
      <c r="V83" s="161">
        <v>0.38468179603295583</v>
      </c>
      <c r="W83" s="161">
        <v>0.37257697099481069</v>
      </c>
      <c r="X83" s="161">
        <v>0.38780425348544173</v>
      </c>
      <c r="Y83" s="161">
        <v>0.35344886014679466</v>
      </c>
      <c r="Z83" s="161">
        <v>0.34792739730730621</v>
      </c>
      <c r="AA83" s="161">
        <v>0.34103773413824562</v>
      </c>
      <c r="AB83" s="161">
        <v>0.30518510412338307</v>
      </c>
      <c r="AC83" s="161">
        <v>0.31951503851923929</v>
      </c>
      <c r="AD83" s="161">
        <v>0.33868906890675782</v>
      </c>
      <c r="AE83" s="161">
        <v>0.33481540802225201</v>
      </c>
      <c r="AF83" s="161">
        <f t="shared" si="56"/>
        <v>0.32924871995687099</v>
      </c>
      <c r="AG83" s="161">
        <f t="shared" si="57"/>
        <v>0.32370541234926253</v>
      </c>
      <c r="AH83" s="161">
        <f t="shared" si="58"/>
        <v>0.31881825648470774</v>
      </c>
      <c r="AI83" s="161"/>
      <c r="AJ83" s="161"/>
      <c r="AK83" s="161">
        <f>VLOOKUP(eurostat_source[[#This Row],[energy carrier EUCalc]],$B$7:$AN$20,COLUMN()-COLUMN($AD$25),FALSE)*eurostat_source[[#This Row],[2020 1]]</f>
        <v>0</v>
      </c>
      <c r="AL83" s="161">
        <f>VLOOKUP(eurostat_source[[#This Row],[energy carrier EUCalc]],$B$7:$AN$20,COLUMN()-COLUMN($AD$25),FALSE)*eurostat_source[[#This Row],[2020 1]]</f>
        <v>0</v>
      </c>
      <c r="AM83" s="161">
        <f>VLOOKUP(eurostat_source[[#This Row],[energy carrier EUCalc]],$B$7:$AN$20,COLUMN()-COLUMN($AD$25),FALSE)*eurostat_source[[#This Row],[2020 1]]</f>
        <v>0</v>
      </c>
      <c r="AN83" s="161">
        <f>VLOOKUP(eurostat_source[[#This Row],[energy carrier EUCalc]],$B$7:$AN$20,COLUMN()-COLUMN($AD$25),FALSE)*eurostat_source[[#This Row],[2020 1]]</f>
        <v>0</v>
      </c>
    </row>
    <row r="84" spans="1:40" x14ac:dyDescent="0.3">
      <c r="A84" t="str">
        <f t="shared" si="53"/>
        <v>heat-ambientCzech Republic</v>
      </c>
      <c r="B84" t="s">
        <v>13</v>
      </c>
      <c r="C84" t="s">
        <v>37</v>
      </c>
      <c r="D84" s="161">
        <v>0</v>
      </c>
      <c r="E84" s="161">
        <v>0</v>
      </c>
      <c r="F84" s="161">
        <v>0</v>
      </c>
      <c r="G84" s="161">
        <v>0</v>
      </c>
      <c r="H84" s="161">
        <v>0</v>
      </c>
      <c r="I84" s="161">
        <v>0</v>
      </c>
      <c r="J84" s="161">
        <v>0</v>
      </c>
      <c r="K84" s="161">
        <v>0</v>
      </c>
      <c r="L84" s="161">
        <v>0</v>
      </c>
      <c r="M84" s="161">
        <v>0</v>
      </c>
      <c r="N84" s="161">
        <v>0</v>
      </c>
      <c r="O84" s="161">
        <v>0</v>
      </c>
      <c r="P84" s="161">
        <v>0</v>
      </c>
      <c r="Q84" s="161">
        <v>1.1724013959444365E-3</v>
      </c>
      <c r="R84" s="161">
        <v>1.7715504522362816E-3</v>
      </c>
      <c r="S84" s="161">
        <v>2.2492966174906541E-3</v>
      </c>
      <c r="T84" s="161">
        <v>2.8717612958322897E-3</v>
      </c>
      <c r="U84" s="161">
        <v>4.0273287760114497E-3</v>
      </c>
      <c r="V84" s="161">
        <v>4.9694223779912635E-3</v>
      </c>
      <c r="W84" s="161">
        <v>5.8855265182391064E-3</v>
      </c>
      <c r="X84" s="161">
        <v>6.4277197387850506E-3</v>
      </c>
      <c r="Y84" s="161">
        <v>8.2321283272872754E-3</v>
      </c>
      <c r="Z84" s="161">
        <v>8.6828568485694674E-3</v>
      </c>
      <c r="AA84" s="161">
        <v>9.170335625216585E-3</v>
      </c>
      <c r="AB84" s="161">
        <v>1.1508749347417378E-2</v>
      </c>
      <c r="AC84" s="161">
        <v>1.2667829846840974E-2</v>
      </c>
      <c r="AD84" s="161">
        <v>1.4100193727521188E-2</v>
      </c>
      <c r="AE84" s="161">
        <v>1.6305598834467191E-2</v>
      </c>
      <c r="AF84" s="161">
        <f t="shared" si="56"/>
        <v>1.7533425840312766E-2</v>
      </c>
      <c r="AG84" s="161">
        <f t="shared" si="57"/>
        <v>1.8789826186544914E-2</v>
      </c>
      <c r="AH84" s="161">
        <f t="shared" si="58"/>
        <v>2.0080256153375494E-2</v>
      </c>
      <c r="AI84" s="161"/>
      <c r="AJ84" s="161"/>
      <c r="AK84" s="161">
        <f>VLOOKUP(eurostat_source[[#This Row],[energy carrier EUCalc]],$B$7:$AN$20,COLUMN()-COLUMN($AD$25),FALSE)*eurostat_source[[#This Row],[2020 1]]</f>
        <v>0</v>
      </c>
      <c r="AL84" s="161">
        <f>VLOOKUP(eurostat_source[[#This Row],[energy carrier EUCalc]],$B$7:$AN$20,COLUMN()-COLUMN($AD$25),FALSE)*eurostat_source[[#This Row],[2020 1]]</f>
        <v>0</v>
      </c>
      <c r="AM84" s="161">
        <f>VLOOKUP(eurostat_source[[#This Row],[energy carrier EUCalc]],$B$7:$AN$20,COLUMN()-COLUMN($AD$25),FALSE)*eurostat_source[[#This Row],[2020 1]]</f>
        <v>0</v>
      </c>
      <c r="AN84" s="161">
        <f>VLOOKUP(eurostat_source[[#This Row],[energy carrier EUCalc]],$B$7:$AN$20,COLUMN()-COLUMN($AD$25),FALSE)*eurostat_source[[#This Row],[2020 1]]</f>
        <v>0</v>
      </c>
    </row>
    <row r="85" spans="1:40" x14ac:dyDescent="0.3">
      <c r="A85" t="str">
        <f t="shared" si="53"/>
        <v>heat-geothermalCzech Republic</v>
      </c>
      <c r="B85" t="s">
        <v>13</v>
      </c>
      <c r="C85" t="s">
        <v>40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I85" s="161">
        <v>0</v>
      </c>
      <c r="J85" s="161">
        <v>0</v>
      </c>
      <c r="K85" s="161">
        <v>0</v>
      </c>
      <c r="L85" s="161">
        <v>0</v>
      </c>
      <c r="M85" s="161">
        <v>0</v>
      </c>
      <c r="N85" s="161">
        <v>0</v>
      </c>
      <c r="O85" s="161">
        <v>0</v>
      </c>
      <c r="P85" s="161">
        <v>0</v>
      </c>
      <c r="Q85" s="161">
        <v>0</v>
      </c>
      <c r="R85" s="161">
        <v>0</v>
      </c>
      <c r="S85" s="161">
        <v>0</v>
      </c>
      <c r="T85" s="161">
        <v>0</v>
      </c>
      <c r="U85" s="161">
        <v>0</v>
      </c>
      <c r="V85" s="161">
        <v>0</v>
      </c>
      <c r="W85" s="161">
        <v>0</v>
      </c>
      <c r="X85" s="161">
        <v>0</v>
      </c>
      <c r="Y85" s="161">
        <v>0</v>
      </c>
      <c r="Z85" s="161">
        <v>0</v>
      </c>
      <c r="AA85" s="161">
        <v>0</v>
      </c>
      <c r="AB85" s="161">
        <v>0</v>
      </c>
      <c r="AC85" s="161">
        <v>0</v>
      </c>
      <c r="AD85" s="161">
        <v>0</v>
      </c>
      <c r="AE85" s="161">
        <v>0</v>
      </c>
      <c r="AF85" s="161">
        <f t="shared" si="56"/>
        <v>0</v>
      </c>
      <c r="AG85" s="161">
        <f t="shared" si="57"/>
        <v>0</v>
      </c>
      <c r="AH85" s="161">
        <f t="shared" si="58"/>
        <v>0</v>
      </c>
      <c r="AI85" s="161"/>
      <c r="AJ85" s="161"/>
      <c r="AK85" s="161">
        <f>VLOOKUP(eurostat_source[[#This Row],[energy carrier EUCalc]],$B$7:$AN$20,COLUMN()-COLUMN($AD$25),FALSE)*eurostat_source[[#This Row],[2020 1]]</f>
        <v>0</v>
      </c>
      <c r="AL85" s="161">
        <f>VLOOKUP(eurostat_source[[#This Row],[energy carrier EUCalc]],$B$7:$AN$20,COLUMN()-COLUMN($AD$25),FALSE)*eurostat_source[[#This Row],[2020 1]]</f>
        <v>0</v>
      </c>
      <c r="AM85" s="161">
        <f>VLOOKUP(eurostat_source[[#This Row],[energy carrier EUCalc]],$B$7:$AN$20,COLUMN()-COLUMN($AD$25),FALSE)*eurostat_source[[#This Row],[2020 1]]</f>
        <v>0</v>
      </c>
      <c r="AN85" s="161">
        <f>VLOOKUP(eurostat_source[[#This Row],[energy carrier EUCalc]],$B$7:$AN$20,COLUMN()-COLUMN($AD$25),FALSE)*eurostat_source[[#This Row],[2020 1]]</f>
        <v>0</v>
      </c>
    </row>
    <row r="86" spans="1:40" x14ac:dyDescent="0.3">
      <c r="A86" t="str">
        <f t="shared" si="53"/>
        <v>heat-solarCzech Republic</v>
      </c>
      <c r="B86" t="s">
        <v>13</v>
      </c>
      <c r="C86" t="s">
        <v>38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I86" s="161">
        <v>0</v>
      </c>
      <c r="J86" s="161">
        <v>0</v>
      </c>
      <c r="K86" s="161">
        <v>0</v>
      </c>
      <c r="L86" s="161">
        <v>0</v>
      </c>
      <c r="M86" s="161">
        <v>0</v>
      </c>
      <c r="N86" s="161">
        <v>0</v>
      </c>
      <c r="O86" s="161">
        <v>0</v>
      </c>
      <c r="P86" s="161">
        <v>0</v>
      </c>
      <c r="Q86" s="161">
        <v>2.4432379376813793E-4</v>
      </c>
      <c r="R86" s="161">
        <v>2.7505465204789007E-4</v>
      </c>
      <c r="S86" s="161">
        <v>3.3875825370938476E-4</v>
      </c>
      <c r="T86" s="161">
        <v>4.1246660491707412E-4</v>
      </c>
      <c r="U86" s="161">
        <v>5.5657801137972817E-4</v>
      </c>
      <c r="V86" s="161">
        <v>6.8509072702319681E-4</v>
      </c>
      <c r="W86" s="161">
        <v>8.8745565201925911E-4</v>
      </c>
      <c r="X86" s="161">
        <v>1.100831207331913E-3</v>
      </c>
      <c r="Y86" s="161">
        <v>1.473542107434584E-3</v>
      </c>
      <c r="Z86" s="161">
        <v>1.7727225908779087E-3</v>
      </c>
      <c r="AA86" s="161">
        <v>1.9610092990912588E-3</v>
      </c>
      <c r="AB86" s="161">
        <v>2.3248284053074852E-3</v>
      </c>
      <c r="AC86" s="161">
        <v>2.408747923110272E-3</v>
      </c>
      <c r="AD86" s="161">
        <v>2.4363383056342793E-3</v>
      </c>
      <c r="AE86" s="161">
        <v>2.5206052001021375E-3</v>
      </c>
      <c r="AF86" s="161">
        <f t="shared" si="56"/>
        <v>2.7170079189743784E-3</v>
      </c>
      <c r="AG86" s="161">
        <f t="shared" si="57"/>
        <v>2.9201996381694965E-3</v>
      </c>
      <c r="AH86" s="161">
        <f t="shared" si="58"/>
        <v>3.1234740367845201E-3</v>
      </c>
      <c r="AI86" s="161"/>
      <c r="AJ86" s="161"/>
      <c r="AK86" s="161">
        <f>VLOOKUP(eurostat_source[[#This Row],[energy carrier EUCalc]],$B$7:$AN$20,COLUMN()-COLUMN($AD$25),FALSE)*eurostat_source[[#This Row],[2020 1]]</f>
        <v>0</v>
      </c>
      <c r="AL86" s="161">
        <f>VLOOKUP(eurostat_source[[#This Row],[energy carrier EUCalc]],$B$7:$AN$20,COLUMN()-COLUMN($AD$25),FALSE)*eurostat_source[[#This Row],[2020 1]]</f>
        <v>0</v>
      </c>
      <c r="AM86" s="161">
        <f>VLOOKUP(eurostat_source[[#This Row],[energy carrier EUCalc]],$B$7:$AN$20,COLUMN()-COLUMN($AD$25),FALSE)*eurostat_source[[#This Row],[2020 1]]</f>
        <v>0</v>
      </c>
      <c r="AN86" s="161">
        <f>VLOOKUP(eurostat_source[[#This Row],[energy carrier EUCalc]],$B$7:$AN$20,COLUMN()-COLUMN($AD$25),FALSE)*eurostat_source[[#This Row],[2020 1]]</f>
        <v>0</v>
      </c>
    </row>
    <row r="87" spans="1:40" x14ac:dyDescent="0.3">
      <c r="A87" t="str">
        <f t="shared" si="53"/>
        <v>liquid-bioCzech Republic</v>
      </c>
      <c r="B87" t="s">
        <v>13</v>
      </c>
      <c r="C87" t="s">
        <v>76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I87" s="161">
        <v>0</v>
      </c>
      <c r="J87" s="161">
        <v>0</v>
      </c>
      <c r="K87" s="161">
        <v>0</v>
      </c>
      <c r="L87" s="161">
        <v>0</v>
      </c>
      <c r="M87" s="161">
        <v>0</v>
      </c>
      <c r="N87" s="161">
        <v>0</v>
      </c>
      <c r="O87" s="161">
        <v>0</v>
      </c>
      <c r="P87" s="161">
        <v>0</v>
      </c>
      <c r="Q87" s="161">
        <v>0</v>
      </c>
      <c r="R87" s="161">
        <v>0</v>
      </c>
      <c r="S87" s="161">
        <v>0</v>
      </c>
      <c r="T87" s="161">
        <v>0</v>
      </c>
      <c r="U87" s="161">
        <v>0</v>
      </c>
      <c r="V87" s="161">
        <v>0</v>
      </c>
      <c r="W87" s="161">
        <v>0</v>
      </c>
      <c r="X87" s="161">
        <v>0</v>
      </c>
      <c r="Y87" s="161">
        <v>0</v>
      </c>
      <c r="Z87" s="161">
        <v>0</v>
      </c>
      <c r="AA87" s="161">
        <v>0</v>
      </c>
      <c r="AB87" s="161">
        <v>0</v>
      </c>
      <c r="AC87" s="161">
        <v>0</v>
      </c>
      <c r="AD87" s="161">
        <v>0</v>
      </c>
      <c r="AE87" s="161">
        <v>0</v>
      </c>
      <c r="AF87" s="161">
        <f t="shared" si="56"/>
        <v>0</v>
      </c>
      <c r="AG87" s="161">
        <f t="shared" si="57"/>
        <v>0</v>
      </c>
      <c r="AH87" s="161">
        <f t="shared" si="58"/>
        <v>0</v>
      </c>
      <c r="AI87" s="161"/>
      <c r="AJ87" s="161"/>
      <c r="AK87" s="161">
        <f>VLOOKUP(eurostat_source[[#This Row],[energy carrier EUCalc]],$B$7:$AN$20,COLUMN()-COLUMN($AD$25),FALSE)*eurostat_source[[#This Row],[2020 1]]</f>
        <v>0</v>
      </c>
      <c r="AL87" s="161">
        <f>VLOOKUP(eurostat_source[[#This Row],[energy carrier EUCalc]],$B$7:$AN$20,COLUMN()-COLUMN($AD$25),FALSE)*eurostat_source[[#This Row],[2020 1]]</f>
        <v>0</v>
      </c>
      <c r="AM87" s="161">
        <f>VLOOKUP(eurostat_source[[#This Row],[energy carrier EUCalc]],$B$7:$AN$20,COLUMN()-COLUMN($AD$25),FALSE)*eurostat_source[[#This Row],[2020 1]]</f>
        <v>0</v>
      </c>
      <c r="AN87" s="161">
        <f>VLOOKUP(eurostat_source[[#This Row],[energy carrier EUCalc]],$B$7:$AN$20,COLUMN()-COLUMN($AD$25),FALSE)*eurostat_source[[#This Row],[2020 1]]</f>
        <v>0</v>
      </c>
    </row>
    <row r="88" spans="1:40" x14ac:dyDescent="0.3">
      <c r="A88" t="str">
        <f t="shared" si="53"/>
        <v>liquid-ff-heatingoilCzech Republic</v>
      </c>
      <c r="B88" t="s">
        <v>13</v>
      </c>
      <c r="C88" t="s">
        <v>34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I88" s="161">
        <v>0</v>
      </c>
      <c r="J88" s="161">
        <v>0</v>
      </c>
      <c r="K88" s="161">
        <v>0</v>
      </c>
      <c r="L88" s="161">
        <v>0</v>
      </c>
      <c r="M88" s="161">
        <v>0</v>
      </c>
      <c r="N88" s="161">
        <v>0</v>
      </c>
      <c r="O88" s="161">
        <v>0</v>
      </c>
      <c r="P88" s="161">
        <v>0</v>
      </c>
      <c r="Q88" s="161">
        <v>0</v>
      </c>
      <c r="R88" s="161">
        <v>0</v>
      </c>
      <c r="S88" s="161">
        <v>0</v>
      </c>
      <c r="T88" s="161">
        <v>0</v>
      </c>
      <c r="U88" s="161">
        <v>0</v>
      </c>
      <c r="V88" s="161">
        <v>0</v>
      </c>
      <c r="W88" s="161">
        <v>0</v>
      </c>
      <c r="X88" s="161">
        <v>0</v>
      </c>
      <c r="Y88" s="161">
        <v>0</v>
      </c>
      <c r="Z88" s="161">
        <v>0</v>
      </c>
      <c r="AA88" s="161">
        <v>0</v>
      </c>
      <c r="AB88" s="161">
        <v>0</v>
      </c>
      <c r="AC88" s="161">
        <v>0</v>
      </c>
      <c r="AD88" s="161">
        <v>0</v>
      </c>
      <c r="AE88" s="161">
        <v>0</v>
      </c>
      <c r="AF88" s="161">
        <f t="shared" si="56"/>
        <v>0</v>
      </c>
      <c r="AG88" s="161">
        <f t="shared" si="57"/>
        <v>0</v>
      </c>
      <c r="AH88" s="161">
        <f t="shared" si="58"/>
        <v>0</v>
      </c>
      <c r="AI88" s="161"/>
      <c r="AJ88" s="161"/>
      <c r="AK88" s="161">
        <f>VLOOKUP(eurostat_source[[#This Row],[energy carrier EUCalc]],$B$7:$AN$20,COLUMN()-COLUMN($AD$25),FALSE)*eurostat_source[[#This Row],[2020 1]]</f>
        <v>0</v>
      </c>
      <c r="AL88" s="161">
        <f>VLOOKUP(eurostat_source[[#This Row],[energy carrier EUCalc]],$B$7:$AN$20,COLUMN()-COLUMN($AD$25),FALSE)*eurostat_source[[#This Row],[2020 1]]</f>
        <v>0</v>
      </c>
      <c r="AM88" s="161">
        <f>VLOOKUP(eurostat_source[[#This Row],[energy carrier EUCalc]],$B$7:$AN$20,COLUMN()-COLUMN($AD$25),FALSE)*eurostat_source[[#This Row],[2020 1]]</f>
        <v>0</v>
      </c>
      <c r="AN88" s="161">
        <f>VLOOKUP(eurostat_source[[#This Row],[energy carrier EUCalc]],$B$7:$AN$20,COLUMN()-COLUMN($AD$25),FALSE)*eurostat_source[[#This Row],[2020 1]]</f>
        <v>0</v>
      </c>
    </row>
    <row r="89" spans="1:40" x14ac:dyDescent="0.3">
      <c r="A89" t="str">
        <f t="shared" si="53"/>
        <v>solid-bioCzech Republic</v>
      </c>
      <c r="B89" t="s">
        <v>13</v>
      </c>
      <c r="C89" t="s">
        <v>77</v>
      </c>
      <c r="D89" s="161">
        <v>0.16502214946440663</v>
      </c>
      <c r="E89" s="161">
        <v>0.17265822046769091</v>
      </c>
      <c r="F89" s="161">
        <v>0.18384358009350468</v>
      </c>
      <c r="G89" s="161">
        <v>0.17012150708574447</v>
      </c>
      <c r="H89" s="161">
        <v>0.15037049849615816</v>
      </c>
      <c r="I89" s="161">
        <v>0.14230647726096199</v>
      </c>
      <c r="J89" s="161">
        <v>0.12969705772270976</v>
      </c>
      <c r="K89" s="161">
        <v>0.14370729278536945</v>
      </c>
      <c r="L89" s="161">
        <v>0.16172701378215559</v>
      </c>
      <c r="M89" s="161">
        <v>0.18099733314749625</v>
      </c>
      <c r="N89" s="161">
        <v>0.19154678342473969</v>
      </c>
      <c r="O89" s="161">
        <v>0.18724029084423413</v>
      </c>
      <c r="P89" s="161">
        <v>0.20087296542113145</v>
      </c>
      <c r="Q89" s="161">
        <v>0.19783223934488059</v>
      </c>
      <c r="R89" s="161">
        <v>0.20485031940544249</v>
      </c>
      <c r="S89" s="161">
        <v>0.2163230564540721</v>
      </c>
      <c r="T89" s="161">
        <v>0.21875935471969449</v>
      </c>
      <c r="U89" s="161">
        <v>0.24472420688106977</v>
      </c>
      <c r="V89" s="161">
        <v>0.25401536182774304</v>
      </c>
      <c r="W89" s="161">
        <v>0.26242316158240553</v>
      </c>
      <c r="X89" s="161">
        <v>0.24318716660615394</v>
      </c>
      <c r="Y89" s="161">
        <v>0.27014480996537815</v>
      </c>
      <c r="Z89" s="161">
        <v>0.27277291310848661</v>
      </c>
      <c r="AA89" s="161">
        <v>0.27807425095050015</v>
      </c>
      <c r="AB89" s="161">
        <v>0.31175490233788455</v>
      </c>
      <c r="AC89" s="161">
        <v>0.30535325893369575</v>
      </c>
      <c r="AD89" s="161">
        <v>0.29520047168439939</v>
      </c>
      <c r="AE89" s="161">
        <v>0.29583988234888581</v>
      </c>
      <c r="AF89" s="161">
        <f t="shared" si="56"/>
        <v>0.30095144989566741</v>
      </c>
      <c r="AG89" s="161">
        <f t="shared" si="57"/>
        <v>0.30564505870245984</v>
      </c>
      <c r="AH89" s="161">
        <f t="shared" si="58"/>
        <v>0.30996724841446527</v>
      </c>
      <c r="AI89" s="161"/>
      <c r="AJ89" s="161"/>
      <c r="AK89" s="161">
        <f>VLOOKUP(eurostat_source[[#This Row],[energy carrier EUCalc]],$B$7:$AN$20,COLUMN()-COLUMN($AD$25),FALSE)*eurostat_source[[#This Row],[2020 1]]</f>
        <v>0</v>
      </c>
      <c r="AL89" s="161">
        <f>VLOOKUP(eurostat_source[[#This Row],[energy carrier EUCalc]],$B$7:$AN$20,COLUMN()-COLUMN($AD$25),FALSE)*eurostat_source[[#This Row],[2020 1]]</f>
        <v>0</v>
      </c>
      <c r="AM89" s="161">
        <f>VLOOKUP(eurostat_source[[#This Row],[energy carrier EUCalc]],$B$7:$AN$20,COLUMN()-COLUMN($AD$25),FALSE)*eurostat_source[[#This Row],[2020 1]]</f>
        <v>0</v>
      </c>
      <c r="AN89" s="161">
        <f>VLOOKUP(eurostat_source[[#This Row],[energy carrier EUCalc]],$B$7:$AN$20,COLUMN()-COLUMN($AD$25),FALSE)*eurostat_source[[#This Row],[2020 1]]</f>
        <v>0</v>
      </c>
    </row>
    <row r="90" spans="1:40" x14ac:dyDescent="0.3">
      <c r="A90" t="str">
        <f t="shared" ref="A90:A153" si="59">C90&amp;B90</f>
        <v>solid-ff-coalCzech Republic</v>
      </c>
      <c r="B90" t="s">
        <v>13</v>
      </c>
      <c r="C90" t="s">
        <v>39</v>
      </c>
      <c r="D90" s="161">
        <v>0.49203377649328089</v>
      </c>
      <c r="E90" s="161">
        <v>0.45585870784651084</v>
      </c>
      <c r="F90" s="161">
        <v>0.41606175150114744</v>
      </c>
      <c r="G90" s="161">
        <v>0.38019050525570464</v>
      </c>
      <c r="H90" s="161">
        <v>0.35263834074128853</v>
      </c>
      <c r="I90" s="161">
        <v>0.31364023711994304</v>
      </c>
      <c r="J90" s="161">
        <v>0.30393184137926077</v>
      </c>
      <c r="K90" s="161">
        <v>0.28161614004260782</v>
      </c>
      <c r="L90" s="161">
        <v>0.21740636626538903</v>
      </c>
      <c r="M90" s="161">
        <v>0.17582745485476697</v>
      </c>
      <c r="N90" s="161">
        <v>0.17398616143410695</v>
      </c>
      <c r="O90" s="161">
        <v>0.16221055745144872</v>
      </c>
      <c r="P90" s="161">
        <v>0.15401199315202871</v>
      </c>
      <c r="Q90" s="161">
        <v>0.14742991655769117</v>
      </c>
      <c r="R90" s="161">
        <v>0.14533058396831916</v>
      </c>
      <c r="S90" s="161">
        <v>0.12504161744246794</v>
      </c>
      <c r="T90" s="161">
        <v>0.14100543536193721</v>
      </c>
      <c r="U90" s="161">
        <v>0.12164090109563273</v>
      </c>
      <c r="V90" s="161">
        <v>0.12016375866328702</v>
      </c>
      <c r="W90" s="161">
        <v>0.13043668049017135</v>
      </c>
      <c r="X90" s="161">
        <v>0.15324308483490995</v>
      </c>
      <c r="Y90" s="161">
        <v>0.1545099008335184</v>
      </c>
      <c r="Z90" s="161">
        <v>0.15783744337486794</v>
      </c>
      <c r="AA90" s="161">
        <v>0.16115144135419932</v>
      </c>
      <c r="AB90" s="161">
        <v>0.14990249408905962</v>
      </c>
      <c r="AC90" s="161">
        <v>0.14465794960841516</v>
      </c>
      <c r="AD90" s="161">
        <v>0.13622960490783034</v>
      </c>
      <c r="AE90" s="161">
        <v>0.13684358933265633</v>
      </c>
      <c r="AF90" s="161">
        <f t="shared" si="56"/>
        <v>0.13836385815635868</v>
      </c>
      <c r="AG90" s="161">
        <f t="shared" si="57"/>
        <v>0.14018386810566585</v>
      </c>
      <c r="AH90" s="161">
        <f t="shared" si="58"/>
        <v>0.1411585868672153</v>
      </c>
      <c r="AI90" s="161"/>
      <c r="AJ90" s="161"/>
      <c r="AK90" s="161">
        <f>VLOOKUP(eurostat_source[[#This Row],[energy carrier EUCalc]],$B$7:$AN$20,COLUMN()-COLUMN($AD$25),FALSE)*eurostat_source[[#This Row],[2020 1]]</f>
        <v>0</v>
      </c>
      <c r="AL90" s="161">
        <f>VLOOKUP(eurostat_source[[#This Row],[energy carrier EUCalc]],$B$7:$AN$20,COLUMN()-COLUMN($AD$25),FALSE)*eurostat_source[[#This Row],[2020 1]]</f>
        <v>0</v>
      </c>
      <c r="AM90" s="161">
        <f>VLOOKUP(eurostat_source[[#This Row],[energy carrier EUCalc]],$B$7:$AN$20,COLUMN()-COLUMN($AD$25),FALSE)*eurostat_source[[#This Row],[2020 1]]</f>
        <v>0</v>
      </c>
      <c r="AN90" s="161">
        <f>VLOOKUP(eurostat_source[[#This Row],[energy carrier EUCalc]],$B$7:$AN$20,COLUMN()-COLUMN($AD$25),FALSE)*eurostat_source[[#This Row],[2020 1]]</f>
        <v>0</v>
      </c>
    </row>
    <row r="91" spans="1:40" x14ac:dyDescent="0.3">
      <c r="A91" t="str">
        <f t="shared" si="59"/>
        <v>solid-wasteCzech Republic</v>
      </c>
      <c r="B91" t="s">
        <v>13</v>
      </c>
      <c r="C91" t="s">
        <v>78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I91" s="161">
        <v>0</v>
      </c>
      <c r="J91" s="161">
        <v>0</v>
      </c>
      <c r="K91" s="161">
        <v>0</v>
      </c>
      <c r="L91" s="161">
        <v>0</v>
      </c>
      <c r="M91" s="161">
        <v>0</v>
      </c>
      <c r="N91" s="161">
        <v>0</v>
      </c>
      <c r="O91" s="161">
        <v>0</v>
      </c>
      <c r="P91" s="161">
        <v>0</v>
      </c>
      <c r="Q91" s="161">
        <v>0</v>
      </c>
      <c r="R91" s="161">
        <v>0</v>
      </c>
      <c r="S91" s="161">
        <v>0</v>
      </c>
      <c r="T91" s="161">
        <v>0</v>
      </c>
      <c r="U91" s="161">
        <v>0</v>
      </c>
      <c r="V91" s="161">
        <v>0</v>
      </c>
      <c r="W91" s="161">
        <v>0</v>
      </c>
      <c r="X91" s="161">
        <v>0</v>
      </c>
      <c r="Y91" s="161">
        <v>0</v>
      </c>
      <c r="Z91" s="161">
        <v>0</v>
      </c>
      <c r="AA91" s="161">
        <v>0</v>
      </c>
      <c r="AB91" s="161">
        <v>0</v>
      </c>
      <c r="AC91" s="161">
        <v>0</v>
      </c>
      <c r="AD91" s="161">
        <v>0</v>
      </c>
      <c r="AE91" s="161">
        <v>0</v>
      </c>
      <c r="AF91" s="161">
        <f t="shared" ref="AF91:AF154" si="60">MAX(0,AE91+(AE91-U91)/10)</f>
        <v>0</v>
      </c>
      <c r="AG91" s="161">
        <f t="shared" ref="AG91:AG154" si="61">MAX(0,AF91+(AF91-V91)/10)</f>
        <v>0</v>
      </c>
      <c r="AH91" s="161">
        <f t="shared" ref="AH91:AH154" si="62">MAX(0,AG91+(AG91-W91)/10)</f>
        <v>0</v>
      </c>
      <c r="AI91" s="161"/>
      <c r="AJ91" s="161"/>
      <c r="AK91" s="161">
        <f>VLOOKUP(eurostat_source[[#This Row],[energy carrier EUCalc]],$B$7:$AN$20,COLUMN()-COLUMN($AD$25),FALSE)*eurostat_source[[#This Row],[2020 1]]</f>
        <v>0</v>
      </c>
      <c r="AL91" s="161">
        <f>VLOOKUP(eurostat_source[[#This Row],[energy carrier EUCalc]],$B$7:$AN$20,COLUMN()-COLUMN($AD$25),FALSE)*eurostat_source[[#This Row],[2020 1]]</f>
        <v>0</v>
      </c>
      <c r="AM91" s="161">
        <f>VLOOKUP(eurostat_source[[#This Row],[energy carrier EUCalc]],$B$7:$AN$20,COLUMN()-COLUMN($AD$25),FALSE)*eurostat_source[[#This Row],[2020 1]]</f>
        <v>0</v>
      </c>
      <c r="AN91" s="161">
        <f>VLOOKUP(eurostat_source[[#This Row],[energy carrier EUCalc]],$B$7:$AN$20,COLUMN()-COLUMN($AD$25),FALSE)*eurostat_source[[#This Row],[2020 1]]</f>
        <v>0</v>
      </c>
    </row>
    <row r="92" spans="1:40" x14ac:dyDescent="0.3">
      <c r="A92" t="str">
        <f t="shared" si="59"/>
        <v>electricityDenmark</v>
      </c>
      <c r="B92" t="s">
        <v>17</v>
      </c>
      <c r="C92" t="s">
        <v>35</v>
      </c>
      <c r="D92" s="161">
        <v>0.28285814398900505</v>
      </c>
      <c r="E92" s="161">
        <v>0.27950132862501342</v>
      </c>
      <c r="F92" s="161">
        <v>0.29714642403423247</v>
      </c>
      <c r="G92" s="161">
        <v>0.27398255612236561</v>
      </c>
      <c r="H92" s="161">
        <v>0.29222991415748112</v>
      </c>
      <c r="I92" s="161">
        <v>0.28664961858782451</v>
      </c>
      <c r="J92" s="161">
        <v>0.27969888896154393</v>
      </c>
      <c r="K92" s="161">
        <v>0.29159960975507132</v>
      </c>
      <c r="L92" s="161">
        <v>0.29658639248823521</v>
      </c>
      <c r="M92" s="161">
        <v>0.30277749339071147</v>
      </c>
      <c r="N92" s="161">
        <v>0.31224308783405474</v>
      </c>
      <c r="O92" s="161">
        <v>0.29677081585075255</v>
      </c>
      <c r="P92" s="161">
        <v>0.30529170381845472</v>
      </c>
      <c r="Q92" s="161">
        <v>0.29981736540679943</v>
      </c>
      <c r="R92" s="161">
        <v>0.30252678887941825</v>
      </c>
      <c r="S92" s="161">
        <v>0.29850083774076114</v>
      </c>
      <c r="T92" s="161">
        <v>0.30140189007338503</v>
      </c>
      <c r="U92" s="161">
        <v>0.29226970869723878</v>
      </c>
      <c r="V92" s="161">
        <v>0.29585214371398583</v>
      </c>
      <c r="W92" s="161">
        <v>0.29375895049445983</v>
      </c>
      <c r="X92" s="161">
        <v>0.28052662668563022</v>
      </c>
      <c r="Y92" s="161">
        <v>0.30032641096138368</v>
      </c>
      <c r="Z92" s="161">
        <v>0.30635608470118919</v>
      </c>
      <c r="AA92" s="161">
        <v>0.31131317914307571</v>
      </c>
      <c r="AB92" s="161">
        <v>0.32840877175010491</v>
      </c>
      <c r="AC92" s="161">
        <v>0.3088848678590439</v>
      </c>
      <c r="AD92" s="161">
        <v>0.30089345859699002</v>
      </c>
      <c r="AE92" s="161">
        <v>0.2944633004525905</v>
      </c>
      <c r="AF92" s="161">
        <f t="shared" si="60"/>
        <v>0.29468265962812568</v>
      </c>
      <c r="AG92" s="161">
        <f t="shared" si="61"/>
        <v>0.29456571121953967</v>
      </c>
      <c r="AH92" s="161">
        <f t="shared" si="62"/>
        <v>0.29464638729204767</v>
      </c>
      <c r="AI92" s="161"/>
      <c r="AJ92" s="161"/>
      <c r="AK92" s="161">
        <f>VLOOKUP(eurostat_source[[#This Row],[energy carrier EUCalc]],$B$7:$AN$20,COLUMN()-COLUMN($AD$25),FALSE)*eurostat_source[[#This Row],[2020 1]]</f>
        <v>0</v>
      </c>
      <c r="AL92" s="161">
        <f>VLOOKUP(eurostat_source[[#This Row],[energy carrier EUCalc]],$B$7:$AN$20,COLUMN()-COLUMN($AD$25),FALSE)*eurostat_source[[#This Row],[2020 1]]</f>
        <v>0</v>
      </c>
      <c r="AM92" s="161">
        <f>VLOOKUP(eurostat_source[[#This Row],[energy carrier EUCalc]],$B$7:$AN$20,COLUMN()-COLUMN($AD$25),FALSE)*eurostat_source[[#This Row],[2020 1]]</f>
        <v>0</v>
      </c>
      <c r="AN92" s="161">
        <f>VLOOKUP(eurostat_source[[#This Row],[energy carrier EUCalc]],$B$7:$AN$20,COLUMN()-COLUMN($AD$25),FALSE)*eurostat_source[[#This Row],[2020 1]]</f>
        <v>0</v>
      </c>
    </row>
    <row r="93" spans="1:40" x14ac:dyDescent="0.3">
      <c r="A93" t="str">
        <f t="shared" si="59"/>
        <v>gas-bioDenmark</v>
      </c>
      <c r="B93" t="s">
        <v>17</v>
      </c>
      <c r="C93" t="s">
        <v>67</v>
      </c>
      <c r="D93" s="161">
        <v>0</v>
      </c>
      <c r="E93" s="161">
        <v>0</v>
      </c>
      <c r="F93" s="161">
        <v>0</v>
      </c>
      <c r="G93" s="161">
        <v>0</v>
      </c>
      <c r="H93" s="161">
        <v>0</v>
      </c>
      <c r="I93" s="161">
        <v>0</v>
      </c>
      <c r="J93" s="161">
        <v>0</v>
      </c>
      <c r="K93" s="161">
        <v>0</v>
      </c>
      <c r="L93" s="161">
        <v>0</v>
      </c>
      <c r="M93" s="161">
        <v>0</v>
      </c>
      <c r="N93" s="161">
        <v>0</v>
      </c>
      <c r="O93" s="161">
        <v>0</v>
      </c>
      <c r="P93" s="161">
        <v>0</v>
      </c>
      <c r="Q93" s="161">
        <v>0</v>
      </c>
      <c r="R93" s="161">
        <v>0</v>
      </c>
      <c r="S93" s="161">
        <v>0</v>
      </c>
      <c r="T93" s="161">
        <v>0</v>
      </c>
      <c r="U93" s="161">
        <v>0</v>
      </c>
      <c r="V93" s="161">
        <v>0</v>
      </c>
      <c r="W93" s="161">
        <v>0</v>
      </c>
      <c r="X93" s="161">
        <v>0</v>
      </c>
      <c r="Y93" s="161">
        <v>0</v>
      </c>
      <c r="Z93" s="161">
        <v>0</v>
      </c>
      <c r="AA93" s="161">
        <v>0</v>
      </c>
      <c r="AB93" s="161">
        <v>7.3144538522223275E-4</v>
      </c>
      <c r="AC93" s="161">
        <v>2.1730505025973523E-3</v>
      </c>
      <c r="AD93" s="161">
        <v>6.4817212808868244E-3</v>
      </c>
      <c r="AE93" s="161">
        <v>1.1105062375273757E-2</v>
      </c>
      <c r="AF93" s="161">
        <f t="shared" si="60"/>
        <v>1.2215568612801132E-2</v>
      </c>
      <c r="AG93" s="161">
        <f t="shared" si="61"/>
        <v>1.3437125474081246E-2</v>
      </c>
      <c r="AH93" s="161">
        <f t="shared" si="62"/>
        <v>1.478083802148937E-2</v>
      </c>
      <c r="AI93" s="161"/>
      <c r="AJ93" s="161"/>
      <c r="AK93" s="161">
        <f>VLOOKUP(eurostat_source[[#This Row],[energy carrier EUCalc]],$B$7:$AN$20,COLUMN()-COLUMN($AD$25),FALSE)*eurostat_source[[#This Row],[2020 1]]</f>
        <v>0</v>
      </c>
      <c r="AL93" s="161">
        <f>VLOOKUP(eurostat_source[[#This Row],[energy carrier EUCalc]],$B$7:$AN$20,COLUMN()-COLUMN($AD$25),FALSE)*eurostat_source[[#This Row],[2020 1]]</f>
        <v>0</v>
      </c>
      <c r="AM93" s="161">
        <f>VLOOKUP(eurostat_source[[#This Row],[energy carrier EUCalc]],$B$7:$AN$20,COLUMN()-COLUMN($AD$25),FALSE)*eurostat_source[[#This Row],[2020 1]]</f>
        <v>0</v>
      </c>
      <c r="AN93" s="161">
        <f>VLOOKUP(eurostat_source[[#This Row],[energy carrier EUCalc]],$B$7:$AN$20,COLUMN()-COLUMN($AD$25),FALSE)*eurostat_source[[#This Row],[2020 1]]</f>
        <v>0</v>
      </c>
    </row>
    <row r="94" spans="1:40" x14ac:dyDescent="0.3">
      <c r="A94" t="str">
        <f t="shared" si="59"/>
        <v>gas-ff-naturalDenmark</v>
      </c>
      <c r="B94" t="s">
        <v>17</v>
      </c>
      <c r="C94" t="s">
        <v>33</v>
      </c>
      <c r="D94" s="161">
        <v>0.15709007902623889</v>
      </c>
      <c r="E94" s="161">
        <v>0.17198004416455387</v>
      </c>
      <c r="F94" s="161">
        <v>0.18810298586430696</v>
      </c>
      <c r="G94" s="161">
        <v>0.19882480039401543</v>
      </c>
      <c r="H94" s="161">
        <v>0.20687626638003609</v>
      </c>
      <c r="I94" s="161">
        <v>0.22190459012560676</v>
      </c>
      <c r="J94" s="161">
        <v>0.2356555206709148</v>
      </c>
      <c r="K94" s="161">
        <v>0.23395959229397748</v>
      </c>
      <c r="L94" s="161">
        <v>0.24466775067167759</v>
      </c>
      <c r="M94" s="161">
        <v>0.24725501804307534</v>
      </c>
      <c r="N94" s="161">
        <v>0.24507754245949578</v>
      </c>
      <c r="O94" s="161">
        <v>0.24823215010093749</v>
      </c>
      <c r="P94" s="161">
        <v>0.243316423825507</v>
      </c>
      <c r="Q94" s="161">
        <v>0.25351414441214598</v>
      </c>
      <c r="R94" s="161">
        <v>0.25306300916067814</v>
      </c>
      <c r="S94" s="161">
        <v>0.24425052020329047</v>
      </c>
      <c r="T94" s="161">
        <v>0.23664275756435485</v>
      </c>
      <c r="U94" s="161">
        <v>0.21810149203532905</v>
      </c>
      <c r="V94" s="161">
        <v>0.22111100400574085</v>
      </c>
      <c r="W94" s="161">
        <v>0.22460800556588786</v>
      </c>
      <c r="X94" s="161">
        <v>0.24510613335309667</v>
      </c>
      <c r="Y94" s="161">
        <v>0.23448183425757135</v>
      </c>
      <c r="Z94" s="161">
        <v>0.24104391608351697</v>
      </c>
      <c r="AA94" s="161">
        <v>0.23741651111112669</v>
      </c>
      <c r="AB94" s="161">
        <v>0.2227105664940556</v>
      </c>
      <c r="AC94" s="161">
        <v>0.21975449753678586</v>
      </c>
      <c r="AD94" s="161">
        <v>0.22172510106128798</v>
      </c>
      <c r="AE94" s="161">
        <v>0.21404933083545241</v>
      </c>
      <c r="AF94" s="161">
        <f t="shared" si="60"/>
        <v>0.21364411471546474</v>
      </c>
      <c r="AG94" s="161">
        <f t="shared" si="61"/>
        <v>0.21289742578643714</v>
      </c>
      <c r="AH94" s="161">
        <f t="shared" si="62"/>
        <v>0.21172636780849208</v>
      </c>
      <c r="AI94" s="161"/>
      <c r="AJ94" s="161"/>
      <c r="AK94" s="161">
        <f>VLOOKUP(eurostat_source[[#This Row],[energy carrier EUCalc]],$B$7:$AN$20,COLUMN()-COLUMN($AD$25),FALSE)*eurostat_source[[#This Row],[2020 1]]</f>
        <v>0</v>
      </c>
      <c r="AL94" s="161">
        <f>VLOOKUP(eurostat_source[[#This Row],[energy carrier EUCalc]],$B$7:$AN$20,COLUMN()-COLUMN($AD$25),FALSE)*eurostat_source[[#This Row],[2020 1]]</f>
        <v>0</v>
      </c>
      <c r="AM94" s="161">
        <f>VLOOKUP(eurostat_source[[#This Row],[energy carrier EUCalc]],$B$7:$AN$20,COLUMN()-COLUMN($AD$25),FALSE)*eurostat_source[[#This Row],[2020 1]]</f>
        <v>0</v>
      </c>
      <c r="AN94" s="161">
        <f>VLOOKUP(eurostat_source[[#This Row],[energy carrier EUCalc]],$B$7:$AN$20,COLUMN()-COLUMN($AD$25),FALSE)*eurostat_source[[#This Row],[2020 1]]</f>
        <v>0</v>
      </c>
    </row>
    <row r="95" spans="1:40" x14ac:dyDescent="0.3">
      <c r="A95" t="str">
        <f t="shared" si="59"/>
        <v>heat-ambientDenmark</v>
      </c>
      <c r="B95" t="s">
        <v>17</v>
      </c>
      <c r="C95" t="s">
        <v>37</v>
      </c>
      <c r="D95" s="161">
        <v>1.2748636686817281E-2</v>
      </c>
      <c r="E95" s="161">
        <v>1.1774327789511159E-2</v>
      </c>
      <c r="F95" s="161">
        <v>1.3097832102805776E-2</v>
      </c>
      <c r="G95" s="161">
        <v>1.2912824096618888E-2</v>
      </c>
      <c r="H95" s="161">
        <v>1.41440207959279E-2</v>
      </c>
      <c r="I95" s="161">
        <v>1.4679762406298442E-2</v>
      </c>
      <c r="J95" s="161">
        <v>1.4518007136359853E-2</v>
      </c>
      <c r="K95" s="161">
        <v>1.6377335815753902E-2</v>
      </c>
      <c r="L95" s="161">
        <v>1.7515710566629004E-2</v>
      </c>
      <c r="M95" s="161">
        <v>1.8556341681301665E-2</v>
      </c>
      <c r="N95" s="161">
        <v>1.9800744763106677E-2</v>
      </c>
      <c r="O95" s="161">
        <v>1.9320814050117451E-2</v>
      </c>
      <c r="P95" s="161">
        <v>1.9923462961278868E-2</v>
      </c>
      <c r="Q95" s="161">
        <v>1.9583185385155119E-2</v>
      </c>
      <c r="R95" s="161">
        <v>2.0049220639159999E-2</v>
      </c>
      <c r="S95" s="161">
        <v>2.0909796766051546E-2</v>
      </c>
      <c r="T95" s="161">
        <v>2.325675458386724E-2</v>
      </c>
      <c r="U95" s="161">
        <v>2.2828367162807471E-2</v>
      </c>
      <c r="V95" s="161">
        <v>2.5493755756913653E-2</v>
      </c>
      <c r="W95" s="161">
        <v>2.8037889185772331E-2</v>
      </c>
      <c r="X95" s="161">
        <v>2.8187290125467005E-2</v>
      </c>
      <c r="Y95" s="161">
        <v>3.3457037180588615E-2</v>
      </c>
      <c r="Z95" s="161">
        <v>3.7212195618699831E-2</v>
      </c>
      <c r="AA95" s="161">
        <v>3.921510081895864E-2</v>
      </c>
      <c r="AB95" s="161">
        <v>4.4510814240466719E-2</v>
      </c>
      <c r="AC95" s="161">
        <v>4.6571621005307658E-2</v>
      </c>
      <c r="AD95" s="161">
        <v>5.0334537164111848E-2</v>
      </c>
      <c r="AE95" s="161">
        <v>5.2790534901128637E-2</v>
      </c>
      <c r="AF95" s="161">
        <f t="shared" si="60"/>
        <v>5.5786751674960756E-2</v>
      </c>
      <c r="AG95" s="161">
        <f t="shared" si="61"/>
        <v>5.8816051266765465E-2</v>
      </c>
      <c r="AH95" s="161">
        <f t="shared" si="62"/>
        <v>6.1893867474864778E-2</v>
      </c>
      <c r="AI95" s="161"/>
      <c r="AJ95" s="161"/>
      <c r="AK95" s="161">
        <f>VLOOKUP(eurostat_source[[#This Row],[energy carrier EUCalc]],$B$7:$AN$20,COLUMN()-COLUMN($AD$25),FALSE)*eurostat_source[[#This Row],[2020 1]]</f>
        <v>0</v>
      </c>
      <c r="AL95" s="161">
        <f>VLOOKUP(eurostat_source[[#This Row],[energy carrier EUCalc]],$B$7:$AN$20,COLUMN()-COLUMN($AD$25),FALSE)*eurostat_source[[#This Row],[2020 1]]</f>
        <v>0</v>
      </c>
      <c r="AM95" s="161">
        <f>VLOOKUP(eurostat_source[[#This Row],[energy carrier EUCalc]],$B$7:$AN$20,COLUMN()-COLUMN($AD$25),FALSE)*eurostat_source[[#This Row],[2020 1]]</f>
        <v>0</v>
      </c>
      <c r="AN95" s="161">
        <f>VLOOKUP(eurostat_source[[#This Row],[energy carrier EUCalc]],$B$7:$AN$20,COLUMN()-COLUMN($AD$25),FALSE)*eurostat_source[[#This Row],[2020 1]]</f>
        <v>0</v>
      </c>
    </row>
    <row r="96" spans="1:40" x14ac:dyDescent="0.3">
      <c r="A96" t="str">
        <f t="shared" si="59"/>
        <v>heat-geothermalDenmark</v>
      </c>
      <c r="B96" t="s">
        <v>17</v>
      </c>
      <c r="C96" t="s">
        <v>40</v>
      </c>
      <c r="D96" s="161">
        <v>0</v>
      </c>
      <c r="E96" s="161">
        <v>0</v>
      </c>
      <c r="F96" s="161">
        <v>0</v>
      </c>
      <c r="G96" s="161">
        <v>0</v>
      </c>
      <c r="H96" s="161">
        <v>0</v>
      </c>
      <c r="I96" s="161">
        <v>0</v>
      </c>
      <c r="J96" s="161">
        <v>0</v>
      </c>
      <c r="K96" s="161">
        <v>0</v>
      </c>
      <c r="L96" s="161">
        <v>0</v>
      </c>
      <c r="M96" s="161">
        <v>0</v>
      </c>
      <c r="N96" s="161">
        <v>0</v>
      </c>
      <c r="O96" s="161">
        <v>0</v>
      </c>
      <c r="P96" s="161">
        <v>0</v>
      </c>
      <c r="Q96" s="161">
        <v>0</v>
      </c>
      <c r="R96" s="161">
        <v>0</v>
      </c>
      <c r="S96" s="161">
        <v>0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  <c r="AD96" s="161">
        <v>0</v>
      </c>
      <c r="AE96" s="161">
        <v>0</v>
      </c>
      <c r="AF96" s="161">
        <f t="shared" si="60"/>
        <v>0</v>
      </c>
      <c r="AG96" s="161">
        <f t="shared" si="61"/>
        <v>0</v>
      </c>
      <c r="AH96" s="161">
        <f t="shared" si="62"/>
        <v>0</v>
      </c>
      <c r="AI96" s="161"/>
      <c r="AJ96" s="161"/>
      <c r="AK96" s="161">
        <f>VLOOKUP(eurostat_source[[#This Row],[energy carrier EUCalc]],$B$7:$AN$20,COLUMN()-COLUMN($AD$25),FALSE)*eurostat_source[[#This Row],[2020 1]]</f>
        <v>0</v>
      </c>
      <c r="AL96" s="161">
        <f>VLOOKUP(eurostat_source[[#This Row],[energy carrier EUCalc]],$B$7:$AN$20,COLUMN()-COLUMN($AD$25),FALSE)*eurostat_source[[#This Row],[2020 1]]</f>
        <v>0</v>
      </c>
      <c r="AM96" s="161">
        <f>VLOOKUP(eurostat_source[[#This Row],[energy carrier EUCalc]],$B$7:$AN$20,COLUMN()-COLUMN($AD$25),FALSE)*eurostat_source[[#This Row],[2020 1]]</f>
        <v>0</v>
      </c>
      <c r="AN96" s="161">
        <f>VLOOKUP(eurostat_source[[#This Row],[energy carrier EUCalc]],$B$7:$AN$20,COLUMN()-COLUMN($AD$25),FALSE)*eurostat_source[[#This Row],[2020 1]]</f>
        <v>0</v>
      </c>
    </row>
    <row r="97" spans="1:40" x14ac:dyDescent="0.3">
      <c r="A97" t="str">
        <f t="shared" si="59"/>
        <v>heat-solarDenmark</v>
      </c>
      <c r="B97" t="s">
        <v>17</v>
      </c>
      <c r="C97" t="s">
        <v>38</v>
      </c>
      <c r="D97" s="161">
        <v>6.5010392817899457E-4</v>
      </c>
      <c r="E97" s="161">
        <v>7.4313196285302383E-4</v>
      </c>
      <c r="F97" s="161">
        <v>9.1362905035724268E-4</v>
      </c>
      <c r="G97" s="161">
        <v>9.6499227605255562E-4</v>
      </c>
      <c r="H97" s="161">
        <v>1.1830682402234729E-3</v>
      </c>
      <c r="I97" s="161">
        <v>1.3535703981277984E-3</v>
      </c>
      <c r="J97" s="161">
        <v>1.5546126776453514E-3</v>
      </c>
      <c r="K97" s="161">
        <v>1.7507113291994718E-3</v>
      </c>
      <c r="L97" s="161">
        <v>1.9506712742481146E-3</v>
      </c>
      <c r="M97" s="161">
        <v>2.0691584452172925E-3</v>
      </c>
      <c r="N97" s="161">
        <v>2.2499311227437147E-3</v>
      </c>
      <c r="O97" s="161">
        <v>2.1991529540946781E-3</v>
      </c>
      <c r="P97" s="161">
        <v>2.2968777166972772E-3</v>
      </c>
      <c r="Q97" s="161">
        <v>2.2884539259641831E-3</v>
      </c>
      <c r="R97" s="161">
        <v>2.3830499020456833E-3</v>
      </c>
      <c r="S97" s="161">
        <v>2.475845390565275E-3</v>
      </c>
      <c r="T97" s="161">
        <v>2.6370187167326694E-3</v>
      </c>
      <c r="U97" s="161">
        <v>2.8085486822221266E-3</v>
      </c>
      <c r="V97" s="161">
        <v>3.0779405779405781E-3</v>
      </c>
      <c r="W97" s="161">
        <v>3.3541512697858379E-3</v>
      </c>
      <c r="X97" s="161">
        <v>3.300209807800227E-3</v>
      </c>
      <c r="Y97" s="161">
        <v>3.6302812923925758E-3</v>
      </c>
      <c r="Z97" s="161">
        <v>3.8678882877959983E-3</v>
      </c>
      <c r="AA97" s="161">
        <v>3.9349638504615385E-3</v>
      </c>
      <c r="AB97" s="161">
        <v>4.3338611584356054E-3</v>
      </c>
      <c r="AC97" s="161">
        <v>4.1618364888925908E-3</v>
      </c>
      <c r="AD97" s="161">
        <v>4.0631837823397821E-3</v>
      </c>
      <c r="AE97" s="161">
        <v>4.2075361384962999E-3</v>
      </c>
      <c r="AF97" s="161">
        <f t="shared" si="60"/>
        <v>4.3474348841237177E-3</v>
      </c>
      <c r="AG97" s="161">
        <f t="shared" si="61"/>
        <v>4.4743843147420316E-3</v>
      </c>
      <c r="AH97" s="161">
        <f t="shared" si="62"/>
        <v>4.5864076192376506E-3</v>
      </c>
      <c r="AI97" s="161"/>
      <c r="AJ97" s="161"/>
      <c r="AK97" s="161">
        <f>VLOOKUP(eurostat_source[[#This Row],[energy carrier EUCalc]],$B$7:$AN$20,COLUMN()-COLUMN($AD$25),FALSE)*eurostat_source[[#This Row],[2020 1]]</f>
        <v>0</v>
      </c>
      <c r="AL97" s="161">
        <f>VLOOKUP(eurostat_source[[#This Row],[energy carrier EUCalc]],$B$7:$AN$20,COLUMN()-COLUMN($AD$25),FALSE)*eurostat_source[[#This Row],[2020 1]]</f>
        <v>0</v>
      </c>
      <c r="AM97" s="161">
        <f>VLOOKUP(eurostat_source[[#This Row],[energy carrier EUCalc]],$B$7:$AN$20,COLUMN()-COLUMN($AD$25),FALSE)*eurostat_source[[#This Row],[2020 1]]</f>
        <v>0</v>
      </c>
      <c r="AN97" s="161">
        <f>VLOOKUP(eurostat_source[[#This Row],[energy carrier EUCalc]],$B$7:$AN$20,COLUMN()-COLUMN($AD$25),FALSE)*eurostat_source[[#This Row],[2020 1]]</f>
        <v>0</v>
      </c>
    </row>
    <row r="98" spans="1:40" x14ac:dyDescent="0.3">
      <c r="A98" t="str">
        <f t="shared" si="59"/>
        <v>liquid-bioDenmark</v>
      </c>
      <c r="B98" t="s">
        <v>17</v>
      </c>
      <c r="C98" t="s">
        <v>76</v>
      </c>
      <c r="D98" s="161">
        <v>0</v>
      </c>
      <c r="E98" s="161">
        <v>0</v>
      </c>
      <c r="F98" s="161">
        <v>0</v>
      </c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  <c r="O98" s="161">
        <v>0</v>
      </c>
      <c r="P98" s="161">
        <v>0</v>
      </c>
      <c r="Q98" s="161">
        <v>0</v>
      </c>
      <c r="R98" s="161">
        <v>0</v>
      </c>
      <c r="S98" s="161">
        <v>0</v>
      </c>
      <c r="T98" s="161">
        <v>0</v>
      </c>
      <c r="U98" s="161">
        <v>3.7442936472146233E-5</v>
      </c>
      <c r="V98" s="161">
        <v>6.3225638883533609E-4</v>
      </c>
      <c r="W98" s="161">
        <v>6.392243491349321E-4</v>
      </c>
      <c r="X98" s="161">
        <v>4.6163368707453938E-4</v>
      </c>
      <c r="Y98" s="161">
        <v>7.4961560609876205E-5</v>
      </c>
      <c r="Z98" s="161">
        <v>2.398704236022509E-3</v>
      </c>
      <c r="AA98" s="161">
        <v>6.8849572816502547E-4</v>
      </c>
      <c r="AB98" s="161">
        <v>7.9381669714040753E-5</v>
      </c>
      <c r="AC98" s="161">
        <v>1.1084110750740233E-4</v>
      </c>
      <c r="AD98" s="161">
        <v>1.3934800089998417E-5</v>
      </c>
      <c r="AE98" s="161">
        <v>0</v>
      </c>
      <c r="AF98" s="161">
        <f t="shared" si="60"/>
        <v>0</v>
      </c>
      <c r="AG98" s="161">
        <f t="shared" si="61"/>
        <v>0</v>
      </c>
      <c r="AH98" s="161">
        <f t="shared" si="62"/>
        <v>0</v>
      </c>
      <c r="AI98" s="161"/>
      <c r="AJ98" s="161"/>
      <c r="AK98" s="161">
        <f>VLOOKUP(eurostat_source[[#This Row],[energy carrier EUCalc]],$B$7:$AN$20,COLUMN()-COLUMN($AD$25),FALSE)*eurostat_source[[#This Row],[2020 1]]</f>
        <v>0</v>
      </c>
      <c r="AL98" s="161">
        <f>VLOOKUP(eurostat_source[[#This Row],[energy carrier EUCalc]],$B$7:$AN$20,COLUMN()-COLUMN($AD$25),FALSE)*eurostat_source[[#This Row],[2020 1]]</f>
        <v>0</v>
      </c>
      <c r="AM98" s="161">
        <f>VLOOKUP(eurostat_source[[#This Row],[energy carrier EUCalc]],$B$7:$AN$20,COLUMN()-COLUMN($AD$25),FALSE)*eurostat_source[[#This Row],[2020 1]]</f>
        <v>0</v>
      </c>
      <c r="AN98" s="161">
        <f>VLOOKUP(eurostat_source[[#This Row],[energy carrier EUCalc]],$B$7:$AN$20,COLUMN()-COLUMN($AD$25),FALSE)*eurostat_source[[#This Row],[2020 1]]</f>
        <v>0</v>
      </c>
    </row>
    <row r="99" spans="1:40" x14ac:dyDescent="0.3">
      <c r="A99" t="str">
        <f t="shared" si="59"/>
        <v>liquid-ff-heatingoilDenmark</v>
      </c>
      <c r="B99" t="s">
        <v>17</v>
      </c>
      <c r="C99" t="s">
        <v>34</v>
      </c>
      <c r="D99" s="161">
        <v>0.42054103887356148</v>
      </c>
      <c r="E99" s="161">
        <v>0.40254852247597334</v>
      </c>
      <c r="F99" s="161">
        <v>0.36099044294591376</v>
      </c>
      <c r="G99" s="161">
        <v>0.38048945370458032</v>
      </c>
      <c r="H99" s="161">
        <v>0.35257943097350869</v>
      </c>
      <c r="I99" s="161">
        <v>0.34768107161326489</v>
      </c>
      <c r="J99" s="161">
        <v>0.34465431510930639</v>
      </c>
      <c r="K99" s="161">
        <v>0.32311274239101279</v>
      </c>
      <c r="L99" s="161">
        <v>0.3163142530078451</v>
      </c>
      <c r="M99" s="161">
        <v>0.30373862656226935</v>
      </c>
      <c r="N99" s="161">
        <v>0.26966752281836848</v>
      </c>
      <c r="O99" s="161">
        <v>0.26776394421972366</v>
      </c>
      <c r="P99" s="161">
        <v>0.25430080944730338</v>
      </c>
      <c r="Q99" s="161">
        <v>0.23176414823473043</v>
      </c>
      <c r="R99" s="161">
        <v>0.21697093857363667</v>
      </c>
      <c r="S99" s="161">
        <v>0.20084980103864566</v>
      </c>
      <c r="T99" s="161">
        <v>0.18006289193494648</v>
      </c>
      <c r="U99" s="161">
        <v>0.16237293624551793</v>
      </c>
      <c r="V99" s="161">
        <v>0.15453430585009531</v>
      </c>
      <c r="W99" s="161">
        <v>0.14863573484067102</v>
      </c>
      <c r="X99" s="161">
        <v>0.14368803863151675</v>
      </c>
      <c r="Y99" s="161">
        <v>0.13194650991755263</v>
      </c>
      <c r="Z99" s="161">
        <v>0.11436914791961894</v>
      </c>
      <c r="AA99" s="161">
        <v>0.10621065299604535</v>
      </c>
      <c r="AB99" s="161">
        <v>8.3396870169767129E-2</v>
      </c>
      <c r="AC99" s="161">
        <v>7.8476210109556174E-2</v>
      </c>
      <c r="AD99" s="161">
        <v>7.2588412907839309E-2</v>
      </c>
      <c r="AE99" s="161">
        <v>6.8618008907380762E-2</v>
      </c>
      <c r="AF99" s="161">
        <f t="shared" si="60"/>
        <v>5.9242516173567045E-2</v>
      </c>
      <c r="AG99" s="161">
        <f t="shared" si="61"/>
        <v>4.971333720591422E-2</v>
      </c>
      <c r="AH99" s="161">
        <f t="shared" si="62"/>
        <v>3.9821097442438544E-2</v>
      </c>
      <c r="AI99" s="161"/>
      <c r="AJ99" s="161"/>
      <c r="AK99" s="161">
        <f>VLOOKUP(eurostat_source[[#This Row],[energy carrier EUCalc]],$B$7:$AN$20,COLUMN()-COLUMN($AD$25),FALSE)*eurostat_source[[#This Row],[2020 1]]</f>
        <v>0</v>
      </c>
      <c r="AL99" s="161">
        <f>VLOOKUP(eurostat_source[[#This Row],[energy carrier EUCalc]],$B$7:$AN$20,COLUMN()-COLUMN($AD$25),FALSE)*eurostat_source[[#This Row],[2020 1]]</f>
        <v>0</v>
      </c>
      <c r="AM99" s="161">
        <f>VLOOKUP(eurostat_source[[#This Row],[energy carrier EUCalc]],$B$7:$AN$20,COLUMN()-COLUMN($AD$25),FALSE)*eurostat_source[[#This Row],[2020 1]]</f>
        <v>0</v>
      </c>
      <c r="AN99" s="161">
        <f>VLOOKUP(eurostat_source[[#This Row],[energy carrier EUCalc]],$B$7:$AN$20,COLUMN()-COLUMN($AD$25),FALSE)*eurostat_source[[#This Row],[2020 1]]</f>
        <v>0</v>
      </c>
    </row>
    <row r="100" spans="1:40" x14ac:dyDescent="0.3">
      <c r="A100" t="str">
        <f t="shared" si="59"/>
        <v>solid-bioDenmark</v>
      </c>
      <c r="B100" t="s">
        <v>17</v>
      </c>
      <c r="C100" t="s">
        <v>77</v>
      </c>
      <c r="D100" s="161">
        <v>0.11408762625317653</v>
      </c>
      <c r="E100" s="161">
        <v>0.11873016483930617</v>
      </c>
      <c r="F100" s="161">
        <v>0.12780109899521114</v>
      </c>
      <c r="G100" s="161">
        <v>0.1223504732286347</v>
      </c>
      <c r="H100" s="161">
        <v>0.12437795217079986</v>
      </c>
      <c r="I100" s="161">
        <v>0.1224884064104835</v>
      </c>
      <c r="J100" s="161">
        <v>0.11953295309177284</v>
      </c>
      <c r="K100" s="161">
        <v>0.12923707642384175</v>
      </c>
      <c r="L100" s="161">
        <v>0.11966447378592224</v>
      </c>
      <c r="M100" s="161">
        <v>0.12314762724742349</v>
      </c>
      <c r="N100" s="161">
        <v>0.15059394413387964</v>
      </c>
      <c r="O100" s="161">
        <v>0.16541618791291449</v>
      </c>
      <c r="P100" s="161">
        <v>0.17450835074632851</v>
      </c>
      <c r="Q100" s="161">
        <v>0.19279485293243201</v>
      </c>
      <c r="R100" s="161">
        <v>0.20476861974825752</v>
      </c>
      <c r="S100" s="161">
        <v>0.23251484028770569</v>
      </c>
      <c r="T100" s="161">
        <v>0.25599868712671381</v>
      </c>
      <c r="U100" s="161">
        <v>0.30133516913204322</v>
      </c>
      <c r="V100" s="161">
        <v>0.2986502715121136</v>
      </c>
      <c r="W100" s="161">
        <v>0.30081816655973448</v>
      </c>
      <c r="X100" s="161">
        <v>0.29859283374937939</v>
      </c>
      <c r="Y100" s="161">
        <v>0.29593200537374209</v>
      </c>
      <c r="Z100" s="161">
        <v>0.29459619196339554</v>
      </c>
      <c r="AA100" s="161">
        <v>0.30106758990665267</v>
      </c>
      <c r="AB100" s="161">
        <v>0.31582828913223354</v>
      </c>
      <c r="AC100" s="161">
        <v>0.33986707539030891</v>
      </c>
      <c r="AD100" s="161">
        <v>0.34384255171340261</v>
      </c>
      <c r="AE100" s="161">
        <v>0.35476622638967781</v>
      </c>
      <c r="AF100" s="161">
        <f t="shared" si="60"/>
        <v>0.36010933211544127</v>
      </c>
      <c r="AG100" s="161">
        <f t="shared" si="61"/>
        <v>0.36625523817577404</v>
      </c>
      <c r="AH100" s="161">
        <f t="shared" si="62"/>
        <v>0.37279894533737801</v>
      </c>
      <c r="AI100" s="161"/>
      <c r="AJ100" s="161"/>
      <c r="AK100" s="161">
        <f>VLOOKUP(eurostat_source[[#This Row],[energy carrier EUCalc]],$B$7:$AN$20,COLUMN()-COLUMN($AD$25),FALSE)*eurostat_source[[#This Row],[2020 1]]</f>
        <v>0</v>
      </c>
      <c r="AL100" s="161">
        <f>VLOOKUP(eurostat_source[[#This Row],[energy carrier EUCalc]],$B$7:$AN$20,COLUMN()-COLUMN($AD$25),FALSE)*eurostat_source[[#This Row],[2020 1]]</f>
        <v>0</v>
      </c>
      <c r="AM100" s="161">
        <f>VLOOKUP(eurostat_source[[#This Row],[energy carrier EUCalc]],$B$7:$AN$20,COLUMN()-COLUMN($AD$25),FALSE)*eurostat_source[[#This Row],[2020 1]]</f>
        <v>0</v>
      </c>
      <c r="AN100" s="161">
        <f>VLOOKUP(eurostat_source[[#This Row],[energy carrier EUCalc]],$B$7:$AN$20,COLUMN()-COLUMN($AD$25),FALSE)*eurostat_source[[#This Row],[2020 1]]</f>
        <v>0</v>
      </c>
    </row>
    <row r="101" spans="1:40" x14ac:dyDescent="0.3">
      <c r="A101" t="str">
        <f t="shared" si="59"/>
        <v>solid-ff-coalDenmark</v>
      </c>
      <c r="B101" t="s">
        <v>17</v>
      </c>
      <c r="C101" t="s">
        <v>39</v>
      </c>
      <c r="D101" s="161">
        <v>1.2024371243021843E-2</v>
      </c>
      <c r="E101" s="161">
        <v>1.4722480142789101E-2</v>
      </c>
      <c r="F101" s="161">
        <v>1.1947587007172614E-2</v>
      </c>
      <c r="G101" s="161">
        <v>1.0474900177732517E-2</v>
      </c>
      <c r="H101" s="161">
        <v>8.6093472820229378E-3</v>
      </c>
      <c r="I101" s="161">
        <v>5.2429804583940635E-3</v>
      </c>
      <c r="J101" s="161">
        <v>4.385702352456851E-3</v>
      </c>
      <c r="K101" s="161">
        <v>3.9629319911432277E-3</v>
      </c>
      <c r="L101" s="161">
        <v>3.3007482054429244E-3</v>
      </c>
      <c r="M101" s="161">
        <v>2.4557346300013937E-3</v>
      </c>
      <c r="N101" s="161">
        <v>3.6722686835112295E-4</v>
      </c>
      <c r="O101" s="161">
        <v>2.9693491145971711E-4</v>
      </c>
      <c r="P101" s="161">
        <v>3.6237148443039565E-4</v>
      </c>
      <c r="Q101" s="161">
        <v>2.3784970277281785E-4</v>
      </c>
      <c r="R101" s="161">
        <v>2.3837309680365513E-4</v>
      </c>
      <c r="S101" s="161">
        <v>4.9835857298012771E-4</v>
      </c>
      <c r="T101" s="161">
        <v>0</v>
      </c>
      <c r="U101" s="161">
        <v>2.4633510836938305E-4</v>
      </c>
      <c r="V101" s="161">
        <v>6.4832219437482581E-4</v>
      </c>
      <c r="W101" s="161">
        <v>1.4787773455371379E-4</v>
      </c>
      <c r="X101" s="161">
        <v>1.3723396003508415E-4</v>
      </c>
      <c r="Y101" s="161">
        <v>1.5095945615905943E-4</v>
      </c>
      <c r="Z101" s="161">
        <v>1.5587118976086791E-4</v>
      </c>
      <c r="AA101" s="161">
        <v>1.5350644551434493E-4</v>
      </c>
      <c r="AB101" s="161">
        <v>0</v>
      </c>
      <c r="AC101" s="161">
        <v>0</v>
      </c>
      <c r="AD101" s="161">
        <v>5.7098693051700828E-5</v>
      </c>
      <c r="AE101" s="161">
        <v>0</v>
      </c>
      <c r="AF101" s="161">
        <f t="shared" si="60"/>
        <v>0</v>
      </c>
      <c r="AG101" s="161">
        <f t="shared" si="61"/>
        <v>0</v>
      </c>
      <c r="AH101" s="161">
        <f t="shared" si="62"/>
        <v>0</v>
      </c>
      <c r="AI101" s="161"/>
      <c r="AJ101" s="161"/>
      <c r="AK101" s="161">
        <f>VLOOKUP(eurostat_source[[#This Row],[energy carrier EUCalc]],$B$7:$AN$20,COLUMN()-COLUMN($AD$25),FALSE)*eurostat_source[[#This Row],[2020 1]]</f>
        <v>0</v>
      </c>
      <c r="AL101" s="161">
        <f>VLOOKUP(eurostat_source[[#This Row],[energy carrier EUCalc]],$B$7:$AN$20,COLUMN()-COLUMN($AD$25),FALSE)*eurostat_source[[#This Row],[2020 1]]</f>
        <v>0</v>
      </c>
      <c r="AM101" s="161">
        <f>VLOOKUP(eurostat_source[[#This Row],[energy carrier EUCalc]],$B$7:$AN$20,COLUMN()-COLUMN($AD$25),FALSE)*eurostat_source[[#This Row],[2020 1]]</f>
        <v>0</v>
      </c>
      <c r="AN101" s="161">
        <f>VLOOKUP(eurostat_source[[#This Row],[energy carrier EUCalc]],$B$7:$AN$20,COLUMN()-COLUMN($AD$25),FALSE)*eurostat_source[[#This Row],[2020 1]]</f>
        <v>0</v>
      </c>
    </row>
    <row r="102" spans="1:40" x14ac:dyDescent="0.3">
      <c r="A102" t="str">
        <f t="shared" si="59"/>
        <v>solid-wasteDenmark</v>
      </c>
      <c r="B102" t="s">
        <v>17</v>
      </c>
      <c r="C102" t="s">
        <v>78</v>
      </c>
      <c r="D102" s="161">
        <v>0</v>
      </c>
      <c r="E102" s="161">
        <v>0</v>
      </c>
      <c r="F102" s="161">
        <v>0</v>
      </c>
      <c r="G102" s="161">
        <v>0</v>
      </c>
      <c r="H102" s="161">
        <v>0</v>
      </c>
      <c r="I102" s="161">
        <v>0</v>
      </c>
      <c r="J102" s="161">
        <v>0</v>
      </c>
      <c r="K102" s="161">
        <v>0</v>
      </c>
      <c r="L102" s="161">
        <v>0</v>
      </c>
      <c r="M102" s="161">
        <v>0</v>
      </c>
      <c r="N102" s="161">
        <v>0</v>
      </c>
      <c r="O102" s="161">
        <v>0</v>
      </c>
      <c r="P102" s="161">
        <v>0</v>
      </c>
      <c r="Q102" s="161">
        <v>0</v>
      </c>
      <c r="R102" s="161">
        <v>0</v>
      </c>
      <c r="S102" s="161">
        <v>0</v>
      </c>
      <c r="T102" s="161">
        <v>0</v>
      </c>
      <c r="U102" s="161">
        <v>0</v>
      </c>
      <c r="V102" s="161">
        <v>0</v>
      </c>
      <c r="W102" s="161">
        <v>0</v>
      </c>
      <c r="X102" s="161">
        <v>0</v>
      </c>
      <c r="Y102" s="161">
        <v>0</v>
      </c>
      <c r="Z102" s="161">
        <v>0</v>
      </c>
      <c r="AA102" s="161">
        <v>0</v>
      </c>
      <c r="AB102" s="161">
        <v>0</v>
      </c>
      <c r="AC102" s="161">
        <v>0</v>
      </c>
      <c r="AD102" s="161">
        <v>0</v>
      </c>
      <c r="AE102" s="161">
        <v>0</v>
      </c>
      <c r="AF102" s="161">
        <f t="shared" si="60"/>
        <v>0</v>
      </c>
      <c r="AG102" s="161">
        <f t="shared" si="61"/>
        <v>0</v>
      </c>
      <c r="AH102" s="161">
        <f t="shared" si="62"/>
        <v>0</v>
      </c>
      <c r="AI102" s="161"/>
      <c r="AJ102" s="161"/>
      <c r="AK102" s="161">
        <f>VLOOKUP(eurostat_source[[#This Row],[energy carrier EUCalc]],$B$7:$AN$20,COLUMN()-COLUMN($AD$25),FALSE)*eurostat_source[[#This Row],[2020 1]]</f>
        <v>0</v>
      </c>
      <c r="AL102" s="161">
        <f>VLOOKUP(eurostat_source[[#This Row],[energy carrier EUCalc]],$B$7:$AN$20,COLUMN()-COLUMN($AD$25),FALSE)*eurostat_source[[#This Row],[2020 1]]</f>
        <v>0</v>
      </c>
      <c r="AM102" s="161">
        <f>VLOOKUP(eurostat_source[[#This Row],[energy carrier EUCalc]],$B$7:$AN$20,COLUMN()-COLUMN($AD$25),FALSE)*eurostat_source[[#This Row],[2020 1]]</f>
        <v>0</v>
      </c>
      <c r="AN102" s="161">
        <f>VLOOKUP(eurostat_source[[#This Row],[energy carrier EUCalc]],$B$7:$AN$20,COLUMN()-COLUMN($AD$25),FALSE)*eurostat_source[[#This Row],[2020 1]]</f>
        <v>0</v>
      </c>
    </row>
    <row r="103" spans="1:40" x14ac:dyDescent="0.3">
      <c r="A103" t="str">
        <f t="shared" si="59"/>
        <v>electricityEstonia</v>
      </c>
      <c r="B103" t="s">
        <v>25</v>
      </c>
      <c r="C103" t="s">
        <v>35</v>
      </c>
      <c r="D103" s="161">
        <v>0.19479230417140242</v>
      </c>
      <c r="E103" s="161">
        <v>0.1941783165509825</v>
      </c>
      <c r="F103" s="161">
        <v>0.27748013894864987</v>
      </c>
      <c r="G103" s="161">
        <v>0.25105726002997125</v>
      </c>
      <c r="H103" s="161">
        <v>0.26692740161329753</v>
      </c>
      <c r="I103" s="161">
        <v>0.21119692452895344</v>
      </c>
      <c r="J103" s="161">
        <v>0.1548675149678749</v>
      </c>
      <c r="K103" s="161">
        <v>0.149427376054065</v>
      </c>
      <c r="L103" s="161">
        <v>0.19748094449258802</v>
      </c>
      <c r="M103" s="161">
        <v>0.21549983634832431</v>
      </c>
      <c r="N103" s="161">
        <v>0.22888846923470813</v>
      </c>
      <c r="O103" s="161">
        <v>0.24754201684488145</v>
      </c>
      <c r="P103" s="161">
        <v>0.26043268090834698</v>
      </c>
      <c r="Q103" s="161">
        <v>0.24858710950536139</v>
      </c>
      <c r="R103" s="161">
        <v>0.25249045830966432</v>
      </c>
      <c r="S103" s="161">
        <v>0.27206267236462783</v>
      </c>
      <c r="T103" s="161">
        <v>0.28363017637281701</v>
      </c>
      <c r="U103" s="161">
        <v>0.25439026832198641</v>
      </c>
      <c r="V103" s="161">
        <v>0.25657070124677955</v>
      </c>
      <c r="W103" s="161">
        <v>0.25333172780698654</v>
      </c>
      <c r="X103" s="161">
        <v>0.25991411255618252</v>
      </c>
      <c r="Y103" s="161">
        <v>0.27596587392069888</v>
      </c>
      <c r="Z103" s="161">
        <v>0.26656966653828418</v>
      </c>
      <c r="AA103" s="161">
        <v>0.26575265734427977</v>
      </c>
      <c r="AB103" s="161">
        <v>0.25353184938010365</v>
      </c>
      <c r="AC103" s="161">
        <v>0.25887536850028225</v>
      </c>
      <c r="AD103" s="161">
        <v>0.2658533707656327</v>
      </c>
      <c r="AE103" s="161">
        <v>0.26717214913334425</v>
      </c>
      <c r="AF103" s="161">
        <f t="shared" si="60"/>
        <v>0.26845033721448003</v>
      </c>
      <c r="AG103" s="161">
        <f t="shared" si="61"/>
        <v>0.26963830081125006</v>
      </c>
      <c r="AH103" s="161">
        <f t="shared" si="62"/>
        <v>0.27126895811167639</v>
      </c>
      <c r="AI103" s="161"/>
      <c r="AJ103" s="161"/>
      <c r="AK103" s="161">
        <f>VLOOKUP(eurostat_source[[#This Row],[energy carrier EUCalc]],$B$7:$AN$20,COLUMN()-COLUMN($AD$25),FALSE)*eurostat_source[[#This Row],[2020 1]]</f>
        <v>0</v>
      </c>
      <c r="AL103" s="161">
        <f>VLOOKUP(eurostat_source[[#This Row],[energy carrier EUCalc]],$B$7:$AN$20,COLUMN()-COLUMN($AD$25),FALSE)*eurostat_source[[#This Row],[2020 1]]</f>
        <v>0</v>
      </c>
      <c r="AM103" s="161">
        <f>VLOOKUP(eurostat_source[[#This Row],[energy carrier EUCalc]],$B$7:$AN$20,COLUMN()-COLUMN($AD$25),FALSE)*eurostat_source[[#This Row],[2020 1]]</f>
        <v>0</v>
      </c>
      <c r="AN103" s="161">
        <f>VLOOKUP(eurostat_source[[#This Row],[energy carrier EUCalc]],$B$7:$AN$20,COLUMN()-COLUMN($AD$25),FALSE)*eurostat_source[[#This Row],[2020 1]]</f>
        <v>0</v>
      </c>
    </row>
    <row r="104" spans="1:40" x14ac:dyDescent="0.3">
      <c r="A104" t="str">
        <f t="shared" si="59"/>
        <v>gas-bioEstonia</v>
      </c>
      <c r="B104" t="s">
        <v>25</v>
      </c>
      <c r="C104" t="s">
        <v>67</v>
      </c>
      <c r="D104" s="161">
        <v>0</v>
      </c>
      <c r="E104" s="161">
        <v>0</v>
      </c>
      <c r="F104" s="161">
        <v>0</v>
      </c>
      <c r="G104" s="161">
        <v>0</v>
      </c>
      <c r="H104" s="161">
        <v>0</v>
      </c>
      <c r="I104" s="161">
        <v>0</v>
      </c>
      <c r="J104" s="161">
        <v>0</v>
      </c>
      <c r="K104" s="161">
        <v>0</v>
      </c>
      <c r="L104" s="161">
        <v>0</v>
      </c>
      <c r="M104" s="161">
        <v>0</v>
      </c>
      <c r="N104" s="161">
        <v>0</v>
      </c>
      <c r="O104" s="161">
        <v>0</v>
      </c>
      <c r="P104" s="161">
        <v>0</v>
      </c>
      <c r="Q104" s="161">
        <v>0</v>
      </c>
      <c r="R104" s="161">
        <v>0</v>
      </c>
      <c r="S104" s="161">
        <v>0</v>
      </c>
      <c r="T104" s="161">
        <v>0</v>
      </c>
      <c r="U104" s="161">
        <v>0</v>
      </c>
      <c r="V104" s="161">
        <v>0</v>
      </c>
      <c r="W104" s="161">
        <v>0</v>
      </c>
      <c r="X104" s="161">
        <v>0</v>
      </c>
      <c r="Y104" s="161">
        <v>0</v>
      </c>
      <c r="Z104" s="161">
        <v>0</v>
      </c>
      <c r="AA104" s="161">
        <v>0</v>
      </c>
      <c r="AB104" s="161">
        <v>0</v>
      </c>
      <c r="AC104" s="161">
        <v>0</v>
      </c>
      <c r="AD104" s="161">
        <v>0</v>
      </c>
      <c r="AE104" s="161">
        <v>0</v>
      </c>
      <c r="AF104" s="161">
        <f t="shared" si="60"/>
        <v>0</v>
      </c>
      <c r="AG104" s="161">
        <f t="shared" si="61"/>
        <v>0</v>
      </c>
      <c r="AH104" s="161">
        <f t="shared" si="62"/>
        <v>0</v>
      </c>
      <c r="AI104" s="161"/>
      <c r="AJ104" s="161"/>
      <c r="AK104" s="161">
        <f>VLOOKUP(eurostat_source[[#This Row],[energy carrier EUCalc]],$B$7:$AN$20,COLUMN()-COLUMN($AD$25),FALSE)*eurostat_source[[#This Row],[2020 1]]</f>
        <v>0</v>
      </c>
      <c r="AL104" s="161">
        <f>VLOOKUP(eurostat_source[[#This Row],[energy carrier EUCalc]],$B$7:$AN$20,COLUMN()-COLUMN($AD$25),FALSE)*eurostat_source[[#This Row],[2020 1]]</f>
        <v>0</v>
      </c>
      <c r="AM104" s="161">
        <f>VLOOKUP(eurostat_source[[#This Row],[energy carrier EUCalc]],$B$7:$AN$20,COLUMN()-COLUMN($AD$25),FALSE)*eurostat_source[[#This Row],[2020 1]]</f>
        <v>0</v>
      </c>
      <c r="AN104" s="161">
        <f>VLOOKUP(eurostat_source[[#This Row],[energy carrier EUCalc]],$B$7:$AN$20,COLUMN()-COLUMN($AD$25),FALSE)*eurostat_source[[#This Row],[2020 1]]</f>
        <v>0</v>
      </c>
    </row>
    <row r="105" spans="1:40" x14ac:dyDescent="0.3">
      <c r="A105" t="str">
        <f t="shared" si="59"/>
        <v>gas-ff-naturalEstonia</v>
      </c>
      <c r="B105" t="s">
        <v>25</v>
      </c>
      <c r="C105" t="s">
        <v>33</v>
      </c>
      <c r="D105" s="161">
        <v>0.1463153726284824</v>
      </c>
      <c r="E105" s="161">
        <v>0.24735066966467883</v>
      </c>
      <c r="F105" s="161">
        <v>0.18002980469528898</v>
      </c>
      <c r="G105" s="161">
        <v>0.18320863086825978</v>
      </c>
      <c r="H105" s="161">
        <v>0.18022243950134442</v>
      </c>
      <c r="I105" s="161">
        <v>0.12805791830204533</v>
      </c>
      <c r="J105" s="161">
        <v>6.3606535363885025E-2</v>
      </c>
      <c r="K105" s="161">
        <v>6.244708943201991E-2</v>
      </c>
      <c r="L105" s="161">
        <v>8.739059150814743E-2</v>
      </c>
      <c r="M105" s="161">
        <v>8.8750694140534492E-2</v>
      </c>
      <c r="N105" s="161">
        <v>8.8420934125995526E-2</v>
      </c>
      <c r="O105" s="161">
        <v>8.9993152339556778E-2</v>
      </c>
      <c r="P105" s="161">
        <v>7.6931460957756839E-2</v>
      </c>
      <c r="Q105" s="161">
        <v>7.5918832252354213E-2</v>
      </c>
      <c r="R105" s="161">
        <v>7.8230064083135653E-2</v>
      </c>
      <c r="S105" s="161">
        <v>9.4451909780545171E-2</v>
      </c>
      <c r="T105" s="161">
        <v>9.6589521611381124E-2</v>
      </c>
      <c r="U105" s="161">
        <v>8.5302362835402476E-2</v>
      </c>
      <c r="V105" s="161">
        <v>8.4990935011879085E-2</v>
      </c>
      <c r="W105" s="161">
        <v>8.4330792640017013E-2</v>
      </c>
      <c r="X105" s="161">
        <v>8.8464963660705762E-2</v>
      </c>
      <c r="Y105" s="161">
        <v>9.2900799715892574E-2</v>
      </c>
      <c r="Z105" s="161">
        <v>9.2864943170921518E-2</v>
      </c>
      <c r="AA105" s="161">
        <v>9.204006483025147E-2</v>
      </c>
      <c r="AB105" s="161">
        <v>9.5902512140202401E-2</v>
      </c>
      <c r="AC105" s="161">
        <v>9.5384947765302791E-2</v>
      </c>
      <c r="AD105" s="161">
        <v>0.10582382575555542</v>
      </c>
      <c r="AE105" s="161">
        <v>0.10090909964539346</v>
      </c>
      <c r="AF105" s="161">
        <f t="shared" si="60"/>
        <v>0.10246977332639257</v>
      </c>
      <c r="AG105" s="161">
        <f t="shared" si="61"/>
        <v>0.10421765715784391</v>
      </c>
      <c r="AH105" s="161">
        <f t="shared" si="62"/>
        <v>0.10620634360962659</v>
      </c>
      <c r="AI105" s="161"/>
      <c r="AJ105" s="161"/>
      <c r="AK105" s="161">
        <f>VLOOKUP(eurostat_source[[#This Row],[energy carrier EUCalc]],$B$7:$AN$20,COLUMN()-COLUMN($AD$25),FALSE)*eurostat_source[[#This Row],[2020 1]]</f>
        <v>0</v>
      </c>
      <c r="AL105" s="161">
        <f>VLOOKUP(eurostat_source[[#This Row],[energy carrier EUCalc]],$B$7:$AN$20,COLUMN()-COLUMN($AD$25),FALSE)*eurostat_source[[#This Row],[2020 1]]</f>
        <v>0</v>
      </c>
      <c r="AM105" s="161">
        <f>VLOOKUP(eurostat_source[[#This Row],[energy carrier EUCalc]],$B$7:$AN$20,COLUMN()-COLUMN($AD$25),FALSE)*eurostat_source[[#This Row],[2020 1]]</f>
        <v>0</v>
      </c>
      <c r="AN105" s="161">
        <f>VLOOKUP(eurostat_source[[#This Row],[energy carrier EUCalc]],$B$7:$AN$20,COLUMN()-COLUMN($AD$25),FALSE)*eurostat_source[[#This Row],[2020 1]]</f>
        <v>0</v>
      </c>
    </row>
    <row r="106" spans="1:40" x14ac:dyDescent="0.3">
      <c r="A106" t="str">
        <f t="shared" si="59"/>
        <v>heat-ambientEstonia</v>
      </c>
      <c r="B106" t="s">
        <v>25</v>
      </c>
      <c r="C106" t="s">
        <v>37</v>
      </c>
      <c r="D106" s="161">
        <v>0</v>
      </c>
      <c r="E106" s="161">
        <v>0</v>
      </c>
      <c r="F106" s="161">
        <v>0</v>
      </c>
      <c r="G106" s="161">
        <v>0</v>
      </c>
      <c r="H106" s="161">
        <v>0</v>
      </c>
      <c r="I106" s="161">
        <v>0</v>
      </c>
      <c r="J106" s="161">
        <v>0</v>
      </c>
      <c r="K106" s="161">
        <v>0</v>
      </c>
      <c r="L106" s="161">
        <v>0</v>
      </c>
      <c r="M106" s="161">
        <v>0</v>
      </c>
      <c r="N106" s="161">
        <v>0</v>
      </c>
      <c r="O106" s="161">
        <v>0</v>
      </c>
      <c r="P106" s="161">
        <v>0</v>
      </c>
      <c r="Q106" s="161">
        <v>0</v>
      </c>
      <c r="R106" s="161">
        <v>0</v>
      </c>
      <c r="S106" s="161">
        <v>0</v>
      </c>
      <c r="T106" s="161">
        <v>0</v>
      </c>
      <c r="U106" s="161">
        <v>0</v>
      </c>
      <c r="V106" s="161">
        <v>0</v>
      </c>
      <c r="W106" s="161">
        <v>0</v>
      </c>
      <c r="X106" s="161">
        <v>0</v>
      </c>
      <c r="Y106" s="161">
        <v>0</v>
      </c>
      <c r="Z106" s="161">
        <v>0</v>
      </c>
      <c r="AA106" s="161">
        <v>0</v>
      </c>
      <c r="AB106" s="161">
        <v>0</v>
      </c>
      <c r="AC106" s="161">
        <v>0</v>
      </c>
      <c r="AD106" s="161">
        <v>0</v>
      </c>
      <c r="AE106" s="161">
        <v>0</v>
      </c>
      <c r="AF106" s="161">
        <f t="shared" si="60"/>
        <v>0</v>
      </c>
      <c r="AG106" s="161">
        <f t="shared" si="61"/>
        <v>0</v>
      </c>
      <c r="AH106" s="161">
        <f t="shared" si="62"/>
        <v>0</v>
      </c>
      <c r="AI106" s="161"/>
      <c r="AJ106" s="161"/>
      <c r="AK106" s="161">
        <f>VLOOKUP(eurostat_source[[#This Row],[energy carrier EUCalc]],$B$7:$AN$20,COLUMN()-COLUMN($AD$25),FALSE)*eurostat_source[[#This Row],[2020 1]]</f>
        <v>0</v>
      </c>
      <c r="AL106" s="161">
        <f>VLOOKUP(eurostat_source[[#This Row],[energy carrier EUCalc]],$B$7:$AN$20,COLUMN()-COLUMN($AD$25),FALSE)*eurostat_source[[#This Row],[2020 1]]</f>
        <v>0</v>
      </c>
      <c r="AM106" s="161">
        <f>VLOOKUP(eurostat_source[[#This Row],[energy carrier EUCalc]],$B$7:$AN$20,COLUMN()-COLUMN($AD$25),FALSE)*eurostat_source[[#This Row],[2020 1]]</f>
        <v>0</v>
      </c>
      <c r="AN106" s="161">
        <f>VLOOKUP(eurostat_source[[#This Row],[energy carrier EUCalc]],$B$7:$AN$20,COLUMN()-COLUMN($AD$25),FALSE)*eurostat_source[[#This Row],[2020 1]]</f>
        <v>0</v>
      </c>
    </row>
    <row r="107" spans="1:40" x14ac:dyDescent="0.3">
      <c r="A107" t="str">
        <f t="shared" si="59"/>
        <v>heat-geothermalEstonia</v>
      </c>
      <c r="B107" t="s">
        <v>25</v>
      </c>
      <c r="C107" t="s">
        <v>40</v>
      </c>
      <c r="D107" s="161">
        <v>0</v>
      </c>
      <c r="E107" s="161">
        <v>0</v>
      </c>
      <c r="F107" s="161">
        <v>0</v>
      </c>
      <c r="G107" s="161">
        <v>0</v>
      </c>
      <c r="H107" s="161">
        <v>0</v>
      </c>
      <c r="I107" s="161">
        <v>0</v>
      </c>
      <c r="J107" s="161">
        <v>0</v>
      </c>
      <c r="K107" s="161">
        <v>0</v>
      </c>
      <c r="L107" s="161">
        <v>0</v>
      </c>
      <c r="M107" s="161">
        <v>0</v>
      </c>
      <c r="N107" s="161">
        <v>0</v>
      </c>
      <c r="O107" s="161">
        <v>0</v>
      </c>
      <c r="P107" s="161">
        <v>0</v>
      </c>
      <c r="Q107" s="161">
        <v>0</v>
      </c>
      <c r="R107" s="161">
        <v>0</v>
      </c>
      <c r="S107" s="161">
        <v>0</v>
      </c>
      <c r="T107" s="161">
        <v>0</v>
      </c>
      <c r="U107" s="161">
        <v>0</v>
      </c>
      <c r="V107" s="161">
        <v>0</v>
      </c>
      <c r="W107" s="161">
        <v>0</v>
      </c>
      <c r="X107" s="161">
        <v>0</v>
      </c>
      <c r="Y107" s="161">
        <v>0</v>
      </c>
      <c r="Z107" s="161">
        <v>0</v>
      </c>
      <c r="AA107" s="161">
        <v>0</v>
      </c>
      <c r="AB107" s="161">
        <v>0</v>
      </c>
      <c r="AC107" s="161">
        <v>0</v>
      </c>
      <c r="AD107" s="161">
        <v>0</v>
      </c>
      <c r="AE107" s="161">
        <v>0</v>
      </c>
      <c r="AF107" s="161">
        <f t="shared" si="60"/>
        <v>0</v>
      </c>
      <c r="AG107" s="161">
        <f t="shared" si="61"/>
        <v>0</v>
      </c>
      <c r="AH107" s="161">
        <f t="shared" si="62"/>
        <v>0</v>
      </c>
      <c r="AI107" s="161"/>
      <c r="AJ107" s="161"/>
      <c r="AK107" s="161">
        <f>VLOOKUP(eurostat_source[[#This Row],[energy carrier EUCalc]],$B$7:$AN$20,COLUMN()-COLUMN($AD$25),FALSE)*eurostat_source[[#This Row],[2020 1]]</f>
        <v>0</v>
      </c>
      <c r="AL107" s="161">
        <f>VLOOKUP(eurostat_source[[#This Row],[energy carrier EUCalc]],$B$7:$AN$20,COLUMN()-COLUMN($AD$25),FALSE)*eurostat_source[[#This Row],[2020 1]]</f>
        <v>0</v>
      </c>
      <c r="AM107" s="161">
        <f>VLOOKUP(eurostat_source[[#This Row],[energy carrier EUCalc]],$B$7:$AN$20,COLUMN()-COLUMN($AD$25),FALSE)*eurostat_source[[#This Row],[2020 1]]</f>
        <v>0</v>
      </c>
      <c r="AN107" s="161">
        <f>VLOOKUP(eurostat_source[[#This Row],[energy carrier EUCalc]],$B$7:$AN$20,COLUMN()-COLUMN($AD$25),FALSE)*eurostat_source[[#This Row],[2020 1]]</f>
        <v>0</v>
      </c>
    </row>
    <row r="108" spans="1:40" x14ac:dyDescent="0.3">
      <c r="A108" t="str">
        <f t="shared" si="59"/>
        <v>heat-solarEstonia</v>
      </c>
      <c r="B108" t="s">
        <v>25</v>
      </c>
      <c r="C108" t="s">
        <v>38</v>
      </c>
      <c r="D108" s="161">
        <v>0</v>
      </c>
      <c r="E108" s="161">
        <v>0</v>
      </c>
      <c r="F108" s="161">
        <v>0</v>
      </c>
      <c r="G108" s="161">
        <v>0</v>
      </c>
      <c r="H108" s="161">
        <v>0</v>
      </c>
      <c r="I108" s="161">
        <v>0</v>
      </c>
      <c r="J108" s="161">
        <v>0</v>
      </c>
      <c r="K108" s="161">
        <v>0</v>
      </c>
      <c r="L108" s="161">
        <v>0</v>
      </c>
      <c r="M108" s="161">
        <v>0</v>
      </c>
      <c r="N108" s="161">
        <v>0</v>
      </c>
      <c r="O108" s="161">
        <v>0</v>
      </c>
      <c r="P108" s="161">
        <v>0</v>
      </c>
      <c r="Q108" s="161">
        <v>0</v>
      </c>
      <c r="R108" s="161">
        <v>0</v>
      </c>
      <c r="S108" s="161">
        <v>0</v>
      </c>
      <c r="T108" s="161">
        <v>0</v>
      </c>
      <c r="U108" s="161">
        <v>0</v>
      </c>
      <c r="V108" s="161">
        <v>0</v>
      </c>
      <c r="W108" s="161">
        <v>0</v>
      </c>
      <c r="X108" s="161">
        <v>0</v>
      </c>
      <c r="Y108" s="161">
        <v>0</v>
      </c>
      <c r="Z108" s="161">
        <v>0</v>
      </c>
      <c r="AA108" s="161">
        <v>0</v>
      </c>
      <c r="AB108" s="161">
        <v>0</v>
      </c>
      <c r="AC108" s="161">
        <v>0</v>
      </c>
      <c r="AD108" s="161">
        <v>0</v>
      </c>
      <c r="AE108" s="161">
        <v>0</v>
      </c>
      <c r="AF108" s="161">
        <f t="shared" si="60"/>
        <v>0</v>
      </c>
      <c r="AG108" s="161">
        <f t="shared" si="61"/>
        <v>0</v>
      </c>
      <c r="AH108" s="161">
        <f t="shared" si="62"/>
        <v>0</v>
      </c>
      <c r="AI108" s="161"/>
      <c r="AJ108" s="161"/>
      <c r="AK108" s="161">
        <f>VLOOKUP(eurostat_source[[#This Row],[energy carrier EUCalc]],$B$7:$AN$20,COLUMN()-COLUMN($AD$25),FALSE)*eurostat_source[[#This Row],[2020 1]]</f>
        <v>0</v>
      </c>
      <c r="AL108" s="161">
        <f>VLOOKUP(eurostat_source[[#This Row],[energy carrier EUCalc]],$B$7:$AN$20,COLUMN()-COLUMN($AD$25),FALSE)*eurostat_source[[#This Row],[2020 1]]</f>
        <v>0</v>
      </c>
      <c r="AM108" s="161">
        <f>VLOOKUP(eurostat_source[[#This Row],[energy carrier EUCalc]],$B$7:$AN$20,COLUMN()-COLUMN($AD$25),FALSE)*eurostat_source[[#This Row],[2020 1]]</f>
        <v>0</v>
      </c>
      <c r="AN108" s="161">
        <f>VLOOKUP(eurostat_source[[#This Row],[energy carrier EUCalc]],$B$7:$AN$20,COLUMN()-COLUMN($AD$25),FALSE)*eurostat_source[[#This Row],[2020 1]]</f>
        <v>0</v>
      </c>
    </row>
    <row r="109" spans="1:40" x14ac:dyDescent="0.3">
      <c r="A109" t="str">
        <f t="shared" si="59"/>
        <v>liquid-bioEstonia</v>
      </c>
      <c r="B109" t="s">
        <v>25</v>
      </c>
      <c r="C109" t="s">
        <v>76</v>
      </c>
      <c r="D109" s="161">
        <v>0</v>
      </c>
      <c r="E109" s="161">
        <v>0</v>
      </c>
      <c r="F109" s="161">
        <v>0</v>
      </c>
      <c r="G109" s="161">
        <v>0</v>
      </c>
      <c r="H109" s="161">
        <v>0</v>
      </c>
      <c r="I109" s="161">
        <v>0</v>
      </c>
      <c r="J109" s="161">
        <v>0</v>
      </c>
      <c r="K109" s="161">
        <v>0</v>
      </c>
      <c r="L109" s="161">
        <v>0</v>
      </c>
      <c r="M109" s="161">
        <v>0</v>
      </c>
      <c r="N109" s="161">
        <v>0</v>
      </c>
      <c r="O109" s="161">
        <v>0</v>
      </c>
      <c r="P109" s="161">
        <v>0</v>
      </c>
      <c r="Q109" s="161">
        <v>0</v>
      </c>
      <c r="R109" s="161">
        <v>0</v>
      </c>
      <c r="S109" s="161">
        <v>0</v>
      </c>
      <c r="T109" s="161">
        <v>0</v>
      </c>
      <c r="U109" s="161">
        <v>0</v>
      </c>
      <c r="V109" s="161">
        <v>0</v>
      </c>
      <c r="W109" s="161">
        <v>0</v>
      </c>
      <c r="X109" s="161">
        <v>0</v>
      </c>
      <c r="Y109" s="161">
        <v>0</v>
      </c>
      <c r="Z109" s="161">
        <v>0</v>
      </c>
      <c r="AA109" s="161">
        <v>0</v>
      </c>
      <c r="AB109" s="161">
        <v>0</v>
      </c>
      <c r="AC109" s="161">
        <v>0</v>
      </c>
      <c r="AD109" s="161">
        <v>0</v>
      </c>
      <c r="AE109" s="161">
        <v>0</v>
      </c>
      <c r="AF109" s="161">
        <f t="shared" si="60"/>
        <v>0</v>
      </c>
      <c r="AG109" s="161">
        <f t="shared" si="61"/>
        <v>0</v>
      </c>
      <c r="AH109" s="161">
        <f t="shared" si="62"/>
        <v>0</v>
      </c>
      <c r="AI109" s="161"/>
      <c r="AJ109" s="161"/>
      <c r="AK109" s="161">
        <f>VLOOKUP(eurostat_source[[#This Row],[energy carrier EUCalc]],$B$7:$AN$20,COLUMN()-COLUMN($AD$25),FALSE)*eurostat_source[[#This Row],[2020 1]]</f>
        <v>0</v>
      </c>
      <c r="AL109" s="161">
        <f>VLOOKUP(eurostat_source[[#This Row],[energy carrier EUCalc]],$B$7:$AN$20,COLUMN()-COLUMN($AD$25),FALSE)*eurostat_source[[#This Row],[2020 1]]</f>
        <v>0</v>
      </c>
      <c r="AM109" s="161">
        <f>VLOOKUP(eurostat_source[[#This Row],[energy carrier EUCalc]],$B$7:$AN$20,COLUMN()-COLUMN($AD$25),FALSE)*eurostat_source[[#This Row],[2020 1]]</f>
        <v>0</v>
      </c>
      <c r="AN109" s="161">
        <f>VLOOKUP(eurostat_source[[#This Row],[energy carrier EUCalc]],$B$7:$AN$20,COLUMN()-COLUMN($AD$25),FALSE)*eurostat_source[[#This Row],[2020 1]]</f>
        <v>0</v>
      </c>
    </row>
    <row r="110" spans="1:40" x14ac:dyDescent="0.3">
      <c r="A110" t="str">
        <f t="shared" si="59"/>
        <v>liquid-ff-heatingoilEstonia</v>
      </c>
      <c r="B110" t="s">
        <v>25</v>
      </c>
      <c r="C110" t="s">
        <v>34</v>
      </c>
      <c r="D110" s="161">
        <v>0.15053511826087848</v>
      </c>
      <c r="E110" s="161">
        <v>8.7853162576986984E-2</v>
      </c>
      <c r="F110" s="161">
        <v>5.3892451226295303E-2</v>
      </c>
      <c r="G110" s="161">
        <v>8.763392404793266E-2</v>
      </c>
      <c r="H110" s="161">
        <v>0.13807626497188955</v>
      </c>
      <c r="I110" s="161">
        <v>0.12057642062130963</v>
      </c>
      <c r="J110" s="161">
        <v>6.595790020638298E-2</v>
      </c>
      <c r="K110" s="161">
        <v>8.4427599594454436E-2</v>
      </c>
      <c r="L110" s="161">
        <v>8.2182568530874439E-2</v>
      </c>
      <c r="M110" s="161">
        <v>2.6439858928577992E-2</v>
      </c>
      <c r="N110" s="161">
        <v>2.6109551530910557E-2</v>
      </c>
      <c r="O110" s="161">
        <v>2.9848170839138103E-2</v>
      </c>
      <c r="P110" s="161">
        <v>2.3565315160276268E-2</v>
      </c>
      <c r="Q110" s="161">
        <v>1.8626938870267996E-2</v>
      </c>
      <c r="R110" s="161">
        <v>1.1183242196503467E-2</v>
      </c>
      <c r="S110" s="161">
        <v>1.2035250275392777E-2</v>
      </c>
      <c r="T110" s="161">
        <v>1.415748304410502E-2</v>
      </c>
      <c r="U110" s="161">
        <v>1.0282338806567882E-2</v>
      </c>
      <c r="V110" s="161">
        <v>1.1626797431074554E-2</v>
      </c>
      <c r="W110" s="161">
        <v>7.9004406857057057E-3</v>
      </c>
      <c r="X110" s="161">
        <v>6.0381203978196437E-3</v>
      </c>
      <c r="Y110" s="161">
        <v>8.3838238003016968E-3</v>
      </c>
      <c r="Z110" s="161">
        <v>8.0072654998121807E-3</v>
      </c>
      <c r="AA110" s="161">
        <v>6.6968058837761973E-3</v>
      </c>
      <c r="AB110" s="161">
        <v>6.8517538862212122E-3</v>
      </c>
      <c r="AC110" s="161">
        <v>7.0407075205419327E-3</v>
      </c>
      <c r="AD110" s="161">
        <v>4.8988471304328143E-3</v>
      </c>
      <c r="AE110" s="161">
        <v>3.2369457070828408E-3</v>
      </c>
      <c r="AF110" s="161">
        <f t="shared" si="60"/>
        <v>2.5324063971343368E-3</v>
      </c>
      <c r="AG110" s="161">
        <f t="shared" si="61"/>
        <v>1.622967293740315E-3</v>
      </c>
      <c r="AH110" s="161">
        <f t="shared" si="62"/>
        <v>9.9521995454377593E-4</v>
      </c>
      <c r="AI110" s="161"/>
      <c r="AJ110" s="161"/>
      <c r="AK110" s="161">
        <f>VLOOKUP(eurostat_source[[#This Row],[energy carrier EUCalc]],$B$7:$AN$20,COLUMN()-COLUMN($AD$25),FALSE)*eurostat_source[[#This Row],[2020 1]]</f>
        <v>0</v>
      </c>
      <c r="AL110" s="161">
        <f>VLOOKUP(eurostat_source[[#This Row],[energy carrier EUCalc]],$B$7:$AN$20,COLUMN()-COLUMN($AD$25),FALSE)*eurostat_source[[#This Row],[2020 1]]</f>
        <v>0</v>
      </c>
      <c r="AM110" s="161">
        <f>VLOOKUP(eurostat_source[[#This Row],[energy carrier EUCalc]],$B$7:$AN$20,COLUMN()-COLUMN($AD$25),FALSE)*eurostat_source[[#This Row],[2020 1]]</f>
        <v>0</v>
      </c>
      <c r="AN110" s="161">
        <f>VLOOKUP(eurostat_source[[#This Row],[energy carrier EUCalc]],$B$7:$AN$20,COLUMN()-COLUMN($AD$25),FALSE)*eurostat_source[[#This Row],[2020 1]]</f>
        <v>0</v>
      </c>
    </row>
    <row r="111" spans="1:40" x14ac:dyDescent="0.3">
      <c r="A111" t="str">
        <f t="shared" si="59"/>
        <v>solid-bioEstonia</v>
      </c>
      <c r="B111" t="s">
        <v>25</v>
      </c>
      <c r="C111" t="s">
        <v>77</v>
      </c>
      <c r="D111" s="161">
        <v>0.31280118080877173</v>
      </c>
      <c r="E111" s="161">
        <v>0.29596001564180269</v>
      </c>
      <c r="F111" s="161">
        <v>0.34164943801358005</v>
      </c>
      <c r="G111" s="161">
        <v>0.35506071579037185</v>
      </c>
      <c r="H111" s="161">
        <v>0.33039110241994629</v>
      </c>
      <c r="I111" s="161">
        <v>0.46487494388876749</v>
      </c>
      <c r="J111" s="161">
        <v>0.61184819320016226</v>
      </c>
      <c r="K111" s="161">
        <v>0.63084828530099357</v>
      </c>
      <c r="L111" s="161">
        <v>0.57897586330769901</v>
      </c>
      <c r="M111" s="161">
        <v>0.60229884634762554</v>
      </c>
      <c r="N111" s="161">
        <v>0.60232097007906049</v>
      </c>
      <c r="O111" s="161">
        <v>0.59191576469477047</v>
      </c>
      <c r="P111" s="161">
        <v>0.58865101764530414</v>
      </c>
      <c r="Q111" s="161">
        <v>0.6238083837548426</v>
      </c>
      <c r="R111" s="161">
        <v>0.6108532984393914</v>
      </c>
      <c r="S111" s="161">
        <v>0.57575449808201629</v>
      </c>
      <c r="T111" s="161">
        <v>0.56947190559839933</v>
      </c>
      <c r="U111" s="161">
        <v>0.6321869576825524</v>
      </c>
      <c r="V111" s="161">
        <v>0.62810097798364262</v>
      </c>
      <c r="W111" s="161">
        <v>0.64315248225841259</v>
      </c>
      <c r="X111" s="161">
        <v>0.63268922731184851</v>
      </c>
      <c r="Y111" s="161">
        <v>0.60497287537608546</v>
      </c>
      <c r="Z111" s="161">
        <v>0.61694459105411559</v>
      </c>
      <c r="AA111" s="161">
        <v>0.61922004832438982</v>
      </c>
      <c r="AB111" s="161">
        <v>0.6298611676297442</v>
      </c>
      <c r="AC111" s="161">
        <v>0.62975217267069494</v>
      </c>
      <c r="AD111" s="161">
        <v>0.62028035434617124</v>
      </c>
      <c r="AE111" s="161">
        <v>0.62531512571393788</v>
      </c>
      <c r="AF111" s="161">
        <f t="shared" si="60"/>
        <v>0.62462794251707643</v>
      </c>
      <c r="AG111" s="161">
        <f t="shared" si="61"/>
        <v>0.62428063897041985</v>
      </c>
      <c r="AH111" s="161">
        <f t="shared" si="62"/>
        <v>0.62239345464162055</v>
      </c>
      <c r="AI111" s="161"/>
      <c r="AJ111" s="161"/>
      <c r="AK111" s="161">
        <f>VLOOKUP(eurostat_source[[#This Row],[energy carrier EUCalc]],$B$7:$AN$20,COLUMN()-COLUMN($AD$25),FALSE)*eurostat_source[[#This Row],[2020 1]]</f>
        <v>0</v>
      </c>
      <c r="AL111" s="161">
        <f>VLOOKUP(eurostat_source[[#This Row],[energy carrier EUCalc]],$B$7:$AN$20,COLUMN()-COLUMN($AD$25),FALSE)*eurostat_source[[#This Row],[2020 1]]</f>
        <v>0</v>
      </c>
      <c r="AM111" s="161">
        <f>VLOOKUP(eurostat_source[[#This Row],[energy carrier EUCalc]],$B$7:$AN$20,COLUMN()-COLUMN($AD$25),FALSE)*eurostat_source[[#This Row],[2020 1]]</f>
        <v>0</v>
      </c>
      <c r="AN111" s="161">
        <f>VLOOKUP(eurostat_source[[#This Row],[energy carrier EUCalc]],$B$7:$AN$20,COLUMN()-COLUMN($AD$25),FALSE)*eurostat_source[[#This Row],[2020 1]]</f>
        <v>0</v>
      </c>
    </row>
    <row r="112" spans="1:40" x14ac:dyDescent="0.3">
      <c r="A112" t="str">
        <f t="shared" si="59"/>
        <v>solid-ff-coalEstonia</v>
      </c>
      <c r="B112" t="s">
        <v>25</v>
      </c>
      <c r="C112" t="s">
        <v>39</v>
      </c>
      <c r="D112" s="161">
        <v>0.19555602413046499</v>
      </c>
      <c r="E112" s="161">
        <v>0.1746578355655489</v>
      </c>
      <c r="F112" s="161">
        <v>0.14694816711618583</v>
      </c>
      <c r="G112" s="161">
        <v>0.1230394692634644</v>
      </c>
      <c r="H112" s="161">
        <v>8.4382791493522374E-2</v>
      </c>
      <c r="I112" s="161">
        <v>7.5293792658924288E-2</v>
      </c>
      <c r="J112" s="161">
        <v>0.10371985626169479</v>
      </c>
      <c r="K112" s="161">
        <v>7.2849649618467016E-2</v>
      </c>
      <c r="L112" s="161">
        <v>5.3970032160691093E-2</v>
      </c>
      <c r="M112" s="161">
        <v>6.7010764234937611E-2</v>
      </c>
      <c r="N112" s="161">
        <v>5.4260075029325353E-2</v>
      </c>
      <c r="O112" s="161">
        <v>4.0700895281653188E-2</v>
      </c>
      <c r="P112" s="161">
        <v>5.0419525328315846E-2</v>
      </c>
      <c r="Q112" s="161">
        <v>3.3058735617173783E-2</v>
      </c>
      <c r="R112" s="161">
        <v>4.7242936971305056E-2</v>
      </c>
      <c r="S112" s="161">
        <v>4.5695669497417948E-2</v>
      </c>
      <c r="T112" s="161">
        <v>3.6150913373297518E-2</v>
      </c>
      <c r="U112" s="161">
        <v>1.7838072353490855E-2</v>
      </c>
      <c r="V112" s="161">
        <v>1.8710588326624217E-2</v>
      </c>
      <c r="W112" s="161">
        <v>1.1284556608878145E-2</v>
      </c>
      <c r="X112" s="161">
        <v>1.2893576073443628E-2</v>
      </c>
      <c r="Y112" s="161">
        <v>1.7776627187021332E-2</v>
      </c>
      <c r="Z112" s="161">
        <v>1.5613533736866549E-2</v>
      </c>
      <c r="AA112" s="161">
        <v>1.6290423617302648E-2</v>
      </c>
      <c r="AB112" s="161">
        <v>1.3852716963728605E-2</v>
      </c>
      <c r="AC112" s="161">
        <v>8.9468035431781289E-3</v>
      </c>
      <c r="AD112" s="161">
        <v>3.143602002207794E-3</v>
      </c>
      <c r="AE112" s="161">
        <v>3.3666798002415293E-3</v>
      </c>
      <c r="AF112" s="161">
        <f t="shared" si="60"/>
        <v>1.9195405449165968E-3</v>
      </c>
      <c r="AG112" s="161">
        <f t="shared" si="61"/>
        <v>2.4043576674583457E-4</v>
      </c>
      <c r="AH112" s="161">
        <f t="shared" si="62"/>
        <v>0</v>
      </c>
      <c r="AI112" s="161"/>
      <c r="AJ112" s="161"/>
      <c r="AK112" s="161">
        <f>VLOOKUP(eurostat_source[[#This Row],[energy carrier EUCalc]],$B$7:$AN$20,COLUMN()-COLUMN($AD$25),FALSE)*eurostat_source[[#This Row],[2020 1]]</f>
        <v>0</v>
      </c>
      <c r="AL112" s="161">
        <f>VLOOKUP(eurostat_source[[#This Row],[energy carrier EUCalc]],$B$7:$AN$20,COLUMN()-COLUMN($AD$25),FALSE)*eurostat_source[[#This Row],[2020 1]]</f>
        <v>0</v>
      </c>
      <c r="AM112" s="161">
        <f>VLOOKUP(eurostat_source[[#This Row],[energy carrier EUCalc]],$B$7:$AN$20,COLUMN()-COLUMN($AD$25),FALSE)*eurostat_source[[#This Row],[2020 1]]</f>
        <v>0</v>
      </c>
      <c r="AN112" s="161">
        <f>VLOOKUP(eurostat_source[[#This Row],[energy carrier EUCalc]],$B$7:$AN$20,COLUMN()-COLUMN($AD$25),FALSE)*eurostat_source[[#This Row],[2020 1]]</f>
        <v>0</v>
      </c>
    </row>
    <row r="113" spans="1:40" x14ac:dyDescent="0.3">
      <c r="A113" t="str">
        <f t="shared" si="59"/>
        <v>solid-wasteEstonia</v>
      </c>
      <c r="B113" t="s">
        <v>25</v>
      </c>
      <c r="C113" t="s">
        <v>78</v>
      </c>
      <c r="D113" s="161">
        <v>0</v>
      </c>
      <c r="E113" s="161">
        <v>0</v>
      </c>
      <c r="F113" s="161">
        <v>0</v>
      </c>
      <c r="G113" s="161">
        <v>0</v>
      </c>
      <c r="H113" s="161">
        <v>0</v>
      </c>
      <c r="I113" s="161">
        <v>0</v>
      </c>
      <c r="J113" s="161">
        <v>0</v>
      </c>
      <c r="K113" s="161">
        <v>0</v>
      </c>
      <c r="L113" s="161">
        <v>0</v>
      </c>
      <c r="M113" s="161">
        <v>0</v>
      </c>
      <c r="N113" s="161">
        <v>0</v>
      </c>
      <c r="O113" s="161">
        <v>0</v>
      </c>
      <c r="P113" s="161">
        <v>0</v>
      </c>
      <c r="Q113" s="161">
        <v>0</v>
      </c>
      <c r="R113" s="161">
        <v>0</v>
      </c>
      <c r="S113" s="161">
        <v>0</v>
      </c>
      <c r="T113" s="161">
        <v>0</v>
      </c>
      <c r="U113" s="161">
        <v>0</v>
      </c>
      <c r="V113" s="161">
        <v>0</v>
      </c>
      <c r="W113" s="161">
        <v>0</v>
      </c>
      <c r="X113" s="161">
        <v>0</v>
      </c>
      <c r="Y113" s="161">
        <v>0</v>
      </c>
      <c r="Z113" s="161">
        <v>0</v>
      </c>
      <c r="AA113" s="161">
        <v>0</v>
      </c>
      <c r="AB113" s="161">
        <v>0</v>
      </c>
      <c r="AC113" s="161">
        <v>0</v>
      </c>
      <c r="AD113" s="161">
        <v>0</v>
      </c>
      <c r="AE113" s="161">
        <v>0</v>
      </c>
      <c r="AF113" s="161">
        <f t="shared" si="60"/>
        <v>0</v>
      </c>
      <c r="AG113" s="161">
        <f t="shared" si="61"/>
        <v>0</v>
      </c>
      <c r="AH113" s="161">
        <f t="shared" si="62"/>
        <v>0</v>
      </c>
      <c r="AI113" s="161"/>
      <c r="AJ113" s="161"/>
      <c r="AK113" s="161">
        <f>VLOOKUP(eurostat_source[[#This Row],[energy carrier EUCalc]],$B$7:$AN$20,COLUMN()-COLUMN($AD$25),FALSE)*eurostat_source[[#This Row],[2020 1]]</f>
        <v>0</v>
      </c>
      <c r="AL113" s="161">
        <f>VLOOKUP(eurostat_source[[#This Row],[energy carrier EUCalc]],$B$7:$AN$20,COLUMN()-COLUMN($AD$25),FALSE)*eurostat_source[[#This Row],[2020 1]]</f>
        <v>0</v>
      </c>
      <c r="AM113" s="161">
        <f>VLOOKUP(eurostat_source[[#This Row],[energy carrier EUCalc]],$B$7:$AN$20,COLUMN()-COLUMN($AD$25),FALSE)*eurostat_source[[#This Row],[2020 1]]</f>
        <v>0</v>
      </c>
      <c r="AN113" s="161">
        <f>VLOOKUP(eurostat_source[[#This Row],[energy carrier EUCalc]],$B$7:$AN$20,COLUMN()-COLUMN($AD$25),FALSE)*eurostat_source[[#This Row],[2020 1]]</f>
        <v>0</v>
      </c>
    </row>
    <row r="114" spans="1:40" x14ac:dyDescent="0.3">
      <c r="A114" t="str">
        <f t="shared" si="59"/>
        <v>electricityFinland</v>
      </c>
      <c r="B114" t="s">
        <v>11</v>
      </c>
      <c r="C114" t="s">
        <v>35</v>
      </c>
      <c r="D114" s="161">
        <v>0.29346375876127329</v>
      </c>
      <c r="E114" s="161">
        <v>0.30157817474965248</v>
      </c>
      <c r="F114" s="161">
        <v>0.30662138676847073</v>
      </c>
      <c r="G114" s="161">
        <v>0.33764179879074757</v>
      </c>
      <c r="H114" s="161">
        <v>0.33695903742009975</v>
      </c>
      <c r="I114" s="161">
        <v>0.32775765090252051</v>
      </c>
      <c r="J114" s="161">
        <v>0.36659398822104544</v>
      </c>
      <c r="K114" s="161">
        <v>0.37966024202097937</v>
      </c>
      <c r="L114" s="161">
        <v>0.38404389520455673</v>
      </c>
      <c r="M114" s="161">
        <v>0.4118711517232283</v>
      </c>
      <c r="N114" s="161">
        <v>0.46673472182454218</v>
      </c>
      <c r="O114" s="161">
        <v>0.45944534942527748</v>
      </c>
      <c r="P114" s="161">
        <v>0.46350015470821132</v>
      </c>
      <c r="Q114" s="161">
        <v>0.47540510681281356</v>
      </c>
      <c r="R114" s="161">
        <v>0.47646720442364016</v>
      </c>
      <c r="S114" s="161">
        <v>0.48556904254741151</v>
      </c>
      <c r="T114" s="161">
        <v>0.4866943076284071</v>
      </c>
      <c r="U114" s="161">
        <v>0.48870681172811409</v>
      </c>
      <c r="V114" s="161">
        <v>0.49204533434118708</v>
      </c>
      <c r="W114" s="161">
        <v>0.49162871602455488</v>
      </c>
      <c r="X114" s="161">
        <v>0.47686581294968206</v>
      </c>
      <c r="Y114" s="161">
        <v>0.50769113332299021</v>
      </c>
      <c r="Z114" s="161">
        <v>0.50225826302957477</v>
      </c>
      <c r="AA114" s="161">
        <v>0.51742938010375306</v>
      </c>
      <c r="AB114" s="161">
        <v>0.51449709078926742</v>
      </c>
      <c r="AC114" s="161">
        <v>0.52802975811257935</v>
      </c>
      <c r="AD114" s="161">
        <v>0.52928480538860756</v>
      </c>
      <c r="AE114" s="161">
        <v>0.47186396222689692</v>
      </c>
      <c r="AF114" s="161">
        <f t="shared" si="60"/>
        <v>0.47017967727677518</v>
      </c>
      <c r="AG114" s="161">
        <f t="shared" si="61"/>
        <v>0.46799311157033396</v>
      </c>
      <c r="AH114" s="161">
        <f t="shared" si="62"/>
        <v>0.46562955112491189</v>
      </c>
      <c r="AI114" s="161"/>
      <c r="AJ114" s="161"/>
      <c r="AK114" s="161">
        <f>VLOOKUP(eurostat_source[[#This Row],[energy carrier EUCalc]],$B$7:$AN$20,COLUMN()-COLUMN($AD$25),FALSE)*eurostat_source[[#This Row],[2020 1]]</f>
        <v>0</v>
      </c>
      <c r="AL114" s="161">
        <f>VLOOKUP(eurostat_source[[#This Row],[energy carrier EUCalc]],$B$7:$AN$20,COLUMN()-COLUMN($AD$25),FALSE)*eurostat_source[[#This Row],[2020 1]]</f>
        <v>0</v>
      </c>
      <c r="AM114" s="161">
        <f>VLOOKUP(eurostat_source[[#This Row],[energy carrier EUCalc]],$B$7:$AN$20,COLUMN()-COLUMN($AD$25),FALSE)*eurostat_source[[#This Row],[2020 1]]</f>
        <v>0</v>
      </c>
      <c r="AN114" s="161">
        <f>VLOOKUP(eurostat_source[[#This Row],[energy carrier EUCalc]],$B$7:$AN$20,COLUMN()-COLUMN($AD$25),FALSE)*eurostat_source[[#This Row],[2020 1]]</f>
        <v>0</v>
      </c>
    </row>
    <row r="115" spans="1:40" x14ac:dyDescent="0.3">
      <c r="A115" t="str">
        <f t="shared" si="59"/>
        <v>gas-bioFinland</v>
      </c>
      <c r="B115" t="s">
        <v>11</v>
      </c>
      <c r="C115" t="s">
        <v>67</v>
      </c>
      <c r="D115" s="161">
        <v>0</v>
      </c>
      <c r="E115" s="161">
        <v>0</v>
      </c>
      <c r="F115" s="161">
        <v>0</v>
      </c>
      <c r="G115" s="161">
        <v>0</v>
      </c>
      <c r="H115" s="161">
        <v>0</v>
      </c>
      <c r="I115" s="161">
        <v>0</v>
      </c>
      <c r="J115" s="161">
        <v>0</v>
      </c>
      <c r="K115" s="161">
        <v>0</v>
      </c>
      <c r="L115" s="161">
        <v>0</v>
      </c>
      <c r="M115" s="161">
        <v>0</v>
      </c>
      <c r="N115" s="161">
        <v>0</v>
      </c>
      <c r="O115" s="161">
        <v>0</v>
      </c>
      <c r="P115" s="161">
        <v>0</v>
      </c>
      <c r="Q115" s="161">
        <v>0</v>
      </c>
      <c r="R115" s="161">
        <v>0</v>
      </c>
      <c r="S115" s="161">
        <v>0</v>
      </c>
      <c r="T115" s="161">
        <v>0</v>
      </c>
      <c r="U115" s="161">
        <v>0</v>
      </c>
      <c r="V115" s="161">
        <v>0</v>
      </c>
      <c r="W115" s="161">
        <v>0</v>
      </c>
      <c r="X115" s="161">
        <v>0</v>
      </c>
      <c r="Y115" s="161">
        <v>0</v>
      </c>
      <c r="Z115" s="161">
        <v>0</v>
      </c>
      <c r="AA115" s="161">
        <v>0</v>
      </c>
      <c r="AB115" s="161">
        <v>0</v>
      </c>
      <c r="AC115" s="161">
        <v>0</v>
      </c>
      <c r="AD115" s="161">
        <v>0</v>
      </c>
      <c r="AE115" s="161">
        <v>0</v>
      </c>
      <c r="AF115" s="161">
        <f t="shared" si="60"/>
        <v>0</v>
      </c>
      <c r="AG115" s="161">
        <f t="shared" si="61"/>
        <v>0</v>
      </c>
      <c r="AH115" s="161">
        <f t="shared" si="62"/>
        <v>0</v>
      </c>
      <c r="AI115" s="161"/>
      <c r="AJ115" s="161"/>
      <c r="AK115" s="161">
        <f>VLOOKUP(eurostat_source[[#This Row],[energy carrier EUCalc]],$B$7:$AN$20,COLUMN()-COLUMN($AD$25),FALSE)*eurostat_source[[#This Row],[2020 1]]</f>
        <v>0</v>
      </c>
      <c r="AL115" s="161">
        <f>VLOOKUP(eurostat_source[[#This Row],[energy carrier EUCalc]],$B$7:$AN$20,COLUMN()-COLUMN($AD$25),FALSE)*eurostat_source[[#This Row],[2020 1]]</f>
        <v>0</v>
      </c>
      <c r="AM115" s="161">
        <f>VLOOKUP(eurostat_source[[#This Row],[energy carrier EUCalc]],$B$7:$AN$20,COLUMN()-COLUMN($AD$25),FALSE)*eurostat_source[[#This Row],[2020 1]]</f>
        <v>0</v>
      </c>
      <c r="AN115" s="161">
        <f>VLOOKUP(eurostat_source[[#This Row],[energy carrier EUCalc]],$B$7:$AN$20,COLUMN()-COLUMN($AD$25),FALSE)*eurostat_source[[#This Row],[2020 1]]</f>
        <v>0</v>
      </c>
    </row>
    <row r="116" spans="1:40" x14ac:dyDescent="0.3">
      <c r="A116" t="str">
        <f t="shared" si="59"/>
        <v>gas-ff-naturalFinland</v>
      </c>
      <c r="B116" t="s">
        <v>11</v>
      </c>
      <c r="C116" t="s">
        <v>33</v>
      </c>
      <c r="D116" s="161">
        <v>8.5585258080149371E-3</v>
      </c>
      <c r="E116" s="161">
        <v>9.392039203426978E-3</v>
      </c>
      <c r="F116" s="161">
        <v>8.8917384350504346E-3</v>
      </c>
      <c r="G116" s="161">
        <v>1.064029528907624E-2</v>
      </c>
      <c r="H116" s="161">
        <v>1.1591976993262318E-2</v>
      </c>
      <c r="I116" s="161">
        <v>6.3152874553124346E-3</v>
      </c>
      <c r="J116" s="161">
        <v>6.6400096574762328E-3</v>
      </c>
      <c r="K116" s="161">
        <v>6.960757950888706E-3</v>
      </c>
      <c r="L116" s="161">
        <v>6.9364842082043285E-3</v>
      </c>
      <c r="M116" s="161">
        <v>8.0068042258479577E-3</v>
      </c>
      <c r="N116" s="161">
        <v>8.0078927384316621E-3</v>
      </c>
      <c r="O116" s="161">
        <v>9.0522916550260808E-3</v>
      </c>
      <c r="P116" s="161">
        <v>9.683378917674906E-3</v>
      </c>
      <c r="Q116" s="161">
        <v>9.7526614006459948E-3</v>
      </c>
      <c r="R116" s="161">
        <v>9.8290667707751633E-3</v>
      </c>
      <c r="S116" s="161">
        <v>1.0283765503732877E-2</v>
      </c>
      <c r="T116" s="161">
        <v>1.0729376950307326E-2</v>
      </c>
      <c r="U116" s="161">
        <v>1.1916927555192329E-2</v>
      </c>
      <c r="V116" s="161">
        <v>1.2648116208460751E-2</v>
      </c>
      <c r="W116" s="161">
        <v>1.3078038591530734E-2</v>
      </c>
      <c r="X116" s="161">
        <v>1.2485162942490571E-2</v>
      </c>
      <c r="Y116" s="161">
        <v>9.7407151531819555E-3</v>
      </c>
      <c r="Z116" s="161">
        <v>9.5594494984740479E-3</v>
      </c>
      <c r="AA116" s="161">
        <v>9.4764149927275589E-3</v>
      </c>
      <c r="AB116" s="161">
        <v>9.3139203981863483E-3</v>
      </c>
      <c r="AC116" s="161">
        <v>9.3416868997953685E-3</v>
      </c>
      <c r="AD116" s="161">
        <v>8.5383598715404584E-3</v>
      </c>
      <c r="AE116" s="161">
        <v>7.4707670406762884E-3</v>
      </c>
      <c r="AF116" s="161">
        <f t="shared" si="60"/>
        <v>7.026150989224684E-3</v>
      </c>
      <c r="AG116" s="161">
        <f t="shared" si="61"/>
        <v>6.4639544673010772E-3</v>
      </c>
      <c r="AH116" s="161">
        <f t="shared" si="62"/>
        <v>5.8025460548781112E-3</v>
      </c>
      <c r="AI116" s="161"/>
      <c r="AJ116" s="161"/>
      <c r="AK116" s="161">
        <f>VLOOKUP(eurostat_source[[#This Row],[energy carrier EUCalc]],$B$7:$AN$20,COLUMN()-COLUMN($AD$25),FALSE)*eurostat_source[[#This Row],[2020 1]]</f>
        <v>0</v>
      </c>
      <c r="AL116" s="161">
        <f>VLOOKUP(eurostat_source[[#This Row],[energy carrier EUCalc]],$B$7:$AN$20,COLUMN()-COLUMN($AD$25),FALSE)*eurostat_source[[#This Row],[2020 1]]</f>
        <v>0</v>
      </c>
      <c r="AM116" s="161">
        <f>VLOOKUP(eurostat_source[[#This Row],[energy carrier EUCalc]],$B$7:$AN$20,COLUMN()-COLUMN($AD$25),FALSE)*eurostat_source[[#This Row],[2020 1]]</f>
        <v>0</v>
      </c>
      <c r="AN116" s="161">
        <f>VLOOKUP(eurostat_source[[#This Row],[energy carrier EUCalc]],$B$7:$AN$20,COLUMN()-COLUMN($AD$25),FALSE)*eurostat_source[[#This Row],[2020 1]]</f>
        <v>0</v>
      </c>
    </row>
    <row r="117" spans="1:40" x14ac:dyDescent="0.3">
      <c r="A117" t="str">
        <f t="shared" si="59"/>
        <v>heat-ambientFinland</v>
      </c>
      <c r="B117" t="s">
        <v>11</v>
      </c>
      <c r="C117" t="s">
        <v>37</v>
      </c>
      <c r="D117" s="161">
        <v>0</v>
      </c>
      <c r="E117" s="161">
        <v>0</v>
      </c>
      <c r="F117" s="161">
        <v>0</v>
      </c>
      <c r="G117" s="161">
        <v>0</v>
      </c>
      <c r="H117" s="161">
        <v>0</v>
      </c>
      <c r="I117" s="161">
        <v>0</v>
      </c>
      <c r="J117" s="161">
        <v>0</v>
      </c>
      <c r="K117" s="161">
        <v>0</v>
      </c>
      <c r="L117" s="161">
        <v>0</v>
      </c>
      <c r="M117" s="161">
        <v>0</v>
      </c>
      <c r="N117" s="161">
        <v>0</v>
      </c>
      <c r="O117" s="161">
        <v>0</v>
      </c>
      <c r="P117" s="161">
        <v>0</v>
      </c>
      <c r="Q117" s="161">
        <v>0</v>
      </c>
      <c r="R117" s="161">
        <v>0</v>
      </c>
      <c r="S117" s="161">
        <v>0</v>
      </c>
      <c r="T117" s="161">
        <v>0</v>
      </c>
      <c r="U117" s="161">
        <v>0</v>
      </c>
      <c r="V117" s="161">
        <v>0</v>
      </c>
      <c r="W117" s="161">
        <v>0</v>
      </c>
      <c r="X117" s="161">
        <v>0</v>
      </c>
      <c r="Y117" s="161">
        <v>0</v>
      </c>
      <c r="Z117" s="161">
        <v>0</v>
      </c>
      <c r="AA117" s="161">
        <v>0</v>
      </c>
      <c r="AB117" s="161">
        <v>0</v>
      </c>
      <c r="AC117" s="161">
        <v>0</v>
      </c>
      <c r="AD117" s="161">
        <v>0</v>
      </c>
      <c r="AE117" s="161">
        <v>0.1219091797708165</v>
      </c>
      <c r="AF117" s="161">
        <f t="shared" si="60"/>
        <v>0.13410009774789816</v>
      </c>
      <c r="AG117" s="161">
        <f t="shared" si="61"/>
        <v>0.14751010752268798</v>
      </c>
      <c r="AH117" s="161">
        <f t="shared" si="62"/>
        <v>0.16226111827495676</v>
      </c>
      <c r="AI117" s="161"/>
      <c r="AJ117" s="161"/>
      <c r="AK117" s="161">
        <f>VLOOKUP(eurostat_source[[#This Row],[energy carrier EUCalc]],$B$7:$AN$20,COLUMN()-COLUMN($AD$25),FALSE)*eurostat_source[[#This Row],[2020 1]]</f>
        <v>0</v>
      </c>
      <c r="AL117" s="161">
        <f>VLOOKUP(eurostat_source[[#This Row],[energy carrier EUCalc]],$B$7:$AN$20,COLUMN()-COLUMN($AD$25),FALSE)*eurostat_source[[#This Row],[2020 1]]</f>
        <v>0</v>
      </c>
      <c r="AM117" s="161">
        <f>VLOOKUP(eurostat_source[[#This Row],[energy carrier EUCalc]],$B$7:$AN$20,COLUMN()-COLUMN($AD$25),FALSE)*eurostat_source[[#This Row],[2020 1]]</f>
        <v>0</v>
      </c>
      <c r="AN117" s="161">
        <f>VLOOKUP(eurostat_source[[#This Row],[energy carrier EUCalc]],$B$7:$AN$20,COLUMN()-COLUMN($AD$25),FALSE)*eurostat_source[[#This Row],[2020 1]]</f>
        <v>0</v>
      </c>
    </row>
    <row r="118" spans="1:40" x14ac:dyDescent="0.3">
      <c r="A118" t="str">
        <f t="shared" si="59"/>
        <v>heat-geothermalFinland</v>
      </c>
      <c r="B118" t="s">
        <v>11</v>
      </c>
      <c r="C118" t="s">
        <v>40</v>
      </c>
      <c r="D118" s="161">
        <v>0</v>
      </c>
      <c r="E118" s="161">
        <v>0</v>
      </c>
      <c r="F118" s="161">
        <v>0</v>
      </c>
      <c r="G118" s="161">
        <v>0</v>
      </c>
      <c r="H118" s="161">
        <v>0</v>
      </c>
      <c r="I118" s="161">
        <v>0</v>
      </c>
      <c r="J118" s="161">
        <v>0</v>
      </c>
      <c r="K118" s="161">
        <v>0</v>
      </c>
      <c r="L118" s="161">
        <v>0</v>
      </c>
      <c r="M118" s="161">
        <v>0</v>
      </c>
      <c r="N118" s="161">
        <v>0</v>
      </c>
      <c r="O118" s="161">
        <v>0</v>
      </c>
      <c r="P118" s="161">
        <v>0</v>
      </c>
      <c r="Q118" s="161">
        <v>0</v>
      </c>
      <c r="R118" s="161">
        <v>0</v>
      </c>
      <c r="S118" s="161">
        <v>0</v>
      </c>
      <c r="T118" s="161">
        <v>0</v>
      </c>
      <c r="U118" s="161">
        <v>0</v>
      </c>
      <c r="V118" s="161">
        <v>0</v>
      </c>
      <c r="W118" s="161">
        <v>0</v>
      </c>
      <c r="X118" s="161">
        <v>0</v>
      </c>
      <c r="Y118" s="161">
        <v>0</v>
      </c>
      <c r="Z118" s="161">
        <v>0</v>
      </c>
      <c r="AA118" s="161">
        <v>0</v>
      </c>
      <c r="AB118" s="161">
        <v>0</v>
      </c>
      <c r="AC118" s="161">
        <v>0</v>
      </c>
      <c r="AD118" s="161">
        <v>0</v>
      </c>
      <c r="AE118" s="161" t="e">
        <v>#DIV/0!</v>
      </c>
      <c r="AF118" s="161" t="e">
        <f t="shared" si="60"/>
        <v>#DIV/0!</v>
      </c>
      <c r="AG118" s="161" t="e">
        <f t="shared" si="61"/>
        <v>#DIV/0!</v>
      </c>
      <c r="AH118" s="161" t="e">
        <f t="shared" si="62"/>
        <v>#DIV/0!</v>
      </c>
      <c r="AI118" s="161"/>
      <c r="AJ118" s="161"/>
      <c r="AK118" s="161" t="e">
        <f>VLOOKUP(eurostat_source[[#This Row],[energy carrier EUCalc]],$B$7:$AN$20,COLUMN()-COLUMN($AD$25),FALSE)*eurostat_source[[#This Row],[2020 1]]</f>
        <v>#DIV/0!</v>
      </c>
      <c r="AL118" s="161" t="e">
        <f>VLOOKUP(eurostat_source[[#This Row],[energy carrier EUCalc]],$B$7:$AN$20,COLUMN()-COLUMN($AD$25),FALSE)*eurostat_source[[#This Row],[2020 1]]</f>
        <v>#DIV/0!</v>
      </c>
      <c r="AM118" s="161" t="e">
        <f>VLOOKUP(eurostat_source[[#This Row],[energy carrier EUCalc]],$B$7:$AN$20,COLUMN()-COLUMN($AD$25),FALSE)*eurostat_source[[#This Row],[2020 1]]</f>
        <v>#DIV/0!</v>
      </c>
      <c r="AN118" s="161" t="e">
        <f>VLOOKUP(eurostat_source[[#This Row],[energy carrier EUCalc]],$B$7:$AN$20,COLUMN()-COLUMN($AD$25),FALSE)*eurostat_source[[#This Row],[2020 1]]</f>
        <v>#DIV/0!</v>
      </c>
    </row>
    <row r="119" spans="1:40" x14ac:dyDescent="0.3">
      <c r="A119" t="str">
        <f t="shared" si="59"/>
        <v>heat-solarFinland</v>
      </c>
      <c r="B119" t="s">
        <v>11</v>
      </c>
      <c r="C119" t="s">
        <v>38</v>
      </c>
      <c r="D119" s="161">
        <v>8.9304729947873627E-5</v>
      </c>
      <c r="E119" s="161">
        <v>8.5665551818464363E-5</v>
      </c>
      <c r="F119" s="161">
        <v>8.5906170671723282E-5</v>
      </c>
      <c r="G119" s="161">
        <v>9.1952871986677908E-5</v>
      </c>
      <c r="H119" s="161">
        <v>9.368466158262006E-5</v>
      </c>
      <c r="I119" s="161">
        <v>9.5195912484474969E-5</v>
      </c>
      <c r="J119" s="161">
        <v>9.4496821740403883E-5</v>
      </c>
      <c r="K119" s="161">
        <v>9.6814474321481342E-5</v>
      </c>
      <c r="L119" s="161">
        <v>9.4045677640960189E-5</v>
      </c>
      <c r="M119" s="161">
        <v>9.9176368815626436E-5</v>
      </c>
      <c r="N119" s="161">
        <v>1.1888904104472966E-4</v>
      </c>
      <c r="O119" s="161">
        <v>1.1633421157066946E-4</v>
      </c>
      <c r="P119" s="161">
        <v>1.1461958718880502E-4</v>
      </c>
      <c r="Q119" s="161">
        <v>1.1272827127864126E-4</v>
      </c>
      <c r="R119" s="161">
        <v>1.2042679255280716E-4</v>
      </c>
      <c r="S119" s="161">
        <v>1.3318269015102864E-4</v>
      </c>
      <c r="T119" s="161">
        <v>1.7002942522114094E-4</v>
      </c>
      <c r="U119" s="161">
        <v>1.7082341562657397E-4</v>
      </c>
      <c r="V119" s="161">
        <v>2.1436533970593225E-4</v>
      </c>
      <c r="W119" s="161">
        <v>2.239270919102856E-4</v>
      </c>
      <c r="X119" s="161">
        <v>2.2543126138355228E-4</v>
      </c>
      <c r="Y119" s="161">
        <v>2.8301452633371625E-4</v>
      </c>
      <c r="Z119" s="161">
        <v>2.9308094096989692E-4</v>
      </c>
      <c r="AA119" s="161">
        <v>3.4746575210248953E-4</v>
      </c>
      <c r="AB119" s="161">
        <v>3.8297971727035924E-4</v>
      </c>
      <c r="AC119" s="161">
        <v>4.3480430870225154E-4</v>
      </c>
      <c r="AD119" s="161">
        <v>4.5058173711289744E-4</v>
      </c>
      <c r="AE119" s="161">
        <v>4.3657477714210486E-4</v>
      </c>
      <c r="AF119" s="161">
        <f t="shared" si="60"/>
        <v>4.6314991329365792E-4</v>
      </c>
      <c r="AG119" s="161">
        <f t="shared" si="61"/>
        <v>4.8802837065243051E-4</v>
      </c>
      <c r="AH119" s="161">
        <f t="shared" si="62"/>
        <v>5.1443849852664497E-4</v>
      </c>
      <c r="AI119" s="161"/>
      <c r="AJ119" s="161"/>
      <c r="AK119" s="161">
        <f>VLOOKUP(eurostat_source[[#This Row],[energy carrier EUCalc]],$B$7:$AN$20,COLUMN()-COLUMN($AD$25),FALSE)*eurostat_source[[#This Row],[2020 1]]</f>
        <v>0</v>
      </c>
      <c r="AL119" s="161">
        <f>VLOOKUP(eurostat_source[[#This Row],[energy carrier EUCalc]],$B$7:$AN$20,COLUMN()-COLUMN($AD$25),FALSE)*eurostat_source[[#This Row],[2020 1]]</f>
        <v>0</v>
      </c>
      <c r="AM119" s="161">
        <f>VLOOKUP(eurostat_source[[#This Row],[energy carrier EUCalc]],$B$7:$AN$20,COLUMN()-COLUMN($AD$25),FALSE)*eurostat_source[[#This Row],[2020 1]]</f>
        <v>0</v>
      </c>
      <c r="AN119" s="161">
        <f>VLOOKUP(eurostat_source[[#This Row],[energy carrier EUCalc]],$B$7:$AN$20,COLUMN()-COLUMN($AD$25),FALSE)*eurostat_source[[#This Row],[2020 1]]</f>
        <v>0</v>
      </c>
    </row>
    <row r="120" spans="1:40" x14ac:dyDescent="0.3">
      <c r="A120" t="str">
        <f t="shared" si="59"/>
        <v>liquid-bioFinland</v>
      </c>
      <c r="B120" t="s">
        <v>11</v>
      </c>
      <c r="C120" t="s">
        <v>76</v>
      </c>
      <c r="D120" s="161">
        <v>0</v>
      </c>
      <c r="E120" s="161">
        <v>0</v>
      </c>
      <c r="F120" s="161">
        <v>0</v>
      </c>
      <c r="G120" s="161">
        <v>0</v>
      </c>
      <c r="H120" s="161">
        <v>0</v>
      </c>
      <c r="I120" s="161">
        <v>0</v>
      </c>
      <c r="J120" s="161">
        <v>0</v>
      </c>
      <c r="K120" s="161">
        <v>0</v>
      </c>
      <c r="L120" s="161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2.1495393691148825E-3</v>
      </c>
      <c r="X120" s="161">
        <v>3.8563031888232584E-3</v>
      </c>
      <c r="Y120" s="161">
        <v>3.7783954922702861E-3</v>
      </c>
      <c r="Z120" s="161">
        <v>1.8931515100584439E-3</v>
      </c>
      <c r="AA120" s="161">
        <v>7.3409833616500206E-4</v>
      </c>
      <c r="AB120" s="161">
        <v>7.4288497692413552E-4</v>
      </c>
      <c r="AC120" s="161">
        <v>7.9386282966299011E-4</v>
      </c>
      <c r="AD120" s="161">
        <v>7.7840182376239019E-4</v>
      </c>
      <c r="AE120" s="161">
        <v>6.5059635968301398E-4</v>
      </c>
      <c r="AF120" s="161">
        <f t="shared" si="60"/>
        <v>7.1565599565131535E-4</v>
      </c>
      <c r="AG120" s="161">
        <f t="shared" si="61"/>
        <v>7.8722159521644693E-4</v>
      </c>
      <c r="AH120" s="161">
        <f t="shared" si="62"/>
        <v>6.5098981782660335E-4</v>
      </c>
      <c r="AI120" s="161"/>
      <c r="AJ120" s="161"/>
      <c r="AK120" s="161">
        <f>VLOOKUP(eurostat_source[[#This Row],[energy carrier EUCalc]],$B$7:$AN$20,COLUMN()-COLUMN($AD$25),FALSE)*eurostat_source[[#This Row],[2020 1]]</f>
        <v>0</v>
      </c>
      <c r="AL120" s="161">
        <f>VLOOKUP(eurostat_source[[#This Row],[energy carrier EUCalc]],$B$7:$AN$20,COLUMN()-COLUMN($AD$25),FALSE)*eurostat_source[[#This Row],[2020 1]]</f>
        <v>0</v>
      </c>
      <c r="AM120" s="161">
        <f>VLOOKUP(eurostat_source[[#This Row],[energy carrier EUCalc]],$B$7:$AN$20,COLUMN()-COLUMN($AD$25),FALSE)*eurostat_source[[#This Row],[2020 1]]</f>
        <v>0</v>
      </c>
      <c r="AN120" s="161">
        <f>VLOOKUP(eurostat_source[[#This Row],[energy carrier EUCalc]],$B$7:$AN$20,COLUMN()-COLUMN($AD$25),FALSE)*eurostat_source[[#This Row],[2020 1]]</f>
        <v>0</v>
      </c>
    </row>
    <row r="121" spans="1:40" x14ac:dyDescent="0.3">
      <c r="A121" t="str">
        <f t="shared" si="59"/>
        <v>liquid-ff-heatingoilFinland</v>
      </c>
      <c r="B121" t="s">
        <v>11</v>
      </c>
      <c r="C121" t="s">
        <v>34</v>
      </c>
      <c r="D121" s="161">
        <v>0.47916710013748726</v>
      </c>
      <c r="E121" s="161">
        <v>0.47563039306135935</v>
      </c>
      <c r="F121" s="161">
        <v>0.4704370330257503</v>
      </c>
      <c r="G121" s="161">
        <v>0.42462945640446942</v>
      </c>
      <c r="H121" s="161">
        <v>0.43135256422533519</v>
      </c>
      <c r="I121" s="161">
        <v>0.44595275515963007</v>
      </c>
      <c r="J121" s="161">
        <v>0.37008220728743663</v>
      </c>
      <c r="K121" s="161">
        <v>0.34917812874855136</v>
      </c>
      <c r="L121" s="161">
        <v>0.34929057061599428</v>
      </c>
      <c r="M121" s="161">
        <v>0.31282251791665239</v>
      </c>
      <c r="N121" s="161">
        <v>0.23039171137973538</v>
      </c>
      <c r="O121" s="161">
        <v>0.22652133486344342</v>
      </c>
      <c r="P121" s="161">
        <v>0.21767360632745292</v>
      </c>
      <c r="Q121" s="161">
        <v>0.2078081820178416</v>
      </c>
      <c r="R121" s="161">
        <v>0.2017708899876044</v>
      </c>
      <c r="S121" s="161">
        <v>0.19247517800646691</v>
      </c>
      <c r="T121" s="161">
        <v>0.18706549747023049</v>
      </c>
      <c r="U121" s="161">
        <v>0.17980196037061805</v>
      </c>
      <c r="V121" s="161">
        <v>0.13866042425818792</v>
      </c>
      <c r="W121" s="161">
        <v>0.13402518590502172</v>
      </c>
      <c r="X121" s="161">
        <v>0.14597097917557536</v>
      </c>
      <c r="Y121" s="161">
        <v>0.12838332567696828</v>
      </c>
      <c r="Z121" s="161">
        <v>0.12798815984316125</v>
      </c>
      <c r="AA121" s="161">
        <v>0.12058236602915189</v>
      </c>
      <c r="AB121" s="161">
        <v>0.11721852608806621</v>
      </c>
      <c r="AC121" s="161">
        <v>0.10947145293925953</v>
      </c>
      <c r="AD121" s="161">
        <v>0.10436544803627838</v>
      </c>
      <c r="AE121" s="161">
        <v>8.6367458969039995E-2</v>
      </c>
      <c r="AF121" s="161">
        <f t="shared" si="60"/>
        <v>7.702400882888219E-2</v>
      </c>
      <c r="AG121" s="161">
        <f t="shared" si="61"/>
        <v>7.0860367285951617E-2</v>
      </c>
      <c r="AH121" s="161">
        <f t="shared" si="62"/>
        <v>6.45438854240446E-2</v>
      </c>
      <c r="AI121" s="161"/>
      <c r="AJ121" s="161"/>
      <c r="AK121" s="161">
        <f>VLOOKUP(eurostat_source[[#This Row],[energy carrier EUCalc]],$B$7:$AN$20,COLUMN()-COLUMN($AD$25),FALSE)*eurostat_source[[#This Row],[2020 1]]</f>
        <v>0</v>
      </c>
      <c r="AL121" s="161">
        <f>VLOOKUP(eurostat_source[[#This Row],[energy carrier EUCalc]],$B$7:$AN$20,COLUMN()-COLUMN($AD$25),FALSE)*eurostat_source[[#This Row],[2020 1]]</f>
        <v>0</v>
      </c>
      <c r="AM121" s="161">
        <f>VLOOKUP(eurostat_source[[#This Row],[energy carrier EUCalc]],$B$7:$AN$20,COLUMN()-COLUMN($AD$25),FALSE)*eurostat_source[[#This Row],[2020 1]]</f>
        <v>0</v>
      </c>
      <c r="AN121" s="161">
        <f>VLOOKUP(eurostat_source[[#This Row],[energy carrier EUCalc]],$B$7:$AN$20,COLUMN()-COLUMN($AD$25),FALSE)*eurostat_source[[#This Row],[2020 1]]</f>
        <v>0</v>
      </c>
    </row>
    <row r="122" spans="1:40" x14ac:dyDescent="0.3">
      <c r="A122" t="str">
        <f t="shared" si="59"/>
        <v>solid-bioFinland</v>
      </c>
      <c r="B122" t="s">
        <v>11</v>
      </c>
      <c r="C122" t="s">
        <v>77</v>
      </c>
      <c r="D122" s="161">
        <v>0.21331182850499444</v>
      </c>
      <c r="E122" s="161">
        <v>0.2073296971072402</v>
      </c>
      <c r="F122" s="161">
        <v>0.20844907428230117</v>
      </c>
      <c r="G122" s="161">
        <v>0.2248690634431488</v>
      </c>
      <c r="H122" s="161">
        <v>0.21578138891895052</v>
      </c>
      <c r="I122" s="161">
        <v>0.2173582946707405</v>
      </c>
      <c r="J122" s="161">
        <v>0.25364851733991944</v>
      </c>
      <c r="K122" s="161">
        <v>0.2608987880703279</v>
      </c>
      <c r="L122" s="161">
        <v>0.25631854009595612</v>
      </c>
      <c r="M122" s="161">
        <v>0.26378499601736777</v>
      </c>
      <c r="N122" s="161">
        <v>0.29122430814047578</v>
      </c>
      <c r="O122" s="161">
        <v>0.30126549272266467</v>
      </c>
      <c r="P122" s="161">
        <v>0.30560433318502428</v>
      </c>
      <c r="Q122" s="161">
        <v>0.30361221918929487</v>
      </c>
      <c r="R122" s="161">
        <v>0.30848471167865427</v>
      </c>
      <c r="S122" s="161">
        <v>0.30823879823519007</v>
      </c>
      <c r="T122" s="161">
        <v>0.31205601716612696</v>
      </c>
      <c r="U122" s="161">
        <v>0.31630554890019702</v>
      </c>
      <c r="V122" s="161">
        <v>0.3543742454073488</v>
      </c>
      <c r="W122" s="161">
        <v>0.35696148079021622</v>
      </c>
      <c r="X122" s="161">
        <v>0.35863934436550182</v>
      </c>
      <c r="Y122" s="161">
        <v>0.34857468979320644</v>
      </c>
      <c r="Z122" s="161">
        <v>0.35653857576755627</v>
      </c>
      <c r="AA122" s="161">
        <v>0.35010475728733881</v>
      </c>
      <c r="AB122" s="161">
        <v>0.35660420523548186</v>
      </c>
      <c r="AC122" s="161">
        <v>0.35087122335318971</v>
      </c>
      <c r="AD122" s="161">
        <v>0.35554289357685886</v>
      </c>
      <c r="AE122" s="161">
        <v>0.31043513659110905</v>
      </c>
      <c r="AF122" s="161">
        <f t="shared" si="60"/>
        <v>0.30984809536020025</v>
      </c>
      <c r="AG122" s="161">
        <f t="shared" si="61"/>
        <v>0.30539548035548542</v>
      </c>
      <c r="AH122" s="161">
        <f t="shared" si="62"/>
        <v>0.30023888031201235</v>
      </c>
      <c r="AI122" s="161"/>
      <c r="AJ122" s="161"/>
      <c r="AK122" s="161">
        <f>VLOOKUP(eurostat_source[[#This Row],[energy carrier EUCalc]],$B$7:$AN$20,COLUMN()-COLUMN($AD$25),FALSE)*eurostat_source[[#This Row],[2020 1]]</f>
        <v>0</v>
      </c>
      <c r="AL122" s="161">
        <f>VLOOKUP(eurostat_source[[#This Row],[energy carrier EUCalc]],$B$7:$AN$20,COLUMN()-COLUMN($AD$25),FALSE)*eurostat_source[[#This Row],[2020 1]]</f>
        <v>0</v>
      </c>
      <c r="AM122" s="161">
        <f>VLOOKUP(eurostat_source[[#This Row],[energy carrier EUCalc]],$B$7:$AN$20,COLUMN()-COLUMN($AD$25),FALSE)*eurostat_source[[#This Row],[2020 1]]</f>
        <v>0</v>
      </c>
      <c r="AN122" s="161">
        <f>VLOOKUP(eurostat_source[[#This Row],[energy carrier EUCalc]],$B$7:$AN$20,COLUMN()-COLUMN($AD$25),FALSE)*eurostat_source[[#This Row],[2020 1]]</f>
        <v>0</v>
      </c>
    </row>
    <row r="123" spans="1:40" x14ac:dyDescent="0.3">
      <c r="A123" t="str">
        <f t="shared" si="59"/>
        <v>solid-ff-coalFinland</v>
      </c>
      <c r="B123" t="s">
        <v>11</v>
      </c>
      <c r="C123" t="s">
        <v>39</v>
      </c>
      <c r="D123" s="161">
        <v>5.4094820582823253E-3</v>
      </c>
      <c r="E123" s="161">
        <v>5.9840303265023646E-3</v>
      </c>
      <c r="F123" s="161">
        <v>5.5148613177556805E-3</v>
      </c>
      <c r="G123" s="161">
        <v>2.1274332005713592E-3</v>
      </c>
      <c r="H123" s="161">
        <v>4.2213477807695838E-3</v>
      </c>
      <c r="I123" s="161">
        <v>2.5208158993117991E-3</v>
      </c>
      <c r="J123" s="161">
        <v>2.9407806723819934E-3</v>
      </c>
      <c r="K123" s="161">
        <v>3.2052687349313469E-3</v>
      </c>
      <c r="L123" s="161">
        <v>3.3164641976475779E-3</v>
      </c>
      <c r="M123" s="161">
        <v>3.4153537480878689E-3</v>
      </c>
      <c r="N123" s="161">
        <v>3.5224768757702888E-3</v>
      </c>
      <c r="O123" s="161">
        <v>3.5991971220176821E-3</v>
      </c>
      <c r="P123" s="161">
        <v>3.4239072744478502E-3</v>
      </c>
      <c r="Q123" s="161">
        <v>3.3091023081252375E-3</v>
      </c>
      <c r="R123" s="161">
        <v>3.3277003467731504E-3</v>
      </c>
      <c r="S123" s="161">
        <v>3.3000330170476627E-3</v>
      </c>
      <c r="T123" s="161">
        <v>3.2847713597069688E-3</v>
      </c>
      <c r="U123" s="161">
        <v>3.0979280302519748E-3</v>
      </c>
      <c r="V123" s="161">
        <v>2.0575144451094258E-3</v>
      </c>
      <c r="W123" s="161">
        <v>1.9331122276513527E-3</v>
      </c>
      <c r="X123" s="161">
        <v>1.9569661165433614E-3</v>
      </c>
      <c r="Y123" s="161">
        <v>1.5487260350491583E-3</v>
      </c>
      <c r="Z123" s="161">
        <v>1.4693194102052714E-3</v>
      </c>
      <c r="AA123" s="161">
        <v>1.3255174987613491E-3</v>
      </c>
      <c r="AB123" s="161">
        <v>1.2403927948036323E-3</v>
      </c>
      <c r="AC123" s="161">
        <v>1.057211556810809E-3</v>
      </c>
      <c r="AD123" s="161">
        <v>1.0395095658393423E-3</v>
      </c>
      <c r="AE123" s="161">
        <v>8.6632426463598025E-4</v>
      </c>
      <c r="AF123" s="161">
        <f t="shared" si="60"/>
        <v>6.4316388807438073E-4</v>
      </c>
      <c r="AG123" s="161">
        <f t="shared" si="61"/>
        <v>5.0172883237087622E-4</v>
      </c>
      <c r="AH123" s="161">
        <f t="shared" si="62"/>
        <v>3.5859049284282861E-4</v>
      </c>
      <c r="AI123" s="161"/>
      <c r="AJ123" s="161"/>
      <c r="AK123" s="161">
        <f>VLOOKUP(eurostat_source[[#This Row],[energy carrier EUCalc]],$B$7:$AN$20,COLUMN()-COLUMN($AD$25),FALSE)*eurostat_source[[#This Row],[2020 1]]</f>
        <v>0</v>
      </c>
      <c r="AL123" s="161">
        <f>VLOOKUP(eurostat_source[[#This Row],[energy carrier EUCalc]],$B$7:$AN$20,COLUMN()-COLUMN($AD$25),FALSE)*eurostat_source[[#This Row],[2020 1]]</f>
        <v>0</v>
      </c>
      <c r="AM123" s="161">
        <f>VLOOKUP(eurostat_source[[#This Row],[energy carrier EUCalc]],$B$7:$AN$20,COLUMN()-COLUMN($AD$25),FALSE)*eurostat_source[[#This Row],[2020 1]]</f>
        <v>0</v>
      </c>
      <c r="AN123" s="161">
        <f>VLOOKUP(eurostat_source[[#This Row],[energy carrier EUCalc]],$B$7:$AN$20,COLUMN()-COLUMN($AD$25),FALSE)*eurostat_source[[#This Row],[2020 1]]</f>
        <v>0</v>
      </c>
    </row>
    <row r="124" spans="1:40" x14ac:dyDescent="0.3">
      <c r="A124" t="str">
        <f t="shared" si="59"/>
        <v>solid-wasteFinland</v>
      </c>
      <c r="B124" t="s">
        <v>11</v>
      </c>
      <c r="C124" t="s">
        <v>78</v>
      </c>
      <c r="D124" s="161">
        <v>0</v>
      </c>
      <c r="E124" s="161">
        <v>0</v>
      </c>
      <c r="F124" s="161">
        <v>0</v>
      </c>
      <c r="G124" s="161">
        <v>0</v>
      </c>
      <c r="H124" s="161">
        <v>0</v>
      </c>
      <c r="I124" s="161">
        <v>0</v>
      </c>
      <c r="J124" s="161">
        <v>0</v>
      </c>
      <c r="K124" s="161">
        <v>0</v>
      </c>
      <c r="L124" s="161">
        <v>0</v>
      </c>
      <c r="M124" s="161">
        <v>0</v>
      </c>
      <c r="N124" s="161">
        <v>0</v>
      </c>
      <c r="O124" s="161">
        <v>0</v>
      </c>
      <c r="P124" s="161">
        <v>0</v>
      </c>
      <c r="Q124" s="161">
        <v>0</v>
      </c>
      <c r="R124" s="161">
        <v>0</v>
      </c>
      <c r="S124" s="161">
        <v>0</v>
      </c>
      <c r="T124" s="161">
        <v>0</v>
      </c>
      <c r="U124" s="161">
        <v>0</v>
      </c>
      <c r="V124" s="161">
        <v>0</v>
      </c>
      <c r="W124" s="161">
        <v>0</v>
      </c>
      <c r="X124" s="161">
        <v>0</v>
      </c>
      <c r="Y124" s="161">
        <v>0</v>
      </c>
      <c r="Z124" s="161">
        <v>0</v>
      </c>
      <c r="AA124" s="161">
        <v>0</v>
      </c>
      <c r="AB124" s="161">
        <v>0</v>
      </c>
      <c r="AC124" s="161">
        <v>0</v>
      </c>
      <c r="AD124" s="161">
        <v>0</v>
      </c>
      <c r="AE124" s="161">
        <v>0</v>
      </c>
      <c r="AF124" s="161">
        <f t="shared" si="60"/>
        <v>0</v>
      </c>
      <c r="AG124" s="161">
        <f t="shared" si="61"/>
        <v>0</v>
      </c>
      <c r="AH124" s="161">
        <f t="shared" si="62"/>
        <v>0</v>
      </c>
      <c r="AI124" s="161"/>
      <c r="AJ124" s="161"/>
      <c r="AK124" s="161">
        <f>VLOOKUP(eurostat_source[[#This Row],[energy carrier EUCalc]],$B$7:$AN$20,COLUMN()-COLUMN($AD$25),FALSE)*eurostat_source[[#This Row],[2020 1]]</f>
        <v>0</v>
      </c>
      <c r="AL124" s="161">
        <f>VLOOKUP(eurostat_source[[#This Row],[energy carrier EUCalc]],$B$7:$AN$20,COLUMN()-COLUMN($AD$25),FALSE)*eurostat_source[[#This Row],[2020 1]]</f>
        <v>0</v>
      </c>
      <c r="AM124" s="161">
        <f>VLOOKUP(eurostat_source[[#This Row],[energy carrier EUCalc]],$B$7:$AN$20,COLUMN()-COLUMN($AD$25),FALSE)*eurostat_source[[#This Row],[2020 1]]</f>
        <v>0</v>
      </c>
      <c r="AN124" s="161">
        <f>VLOOKUP(eurostat_source[[#This Row],[energy carrier EUCalc]],$B$7:$AN$20,COLUMN()-COLUMN($AD$25),FALSE)*eurostat_source[[#This Row],[2020 1]]</f>
        <v>0</v>
      </c>
    </row>
    <row r="125" spans="1:40" x14ac:dyDescent="0.3">
      <c r="A125" t="str">
        <f t="shared" si="59"/>
        <v>electricityFrance</v>
      </c>
      <c r="B125" t="s">
        <v>3</v>
      </c>
      <c r="C125" t="s">
        <v>35</v>
      </c>
      <c r="D125" s="161">
        <v>0.23666902817210761</v>
      </c>
      <c r="E125" s="161">
        <v>0.23086833213315236</v>
      </c>
      <c r="F125" s="161">
        <v>0.24018787019014864</v>
      </c>
      <c r="G125" s="161">
        <v>0.25095185388497615</v>
      </c>
      <c r="H125" s="161">
        <v>0.26525068313259514</v>
      </c>
      <c r="I125" s="161">
        <v>0.26383460890473837</v>
      </c>
      <c r="J125" s="161">
        <v>0.26437046071715647</v>
      </c>
      <c r="K125" s="161">
        <v>0.27664255165011181</v>
      </c>
      <c r="L125" s="161">
        <v>0.27794309214136409</v>
      </c>
      <c r="M125" s="161">
        <v>0.28288737481432258</v>
      </c>
      <c r="N125" s="161">
        <v>0.27264560929570902</v>
      </c>
      <c r="O125" s="161">
        <v>0.27098351474837129</v>
      </c>
      <c r="P125" s="161">
        <v>0.28019240461420214</v>
      </c>
      <c r="Q125" s="161">
        <v>0.28752629506215177</v>
      </c>
      <c r="R125" s="161">
        <v>0.27999248899631829</v>
      </c>
      <c r="S125" s="161">
        <v>0.27685719864592556</v>
      </c>
      <c r="T125" s="161">
        <v>0.29070356992142882</v>
      </c>
      <c r="U125" s="161">
        <v>0.31070468890006703</v>
      </c>
      <c r="V125" s="161">
        <v>0.3065961515700531</v>
      </c>
      <c r="W125" s="161">
        <v>0.29951327160700864</v>
      </c>
      <c r="X125" s="161">
        <v>0.31488390325064186</v>
      </c>
      <c r="Y125" s="161">
        <v>0.33414484684624129</v>
      </c>
      <c r="Z125" s="161">
        <v>0.32773240594561359</v>
      </c>
      <c r="AA125" s="161">
        <v>0.32780789064526639</v>
      </c>
      <c r="AB125" s="161">
        <v>0.35569403973366548</v>
      </c>
      <c r="AC125" s="161">
        <v>0.35180138476757772</v>
      </c>
      <c r="AD125" s="161">
        <v>0.34642075188054133</v>
      </c>
      <c r="AE125" s="161">
        <v>0.34817444940558212</v>
      </c>
      <c r="AF125" s="161">
        <f t="shared" si="60"/>
        <v>0.35192142545613364</v>
      </c>
      <c r="AG125" s="161">
        <f t="shared" si="61"/>
        <v>0.35645395284474168</v>
      </c>
      <c r="AH125" s="161">
        <f t="shared" si="62"/>
        <v>0.36214802096851501</v>
      </c>
      <c r="AI125" s="161"/>
      <c r="AJ125" s="161"/>
      <c r="AK125" s="161">
        <f>VLOOKUP(eurostat_source[[#This Row],[energy carrier EUCalc]],$B$7:$AN$20,COLUMN()-COLUMN($AD$25),FALSE)*eurostat_source[[#This Row],[2020 1]]</f>
        <v>0</v>
      </c>
      <c r="AL125" s="161">
        <f>VLOOKUP(eurostat_source[[#This Row],[energy carrier EUCalc]],$B$7:$AN$20,COLUMN()-COLUMN($AD$25),FALSE)*eurostat_source[[#This Row],[2020 1]]</f>
        <v>0</v>
      </c>
      <c r="AM125" s="161">
        <f>VLOOKUP(eurostat_source[[#This Row],[energy carrier EUCalc]],$B$7:$AN$20,COLUMN()-COLUMN($AD$25),FALSE)*eurostat_source[[#This Row],[2020 1]]</f>
        <v>0</v>
      </c>
      <c r="AN125" s="161">
        <f>VLOOKUP(eurostat_source[[#This Row],[energy carrier EUCalc]],$B$7:$AN$20,COLUMN()-COLUMN($AD$25),FALSE)*eurostat_source[[#This Row],[2020 1]]</f>
        <v>0</v>
      </c>
    </row>
    <row r="126" spans="1:40" x14ac:dyDescent="0.3">
      <c r="A126" t="str">
        <f t="shared" si="59"/>
        <v>gas-bioFrance</v>
      </c>
      <c r="B126" t="s">
        <v>3</v>
      </c>
      <c r="C126" t="s">
        <v>67</v>
      </c>
      <c r="D126" s="161">
        <v>0</v>
      </c>
      <c r="E126" s="161">
        <v>0</v>
      </c>
      <c r="F126" s="161">
        <v>0</v>
      </c>
      <c r="G126" s="161">
        <v>0</v>
      </c>
      <c r="H126" s="161">
        <v>0</v>
      </c>
      <c r="I126" s="161">
        <v>0</v>
      </c>
      <c r="J126" s="161">
        <v>0</v>
      </c>
      <c r="K126" s="161">
        <v>0</v>
      </c>
      <c r="L126" s="161">
        <v>0</v>
      </c>
      <c r="M126" s="161">
        <v>0</v>
      </c>
      <c r="N126" s="161">
        <v>0</v>
      </c>
      <c r="O126" s="161">
        <v>0</v>
      </c>
      <c r="P126" s="161">
        <v>0</v>
      </c>
      <c r="Q126" s="161">
        <v>0</v>
      </c>
      <c r="R126" s="161">
        <v>0</v>
      </c>
      <c r="S126" s="161">
        <v>0</v>
      </c>
      <c r="T126" s="161">
        <v>0</v>
      </c>
      <c r="U126" s="161">
        <v>0</v>
      </c>
      <c r="V126" s="161">
        <v>0</v>
      </c>
      <c r="W126" s="161">
        <v>0</v>
      </c>
      <c r="X126" s="161">
        <v>0</v>
      </c>
      <c r="Y126" s="161">
        <v>0</v>
      </c>
      <c r="Z126" s="161">
        <v>0</v>
      </c>
      <c r="AA126" s="161">
        <v>0</v>
      </c>
      <c r="AB126" s="161">
        <v>0</v>
      </c>
      <c r="AC126" s="161">
        <v>0</v>
      </c>
      <c r="AD126" s="161">
        <v>0</v>
      </c>
      <c r="AE126" s="161">
        <v>0</v>
      </c>
      <c r="AF126" s="161">
        <f t="shared" si="60"/>
        <v>0</v>
      </c>
      <c r="AG126" s="161">
        <f t="shared" si="61"/>
        <v>0</v>
      </c>
      <c r="AH126" s="161">
        <f t="shared" si="62"/>
        <v>0</v>
      </c>
      <c r="AI126" s="161"/>
      <c r="AJ126" s="161"/>
      <c r="AK126" s="161">
        <f>VLOOKUP(eurostat_source[[#This Row],[energy carrier EUCalc]],$B$7:$AN$20,COLUMN()-COLUMN($AD$25),FALSE)*eurostat_source[[#This Row],[2020 1]]</f>
        <v>0</v>
      </c>
      <c r="AL126" s="161">
        <f>VLOOKUP(eurostat_source[[#This Row],[energy carrier EUCalc]],$B$7:$AN$20,COLUMN()-COLUMN($AD$25),FALSE)*eurostat_source[[#This Row],[2020 1]]</f>
        <v>0</v>
      </c>
      <c r="AM126" s="161">
        <f>VLOOKUP(eurostat_source[[#This Row],[energy carrier EUCalc]],$B$7:$AN$20,COLUMN()-COLUMN($AD$25),FALSE)*eurostat_source[[#This Row],[2020 1]]</f>
        <v>0</v>
      </c>
      <c r="AN126" s="161">
        <f>VLOOKUP(eurostat_source[[#This Row],[energy carrier EUCalc]],$B$7:$AN$20,COLUMN()-COLUMN($AD$25),FALSE)*eurostat_source[[#This Row],[2020 1]]</f>
        <v>0</v>
      </c>
    </row>
    <row r="127" spans="1:40" x14ac:dyDescent="0.3">
      <c r="A127" t="str">
        <f t="shared" si="59"/>
        <v>gas-ff-naturalFrance</v>
      </c>
      <c r="B127" t="s">
        <v>3</v>
      </c>
      <c r="C127" t="s">
        <v>33</v>
      </c>
      <c r="D127" s="161">
        <v>0.2356488271465782</v>
      </c>
      <c r="E127" s="161">
        <v>0.24833445978079818</v>
      </c>
      <c r="F127" s="161">
        <v>0.25576812833323909</v>
      </c>
      <c r="G127" s="161">
        <v>0.25903281308411658</v>
      </c>
      <c r="H127" s="161">
        <v>0.27822477998273804</v>
      </c>
      <c r="I127" s="161">
        <v>0.26637486987604225</v>
      </c>
      <c r="J127" s="161">
        <v>0.27670272898179615</v>
      </c>
      <c r="K127" s="161">
        <v>0.28567272120901616</v>
      </c>
      <c r="L127" s="161">
        <v>0.27719890845359441</v>
      </c>
      <c r="M127" s="161">
        <v>0.29251743508384415</v>
      </c>
      <c r="N127" s="161">
        <v>0.35388369051832014</v>
      </c>
      <c r="O127" s="161">
        <v>0.34362392034623496</v>
      </c>
      <c r="P127" s="161">
        <v>0.36440360278424144</v>
      </c>
      <c r="Q127" s="161">
        <v>0.34770514436053784</v>
      </c>
      <c r="R127" s="161">
        <v>0.37103940304054389</v>
      </c>
      <c r="S127" s="161">
        <v>0.37084197277240344</v>
      </c>
      <c r="T127" s="161">
        <v>0.37740540560941482</v>
      </c>
      <c r="U127" s="161">
        <v>0.36474355587916202</v>
      </c>
      <c r="V127" s="161">
        <v>0.35724538903712033</v>
      </c>
      <c r="W127" s="161">
        <v>0.36129813809204608</v>
      </c>
      <c r="X127" s="161">
        <v>0.34336214818521898</v>
      </c>
      <c r="Y127" s="161">
        <v>0.34084067022262859</v>
      </c>
      <c r="Z127" s="161">
        <v>0.33914006041224515</v>
      </c>
      <c r="AA127" s="161">
        <v>0.33234584148689361</v>
      </c>
      <c r="AB127" s="161">
        <v>0.30374357813737068</v>
      </c>
      <c r="AC127" s="161">
        <v>0.30835218365139705</v>
      </c>
      <c r="AD127" s="161">
        <v>0.31487840002847833</v>
      </c>
      <c r="AE127" s="161">
        <v>0.31182942013086279</v>
      </c>
      <c r="AF127" s="161">
        <f t="shared" si="60"/>
        <v>0.30653800655603286</v>
      </c>
      <c r="AG127" s="161">
        <f t="shared" si="61"/>
        <v>0.30146726830792414</v>
      </c>
      <c r="AH127" s="161">
        <f t="shared" si="62"/>
        <v>0.29548418132951193</v>
      </c>
      <c r="AI127" s="161"/>
      <c r="AJ127" s="161"/>
      <c r="AK127" s="161">
        <f>VLOOKUP(eurostat_source[[#This Row],[energy carrier EUCalc]],$B$7:$AN$20,COLUMN()-COLUMN($AD$25),FALSE)*eurostat_source[[#This Row],[2020 1]]</f>
        <v>0</v>
      </c>
      <c r="AL127" s="161">
        <f>VLOOKUP(eurostat_source[[#This Row],[energy carrier EUCalc]],$B$7:$AN$20,COLUMN()-COLUMN($AD$25),FALSE)*eurostat_source[[#This Row],[2020 1]]</f>
        <v>0</v>
      </c>
      <c r="AM127" s="161">
        <f>VLOOKUP(eurostat_source[[#This Row],[energy carrier EUCalc]],$B$7:$AN$20,COLUMN()-COLUMN($AD$25),FALSE)*eurostat_source[[#This Row],[2020 1]]</f>
        <v>0</v>
      </c>
      <c r="AN127" s="161">
        <f>VLOOKUP(eurostat_source[[#This Row],[energy carrier EUCalc]],$B$7:$AN$20,COLUMN()-COLUMN($AD$25),FALSE)*eurostat_source[[#This Row],[2020 1]]</f>
        <v>0</v>
      </c>
    </row>
    <row r="128" spans="1:40" x14ac:dyDescent="0.3">
      <c r="A128" t="str">
        <f t="shared" si="59"/>
        <v>heat-ambientFrance</v>
      </c>
      <c r="B128" t="s">
        <v>3</v>
      </c>
      <c r="C128" t="s">
        <v>37</v>
      </c>
      <c r="D128" s="161">
        <v>0</v>
      </c>
      <c r="E128" s="161">
        <v>0</v>
      </c>
      <c r="F128" s="161">
        <v>0</v>
      </c>
      <c r="G128" s="161">
        <v>0</v>
      </c>
      <c r="H128" s="161">
        <v>0</v>
      </c>
      <c r="I128" s="161">
        <v>0</v>
      </c>
      <c r="J128" s="161">
        <v>0</v>
      </c>
      <c r="K128" s="161">
        <v>0</v>
      </c>
      <c r="L128" s="161">
        <v>0</v>
      </c>
      <c r="M128" s="161">
        <v>0</v>
      </c>
      <c r="N128" s="161">
        <v>0</v>
      </c>
      <c r="O128" s="161">
        <v>0</v>
      </c>
      <c r="P128" s="161">
        <v>0</v>
      </c>
      <c r="Q128" s="161">
        <v>0</v>
      </c>
      <c r="R128" s="161">
        <v>1.3003447835032451E-3</v>
      </c>
      <c r="S128" s="161">
        <v>3.2131761333249065E-3</v>
      </c>
      <c r="T128" s="161">
        <v>6.4105542918621462E-3</v>
      </c>
      <c r="U128" s="161">
        <v>1.1068797263330203E-2</v>
      </c>
      <c r="V128" s="161">
        <v>1.5699421100650396E-2</v>
      </c>
      <c r="W128" s="161">
        <v>2.0577581492583093E-2</v>
      </c>
      <c r="X128" s="161">
        <v>2.6346917346075898E-2</v>
      </c>
      <c r="Y128" s="161">
        <v>2.8088105637921804E-2</v>
      </c>
      <c r="Z128" s="161">
        <v>3.2195832827327769E-2</v>
      </c>
      <c r="AA128" s="161">
        <v>3.6138171843729971E-2</v>
      </c>
      <c r="AB128" s="161">
        <v>3.9116660274171031E-2</v>
      </c>
      <c r="AC128" s="161">
        <v>4.3487922656736754E-2</v>
      </c>
      <c r="AD128" s="161">
        <v>4.9004667530216761E-2</v>
      </c>
      <c r="AE128" s="161">
        <v>5.2490335633071719E-2</v>
      </c>
      <c r="AF128" s="161">
        <f t="shared" si="60"/>
        <v>5.6632489470045871E-2</v>
      </c>
      <c r="AG128" s="161">
        <f t="shared" si="61"/>
        <v>6.0725796306985422E-2</v>
      </c>
      <c r="AH128" s="161">
        <f t="shared" si="62"/>
        <v>6.4740617788425658E-2</v>
      </c>
      <c r="AI128" s="161"/>
      <c r="AJ128" s="161"/>
      <c r="AK128" s="161">
        <f>VLOOKUP(eurostat_source[[#This Row],[energy carrier EUCalc]],$B$7:$AN$20,COLUMN()-COLUMN($AD$25),FALSE)*eurostat_source[[#This Row],[2020 1]]</f>
        <v>0</v>
      </c>
      <c r="AL128" s="161">
        <f>VLOOKUP(eurostat_source[[#This Row],[energy carrier EUCalc]],$B$7:$AN$20,COLUMN()-COLUMN($AD$25),FALSE)*eurostat_source[[#This Row],[2020 1]]</f>
        <v>0</v>
      </c>
      <c r="AM128" s="161">
        <f>VLOOKUP(eurostat_source[[#This Row],[energy carrier EUCalc]],$B$7:$AN$20,COLUMN()-COLUMN($AD$25),FALSE)*eurostat_source[[#This Row],[2020 1]]</f>
        <v>0</v>
      </c>
      <c r="AN128" s="161">
        <f>VLOOKUP(eurostat_source[[#This Row],[energy carrier EUCalc]],$B$7:$AN$20,COLUMN()-COLUMN($AD$25),FALSE)*eurostat_source[[#This Row],[2020 1]]</f>
        <v>0</v>
      </c>
    </row>
    <row r="129" spans="1:40" x14ac:dyDescent="0.3">
      <c r="A129" t="str">
        <f t="shared" si="59"/>
        <v>heat-geothermalFrance</v>
      </c>
      <c r="B129" t="s">
        <v>3</v>
      </c>
      <c r="C129" t="s">
        <v>40</v>
      </c>
      <c r="D129" s="161">
        <v>3.0113809830654694E-3</v>
      </c>
      <c r="E129" s="161">
        <v>2.6650654422072121E-3</v>
      </c>
      <c r="F129" s="161">
        <v>3.0676689475584193E-3</v>
      </c>
      <c r="G129" s="161">
        <v>3.0623907892685645E-3</v>
      </c>
      <c r="H129" s="161">
        <v>3.3395128086772191E-3</v>
      </c>
      <c r="I129" s="161">
        <v>3.5700324983579967E-3</v>
      </c>
      <c r="J129" s="161">
        <v>3.1596655207195984E-3</v>
      </c>
      <c r="K129" s="161">
        <v>3.2942716913502666E-3</v>
      </c>
      <c r="L129" s="161">
        <v>3.174861747491133E-3</v>
      </c>
      <c r="M129" s="161">
        <v>3.0854273102085472E-3</v>
      </c>
      <c r="N129" s="161">
        <v>2.9795126726099592E-3</v>
      </c>
      <c r="O129" s="161">
        <v>2.8015163878010309E-3</v>
      </c>
      <c r="P129" s="161">
        <v>1.895477506609866E-3</v>
      </c>
      <c r="Q129" s="161">
        <v>1.8416258467046042E-3</v>
      </c>
      <c r="R129" s="161">
        <v>1.7846355506442118E-3</v>
      </c>
      <c r="S129" s="161">
        <v>0</v>
      </c>
      <c r="T129" s="161">
        <v>0</v>
      </c>
      <c r="U129" s="161">
        <v>0</v>
      </c>
      <c r="V129" s="161">
        <v>0</v>
      </c>
      <c r="W129" s="161">
        <v>0</v>
      </c>
      <c r="X129" s="161">
        <v>0</v>
      </c>
      <c r="Y129" s="161">
        <v>0</v>
      </c>
      <c r="Z129" s="161">
        <v>0</v>
      </c>
      <c r="AA129" s="161">
        <v>0</v>
      </c>
      <c r="AB129" s="161">
        <v>0</v>
      </c>
      <c r="AC129" s="161">
        <v>0</v>
      </c>
      <c r="AD129" s="161">
        <v>0</v>
      </c>
      <c r="AE129" s="161">
        <v>0</v>
      </c>
      <c r="AF129" s="161">
        <f t="shared" si="60"/>
        <v>0</v>
      </c>
      <c r="AG129" s="161">
        <f t="shared" si="61"/>
        <v>0</v>
      </c>
      <c r="AH129" s="161">
        <f t="shared" si="62"/>
        <v>0</v>
      </c>
      <c r="AI129" s="161"/>
      <c r="AJ129" s="161"/>
      <c r="AK129" s="161">
        <f>VLOOKUP(eurostat_source[[#This Row],[energy carrier EUCalc]],$B$7:$AN$20,COLUMN()-COLUMN($AD$25),FALSE)*eurostat_source[[#This Row],[2020 1]]</f>
        <v>0</v>
      </c>
      <c r="AL129" s="161">
        <f>VLOOKUP(eurostat_source[[#This Row],[energy carrier EUCalc]],$B$7:$AN$20,COLUMN()-COLUMN($AD$25),FALSE)*eurostat_source[[#This Row],[2020 1]]</f>
        <v>0</v>
      </c>
      <c r="AM129" s="161">
        <f>VLOOKUP(eurostat_source[[#This Row],[energy carrier EUCalc]],$B$7:$AN$20,COLUMN()-COLUMN($AD$25),FALSE)*eurostat_source[[#This Row],[2020 1]]</f>
        <v>0</v>
      </c>
      <c r="AN129" s="161">
        <f>VLOOKUP(eurostat_source[[#This Row],[energy carrier EUCalc]],$B$7:$AN$20,COLUMN()-COLUMN($AD$25),FALSE)*eurostat_source[[#This Row],[2020 1]]</f>
        <v>0</v>
      </c>
    </row>
    <row r="130" spans="1:40" x14ac:dyDescent="0.3">
      <c r="A130" t="str">
        <f t="shared" si="59"/>
        <v>heat-solarFrance</v>
      </c>
      <c r="B130" t="s">
        <v>3</v>
      </c>
      <c r="C130" t="s">
        <v>38</v>
      </c>
      <c r="D130" s="161">
        <v>6.8856965566717148E-4</v>
      </c>
      <c r="E130" s="161">
        <v>6.1898472529193962E-4</v>
      </c>
      <c r="F130" s="161">
        <v>6.3558662675371614E-4</v>
      </c>
      <c r="G130" s="161">
        <v>6.5663242738358586E-4</v>
      </c>
      <c r="H130" s="161">
        <v>6.9693143256451288E-4</v>
      </c>
      <c r="I130" s="161">
        <v>6.9756533797158998E-4</v>
      </c>
      <c r="J130" s="161">
        <v>6.1120578813616297E-4</v>
      </c>
      <c r="K130" s="161">
        <v>6.2659003096665643E-4</v>
      </c>
      <c r="L130" s="161">
        <v>5.8934119282583934E-4</v>
      </c>
      <c r="M130" s="161">
        <v>5.5777753644280486E-4</v>
      </c>
      <c r="N130" s="161">
        <v>5.0952642469958653E-4</v>
      </c>
      <c r="O130" s="161">
        <v>4.7451850459750272E-4</v>
      </c>
      <c r="P130" s="161">
        <v>4.9274770734250692E-4</v>
      </c>
      <c r="Q130" s="161">
        <v>4.9650831906562884E-4</v>
      </c>
      <c r="R130" s="161">
        <v>4.985078943324059E-4</v>
      </c>
      <c r="S130" s="161">
        <v>5.2256312481169698E-4</v>
      </c>
      <c r="T130" s="161">
        <v>7.0032177201293508E-4</v>
      </c>
      <c r="U130" s="161">
        <v>9.5275064255542969E-4</v>
      </c>
      <c r="V130" s="161">
        <v>1.0940628462232514E-3</v>
      </c>
      <c r="W130" s="161">
        <v>1.2616564266399925E-3</v>
      </c>
      <c r="X130" s="161">
        <v>1.3641049781091363E-3</v>
      </c>
      <c r="Y130" s="161">
        <v>3.0379019071506289E-3</v>
      </c>
      <c r="Z130" s="161">
        <v>3.0107090053569123E-3</v>
      </c>
      <c r="AA130" s="161">
        <v>3.076345413178284E-3</v>
      </c>
      <c r="AB130" s="161">
        <v>3.915999248390192E-3</v>
      </c>
      <c r="AC130" s="161">
        <v>3.8630988483013499E-3</v>
      </c>
      <c r="AD130" s="161">
        <v>3.7939307108049154E-3</v>
      </c>
      <c r="AE130" s="161">
        <v>4.0013865626976949E-3</v>
      </c>
      <c r="AF130" s="161">
        <f t="shared" si="60"/>
        <v>4.3062501547119214E-3</v>
      </c>
      <c r="AG130" s="161">
        <f t="shared" si="61"/>
        <v>4.6274688855607888E-3</v>
      </c>
      <c r="AH130" s="161">
        <f t="shared" si="62"/>
        <v>4.9640501314528688E-3</v>
      </c>
      <c r="AI130" s="161"/>
      <c r="AJ130" s="161"/>
      <c r="AK130" s="161">
        <f>VLOOKUP(eurostat_source[[#This Row],[energy carrier EUCalc]],$B$7:$AN$20,COLUMN()-COLUMN($AD$25),FALSE)*eurostat_source[[#This Row],[2020 1]]</f>
        <v>0</v>
      </c>
      <c r="AL130" s="161">
        <f>VLOOKUP(eurostat_source[[#This Row],[energy carrier EUCalc]],$B$7:$AN$20,COLUMN()-COLUMN($AD$25),FALSE)*eurostat_source[[#This Row],[2020 1]]</f>
        <v>0</v>
      </c>
      <c r="AM130" s="161">
        <f>VLOOKUP(eurostat_source[[#This Row],[energy carrier EUCalc]],$B$7:$AN$20,COLUMN()-COLUMN($AD$25),FALSE)*eurostat_source[[#This Row],[2020 1]]</f>
        <v>0</v>
      </c>
      <c r="AN130" s="161">
        <f>VLOOKUP(eurostat_source[[#This Row],[energy carrier EUCalc]],$B$7:$AN$20,COLUMN()-COLUMN($AD$25),FALSE)*eurostat_source[[#This Row],[2020 1]]</f>
        <v>0</v>
      </c>
    </row>
    <row r="131" spans="1:40" x14ac:dyDescent="0.3">
      <c r="A131" t="str">
        <f t="shared" si="59"/>
        <v>liquid-bioFrance</v>
      </c>
      <c r="B131" t="s">
        <v>3</v>
      </c>
      <c r="C131" t="s">
        <v>76</v>
      </c>
      <c r="D131" s="161">
        <v>0</v>
      </c>
      <c r="E131" s="161">
        <v>0</v>
      </c>
      <c r="F131" s="161">
        <v>0</v>
      </c>
      <c r="G131" s="161">
        <v>0</v>
      </c>
      <c r="H131" s="161">
        <v>0</v>
      </c>
      <c r="I131" s="161">
        <v>0</v>
      </c>
      <c r="J131" s="161">
        <v>0</v>
      </c>
      <c r="K131" s="161">
        <v>0</v>
      </c>
      <c r="L131" s="161">
        <v>0</v>
      </c>
      <c r="M131" s="161">
        <v>0</v>
      </c>
      <c r="N131" s="161">
        <v>0</v>
      </c>
      <c r="O131" s="161">
        <v>0</v>
      </c>
      <c r="P131" s="161">
        <v>0</v>
      </c>
      <c r="Q131" s="161">
        <v>0</v>
      </c>
      <c r="R131" s="161">
        <v>0</v>
      </c>
      <c r="S131" s="161">
        <v>0</v>
      </c>
      <c r="T131" s="161">
        <v>0</v>
      </c>
      <c r="U131" s="161">
        <v>0</v>
      </c>
      <c r="V131" s="161">
        <v>0</v>
      </c>
      <c r="W131" s="161">
        <v>0</v>
      </c>
      <c r="X131" s="161">
        <v>0</v>
      </c>
      <c r="Y131" s="161">
        <v>0</v>
      </c>
      <c r="Z131" s="161">
        <v>0</v>
      </c>
      <c r="AA131" s="161">
        <v>0</v>
      </c>
      <c r="AB131" s="161">
        <v>0</v>
      </c>
      <c r="AC131" s="161">
        <v>0</v>
      </c>
      <c r="AD131" s="161">
        <v>0</v>
      </c>
      <c r="AE131" s="161">
        <v>0</v>
      </c>
      <c r="AF131" s="161">
        <f t="shared" si="60"/>
        <v>0</v>
      </c>
      <c r="AG131" s="161">
        <f t="shared" si="61"/>
        <v>0</v>
      </c>
      <c r="AH131" s="161">
        <f t="shared" si="62"/>
        <v>0</v>
      </c>
      <c r="AI131" s="161"/>
      <c r="AJ131" s="161"/>
      <c r="AK131" s="161">
        <f>VLOOKUP(eurostat_source[[#This Row],[energy carrier EUCalc]],$B$7:$AN$20,COLUMN()-COLUMN($AD$25),FALSE)*eurostat_source[[#This Row],[2020 1]]</f>
        <v>0</v>
      </c>
      <c r="AL131" s="161">
        <f>VLOOKUP(eurostat_source[[#This Row],[energy carrier EUCalc]],$B$7:$AN$20,COLUMN()-COLUMN($AD$25),FALSE)*eurostat_source[[#This Row],[2020 1]]</f>
        <v>0</v>
      </c>
      <c r="AM131" s="161">
        <f>VLOOKUP(eurostat_source[[#This Row],[energy carrier EUCalc]],$B$7:$AN$20,COLUMN()-COLUMN($AD$25),FALSE)*eurostat_source[[#This Row],[2020 1]]</f>
        <v>0</v>
      </c>
      <c r="AN131" s="161">
        <f>VLOOKUP(eurostat_source[[#This Row],[energy carrier EUCalc]],$B$7:$AN$20,COLUMN()-COLUMN($AD$25),FALSE)*eurostat_source[[#This Row],[2020 1]]</f>
        <v>0</v>
      </c>
    </row>
    <row r="132" spans="1:40" x14ac:dyDescent="0.3">
      <c r="A132" t="str">
        <f t="shared" si="59"/>
        <v>liquid-ff-heatingoilFrance</v>
      </c>
      <c r="B132" t="s">
        <v>3</v>
      </c>
      <c r="C132" t="s">
        <v>34</v>
      </c>
      <c r="D132" s="161">
        <v>0.2665290303699181</v>
      </c>
      <c r="E132" s="161">
        <v>0.24986763153042083</v>
      </c>
      <c r="F132" s="161">
        <v>0.24337011091695226</v>
      </c>
      <c r="G132" s="161">
        <v>0.23280765385356755</v>
      </c>
      <c r="H132" s="161">
        <v>0.22177613531703014</v>
      </c>
      <c r="I132" s="161">
        <v>0.22930898688219695</v>
      </c>
      <c r="J132" s="161">
        <v>0.22138355344625435</v>
      </c>
      <c r="K132" s="161">
        <v>0.21711860607385447</v>
      </c>
      <c r="L132" s="161">
        <v>0.23170099139882622</v>
      </c>
      <c r="M132" s="161">
        <v>0.22561764401714909</v>
      </c>
      <c r="N132" s="161">
        <v>0.19617560560703726</v>
      </c>
      <c r="O132" s="161">
        <v>0.21286694387203337</v>
      </c>
      <c r="P132" s="161">
        <v>0.19253062491562328</v>
      </c>
      <c r="Q132" s="161">
        <v>0.19633251902472801</v>
      </c>
      <c r="R132" s="161">
        <v>0.18515682411090323</v>
      </c>
      <c r="S132" s="161">
        <v>0.18943319001966971</v>
      </c>
      <c r="T132" s="161">
        <v>0.17563359553628316</v>
      </c>
      <c r="U132" s="161">
        <v>0.15867139111751177</v>
      </c>
      <c r="V132" s="161">
        <v>0.16862800132367636</v>
      </c>
      <c r="W132" s="161">
        <v>0.16297792053338531</v>
      </c>
      <c r="X132" s="161">
        <v>0.14499870232612946</v>
      </c>
      <c r="Y132" s="161">
        <v>0.13746081040385225</v>
      </c>
      <c r="Z132" s="161">
        <v>0.13337036812145678</v>
      </c>
      <c r="AA132" s="161">
        <v>0.12823126994329181</v>
      </c>
      <c r="AB132" s="161">
        <v>0.12764761258817073</v>
      </c>
      <c r="AC132" s="161">
        <v>0.12150419312693443</v>
      </c>
      <c r="AD132" s="161">
        <v>0.11109410376080266</v>
      </c>
      <c r="AE132" s="161">
        <v>0.11246227526250421</v>
      </c>
      <c r="AF132" s="161">
        <f t="shared" si="60"/>
        <v>0.10784136367700346</v>
      </c>
      <c r="AG132" s="161">
        <f t="shared" si="61"/>
        <v>0.10176269991233618</v>
      </c>
      <c r="AH132" s="161">
        <f t="shared" si="62"/>
        <v>9.5641177850231268E-2</v>
      </c>
      <c r="AI132" s="161"/>
      <c r="AJ132" s="161"/>
      <c r="AK132" s="161">
        <f>VLOOKUP(eurostat_source[[#This Row],[energy carrier EUCalc]],$B$7:$AN$20,COLUMN()-COLUMN($AD$25),FALSE)*eurostat_source[[#This Row],[2020 1]]</f>
        <v>0</v>
      </c>
      <c r="AL132" s="161">
        <f>VLOOKUP(eurostat_source[[#This Row],[energy carrier EUCalc]],$B$7:$AN$20,COLUMN()-COLUMN($AD$25),FALSE)*eurostat_source[[#This Row],[2020 1]]</f>
        <v>0</v>
      </c>
      <c r="AM132" s="161">
        <f>VLOOKUP(eurostat_source[[#This Row],[energy carrier EUCalc]],$B$7:$AN$20,COLUMN()-COLUMN($AD$25),FALSE)*eurostat_source[[#This Row],[2020 1]]</f>
        <v>0</v>
      </c>
      <c r="AN132" s="161">
        <f>VLOOKUP(eurostat_source[[#This Row],[energy carrier EUCalc]],$B$7:$AN$20,COLUMN()-COLUMN($AD$25),FALSE)*eurostat_source[[#This Row],[2020 1]]</f>
        <v>0</v>
      </c>
    </row>
    <row r="133" spans="1:40" x14ac:dyDescent="0.3">
      <c r="A133" t="str">
        <f t="shared" si="59"/>
        <v>solid-bioFrance</v>
      </c>
      <c r="B133" t="s">
        <v>3</v>
      </c>
      <c r="C133" t="s">
        <v>77</v>
      </c>
      <c r="D133" s="161">
        <v>0.22945516539006863</v>
      </c>
      <c r="E133" s="161">
        <v>0.24119701918070902</v>
      </c>
      <c r="F133" s="161">
        <v>0.2354510216858762</v>
      </c>
      <c r="G133" s="161">
        <v>0.23323228261497375</v>
      </c>
      <c r="H133" s="161">
        <v>0.21364042398682279</v>
      </c>
      <c r="I133" s="161">
        <v>0.22021704137686718</v>
      </c>
      <c r="J133" s="161">
        <v>0.21820572218329257</v>
      </c>
      <c r="K133" s="161">
        <v>0.20216863047471628</v>
      </c>
      <c r="L133" s="161">
        <v>0.19695419378914913</v>
      </c>
      <c r="M133" s="161">
        <v>0.18366186136480803</v>
      </c>
      <c r="N133" s="161">
        <v>0.16456570360982867</v>
      </c>
      <c r="O133" s="161">
        <v>0.16064432169958365</v>
      </c>
      <c r="P133" s="161">
        <v>0.15426146769771837</v>
      </c>
      <c r="Q133" s="161">
        <v>0.16020625907108629</v>
      </c>
      <c r="R133" s="161">
        <v>0.15473392067329042</v>
      </c>
      <c r="S133" s="161">
        <v>0.15407499956172124</v>
      </c>
      <c r="T133" s="161">
        <v>0.14416492484555957</v>
      </c>
      <c r="U133" s="161">
        <v>0.1486007463876913</v>
      </c>
      <c r="V133" s="161">
        <v>0.1454067171272925</v>
      </c>
      <c r="W133" s="161">
        <v>0.14966196307232912</v>
      </c>
      <c r="X133" s="161">
        <v>0.16391918866622729</v>
      </c>
      <c r="Y133" s="161">
        <v>0.15535112589595906</v>
      </c>
      <c r="Z133" s="161">
        <v>0.16346302496872406</v>
      </c>
      <c r="AA133" s="161">
        <v>0.17131208478344162</v>
      </c>
      <c r="AB133" s="161">
        <v>0.16890664951218232</v>
      </c>
      <c r="AC133" s="161">
        <v>0.17003373406925146</v>
      </c>
      <c r="AD133" s="161">
        <v>0.17386380067232113</v>
      </c>
      <c r="AE133" s="161">
        <v>0.17014715963587698</v>
      </c>
      <c r="AF133" s="161">
        <f t="shared" si="60"/>
        <v>0.17230180096069556</v>
      </c>
      <c r="AG133" s="161">
        <f t="shared" si="61"/>
        <v>0.17499130934403587</v>
      </c>
      <c r="AH133" s="161">
        <f t="shared" si="62"/>
        <v>0.17752424397120653</v>
      </c>
      <c r="AI133" s="161"/>
      <c r="AJ133" s="161"/>
      <c r="AK133" s="161">
        <f>VLOOKUP(eurostat_source[[#This Row],[energy carrier EUCalc]],$B$7:$AN$20,COLUMN()-COLUMN($AD$25),FALSE)*eurostat_source[[#This Row],[2020 1]]</f>
        <v>0</v>
      </c>
      <c r="AL133" s="161">
        <f>VLOOKUP(eurostat_source[[#This Row],[energy carrier EUCalc]],$B$7:$AN$20,COLUMN()-COLUMN($AD$25),FALSE)*eurostat_source[[#This Row],[2020 1]]</f>
        <v>0</v>
      </c>
      <c r="AM133" s="161">
        <f>VLOOKUP(eurostat_source[[#This Row],[energy carrier EUCalc]],$B$7:$AN$20,COLUMN()-COLUMN($AD$25),FALSE)*eurostat_source[[#This Row],[2020 1]]</f>
        <v>0</v>
      </c>
      <c r="AN133" s="161">
        <f>VLOOKUP(eurostat_source[[#This Row],[energy carrier EUCalc]],$B$7:$AN$20,COLUMN()-COLUMN($AD$25),FALSE)*eurostat_source[[#This Row],[2020 1]]</f>
        <v>0</v>
      </c>
    </row>
    <row r="134" spans="1:40" x14ac:dyDescent="0.3">
      <c r="A134" t="str">
        <f t="shared" si="59"/>
        <v>solid-ff-coalFrance</v>
      </c>
      <c r="B134" t="s">
        <v>3</v>
      </c>
      <c r="C134" t="s">
        <v>39</v>
      </c>
      <c r="D134" s="161">
        <v>2.7997998282594864E-2</v>
      </c>
      <c r="E134" s="161">
        <v>2.6448507207420435E-2</v>
      </c>
      <c r="F134" s="161">
        <v>2.1519613299471749E-2</v>
      </c>
      <c r="G134" s="161">
        <v>2.0256373345713844E-2</v>
      </c>
      <c r="H134" s="161">
        <v>1.7071533339572162E-2</v>
      </c>
      <c r="I134" s="161">
        <v>1.5996895123825454E-2</v>
      </c>
      <c r="J134" s="161">
        <v>1.556666336264473E-2</v>
      </c>
      <c r="K134" s="161">
        <v>1.4476628869984378E-2</v>
      </c>
      <c r="L134" s="161">
        <v>1.2438611276749211E-2</v>
      </c>
      <c r="M134" s="161">
        <v>1.1672479873224837E-2</v>
      </c>
      <c r="N134" s="161">
        <v>9.2403518717952288E-3</v>
      </c>
      <c r="O134" s="161">
        <v>8.6052644413783345E-3</v>
      </c>
      <c r="P134" s="161">
        <v>6.223674774262453E-3</v>
      </c>
      <c r="Q134" s="161">
        <v>5.8916483157258085E-3</v>
      </c>
      <c r="R134" s="161">
        <v>5.4938749504643263E-3</v>
      </c>
      <c r="S134" s="161">
        <v>5.0568997421432896E-3</v>
      </c>
      <c r="T134" s="161">
        <v>4.9816280234385706E-3</v>
      </c>
      <c r="U134" s="161">
        <v>5.2580698096821128E-3</v>
      </c>
      <c r="V134" s="161">
        <v>5.3302569949841717E-3</v>
      </c>
      <c r="W134" s="161">
        <v>4.7094687760076831E-3</v>
      </c>
      <c r="X134" s="161">
        <v>5.1250352475974677E-3</v>
      </c>
      <c r="Y134" s="161">
        <v>1.0765390862462702E-3</v>
      </c>
      <c r="Z134" s="161">
        <v>1.0875987192758242E-3</v>
      </c>
      <c r="AA134" s="161">
        <v>1.0883958841984231E-3</v>
      </c>
      <c r="AB134" s="161">
        <v>9.7546050604970121E-4</v>
      </c>
      <c r="AC134" s="161">
        <v>9.5748287980125708E-4</v>
      </c>
      <c r="AD134" s="161">
        <v>9.4434541683490695E-4</v>
      </c>
      <c r="AE134" s="161">
        <v>8.9497336940458209E-4</v>
      </c>
      <c r="AF134" s="161">
        <f t="shared" si="60"/>
        <v>4.5866372537682902E-4</v>
      </c>
      <c r="AG134" s="161">
        <f t="shared" si="61"/>
        <v>0</v>
      </c>
      <c r="AH134" s="161">
        <f t="shared" si="62"/>
        <v>0</v>
      </c>
      <c r="AI134" s="161"/>
      <c r="AJ134" s="161"/>
      <c r="AK134" s="161">
        <f>VLOOKUP(eurostat_source[[#This Row],[energy carrier EUCalc]],$B$7:$AN$20,COLUMN()-COLUMN($AD$25),FALSE)*eurostat_source[[#This Row],[2020 1]]</f>
        <v>0</v>
      </c>
      <c r="AL134" s="161">
        <f>VLOOKUP(eurostat_source[[#This Row],[energy carrier EUCalc]],$B$7:$AN$20,COLUMN()-COLUMN($AD$25),FALSE)*eurostat_source[[#This Row],[2020 1]]</f>
        <v>0</v>
      </c>
      <c r="AM134" s="161">
        <f>VLOOKUP(eurostat_source[[#This Row],[energy carrier EUCalc]],$B$7:$AN$20,COLUMN()-COLUMN($AD$25),FALSE)*eurostat_source[[#This Row],[2020 1]]</f>
        <v>0</v>
      </c>
      <c r="AN134" s="161">
        <f>VLOOKUP(eurostat_source[[#This Row],[energy carrier EUCalc]],$B$7:$AN$20,COLUMN()-COLUMN($AD$25),FALSE)*eurostat_source[[#This Row],[2020 1]]</f>
        <v>0</v>
      </c>
    </row>
    <row r="135" spans="1:40" x14ac:dyDescent="0.3">
      <c r="A135" t="str">
        <f t="shared" si="59"/>
        <v>solid-wasteFrance</v>
      </c>
      <c r="B135" t="s">
        <v>3</v>
      </c>
      <c r="C135" t="s">
        <v>78</v>
      </c>
      <c r="D135" s="161">
        <v>0</v>
      </c>
      <c r="E135" s="161">
        <v>0</v>
      </c>
      <c r="F135" s="161">
        <v>0</v>
      </c>
      <c r="G135" s="161">
        <v>0</v>
      </c>
      <c r="H135" s="161">
        <v>0</v>
      </c>
      <c r="I135" s="161">
        <v>0</v>
      </c>
      <c r="J135" s="161">
        <v>0</v>
      </c>
      <c r="K135" s="161">
        <v>0</v>
      </c>
      <c r="L135" s="161">
        <v>0</v>
      </c>
      <c r="M135" s="161">
        <v>0</v>
      </c>
      <c r="N135" s="161">
        <v>0</v>
      </c>
      <c r="O135" s="161">
        <v>0</v>
      </c>
      <c r="P135" s="161">
        <v>0</v>
      </c>
      <c r="Q135" s="161">
        <v>0</v>
      </c>
      <c r="R135" s="161">
        <v>0</v>
      </c>
      <c r="S135" s="161">
        <v>0</v>
      </c>
      <c r="T135" s="161">
        <v>0</v>
      </c>
      <c r="U135" s="161">
        <v>0</v>
      </c>
      <c r="V135" s="161">
        <v>0</v>
      </c>
      <c r="W135" s="161">
        <v>0</v>
      </c>
      <c r="X135" s="161">
        <v>0</v>
      </c>
      <c r="Y135" s="161">
        <v>0</v>
      </c>
      <c r="Z135" s="161">
        <v>0</v>
      </c>
      <c r="AA135" s="161">
        <v>0</v>
      </c>
      <c r="AB135" s="161">
        <v>0</v>
      </c>
      <c r="AC135" s="161">
        <v>0</v>
      </c>
      <c r="AD135" s="161">
        <v>0</v>
      </c>
      <c r="AE135" s="161">
        <v>0</v>
      </c>
      <c r="AF135" s="161">
        <f t="shared" si="60"/>
        <v>0</v>
      </c>
      <c r="AG135" s="161">
        <f t="shared" si="61"/>
        <v>0</v>
      </c>
      <c r="AH135" s="161">
        <f t="shared" si="62"/>
        <v>0</v>
      </c>
      <c r="AI135" s="161"/>
      <c r="AJ135" s="161"/>
      <c r="AK135" s="161">
        <f>VLOOKUP(eurostat_source[[#This Row],[energy carrier EUCalc]],$B$7:$AN$20,COLUMN()-COLUMN($AD$25),FALSE)*eurostat_source[[#This Row],[2020 1]]</f>
        <v>0</v>
      </c>
      <c r="AL135" s="161">
        <f>VLOOKUP(eurostat_source[[#This Row],[energy carrier EUCalc]],$B$7:$AN$20,COLUMN()-COLUMN($AD$25),FALSE)*eurostat_source[[#This Row],[2020 1]]</f>
        <v>0</v>
      </c>
      <c r="AM135" s="161">
        <f>VLOOKUP(eurostat_source[[#This Row],[energy carrier EUCalc]],$B$7:$AN$20,COLUMN()-COLUMN($AD$25),FALSE)*eurostat_source[[#This Row],[2020 1]]</f>
        <v>0</v>
      </c>
      <c r="AN135" s="161">
        <f>VLOOKUP(eurostat_source[[#This Row],[energy carrier EUCalc]],$B$7:$AN$20,COLUMN()-COLUMN($AD$25),FALSE)*eurostat_source[[#This Row],[2020 1]]</f>
        <v>0</v>
      </c>
    </row>
    <row r="136" spans="1:40" x14ac:dyDescent="0.3">
      <c r="A136" t="str">
        <f t="shared" si="59"/>
        <v>electricityGermany</v>
      </c>
      <c r="B136" t="s">
        <v>2</v>
      </c>
      <c r="C136" t="s">
        <v>35</v>
      </c>
      <c r="D136" s="161">
        <v>0.20499527874241469</v>
      </c>
      <c r="E136" s="161">
        <v>0.17757864247913699</v>
      </c>
      <c r="F136" s="161">
        <v>0.18745290003023982</v>
      </c>
      <c r="G136" s="161">
        <v>0.18053026786402032</v>
      </c>
      <c r="H136" s="161">
        <v>0.18672799352284941</v>
      </c>
      <c r="I136" s="161">
        <v>0.18410882251917846</v>
      </c>
      <c r="J136" s="161">
        <v>0.17685995103264016</v>
      </c>
      <c r="K136" s="161">
        <v>0.17461783722938212</v>
      </c>
      <c r="L136" s="161">
        <v>0.17762519922224951</v>
      </c>
      <c r="M136" s="161">
        <v>0.19143319488169883</v>
      </c>
      <c r="N136" s="161">
        <v>0.18891143936816698</v>
      </c>
      <c r="O136" s="161">
        <v>0.18052586007250751</v>
      </c>
      <c r="P136" s="161">
        <v>0.19136098179677646</v>
      </c>
      <c r="Q136" s="161">
        <v>0.19470273381561046</v>
      </c>
      <c r="R136" s="161">
        <v>0.20454559817999862</v>
      </c>
      <c r="S136" s="161">
        <v>0.2088767072926751</v>
      </c>
      <c r="T136" s="161">
        <v>0.20585151240200711</v>
      </c>
      <c r="U136" s="161">
        <v>0.24065554408856832</v>
      </c>
      <c r="V136" s="161">
        <v>0.21344076844962326</v>
      </c>
      <c r="W136" s="161">
        <v>0.22037695158700255</v>
      </c>
      <c r="X136" s="161">
        <v>0.21019968544594361</v>
      </c>
      <c r="Y136" s="161">
        <v>0.23188470975809844</v>
      </c>
      <c r="Z136" s="161">
        <v>0.22122614355503176</v>
      </c>
      <c r="AA136" s="161">
        <v>0.21144477257594174</v>
      </c>
      <c r="AB136" s="161">
        <v>0.23282000890949228</v>
      </c>
      <c r="AC136" s="161">
        <v>0.22537967798643643</v>
      </c>
      <c r="AD136" s="161">
        <v>0.21254575401323617</v>
      </c>
      <c r="AE136" s="161">
        <v>0.21149215043356961</v>
      </c>
      <c r="AF136" s="161">
        <f t="shared" si="60"/>
        <v>0.20857581106806974</v>
      </c>
      <c r="AG136" s="161">
        <f t="shared" si="61"/>
        <v>0.2080893153299144</v>
      </c>
      <c r="AH136" s="161">
        <f t="shared" si="62"/>
        <v>0.20686055170420559</v>
      </c>
      <c r="AI136" s="161"/>
      <c r="AJ136" s="161"/>
      <c r="AK136" s="161">
        <f>VLOOKUP(eurostat_source[[#This Row],[energy carrier EUCalc]],$B$7:$AN$20,COLUMN()-COLUMN($AD$25),FALSE)*eurostat_source[[#This Row],[2020 1]]</f>
        <v>0</v>
      </c>
      <c r="AL136" s="161">
        <f>VLOOKUP(eurostat_source[[#This Row],[energy carrier EUCalc]],$B$7:$AN$20,COLUMN()-COLUMN($AD$25),FALSE)*eurostat_source[[#This Row],[2020 1]]</f>
        <v>0</v>
      </c>
      <c r="AM136" s="161">
        <f>VLOOKUP(eurostat_source[[#This Row],[energy carrier EUCalc]],$B$7:$AN$20,COLUMN()-COLUMN($AD$25),FALSE)*eurostat_source[[#This Row],[2020 1]]</f>
        <v>0</v>
      </c>
      <c r="AN136" s="161">
        <f>VLOOKUP(eurostat_source[[#This Row],[energy carrier EUCalc]],$B$7:$AN$20,COLUMN()-COLUMN($AD$25),FALSE)*eurostat_source[[#This Row],[2020 1]]</f>
        <v>0</v>
      </c>
    </row>
    <row r="137" spans="1:40" x14ac:dyDescent="0.3">
      <c r="A137" t="str">
        <f t="shared" si="59"/>
        <v>gas-bioGermany</v>
      </c>
      <c r="B137" t="s">
        <v>2</v>
      </c>
      <c r="C137" t="s">
        <v>67</v>
      </c>
      <c r="D137" s="161">
        <v>0</v>
      </c>
      <c r="E137" s="161">
        <v>0</v>
      </c>
      <c r="F137" s="161">
        <v>0</v>
      </c>
      <c r="G137" s="161">
        <v>0</v>
      </c>
      <c r="H137" s="161">
        <v>0</v>
      </c>
      <c r="I137" s="161">
        <v>0</v>
      </c>
      <c r="J137" s="161">
        <v>0</v>
      </c>
      <c r="K137" s="161">
        <v>0</v>
      </c>
      <c r="L137" s="161">
        <v>0</v>
      </c>
      <c r="M137" s="161">
        <v>0</v>
      </c>
      <c r="N137" s="161">
        <v>0</v>
      </c>
      <c r="O137" s="161">
        <v>0</v>
      </c>
      <c r="P137" s="161">
        <v>0</v>
      </c>
      <c r="Q137" s="161">
        <v>0</v>
      </c>
      <c r="R137" s="161">
        <v>0</v>
      </c>
      <c r="S137" s="161">
        <v>0</v>
      </c>
      <c r="T137" s="161">
        <v>0</v>
      </c>
      <c r="U137" s="161">
        <v>0</v>
      </c>
      <c r="V137" s="161">
        <v>0</v>
      </c>
      <c r="W137" s="161">
        <v>0</v>
      </c>
      <c r="X137" s="161">
        <v>0</v>
      </c>
      <c r="Y137" s="161">
        <v>0</v>
      </c>
      <c r="Z137" s="161">
        <v>0</v>
      </c>
      <c r="AA137" s="161">
        <v>0</v>
      </c>
      <c r="AB137" s="161">
        <v>0</v>
      </c>
      <c r="AC137" s="161">
        <v>0</v>
      </c>
      <c r="AD137" s="161">
        <v>0</v>
      </c>
      <c r="AE137" s="161">
        <v>6.1868539799738529E-3</v>
      </c>
      <c r="AF137" s="161">
        <f t="shared" si="60"/>
        <v>6.8055393779712378E-3</v>
      </c>
      <c r="AG137" s="161">
        <f t="shared" si="61"/>
        <v>7.4860933157683621E-3</v>
      </c>
      <c r="AH137" s="161">
        <f t="shared" si="62"/>
        <v>8.2347026473451983E-3</v>
      </c>
      <c r="AI137" s="161"/>
      <c r="AJ137" s="161"/>
      <c r="AK137" s="161">
        <f>VLOOKUP(eurostat_source[[#This Row],[energy carrier EUCalc]],$B$7:$AN$20,COLUMN()-COLUMN($AD$25),FALSE)*eurostat_source[[#This Row],[2020 1]]</f>
        <v>0</v>
      </c>
      <c r="AL137" s="161">
        <f>VLOOKUP(eurostat_source[[#This Row],[energy carrier EUCalc]],$B$7:$AN$20,COLUMN()-COLUMN($AD$25),FALSE)*eurostat_source[[#This Row],[2020 1]]</f>
        <v>0</v>
      </c>
      <c r="AM137" s="161">
        <f>VLOOKUP(eurostat_source[[#This Row],[energy carrier EUCalc]],$B$7:$AN$20,COLUMN()-COLUMN($AD$25),FALSE)*eurostat_source[[#This Row],[2020 1]]</f>
        <v>0</v>
      </c>
      <c r="AN137" s="161">
        <f>VLOOKUP(eurostat_source[[#This Row],[energy carrier EUCalc]],$B$7:$AN$20,COLUMN()-COLUMN($AD$25),FALSE)*eurostat_source[[#This Row],[2020 1]]</f>
        <v>0</v>
      </c>
    </row>
    <row r="138" spans="1:40" x14ac:dyDescent="0.3">
      <c r="A138" t="str">
        <f t="shared" si="59"/>
        <v>gas-ff-naturalGermany</v>
      </c>
      <c r="B138" t="s">
        <v>2</v>
      </c>
      <c r="C138" t="s">
        <v>33</v>
      </c>
      <c r="D138" s="161">
        <v>0.27931760754407597</v>
      </c>
      <c r="E138" s="161">
        <v>0.3161849943769498</v>
      </c>
      <c r="F138" s="161">
        <v>0.33300225845520015</v>
      </c>
      <c r="G138" s="161">
        <v>0.34439877165342486</v>
      </c>
      <c r="H138" s="161">
        <v>0.34861140128962309</v>
      </c>
      <c r="I138" s="161">
        <v>0.37286868269155993</v>
      </c>
      <c r="J138" s="161">
        <v>0.39967649479026468</v>
      </c>
      <c r="K138" s="161">
        <v>0.37103235361699932</v>
      </c>
      <c r="L138" s="161">
        <v>0.38067883948440273</v>
      </c>
      <c r="M138" s="161">
        <v>0.40034099057022937</v>
      </c>
      <c r="N138" s="161">
        <v>0.40974607317806838</v>
      </c>
      <c r="O138" s="161">
        <v>0.40156928775698253</v>
      </c>
      <c r="P138" s="161">
        <v>0.41631767448370027</v>
      </c>
      <c r="Q138" s="161">
        <v>0.41474763716469953</v>
      </c>
      <c r="R138" s="161">
        <v>0.42334976597234808</v>
      </c>
      <c r="S138" s="161">
        <v>0.41427848945112372</v>
      </c>
      <c r="T138" s="161">
        <v>0.39818973718339024</v>
      </c>
      <c r="U138" s="161">
        <v>0.43215652877115057</v>
      </c>
      <c r="V138" s="161">
        <v>0.40788720981902477</v>
      </c>
      <c r="W138" s="161">
        <v>0.41581513123803021</v>
      </c>
      <c r="X138" s="161">
        <v>0.42674234633090308</v>
      </c>
      <c r="Y138" s="161">
        <v>0.40565543504016177</v>
      </c>
      <c r="Z138" s="161">
        <v>0.41962765758358828</v>
      </c>
      <c r="AA138" s="161">
        <v>0.4225688673074498</v>
      </c>
      <c r="AB138" s="161">
        <v>0.39721098460753801</v>
      </c>
      <c r="AC138" s="161">
        <v>0.41397161141119077</v>
      </c>
      <c r="AD138" s="161">
        <v>0.44259129328438235</v>
      </c>
      <c r="AE138" s="161">
        <v>0.42524121537665732</v>
      </c>
      <c r="AF138" s="161">
        <f t="shared" si="60"/>
        <v>0.424549684037208</v>
      </c>
      <c r="AG138" s="161">
        <f t="shared" si="61"/>
        <v>0.42621593145902631</v>
      </c>
      <c r="AH138" s="161">
        <f t="shared" si="62"/>
        <v>0.42725601148112591</v>
      </c>
      <c r="AI138" s="161"/>
      <c r="AJ138" s="161"/>
      <c r="AK138" s="161">
        <f>VLOOKUP(eurostat_source[[#This Row],[energy carrier EUCalc]],$B$7:$AN$20,COLUMN()-COLUMN($AD$25),FALSE)*eurostat_source[[#This Row],[2020 1]]</f>
        <v>0</v>
      </c>
      <c r="AL138" s="161">
        <f>VLOOKUP(eurostat_source[[#This Row],[energy carrier EUCalc]],$B$7:$AN$20,COLUMN()-COLUMN($AD$25),FALSE)*eurostat_source[[#This Row],[2020 1]]</f>
        <v>0</v>
      </c>
      <c r="AM138" s="161">
        <f>VLOOKUP(eurostat_source[[#This Row],[energy carrier EUCalc]],$B$7:$AN$20,COLUMN()-COLUMN($AD$25),FALSE)*eurostat_source[[#This Row],[2020 1]]</f>
        <v>0</v>
      </c>
      <c r="AN138" s="161">
        <f>VLOOKUP(eurostat_source[[#This Row],[energy carrier EUCalc]],$B$7:$AN$20,COLUMN()-COLUMN($AD$25),FALSE)*eurostat_source[[#This Row],[2020 1]]</f>
        <v>0</v>
      </c>
    </row>
    <row r="139" spans="1:40" x14ac:dyDescent="0.3">
      <c r="A139" t="str">
        <f t="shared" si="59"/>
        <v>heat-ambientGermany</v>
      </c>
      <c r="B139" t="s">
        <v>2</v>
      </c>
      <c r="C139" t="s">
        <v>37</v>
      </c>
      <c r="D139" s="161">
        <v>0</v>
      </c>
      <c r="E139" s="161">
        <v>0</v>
      </c>
      <c r="F139" s="161">
        <v>0</v>
      </c>
      <c r="G139" s="161">
        <v>0</v>
      </c>
      <c r="H139" s="161">
        <v>0</v>
      </c>
      <c r="I139" s="161">
        <v>0</v>
      </c>
      <c r="J139" s="161">
        <v>0</v>
      </c>
      <c r="K139" s="161">
        <v>0</v>
      </c>
      <c r="L139" s="161">
        <v>0</v>
      </c>
      <c r="M139" s="161">
        <v>0</v>
      </c>
      <c r="N139" s="161">
        <v>0</v>
      </c>
      <c r="O139" s="161">
        <v>0</v>
      </c>
      <c r="P139" s="161">
        <v>0</v>
      </c>
      <c r="Q139" s="161">
        <v>0</v>
      </c>
      <c r="R139" s="161">
        <v>0</v>
      </c>
      <c r="S139" s="161">
        <v>0</v>
      </c>
      <c r="T139" s="161">
        <v>0</v>
      </c>
      <c r="U139" s="161">
        <v>0</v>
      </c>
      <c r="V139" s="161">
        <v>0</v>
      </c>
      <c r="W139" s="161">
        <v>0</v>
      </c>
      <c r="X139" s="161">
        <v>0</v>
      </c>
      <c r="Y139" s="161">
        <v>0</v>
      </c>
      <c r="Z139" s="161">
        <v>0</v>
      </c>
      <c r="AA139" s="161">
        <v>0</v>
      </c>
      <c r="AB139" s="161">
        <v>0</v>
      </c>
      <c r="AC139" s="161">
        <v>0</v>
      </c>
      <c r="AD139" s="161">
        <v>0</v>
      </c>
      <c r="AE139" s="161">
        <v>1.9055466514088838E-2</v>
      </c>
      <c r="AF139" s="161">
        <f t="shared" si="60"/>
        <v>2.096101316549772E-2</v>
      </c>
      <c r="AG139" s="161">
        <f t="shared" si="61"/>
        <v>2.3057114482047492E-2</v>
      </c>
      <c r="AH139" s="161">
        <f t="shared" si="62"/>
        <v>2.5362825930252242E-2</v>
      </c>
      <c r="AI139" s="161"/>
      <c r="AJ139" s="161"/>
      <c r="AK139" s="161">
        <f>VLOOKUP(eurostat_source[[#This Row],[energy carrier EUCalc]],$B$7:$AN$20,COLUMN()-COLUMN($AD$25),FALSE)*eurostat_source[[#This Row],[2020 1]]</f>
        <v>0</v>
      </c>
      <c r="AL139" s="161">
        <f>VLOOKUP(eurostat_source[[#This Row],[energy carrier EUCalc]],$B$7:$AN$20,COLUMN()-COLUMN($AD$25),FALSE)*eurostat_source[[#This Row],[2020 1]]</f>
        <v>0</v>
      </c>
      <c r="AM139" s="161">
        <f>VLOOKUP(eurostat_source[[#This Row],[energy carrier EUCalc]],$B$7:$AN$20,COLUMN()-COLUMN($AD$25),FALSE)*eurostat_source[[#This Row],[2020 1]]</f>
        <v>0</v>
      </c>
      <c r="AN139" s="161">
        <f>VLOOKUP(eurostat_source[[#This Row],[energy carrier EUCalc]],$B$7:$AN$20,COLUMN()-COLUMN($AD$25),FALSE)*eurostat_source[[#This Row],[2020 1]]</f>
        <v>0</v>
      </c>
    </row>
    <row r="140" spans="1:40" x14ac:dyDescent="0.3">
      <c r="A140" t="str">
        <f t="shared" si="59"/>
        <v>heat-geothermalGermany</v>
      </c>
      <c r="B140" t="s">
        <v>2</v>
      </c>
      <c r="C140" t="s">
        <v>40</v>
      </c>
      <c r="D140" s="161">
        <v>0</v>
      </c>
      <c r="E140" s="161">
        <v>0</v>
      </c>
      <c r="F140" s="161">
        <v>0</v>
      </c>
      <c r="G140" s="161">
        <v>0</v>
      </c>
      <c r="H140" s="161">
        <v>0</v>
      </c>
      <c r="I140" s="161">
        <v>0</v>
      </c>
      <c r="J140" s="161">
        <v>0</v>
      </c>
      <c r="K140" s="161">
        <v>0</v>
      </c>
      <c r="L140" s="161">
        <v>0</v>
      </c>
      <c r="M140" s="161">
        <v>0</v>
      </c>
      <c r="N140" s="161">
        <v>0</v>
      </c>
      <c r="O140" s="161">
        <v>0</v>
      </c>
      <c r="P140" s="161">
        <v>0</v>
      </c>
      <c r="Q140" s="161">
        <v>2.5264828553801328E-5</v>
      </c>
      <c r="R140" s="161">
        <v>6.3944712730411294E-5</v>
      </c>
      <c r="S140" s="161">
        <v>1.211351571102873E-4</v>
      </c>
      <c r="T140" s="161">
        <v>7.273522409047472E-5</v>
      </c>
      <c r="U140" s="161">
        <v>8.0628502775050869E-5</v>
      </c>
      <c r="V140" s="161">
        <v>1.0242445591367418E-4</v>
      </c>
      <c r="W140" s="161">
        <v>1.5040959133369726E-4</v>
      </c>
      <c r="X140" s="161">
        <v>2.4475551741078298E-4</v>
      </c>
      <c r="Y140" s="161">
        <v>3.1404320588539902E-4</v>
      </c>
      <c r="Z140" s="161">
        <v>3.9561947491233352E-4</v>
      </c>
      <c r="AA140" s="161">
        <v>3.9300439519408158E-4</v>
      </c>
      <c r="AB140" s="161">
        <v>4.2466546260518291E-4</v>
      </c>
      <c r="AC140" s="161">
        <v>4.6796055713884554E-4</v>
      </c>
      <c r="AD140" s="161">
        <v>6.0660523809521962E-4</v>
      </c>
      <c r="AE140" s="161">
        <v>5.3341100876133629E-4</v>
      </c>
      <c r="AF140" s="161">
        <f t="shared" si="60"/>
        <v>5.7868925935996478E-4</v>
      </c>
      <c r="AG140" s="161">
        <f t="shared" si="61"/>
        <v>6.2631573970459381E-4</v>
      </c>
      <c r="AH140" s="161">
        <f t="shared" si="62"/>
        <v>6.739063545416835E-4</v>
      </c>
      <c r="AI140" s="161"/>
      <c r="AJ140" s="161"/>
      <c r="AK140" s="161">
        <f>VLOOKUP(eurostat_source[[#This Row],[energy carrier EUCalc]],$B$7:$AN$20,COLUMN()-COLUMN($AD$25),FALSE)*eurostat_source[[#This Row],[2020 1]]</f>
        <v>0</v>
      </c>
      <c r="AL140" s="161">
        <f>VLOOKUP(eurostat_source[[#This Row],[energy carrier EUCalc]],$B$7:$AN$20,COLUMN()-COLUMN($AD$25),FALSE)*eurostat_source[[#This Row],[2020 1]]</f>
        <v>0</v>
      </c>
      <c r="AM140" s="161">
        <f>VLOOKUP(eurostat_source[[#This Row],[energy carrier EUCalc]],$B$7:$AN$20,COLUMN()-COLUMN($AD$25),FALSE)*eurostat_source[[#This Row],[2020 1]]</f>
        <v>0</v>
      </c>
      <c r="AN140" s="161">
        <f>VLOOKUP(eurostat_source[[#This Row],[energy carrier EUCalc]],$B$7:$AN$20,COLUMN()-COLUMN($AD$25),FALSE)*eurostat_source[[#This Row],[2020 1]]</f>
        <v>0</v>
      </c>
    </row>
    <row r="141" spans="1:40" x14ac:dyDescent="0.3">
      <c r="A141" t="str">
        <f t="shared" si="59"/>
        <v>heat-solarGermany</v>
      </c>
      <c r="B141" t="s">
        <v>2</v>
      </c>
      <c r="C141" t="s">
        <v>38</v>
      </c>
      <c r="D141" s="161">
        <v>1.4998225157837098E-4</v>
      </c>
      <c r="E141" s="161">
        <v>1.9221400883558885E-4</v>
      </c>
      <c r="F141" s="161">
        <v>2.6458532836008545E-4</v>
      </c>
      <c r="G141" s="161">
        <v>3.1856580250392191E-4</v>
      </c>
      <c r="H141" s="161">
        <v>4.3233086410771288E-4</v>
      </c>
      <c r="I141" s="161">
        <v>5.1633860302998215E-4</v>
      </c>
      <c r="J141" s="161">
        <v>6.0059256135501255E-4</v>
      </c>
      <c r="K141" s="161">
        <v>7.7719311572267615E-4</v>
      </c>
      <c r="L141" s="161">
        <v>9.7073150774843614E-4</v>
      </c>
      <c r="M141" s="161">
        <v>1.3836684052827336E-3</v>
      </c>
      <c r="N141" s="161">
        <v>1.6301532353805881E-3</v>
      </c>
      <c r="O141" s="161">
        <v>1.9654287780719554E-3</v>
      </c>
      <c r="P141" s="161">
        <v>2.4268693035443189E-3</v>
      </c>
      <c r="Q141" s="161">
        <v>3.2948136402269857E-3</v>
      </c>
      <c r="R141" s="161">
        <v>3.4701951813236711E-3</v>
      </c>
      <c r="S141" s="161">
        <v>4.1419765245016829E-3</v>
      </c>
      <c r="T141" s="161">
        <v>4.818154495368464E-3</v>
      </c>
      <c r="U141" s="161">
        <v>6.2525845670333311E-3</v>
      </c>
      <c r="V141" s="161">
        <v>6.4308536341713034E-3</v>
      </c>
      <c r="W141" s="161">
        <v>7.8270065438575138E-3</v>
      </c>
      <c r="X141" s="161">
        <v>7.7702070203480213E-3</v>
      </c>
      <c r="Y141" s="161">
        <v>1.0298907456578544E-2</v>
      </c>
      <c r="Z141" s="161">
        <v>1.0135941469651794E-2</v>
      </c>
      <c r="AA141" s="161">
        <v>9.8553242964321778E-3</v>
      </c>
      <c r="AB141" s="161">
        <v>1.234112181965244E-2</v>
      </c>
      <c r="AC141" s="161">
        <v>1.2885931513401182E-2</v>
      </c>
      <c r="AD141" s="161">
        <v>1.2237490144820052E-2</v>
      </c>
      <c r="AE141" s="161">
        <v>1.2380576571599262E-2</v>
      </c>
      <c r="AF141" s="161">
        <f t="shared" si="60"/>
        <v>1.2993375772055855E-2</v>
      </c>
      <c r="AG141" s="161">
        <f t="shared" si="61"/>
        <v>1.364962798584431E-2</v>
      </c>
      <c r="AH141" s="161">
        <f t="shared" si="62"/>
        <v>1.4231890130042989E-2</v>
      </c>
      <c r="AI141" s="161"/>
      <c r="AJ141" s="161"/>
      <c r="AK141" s="161">
        <f>VLOOKUP(eurostat_source[[#This Row],[energy carrier EUCalc]],$B$7:$AN$20,COLUMN()-COLUMN($AD$25),FALSE)*eurostat_source[[#This Row],[2020 1]]</f>
        <v>0</v>
      </c>
      <c r="AL141" s="161">
        <f>VLOOKUP(eurostat_source[[#This Row],[energy carrier EUCalc]],$B$7:$AN$20,COLUMN()-COLUMN($AD$25),FALSE)*eurostat_source[[#This Row],[2020 1]]</f>
        <v>0</v>
      </c>
      <c r="AM141" s="161">
        <f>VLOOKUP(eurostat_source[[#This Row],[energy carrier EUCalc]],$B$7:$AN$20,COLUMN()-COLUMN($AD$25),FALSE)*eurostat_source[[#This Row],[2020 1]]</f>
        <v>0</v>
      </c>
      <c r="AN141" s="161">
        <f>VLOOKUP(eurostat_source[[#This Row],[energy carrier EUCalc]],$B$7:$AN$20,COLUMN()-COLUMN($AD$25),FALSE)*eurostat_source[[#This Row],[2020 1]]</f>
        <v>0</v>
      </c>
    </row>
    <row r="142" spans="1:40" x14ac:dyDescent="0.3">
      <c r="A142" t="str">
        <f t="shared" si="59"/>
        <v>liquid-bioGermany</v>
      </c>
      <c r="B142" t="s">
        <v>2</v>
      </c>
      <c r="C142" t="s">
        <v>76</v>
      </c>
      <c r="D142" s="161">
        <v>0</v>
      </c>
      <c r="E142" s="161">
        <v>0</v>
      </c>
      <c r="F142" s="161">
        <v>0</v>
      </c>
      <c r="G142" s="161">
        <v>0</v>
      </c>
      <c r="H142" s="161">
        <v>0</v>
      </c>
      <c r="I142" s="161">
        <v>0</v>
      </c>
      <c r="J142" s="161">
        <v>0</v>
      </c>
      <c r="K142" s="161">
        <v>0</v>
      </c>
      <c r="L142" s="161">
        <v>0</v>
      </c>
      <c r="M142" s="161">
        <v>0</v>
      </c>
      <c r="N142" s="161">
        <v>0</v>
      </c>
      <c r="O142" s="161">
        <v>0</v>
      </c>
      <c r="P142" s="161">
        <v>0</v>
      </c>
      <c r="Q142" s="161">
        <v>0</v>
      </c>
      <c r="R142" s="161">
        <v>0</v>
      </c>
      <c r="S142" s="161">
        <v>0</v>
      </c>
      <c r="T142" s="161">
        <v>0</v>
      </c>
      <c r="U142" s="161">
        <v>0</v>
      </c>
      <c r="V142" s="161">
        <v>0</v>
      </c>
      <c r="W142" s="161">
        <v>0</v>
      </c>
      <c r="X142" s="161">
        <v>0</v>
      </c>
      <c r="Y142" s="161">
        <v>0</v>
      </c>
      <c r="Z142" s="161">
        <v>0</v>
      </c>
      <c r="AA142" s="161">
        <v>0</v>
      </c>
      <c r="AB142" s="161">
        <v>0</v>
      </c>
      <c r="AC142" s="161">
        <v>0</v>
      </c>
      <c r="AD142" s="161">
        <v>0</v>
      </c>
      <c r="AE142" s="161">
        <v>2.156513825795777E-5</v>
      </c>
      <c r="AF142" s="161">
        <f t="shared" si="60"/>
        <v>2.3721652083753546E-5</v>
      </c>
      <c r="AG142" s="161">
        <f t="shared" si="61"/>
        <v>2.6093817292128901E-5</v>
      </c>
      <c r="AH142" s="161">
        <f t="shared" si="62"/>
        <v>2.8703199021341792E-5</v>
      </c>
      <c r="AI142" s="161"/>
      <c r="AJ142" s="161"/>
      <c r="AK142" s="161">
        <f>VLOOKUP(eurostat_source[[#This Row],[energy carrier EUCalc]],$B$7:$AN$20,COLUMN()-COLUMN($AD$25),FALSE)*eurostat_source[[#This Row],[2020 1]]</f>
        <v>0</v>
      </c>
      <c r="AL142" s="161">
        <f>VLOOKUP(eurostat_source[[#This Row],[energy carrier EUCalc]],$B$7:$AN$20,COLUMN()-COLUMN($AD$25),FALSE)*eurostat_source[[#This Row],[2020 1]]</f>
        <v>0</v>
      </c>
      <c r="AM142" s="161">
        <f>VLOOKUP(eurostat_source[[#This Row],[energy carrier EUCalc]],$B$7:$AN$20,COLUMN()-COLUMN($AD$25),FALSE)*eurostat_source[[#This Row],[2020 1]]</f>
        <v>0</v>
      </c>
      <c r="AN142" s="161">
        <f>VLOOKUP(eurostat_source[[#This Row],[energy carrier EUCalc]],$B$7:$AN$20,COLUMN()-COLUMN($AD$25),FALSE)*eurostat_source[[#This Row],[2020 1]]</f>
        <v>0</v>
      </c>
    </row>
    <row r="143" spans="1:40" x14ac:dyDescent="0.3">
      <c r="A143" t="str">
        <f t="shared" si="59"/>
        <v>liquid-ff-heatingoilGermany</v>
      </c>
      <c r="B143" t="s">
        <v>2</v>
      </c>
      <c r="C143" t="s">
        <v>34</v>
      </c>
      <c r="D143" s="161">
        <v>0.30931146596048259</v>
      </c>
      <c r="E143" s="161">
        <v>0.36100918627081052</v>
      </c>
      <c r="F143" s="161">
        <v>0.37243520082690368</v>
      </c>
      <c r="G143" s="161">
        <v>0.37616840069010821</v>
      </c>
      <c r="H143" s="161">
        <v>0.36875119768571157</v>
      </c>
      <c r="I143" s="161">
        <v>0.36522721482920156</v>
      </c>
      <c r="J143" s="161">
        <v>0.3510720418527965</v>
      </c>
      <c r="K143" s="161">
        <v>0.36768234421141333</v>
      </c>
      <c r="L143" s="161">
        <v>0.36083107549172738</v>
      </c>
      <c r="M143" s="161">
        <v>0.3258492288155771</v>
      </c>
      <c r="N143" s="161">
        <v>0.31644387529789042</v>
      </c>
      <c r="O143" s="161">
        <v>0.33770491685126341</v>
      </c>
      <c r="P143" s="161">
        <v>0.31057640171760564</v>
      </c>
      <c r="Q143" s="161">
        <v>0.30115061922190156</v>
      </c>
      <c r="R143" s="161">
        <v>0.28321767286823635</v>
      </c>
      <c r="S143" s="161">
        <v>0.28474250776216581</v>
      </c>
      <c r="T143" s="161">
        <v>0.2984080917437687</v>
      </c>
      <c r="U143" s="161">
        <v>0.2134364523139142</v>
      </c>
      <c r="V143" s="161">
        <v>0.27369688368432504</v>
      </c>
      <c r="W143" s="161">
        <v>0.24596994724672192</v>
      </c>
      <c r="X143" s="161">
        <v>0.2330574044245835</v>
      </c>
      <c r="Y143" s="161">
        <v>0.22856331837158078</v>
      </c>
      <c r="Z143" s="161">
        <v>0.23104836512871801</v>
      </c>
      <c r="AA143" s="161">
        <v>0.24135348290765393</v>
      </c>
      <c r="AB143" s="161">
        <v>0.24303851376865879</v>
      </c>
      <c r="AC143" s="161">
        <v>0.22677630919180686</v>
      </c>
      <c r="AD143" s="161">
        <v>0.20870763386529831</v>
      </c>
      <c r="AE143" s="161">
        <v>0.2068660061837842</v>
      </c>
      <c r="AF143" s="161">
        <f t="shared" si="60"/>
        <v>0.2062089615707712</v>
      </c>
      <c r="AG143" s="161">
        <f t="shared" si="61"/>
        <v>0.19946016935941582</v>
      </c>
      <c r="AH143" s="161">
        <f t="shared" si="62"/>
        <v>0.19480919157068521</v>
      </c>
      <c r="AI143" s="161"/>
      <c r="AJ143" s="161"/>
      <c r="AK143" s="161">
        <f>VLOOKUP(eurostat_source[[#This Row],[energy carrier EUCalc]],$B$7:$AN$20,COLUMN()-COLUMN($AD$25),FALSE)*eurostat_source[[#This Row],[2020 1]]</f>
        <v>0</v>
      </c>
      <c r="AL143" s="161">
        <f>VLOOKUP(eurostat_source[[#This Row],[energy carrier EUCalc]],$B$7:$AN$20,COLUMN()-COLUMN($AD$25),FALSE)*eurostat_source[[#This Row],[2020 1]]</f>
        <v>0</v>
      </c>
      <c r="AM143" s="161">
        <f>VLOOKUP(eurostat_source[[#This Row],[energy carrier EUCalc]],$B$7:$AN$20,COLUMN()-COLUMN($AD$25),FALSE)*eurostat_source[[#This Row],[2020 1]]</f>
        <v>0</v>
      </c>
      <c r="AN143" s="161">
        <f>VLOOKUP(eurostat_source[[#This Row],[energy carrier EUCalc]],$B$7:$AN$20,COLUMN()-COLUMN($AD$25),FALSE)*eurostat_source[[#This Row],[2020 1]]</f>
        <v>0</v>
      </c>
    </row>
    <row r="144" spans="1:40" x14ac:dyDescent="0.3">
      <c r="A144" t="str">
        <f t="shared" si="59"/>
        <v>solid-bioGermany</v>
      </c>
      <c r="B144" t="s">
        <v>2</v>
      </c>
      <c r="C144" t="s">
        <v>77</v>
      </c>
      <c r="D144" s="161">
        <v>3.7924148224491604E-2</v>
      </c>
      <c r="E144" s="161">
        <v>3.6994138089830632E-2</v>
      </c>
      <c r="F144" s="161">
        <v>3.8844815201598784E-2</v>
      </c>
      <c r="G144" s="161">
        <v>3.6434173685232538E-2</v>
      </c>
      <c r="H144" s="161">
        <v>3.8157052626534682E-2</v>
      </c>
      <c r="I144" s="161">
        <v>3.6839971382840397E-2</v>
      </c>
      <c r="J144" s="161">
        <v>3.354945220671729E-2</v>
      </c>
      <c r="K144" s="161">
        <v>5.7053724580252922E-2</v>
      </c>
      <c r="L144" s="161">
        <v>6.0402545788977101E-2</v>
      </c>
      <c r="M144" s="161">
        <v>6.3511651712397768E-2</v>
      </c>
      <c r="N144" s="161">
        <v>6.7807458545347005E-2</v>
      </c>
      <c r="O144" s="161">
        <v>6.4254332456534807E-2</v>
      </c>
      <c r="P144" s="161">
        <v>6.7408594210900369E-2</v>
      </c>
      <c r="Q144" s="161">
        <v>7.4017840778217922E-2</v>
      </c>
      <c r="R144" s="161">
        <v>7.5204014386035453E-2</v>
      </c>
      <c r="S144" s="161">
        <v>7.7460293980894435E-2</v>
      </c>
      <c r="T144" s="161">
        <v>8.1162240189407334E-2</v>
      </c>
      <c r="U144" s="161">
        <v>9.308438783668295E-2</v>
      </c>
      <c r="V144" s="161">
        <v>8.6845155220027864E-2</v>
      </c>
      <c r="W144" s="161">
        <v>9.8172224266390051E-2</v>
      </c>
      <c r="X144" s="161">
        <v>0.10486908728326448</v>
      </c>
      <c r="Y144" s="161">
        <v>0.10619090565464533</v>
      </c>
      <c r="Z144" s="161">
        <v>0.10361564386750281</v>
      </c>
      <c r="AA144" s="161">
        <v>0.10187872736009447</v>
      </c>
      <c r="AB144" s="161">
        <v>0.10219808565004718</v>
      </c>
      <c r="AC144" s="161">
        <v>0.1082826554269779</v>
      </c>
      <c r="AD144" s="161">
        <v>0.11324575704694038</v>
      </c>
      <c r="AE144" s="161">
        <v>0.10862250779956754</v>
      </c>
      <c r="AF144" s="161">
        <f t="shared" si="60"/>
        <v>0.110176319795856</v>
      </c>
      <c r="AG144" s="161">
        <f t="shared" si="61"/>
        <v>0.11250943625343882</v>
      </c>
      <c r="AH144" s="161">
        <f t="shared" si="62"/>
        <v>0.11394315745214369</v>
      </c>
      <c r="AI144" s="161"/>
      <c r="AJ144" s="161"/>
      <c r="AK144" s="161">
        <f>VLOOKUP(eurostat_source[[#This Row],[energy carrier EUCalc]],$B$7:$AN$20,COLUMN()-COLUMN($AD$25),FALSE)*eurostat_source[[#This Row],[2020 1]]</f>
        <v>0</v>
      </c>
      <c r="AL144" s="161">
        <f>VLOOKUP(eurostat_source[[#This Row],[energy carrier EUCalc]],$B$7:$AN$20,COLUMN()-COLUMN($AD$25),FALSE)*eurostat_source[[#This Row],[2020 1]]</f>
        <v>0</v>
      </c>
      <c r="AM144" s="161">
        <f>VLOOKUP(eurostat_source[[#This Row],[energy carrier EUCalc]],$B$7:$AN$20,COLUMN()-COLUMN($AD$25),FALSE)*eurostat_source[[#This Row],[2020 1]]</f>
        <v>0</v>
      </c>
      <c r="AN144" s="161">
        <f>VLOOKUP(eurostat_source[[#This Row],[energy carrier EUCalc]],$B$7:$AN$20,COLUMN()-COLUMN($AD$25),FALSE)*eurostat_source[[#This Row],[2020 1]]</f>
        <v>0</v>
      </c>
    </row>
    <row r="145" spans="1:40" x14ac:dyDescent="0.3">
      <c r="A145" t="str">
        <f t="shared" si="59"/>
        <v>solid-ff-coalGermany</v>
      </c>
      <c r="B145" t="s">
        <v>2</v>
      </c>
      <c r="C145" t="s">
        <v>39</v>
      </c>
      <c r="D145" s="161">
        <v>0.16830151727695691</v>
      </c>
      <c r="E145" s="161">
        <v>0.10804082477443638</v>
      </c>
      <c r="F145" s="161">
        <v>6.8000240157697414E-2</v>
      </c>
      <c r="G145" s="161">
        <v>6.2149820304710224E-2</v>
      </c>
      <c r="H145" s="161">
        <v>5.7320024011173504E-2</v>
      </c>
      <c r="I145" s="161">
        <v>4.0438969974189637E-2</v>
      </c>
      <c r="J145" s="161">
        <v>3.8241467556226261E-2</v>
      </c>
      <c r="K145" s="161">
        <v>2.883654724622961E-2</v>
      </c>
      <c r="L145" s="161">
        <v>1.9491608504894887E-2</v>
      </c>
      <c r="M145" s="161">
        <v>1.7481265614814119E-2</v>
      </c>
      <c r="N145" s="161">
        <v>1.5461000375146701E-2</v>
      </c>
      <c r="O145" s="161">
        <v>1.398017408463972E-2</v>
      </c>
      <c r="P145" s="161">
        <v>1.1909478487472931E-2</v>
      </c>
      <c r="Q145" s="161">
        <v>1.2061090550789702E-2</v>
      </c>
      <c r="R145" s="161">
        <v>1.0148808699327438E-2</v>
      </c>
      <c r="S145" s="161">
        <v>1.0378889831528779E-2</v>
      </c>
      <c r="T145" s="161">
        <v>1.1497528761967643E-2</v>
      </c>
      <c r="U145" s="161">
        <v>1.4333873919875728E-2</v>
      </c>
      <c r="V145" s="161">
        <v>1.1596704736913993E-2</v>
      </c>
      <c r="W145" s="161">
        <v>1.1688329526664015E-2</v>
      </c>
      <c r="X145" s="161">
        <v>1.7116513977546464E-2</v>
      </c>
      <c r="Y145" s="161">
        <v>1.7092680513049498E-2</v>
      </c>
      <c r="Z145" s="161">
        <v>1.3950628920594911E-2</v>
      </c>
      <c r="AA145" s="161">
        <v>1.2505821157233853E-2</v>
      </c>
      <c r="AB145" s="161">
        <v>1.1966619782006178E-2</v>
      </c>
      <c r="AC145" s="161">
        <v>1.2235853913048014E-2</v>
      </c>
      <c r="AD145" s="161">
        <v>1.0065466407227485E-2</v>
      </c>
      <c r="AE145" s="161">
        <v>9.6002469937401039E-3</v>
      </c>
      <c r="AF145" s="161">
        <f t="shared" si="60"/>
        <v>9.1268843011265421E-3</v>
      </c>
      <c r="AG145" s="161">
        <f t="shared" si="61"/>
        <v>8.8799022575477976E-3</v>
      </c>
      <c r="AH145" s="161">
        <f t="shared" si="62"/>
        <v>8.5990595306361765E-3</v>
      </c>
      <c r="AI145" s="161"/>
      <c r="AJ145" s="161"/>
      <c r="AK145" s="161">
        <f>VLOOKUP(eurostat_source[[#This Row],[energy carrier EUCalc]],$B$7:$AN$20,COLUMN()-COLUMN($AD$25),FALSE)*eurostat_source[[#This Row],[2020 1]]</f>
        <v>0</v>
      </c>
      <c r="AL145" s="161">
        <f>VLOOKUP(eurostat_source[[#This Row],[energy carrier EUCalc]],$B$7:$AN$20,COLUMN()-COLUMN($AD$25),FALSE)*eurostat_source[[#This Row],[2020 1]]</f>
        <v>0</v>
      </c>
      <c r="AM145" s="161">
        <f>VLOOKUP(eurostat_source[[#This Row],[energy carrier EUCalc]],$B$7:$AN$20,COLUMN()-COLUMN($AD$25),FALSE)*eurostat_source[[#This Row],[2020 1]]</f>
        <v>0</v>
      </c>
      <c r="AN145" s="161">
        <f>VLOOKUP(eurostat_source[[#This Row],[energy carrier EUCalc]],$B$7:$AN$20,COLUMN()-COLUMN($AD$25),FALSE)*eurostat_source[[#This Row],[2020 1]]</f>
        <v>0</v>
      </c>
    </row>
    <row r="146" spans="1:40" x14ac:dyDescent="0.3">
      <c r="A146" t="str">
        <f t="shared" si="59"/>
        <v>solid-wasteGermany</v>
      </c>
      <c r="B146" t="s">
        <v>2</v>
      </c>
      <c r="C146" t="s">
        <v>78</v>
      </c>
      <c r="D146" s="161">
        <v>0</v>
      </c>
      <c r="E146" s="161">
        <v>0</v>
      </c>
      <c r="F146" s="161">
        <v>0</v>
      </c>
      <c r="G146" s="161">
        <v>0</v>
      </c>
      <c r="H146" s="161">
        <v>0</v>
      </c>
      <c r="I146" s="161">
        <v>0</v>
      </c>
      <c r="J146" s="161">
        <v>0</v>
      </c>
      <c r="K146" s="161">
        <v>0</v>
      </c>
      <c r="L146" s="161">
        <v>0</v>
      </c>
      <c r="M146" s="161">
        <v>0</v>
      </c>
      <c r="N146" s="161">
        <v>0</v>
      </c>
      <c r="O146" s="161">
        <v>0</v>
      </c>
      <c r="P146" s="161">
        <v>0</v>
      </c>
      <c r="Q146" s="161">
        <v>0</v>
      </c>
      <c r="R146" s="161">
        <v>0</v>
      </c>
      <c r="S146" s="161">
        <v>0</v>
      </c>
      <c r="T146" s="161">
        <v>0</v>
      </c>
      <c r="U146" s="161">
        <v>0</v>
      </c>
      <c r="V146" s="161">
        <v>0</v>
      </c>
      <c r="W146" s="161">
        <v>0</v>
      </c>
      <c r="X146" s="161">
        <v>0</v>
      </c>
      <c r="Y146" s="161">
        <v>0</v>
      </c>
      <c r="Z146" s="161">
        <v>0</v>
      </c>
      <c r="AA146" s="161">
        <v>0</v>
      </c>
      <c r="AB146" s="161">
        <v>0</v>
      </c>
      <c r="AC146" s="161">
        <v>0</v>
      </c>
      <c r="AD146" s="161">
        <v>0</v>
      </c>
      <c r="AE146" s="161">
        <v>0</v>
      </c>
      <c r="AF146" s="161">
        <f t="shared" si="60"/>
        <v>0</v>
      </c>
      <c r="AG146" s="161">
        <f t="shared" si="61"/>
        <v>0</v>
      </c>
      <c r="AH146" s="161">
        <f t="shared" si="62"/>
        <v>0</v>
      </c>
      <c r="AI146" s="161"/>
      <c r="AJ146" s="161"/>
      <c r="AK146" s="161">
        <f>VLOOKUP(eurostat_source[[#This Row],[energy carrier EUCalc]],$B$7:$AN$20,COLUMN()-COLUMN($AD$25),FALSE)*eurostat_source[[#This Row],[2020 1]]</f>
        <v>0</v>
      </c>
      <c r="AL146" s="161">
        <f>VLOOKUP(eurostat_source[[#This Row],[energy carrier EUCalc]],$B$7:$AN$20,COLUMN()-COLUMN($AD$25),FALSE)*eurostat_source[[#This Row],[2020 1]]</f>
        <v>0</v>
      </c>
      <c r="AM146" s="161">
        <f>VLOOKUP(eurostat_source[[#This Row],[energy carrier EUCalc]],$B$7:$AN$20,COLUMN()-COLUMN($AD$25),FALSE)*eurostat_source[[#This Row],[2020 1]]</f>
        <v>0</v>
      </c>
      <c r="AN146" s="161">
        <f>VLOOKUP(eurostat_source[[#This Row],[energy carrier EUCalc]],$B$7:$AN$20,COLUMN()-COLUMN($AD$25),FALSE)*eurostat_source[[#This Row],[2020 1]]</f>
        <v>0</v>
      </c>
    </row>
    <row r="147" spans="1:40" x14ac:dyDescent="0.3">
      <c r="A147" t="str">
        <f t="shared" si="59"/>
        <v>electricityGreece</v>
      </c>
      <c r="B147" t="s">
        <v>16</v>
      </c>
      <c r="C147" t="s">
        <v>35</v>
      </c>
      <c r="D147" s="161">
        <v>0.25466714930732476</v>
      </c>
      <c r="E147" s="161">
        <v>0.27323837914443488</v>
      </c>
      <c r="F147" s="161">
        <v>0.28681380337870649</v>
      </c>
      <c r="G147" s="161">
        <v>0.2848854283267544</v>
      </c>
      <c r="H147" s="161">
        <v>0.29261865434076495</v>
      </c>
      <c r="I147" s="161">
        <v>0.2963851560312048</v>
      </c>
      <c r="J147" s="161">
        <v>0.26620942747568899</v>
      </c>
      <c r="K147" s="161">
        <v>0.26228916470290975</v>
      </c>
      <c r="L147" s="161">
        <v>0.26127893347427938</v>
      </c>
      <c r="M147" s="161">
        <v>0.27437826698548479</v>
      </c>
      <c r="N147" s="161">
        <v>0.27283076136225315</v>
      </c>
      <c r="O147" s="161">
        <v>0.2663818543653424</v>
      </c>
      <c r="P147" s="161">
        <v>0.2770803815537678</v>
      </c>
      <c r="Q147" s="161">
        <v>0.25840002149177405</v>
      </c>
      <c r="R147" s="161">
        <v>0.26951229061574256</v>
      </c>
      <c r="S147" s="161">
        <v>0.26530095064761533</v>
      </c>
      <c r="T147" s="161">
        <v>0.27852185293957032</v>
      </c>
      <c r="U147" s="161">
        <v>0.28836664127934181</v>
      </c>
      <c r="V147" s="161">
        <v>0.30052909379551279</v>
      </c>
      <c r="W147" s="161">
        <v>0.3256979854372532</v>
      </c>
      <c r="X147" s="161">
        <v>0.34121558101352628</v>
      </c>
      <c r="Y147" s="161">
        <v>0.27986213456927483</v>
      </c>
      <c r="Z147" s="161">
        <v>0.32810844383789406</v>
      </c>
      <c r="AA147" s="161">
        <v>0.40298059598487773</v>
      </c>
      <c r="AB147" s="161">
        <v>0.39467861863647669</v>
      </c>
      <c r="AC147" s="161">
        <v>0.34662661297774461</v>
      </c>
      <c r="AD147" s="161">
        <v>0.40588543835446989</v>
      </c>
      <c r="AE147" s="161">
        <v>0.3868852601821261</v>
      </c>
      <c r="AF147" s="161">
        <f t="shared" si="60"/>
        <v>0.39673712207240452</v>
      </c>
      <c r="AG147" s="161">
        <f t="shared" si="61"/>
        <v>0.4063579249000937</v>
      </c>
      <c r="AH147" s="161">
        <f t="shared" si="62"/>
        <v>0.41442391884637775</v>
      </c>
      <c r="AI147" s="161"/>
      <c r="AJ147" s="161"/>
      <c r="AK147" s="161">
        <f>VLOOKUP(eurostat_source[[#This Row],[energy carrier EUCalc]],$B$7:$AN$20,COLUMN()-COLUMN($AD$25),FALSE)*eurostat_source[[#This Row],[2020 1]]</f>
        <v>0</v>
      </c>
      <c r="AL147" s="161">
        <f>VLOOKUP(eurostat_source[[#This Row],[energy carrier EUCalc]],$B$7:$AN$20,COLUMN()-COLUMN($AD$25),FALSE)*eurostat_source[[#This Row],[2020 1]]</f>
        <v>0</v>
      </c>
      <c r="AM147" s="161">
        <f>VLOOKUP(eurostat_source[[#This Row],[energy carrier EUCalc]],$B$7:$AN$20,COLUMN()-COLUMN($AD$25),FALSE)*eurostat_source[[#This Row],[2020 1]]</f>
        <v>0</v>
      </c>
      <c r="AN147" s="161">
        <f>VLOOKUP(eurostat_source[[#This Row],[energy carrier EUCalc]],$B$7:$AN$20,COLUMN()-COLUMN($AD$25),FALSE)*eurostat_source[[#This Row],[2020 1]]</f>
        <v>0</v>
      </c>
    </row>
    <row r="148" spans="1:40" x14ac:dyDescent="0.3">
      <c r="A148" t="str">
        <f t="shared" si="59"/>
        <v>gas-bioGreece</v>
      </c>
      <c r="B148" t="s">
        <v>16</v>
      </c>
      <c r="C148" t="s">
        <v>67</v>
      </c>
      <c r="D148" s="161">
        <v>0</v>
      </c>
      <c r="E148" s="161">
        <v>0</v>
      </c>
      <c r="F148" s="161">
        <v>0</v>
      </c>
      <c r="G148" s="161">
        <v>0</v>
      </c>
      <c r="H148" s="161">
        <v>0</v>
      </c>
      <c r="I148" s="161">
        <v>0</v>
      </c>
      <c r="J148" s="161">
        <v>0</v>
      </c>
      <c r="K148" s="161">
        <v>0</v>
      </c>
      <c r="L148" s="161">
        <v>0</v>
      </c>
      <c r="M148" s="161">
        <v>0</v>
      </c>
      <c r="N148" s="161">
        <v>0</v>
      </c>
      <c r="O148" s="161">
        <v>0</v>
      </c>
      <c r="P148" s="161">
        <v>0</v>
      </c>
      <c r="Q148" s="161">
        <v>0</v>
      </c>
      <c r="R148" s="161">
        <v>0</v>
      </c>
      <c r="S148" s="161">
        <v>0</v>
      </c>
      <c r="T148" s="161">
        <v>0</v>
      </c>
      <c r="U148" s="161">
        <v>0</v>
      </c>
      <c r="V148" s="161">
        <v>0</v>
      </c>
      <c r="W148" s="161">
        <v>0</v>
      </c>
      <c r="X148" s="161">
        <v>0</v>
      </c>
      <c r="Y148" s="161">
        <v>0</v>
      </c>
      <c r="Z148" s="161">
        <v>0</v>
      </c>
      <c r="AA148" s="161">
        <v>0</v>
      </c>
      <c r="AB148" s="161">
        <v>0</v>
      </c>
      <c r="AC148" s="161">
        <v>0</v>
      </c>
      <c r="AD148" s="161">
        <v>0</v>
      </c>
      <c r="AE148" s="161">
        <v>0</v>
      </c>
      <c r="AF148" s="161">
        <f t="shared" si="60"/>
        <v>0</v>
      </c>
      <c r="AG148" s="161">
        <f t="shared" si="61"/>
        <v>0</v>
      </c>
      <c r="AH148" s="161">
        <f t="shared" si="62"/>
        <v>0</v>
      </c>
      <c r="AI148" s="161"/>
      <c r="AJ148" s="161"/>
      <c r="AK148" s="161">
        <f>VLOOKUP(eurostat_source[[#This Row],[energy carrier EUCalc]],$B$7:$AN$20,COLUMN()-COLUMN($AD$25),FALSE)*eurostat_source[[#This Row],[2020 1]]</f>
        <v>0</v>
      </c>
      <c r="AL148" s="161">
        <f>VLOOKUP(eurostat_source[[#This Row],[energy carrier EUCalc]],$B$7:$AN$20,COLUMN()-COLUMN($AD$25),FALSE)*eurostat_source[[#This Row],[2020 1]]</f>
        <v>0</v>
      </c>
      <c r="AM148" s="161">
        <f>VLOOKUP(eurostat_source[[#This Row],[energy carrier EUCalc]],$B$7:$AN$20,COLUMN()-COLUMN($AD$25),FALSE)*eurostat_source[[#This Row],[2020 1]]</f>
        <v>0</v>
      </c>
      <c r="AN148" s="161">
        <f>VLOOKUP(eurostat_source[[#This Row],[energy carrier EUCalc]],$B$7:$AN$20,COLUMN()-COLUMN($AD$25),FALSE)*eurostat_source[[#This Row],[2020 1]]</f>
        <v>0</v>
      </c>
    </row>
    <row r="149" spans="1:40" x14ac:dyDescent="0.3">
      <c r="A149" t="str">
        <f t="shared" si="59"/>
        <v>gas-ff-naturalGreece</v>
      </c>
      <c r="B149" t="s">
        <v>16</v>
      </c>
      <c r="C149" t="s">
        <v>33</v>
      </c>
      <c r="D149" s="161">
        <v>4.2675509130949786E-2</v>
      </c>
      <c r="E149" s="161">
        <v>3.9543054650277958E-2</v>
      </c>
      <c r="F149" s="161">
        <v>4.2002014839402205E-2</v>
      </c>
      <c r="G149" s="161">
        <v>3.9921400800596578E-2</v>
      </c>
      <c r="H149" s="161">
        <v>3.5670547773349687E-2</v>
      </c>
      <c r="I149" s="161">
        <v>3.3756415498136204E-2</v>
      </c>
      <c r="J149" s="161">
        <v>2.7905336124877642E-2</v>
      </c>
      <c r="K149" s="161">
        <v>2.7170684909777674E-2</v>
      </c>
      <c r="L149" s="161">
        <v>2.1210830666036719E-2</v>
      </c>
      <c r="M149" s="161">
        <v>1.9635754192059464E-2</v>
      </c>
      <c r="N149" s="161">
        <v>1.6224021119234561E-2</v>
      </c>
      <c r="O149" s="161">
        <v>1.578998035463881E-2</v>
      </c>
      <c r="P149" s="161">
        <v>1.2825022592859513E-2</v>
      </c>
      <c r="Q149" s="161">
        <v>1.3534517781062053E-2</v>
      </c>
      <c r="R149" s="161">
        <v>1.7371971938943E-2</v>
      </c>
      <c r="S149" s="161">
        <v>2.3508475341726121E-2</v>
      </c>
      <c r="T149" s="161">
        <v>3.5256921255089439E-2</v>
      </c>
      <c r="U149" s="161">
        <v>4.2268401670558189E-2</v>
      </c>
      <c r="V149" s="161">
        <v>4.959683087490506E-2</v>
      </c>
      <c r="W149" s="161">
        <v>6.1961556404268009E-2</v>
      </c>
      <c r="X149" s="161">
        <v>6.6313492590720752E-2</v>
      </c>
      <c r="Y149" s="161">
        <v>7.2165725074898365E-2</v>
      </c>
      <c r="Z149" s="161">
        <v>6.565340451757222E-2</v>
      </c>
      <c r="AA149" s="161">
        <v>7.8675032780592041E-2</v>
      </c>
      <c r="AB149" s="161">
        <v>8.5206493437326961E-2</v>
      </c>
      <c r="AC149" s="161">
        <v>9.9943132894793091E-2</v>
      </c>
      <c r="AD149" s="161">
        <v>9.583754696368392E-2</v>
      </c>
      <c r="AE149" s="161">
        <v>0.10129080117333894</v>
      </c>
      <c r="AF149" s="161">
        <f t="shared" si="60"/>
        <v>0.10719304112361702</v>
      </c>
      <c r="AG149" s="161">
        <f t="shared" si="61"/>
        <v>0.11295266214848822</v>
      </c>
      <c r="AH149" s="161">
        <f t="shared" si="62"/>
        <v>0.11805177272291023</v>
      </c>
      <c r="AI149" s="161"/>
      <c r="AJ149" s="161"/>
      <c r="AK149" s="161">
        <f>VLOOKUP(eurostat_source[[#This Row],[energy carrier EUCalc]],$B$7:$AN$20,COLUMN()-COLUMN($AD$25),FALSE)*eurostat_source[[#This Row],[2020 1]]</f>
        <v>0</v>
      </c>
      <c r="AL149" s="161">
        <f>VLOOKUP(eurostat_source[[#This Row],[energy carrier EUCalc]],$B$7:$AN$20,COLUMN()-COLUMN($AD$25),FALSE)*eurostat_source[[#This Row],[2020 1]]</f>
        <v>0</v>
      </c>
      <c r="AM149" s="161">
        <f>VLOOKUP(eurostat_source[[#This Row],[energy carrier EUCalc]],$B$7:$AN$20,COLUMN()-COLUMN($AD$25),FALSE)*eurostat_source[[#This Row],[2020 1]]</f>
        <v>0</v>
      </c>
      <c r="AN149" s="161">
        <f>VLOOKUP(eurostat_source[[#This Row],[energy carrier EUCalc]],$B$7:$AN$20,COLUMN()-COLUMN($AD$25),FALSE)*eurostat_source[[#This Row],[2020 1]]</f>
        <v>0</v>
      </c>
    </row>
    <row r="150" spans="1:40" x14ac:dyDescent="0.3">
      <c r="A150" t="str">
        <f t="shared" si="59"/>
        <v>heat-ambientGreece</v>
      </c>
      <c r="B150" t="s">
        <v>16</v>
      </c>
      <c r="C150" t="s">
        <v>37</v>
      </c>
      <c r="D150" s="161">
        <v>0</v>
      </c>
      <c r="E150" s="161">
        <v>0</v>
      </c>
      <c r="F150" s="161">
        <v>0</v>
      </c>
      <c r="G150" s="161">
        <v>0</v>
      </c>
      <c r="H150" s="161">
        <v>0</v>
      </c>
      <c r="I150" s="161">
        <v>0</v>
      </c>
      <c r="J150" s="161">
        <v>0</v>
      </c>
      <c r="K150" s="161">
        <v>0</v>
      </c>
      <c r="L150" s="161">
        <v>0</v>
      </c>
      <c r="M150" s="161">
        <v>0</v>
      </c>
      <c r="N150" s="161">
        <v>0</v>
      </c>
      <c r="O150" s="161">
        <v>0</v>
      </c>
      <c r="P150" s="161">
        <v>0</v>
      </c>
      <c r="Q150" s="161">
        <v>0</v>
      </c>
      <c r="R150" s="161">
        <v>0</v>
      </c>
      <c r="S150" s="161">
        <v>0</v>
      </c>
      <c r="T150" s="161">
        <v>0</v>
      </c>
      <c r="U150" s="161">
        <v>0</v>
      </c>
      <c r="V150" s="161">
        <v>0</v>
      </c>
      <c r="W150" s="161">
        <v>0</v>
      </c>
      <c r="X150" s="161">
        <v>0</v>
      </c>
      <c r="Y150" s="161">
        <v>0</v>
      </c>
      <c r="Z150" s="161">
        <v>0</v>
      </c>
      <c r="AA150" s="161">
        <v>0</v>
      </c>
      <c r="AB150" s="161">
        <v>0</v>
      </c>
      <c r="AC150" s="161">
        <v>0</v>
      </c>
      <c r="AD150" s="161">
        <v>0</v>
      </c>
      <c r="AE150" s="161">
        <v>1.4112664742889683E-2</v>
      </c>
      <c r="AF150" s="161">
        <f t="shared" si="60"/>
        <v>1.5523931217178651E-2</v>
      </c>
      <c r="AG150" s="161">
        <f t="shared" si="61"/>
        <v>1.7076324338896515E-2</v>
      </c>
      <c r="AH150" s="161">
        <f t="shared" si="62"/>
        <v>1.8783956772786166E-2</v>
      </c>
      <c r="AI150" s="161"/>
      <c r="AJ150" s="161"/>
      <c r="AK150" s="161">
        <f>VLOOKUP(eurostat_source[[#This Row],[energy carrier EUCalc]],$B$7:$AN$20,COLUMN()-COLUMN($AD$25),FALSE)*eurostat_source[[#This Row],[2020 1]]</f>
        <v>0</v>
      </c>
      <c r="AL150" s="161">
        <f>VLOOKUP(eurostat_source[[#This Row],[energy carrier EUCalc]],$B$7:$AN$20,COLUMN()-COLUMN($AD$25),FALSE)*eurostat_source[[#This Row],[2020 1]]</f>
        <v>0</v>
      </c>
      <c r="AM150" s="161">
        <f>VLOOKUP(eurostat_source[[#This Row],[energy carrier EUCalc]],$B$7:$AN$20,COLUMN()-COLUMN($AD$25),FALSE)*eurostat_source[[#This Row],[2020 1]]</f>
        <v>0</v>
      </c>
      <c r="AN150" s="161">
        <f>VLOOKUP(eurostat_source[[#This Row],[energy carrier EUCalc]],$B$7:$AN$20,COLUMN()-COLUMN($AD$25),FALSE)*eurostat_source[[#This Row],[2020 1]]</f>
        <v>0</v>
      </c>
    </row>
    <row r="151" spans="1:40" x14ac:dyDescent="0.3">
      <c r="A151" t="str">
        <f t="shared" si="59"/>
        <v>heat-geothermalGreece</v>
      </c>
      <c r="B151" t="s">
        <v>16</v>
      </c>
      <c r="C151" t="s">
        <v>40</v>
      </c>
      <c r="D151" s="161">
        <v>0</v>
      </c>
      <c r="E151" s="161">
        <v>0</v>
      </c>
      <c r="F151" s="161">
        <v>0</v>
      </c>
      <c r="G151" s="161">
        <v>0</v>
      </c>
      <c r="H151" s="161">
        <v>0</v>
      </c>
      <c r="I151" s="161">
        <v>0</v>
      </c>
      <c r="J151" s="161">
        <v>0</v>
      </c>
      <c r="K151" s="161">
        <v>0</v>
      </c>
      <c r="L151" s="161">
        <v>0</v>
      </c>
      <c r="M151" s="161">
        <v>0</v>
      </c>
      <c r="N151" s="161">
        <v>0</v>
      </c>
      <c r="O151" s="161">
        <v>0</v>
      </c>
      <c r="P151" s="161">
        <v>0</v>
      </c>
      <c r="Q151" s="161">
        <v>0</v>
      </c>
      <c r="R151" s="161">
        <v>3.1061567188122803E-5</v>
      </c>
      <c r="S151" s="161">
        <v>3.4922719313305977E-5</v>
      </c>
      <c r="T151" s="161">
        <v>3.500164745974169E-5</v>
      </c>
      <c r="U151" s="161">
        <v>3.567174375809851E-5</v>
      </c>
      <c r="V151" s="161">
        <v>3.6829663961132557E-5</v>
      </c>
      <c r="W151" s="161">
        <v>3.990308772599824E-5</v>
      </c>
      <c r="X151" s="161">
        <v>4.1806541651244581E-5</v>
      </c>
      <c r="Y151" s="161">
        <v>3.5265839808892386E-5</v>
      </c>
      <c r="Z151" s="161">
        <v>3.8243107630921583E-5</v>
      </c>
      <c r="AA151" s="161">
        <v>3.8415281007780559E-5</v>
      </c>
      <c r="AB151" s="161">
        <v>3.1847892325219969E-5</v>
      </c>
      <c r="AC151" s="161">
        <v>2.7353215519892684E-5</v>
      </c>
      <c r="AD151" s="161">
        <v>0</v>
      </c>
      <c r="AE151" s="161">
        <v>0</v>
      </c>
      <c r="AF151" s="161">
        <f t="shared" si="60"/>
        <v>0</v>
      </c>
      <c r="AG151" s="161">
        <f t="shared" si="61"/>
        <v>0</v>
      </c>
      <c r="AH151" s="161">
        <f t="shared" si="62"/>
        <v>0</v>
      </c>
      <c r="AI151" s="161"/>
      <c r="AJ151" s="161"/>
      <c r="AK151" s="161">
        <f>VLOOKUP(eurostat_source[[#This Row],[energy carrier EUCalc]],$B$7:$AN$20,COLUMN()-COLUMN($AD$25),FALSE)*eurostat_source[[#This Row],[2020 1]]</f>
        <v>0</v>
      </c>
      <c r="AL151" s="161">
        <f>VLOOKUP(eurostat_source[[#This Row],[energy carrier EUCalc]],$B$7:$AN$20,COLUMN()-COLUMN($AD$25),FALSE)*eurostat_source[[#This Row],[2020 1]]</f>
        <v>0</v>
      </c>
      <c r="AM151" s="161">
        <f>VLOOKUP(eurostat_source[[#This Row],[energy carrier EUCalc]],$B$7:$AN$20,COLUMN()-COLUMN($AD$25),FALSE)*eurostat_source[[#This Row],[2020 1]]</f>
        <v>0</v>
      </c>
      <c r="AN151" s="161">
        <f>VLOOKUP(eurostat_source[[#This Row],[energy carrier EUCalc]],$B$7:$AN$20,COLUMN()-COLUMN($AD$25),FALSE)*eurostat_source[[#This Row],[2020 1]]</f>
        <v>0</v>
      </c>
    </row>
    <row r="152" spans="1:40" x14ac:dyDescent="0.3">
      <c r="A152" t="str">
        <f t="shared" si="59"/>
        <v>heat-solarGreece</v>
      </c>
      <c r="B152" t="s">
        <v>16</v>
      </c>
      <c r="C152" t="s">
        <v>38</v>
      </c>
      <c r="D152" s="161">
        <v>1.8304984722725882E-2</v>
      </c>
      <c r="E152" s="161">
        <v>1.9872914890929825E-2</v>
      </c>
      <c r="F152" s="161">
        <v>2.1704315245356202E-2</v>
      </c>
      <c r="G152" s="161">
        <v>2.3436242943094928E-2</v>
      </c>
      <c r="H152" s="161">
        <v>2.4298683129980448E-2</v>
      </c>
      <c r="I152" s="161">
        <v>2.4438423947798407E-2</v>
      </c>
      <c r="J152" s="161">
        <v>2.1496760969723062E-2</v>
      </c>
      <c r="K152" s="161">
        <v>2.1764245555181506E-2</v>
      </c>
      <c r="L152" s="161">
        <v>2.2001513395738734E-2</v>
      </c>
      <c r="M152" s="161">
        <v>2.2705371629360798E-2</v>
      </c>
      <c r="N152" s="161">
        <v>2.1871227611344437E-2</v>
      </c>
      <c r="O152" s="161">
        <v>2.1126217611989632E-2</v>
      </c>
      <c r="P152" s="161">
        <v>1.9935645077207933E-2</v>
      </c>
      <c r="Q152" s="161">
        <v>1.7782980963880476E-2</v>
      </c>
      <c r="R152" s="161">
        <v>1.9684663713895809E-2</v>
      </c>
      <c r="S152" s="161">
        <v>1.8158351311220119E-2</v>
      </c>
      <c r="T152" s="161">
        <v>1.9709409359110672E-2</v>
      </c>
      <c r="U152" s="161">
        <v>2.9235888837134769E-2</v>
      </c>
      <c r="V152" s="161">
        <v>3.2713225917979372E-2</v>
      </c>
      <c r="W152" s="161">
        <v>3.7324429025464234E-2</v>
      </c>
      <c r="X152" s="161">
        <v>3.9329668220221103E-2</v>
      </c>
      <c r="Y152" s="161">
        <v>3.2347268448373212E-2</v>
      </c>
      <c r="Z152" s="161">
        <v>3.535084747527413E-2</v>
      </c>
      <c r="AA152" s="161">
        <v>4.810963237650627E-2</v>
      </c>
      <c r="AB152" s="161">
        <v>4.9143438892592574E-2</v>
      </c>
      <c r="AC152" s="161">
        <v>4.3217850662476492E-2</v>
      </c>
      <c r="AD152" s="161">
        <v>4.5262888043487499E-2</v>
      </c>
      <c r="AE152" s="161">
        <v>5.9587570823510426E-2</v>
      </c>
      <c r="AF152" s="161">
        <f t="shared" si="60"/>
        <v>6.2622739022147988E-2</v>
      </c>
      <c r="AG152" s="161">
        <f t="shared" si="61"/>
        <v>6.5613690332564853E-2</v>
      </c>
      <c r="AH152" s="161">
        <f t="shared" si="62"/>
        <v>6.8442616463274916E-2</v>
      </c>
      <c r="AI152" s="161"/>
      <c r="AJ152" s="161"/>
      <c r="AK152" s="161">
        <f>VLOOKUP(eurostat_source[[#This Row],[energy carrier EUCalc]],$B$7:$AN$20,COLUMN()-COLUMN($AD$25),FALSE)*eurostat_source[[#This Row],[2020 1]]</f>
        <v>0</v>
      </c>
      <c r="AL152" s="161">
        <f>VLOOKUP(eurostat_source[[#This Row],[energy carrier EUCalc]],$B$7:$AN$20,COLUMN()-COLUMN($AD$25),FALSE)*eurostat_source[[#This Row],[2020 1]]</f>
        <v>0</v>
      </c>
      <c r="AM152" s="161">
        <f>VLOOKUP(eurostat_source[[#This Row],[energy carrier EUCalc]],$B$7:$AN$20,COLUMN()-COLUMN($AD$25),FALSE)*eurostat_source[[#This Row],[2020 1]]</f>
        <v>0</v>
      </c>
      <c r="AN152" s="161">
        <f>VLOOKUP(eurostat_source[[#This Row],[energy carrier EUCalc]],$B$7:$AN$20,COLUMN()-COLUMN($AD$25),FALSE)*eurostat_source[[#This Row],[2020 1]]</f>
        <v>0</v>
      </c>
    </row>
    <row r="153" spans="1:40" x14ac:dyDescent="0.3">
      <c r="A153" t="str">
        <f t="shared" si="59"/>
        <v>liquid-bioGreece</v>
      </c>
      <c r="B153" t="s">
        <v>16</v>
      </c>
      <c r="C153" t="s">
        <v>76</v>
      </c>
      <c r="D153" s="161">
        <v>0</v>
      </c>
      <c r="E153" s="161">
        <v>0</v>
      </c>
      <c r="F153" s="161">
        <v>0</v>
      </c>
      <c r="G153" s="161">
        <v>0</v>
      </c>
      <c r="H153" s="161">
        <v>0</v>
      </c>
      <c r="I153" s="161">
        <v>0</v>
      </c>
      <c r="J153" s="161">
        <v>0</v>
      </c>
      <c r="K153" s="161">
        <v>0</v>
      </c>
      <c r="L153" s="161">
        <v>0</v>
      </c>
      <c r="M153" s="161">
        <v>0</v>
      </c>
      <c r="N153" s="161">
        <v>0</v>
      </c>
      <c r="O153" s="161">
        <v>0</v>
      </c>
      <c r="P153" s="161">
        <v>0</v>
      </c>
      <c r="Q153" s="161">
        <v>0</v>
      </c>
      <c r="R153" s="161">
        <v>0</v>
      </c>
      <c r="S153" s="161">
        <v>0</v>
      </c>
      <c r="T153" s="161">
        <v>0</v>
      </c>
      <c r="U153" s="161">
        <v>0</v>
      </c>
      <c r="V153" s="161">
        <v>0</v>
      </c>
      <c r="W153" s="161">
        <v>0</v>
      </c>
      <c r="X153" s="161">
        <v>0</v>
      </c>
      <c r="Y153" s="161">
        <v>0</v>
      </c>
      <c r="Z153" s="161">
        <v>0</v>
      </c>
      <c r="AA153" s="161">
        <v>0</v>
      </c>
      <c r="AB153" s="161">
        <v>0</v>
      </c>
      <c r="AC153" s="161">
        <v>0</v>
      </c>
      <c r="AD153" s="161">
        <v>0</v>
      </c>
      <c r="AE153" s="161">
        <v>0</v>
      </c>
      <c r="AF153" s="161">
        <f t="shared" si="60"/>
        <v>0</v>
      </c>
      <c r="AG153" s="161">
        <f t="shared" si="61"/>
        <v>0</v>
      </c>
      <c r="AH153" s="161">
        <f t="shared" si="62"/>
        <v>0</v>
      </c>
      <c r="AI153" s="161"/>
      <c r="AJ153" s="161"/>
      <c r="AK153" s="161">
        <f>VLOOKUP(eurostat_source[[#This Row],[energy carrier EUCalc]],$B$7:$AN$20,COLUMN()-COLUMN($AD$25),FALSE)*eurostat_source[[#This Row],[2020 1]]</f>
        <v>0</v>
      </c>
      <c r="AL153" s="161">
        <f>VLOOKUP(eurostat_source[[#This Row],[energy carrier EUCalc]],$B$7:$AN$20,COLUMN()-COLUMN($AD$25),FALSE)*eurostat_source[[#This Row],[2020 1]]</f>
        <v>0</v>
      </c>
      <c r="AM153" s="161">
        <f>VLOOKUP(eurostat_source[[#This Row],[energy carrier EUCalc]],$B$7:$AN$20,COLUMN()-COLUMN($AD$25),FALSE)*eurostat_source[[#This Row],[2020 1]]</f>
        <v>0</v>
      </c>
      <c r="AN153" s="161">
        <f>VLOOKUP(eurostat_source[[#This Row],[energy carrier EUCalc]],$B$7:$AN$20,COLUMN()-COLUMN($AD$25),FALSE)*eurostat_source[[#This Row],[2020 1]]</f>
        <v>0</v>
      </c>
    </row>
    <row r="154" spans="1:40" x14ac:dyDescent="0.3">
      <c r="A154" t="str">
        <f t="shared" ref="A154:A217" si="63">C154&amp;B154</f>
        <v>liquid-ff-heatingoilGreece</v>
      </c>
      <c r="B154" t="s">
        <v>16</v>
      </c>
      <c r="C154" t="s">
        <v>34</v>
      </c>
      <c r="D154" s="161">
        <v>0.4485502991316711</v>
      </c>
      <c r="E154" s="161">
        <v>0.43545911907374601</v>
      </c>
      <c r="F154" s="161">
        <v>0.42031970252043527</v>
      </c>
      <c r="G154" s="161">
        <v>0.42131339439228344</v>
      </c>
      <c r="H154" s="161">
        <v>0.42022946698236846</v>
      </c>
      <c r="I154" s="161">
        <v>0.42766283421618978</v>
      </c>
      <c r="J154" s="161">
        <v>0.50010637582858175</v>
      </c>
      <c r="K154" s="161">
        <v>0.50895200575757071</v>
      </c>
      <c r="L154" s="161">
        <v>0.52238556608320452</v>
      </c>
      <c r="M154" s="161">
        <v>0.51337748319295118</v>
      </c>
      <c r="N154" s="161">
        <v>0.52831945075696241</v>
      </c>
      <c r="O154" s="161">
        <v>0.54362829204626961</v>
      </c>
      <c r="P154" s="161">
        <v>0.54551501097367472</v>
      </c>
      <c r="Q154" s="161">
        <v>0.58095938475045328</v>
      </c>
      <c r="R154" s="161">
        <v>0.56184739321842292</v>
      </c>
      <c r="S154" s="161">
        <v>0.56377263371607544</v>
      </c>
      <c r="T154" s="161">
        <v>0.53757509319417707</v>
      </c>
      <c r="U154" s="161">
        <v>0.48953081011463884</v>
      </c>
      <c r="V154" s="161">
        <v>0.48799381878686943</v>
      </c>
      <c r="W154" s="161">
        <v>0.45087334488364078</v>
      </c>
      <c r="X154" s="161">
        <v>0.41981954020246193</v>
      </c>
      <c r="Y154" s="161">
        <v>0.46892414816379452</v>
      </c>
      <c r="Z154" s="161">
        <v>0.37974785177852477</v>
      </c>
      <c r="AA154" s="161">
        <v>0.24929180220589672</v>
      </c>
      <c r="AB154" s="161">
        <v>0.25815607126541312</v>
      </c>
      <c r="AC154" s="161">
        <v>0.31831626477360958</v>
      </c>
      <c r="AD154" s="161">
        <v>0.28078287127394685</v>
      </c>
      <c r="AE154" s="161">
        <v>0.26704142722612084</v>
      </c>
      <c r="AF154" s="161">
        <f t="shared" si="60"/>
        <v>0.24479248893726904</v>
      </c>
      <c r="AG154" s="161">
        <f t="shared" si="61"/>
        <v>0.22047235595230902</v>
      </c>
      <c r="AH154" s="161">
        <f t="shared" si="62"/>
        <v>0.19743225705917583</v>
      </c>
      <c r="AI154" s="161"/>
      <c r="AJ154" s="161"/>
      <c r="AK154" s="161">
        <f>VLOOKUP(eurostat_source[[#This Row],[energy carrier EUCalc]],$B$7:$AN$20,COLUMN()-COLUMN($AD$25),FALSE)*eurostat_source[[#This Row],[2020 1]]</f>
        <v>0</v>
      </c>
      <c r="AL154" s="161">
        <f>VLOOKUP(eurostat_source[[#This Row],[energy carrier EUCalc]],$B$7:$AN$20,COLUMN()-COLUMN($AD$25),FALSE)*eurostat_source[[#This Row],[2020 1]]</f>
        <v>0</v>
      </c>
      <c r="AM154" s="161">
        <f>VLOOKUP(eurostat_source[[#This Row],[energy carrier EUCalc]],$B$7:$AN$20,COLUMN()-COLUMN($AD$25),FALSE)*eurostat_source[[#This Row],[2020 1]]</f>
        <v>0</v>
      </c>
      <c r="AN154" s="161">
        <f>VLOOKUP(eurostat_source[[#This Row],[energy carrier EUCalc]],$B$7:$AN$20,COLUMN()-COLUMN($AD$25),FALSE)*eurostat_source[[#This Row],[2020 1]]</f>
        <v>0</v>
      </c>
    </row>
    <row r="155" spans="1:40" x14ac:dyDescent="0.3">
      <c r="A155" t="str">
        <f t="shared" si="63"/>
        <v>solid-bioGreece</v>
      </c>
      <c r="B155" t="s">
        <v>16</v>
      </c>
      <c r="C155" t="s">
        <v>77</v>
      </c>
      <c r="D155" s="161">
        <v>0.22914768771495647</v>
      </c>
      <c r="E155" s="161">
        <v>0.22277973924197006</v>
      </c>
      <c r="F155" s="161">
        <v>0.22067049203258313</v>
      </c>
      <c r="G155" s="161">
        <v>0.22192640745326767</v>
      </c>
      <c r="H155" s="161">
        <v>0.21854650572764681</v>
      </c>
      <c r="I155" s="161">
        <v>0.2102800729049196</v>
      </c>
      <c r="J155" s="161">
        <v>0.17738737932912982</v>
      </c>
      <c r="K155" s="161">
        <v>0.17238335382417549</v>
      </c>
      <c r="L155" s="161">
        <v>0.16703154840727458</v>
      </c>
      <c r="M155" s="161">
        <v>0.16613940526428389</v>
      </c>
      <c r="N155" s="161">
        <v>0.15679512935419493</v>
      </c>
      <c r="O155" s="161">
        <v>0.14952113367194458</v>
      </c>
      <c r="P155" s="161">
        <v>0.14340950354540388</v>
      </c>
      <c r="Q155" s="161">
        <v>0.12830004270941822</v>
      </c>
      <c r="R155" s="161">
        <v>0.13057762053143548</v>
      </c>
      <c r="S155" s="161">
        <v>0.12836202024457238</v>
      </c>
      <c r="T155" s="161">
        <v>0.12865212870490603</v>
      </c>
      <c r="U155" s="161">
        <v>0.15023836568878776</v>
      </c>
      <c r="V155" s="161">
        <v>0.12801142760840312</v>
      </c>
      <c r="W155" s="161">
        <v>0.12334504032823317</v>
      </c>
      <c r="X155" s="161">
        <v>0.13254337209813902</v>
      </c>
      <c r="Y155" s="161">
        <v>0.14583883400424597</v>
      </c>
      <c r="Z155" s="161">
        <v>0.19102452284214771</v>
      </c>
      <c r="AA155" s="161">
        <v>0.22067000011014171</v>
      </c>
      <c r="AB155" s="161">
        <v>0.2120106163209475</v>
      </c>
      <c r="AC155" s="161">
        <v>0.1907969531735936</v>
      </c>
      <c r="AD155" s="161">
        <v>0.17177165097827038</v>
      </c>
      <c r="AE155" s="161">
        <v>0.17006812077798347</v>
      </c>
      <c r="AF155" s="161">
        <f t="shared" ref="AF155:AF218" si="64">MAX(0,AE155+(AE155-U155)/10)</f>
        <v>0.17205109628690304</v>
      </c>
      <c r="AG155" s="161">
        <f t="shared" ref="AG155:AG218" si="65">MAX(0,AF155+(AF155-V155)/10)</f>
        <v>0.17645506315475304</v>
      </c>
      <c r="AH155" s="161">
        <f t="shared" ref="AH155:AH218" si="66">MAX(0,AG155+(AG155-W155)/10)</f>
        <v>0.18176606543740503</v>
      </c>
      <c r="AI155" s="161"/>
      <c r="AJ155" s="161"/>
      <c r="AK155" s="161">
        <f>VLOOKUP(eurostat_source[[#This Row],[energy carrier EUCalc]],$B$7:$AN$20,COLUMN()-COLUMN($AD$25),FALSE)*eurostat_source[[#This Row],[2020 1]]</f>
        <v>0</v>
      </c>
      <c r="AL155" s="161">
        <f>VLOOKUP(eurostat_source[[#This Row],[energy carrier EUCalc]],$B$7:$AN$20,COLUMN()-COLUMN($AD$25),FALSE)*eurostat_source[[#This Row],[2020 1]]</f>
        <v>0</v>
      </c>
      <c r="AM155" s="161">
        <f>VLOOKUP(eurostat_source[[#This Row],[energy carrier EUCalc]],$B$7:$AN$20,COLUMN()-COLUMN($AD$25),FALSE)*eurostat_source[[#This Row],[2020 1]]</f>
        <v>0</v>
      </c>
      <c r="AN155" s="161">
        <f>VLOOKUP(eurostat_source[[#This Row],[energy carrier EUCalc]],$B$7:$AN$20,COLUMN()-COLUMN($AD$25),FALSE)*eurostat_source[[#This Row],[2020 1]]</f>
        <v>0</v>
      </c>
    </row>
    <row r="156" spans="1:40" x14ac:dyDescent="0.3">
      <c r="A156" t="str">
        <f t="shared" si="63"/>
        <v>solid-ff-coalGreece</v>
      </c>
      <c r="B156" t="s">
        <v>16</v>
      </c>
      <c r="C156" t="s">
        <v>39</v>
      </c>
      <c r="D156" s="161">
        <v>6.6543699923719704E-3</v>
      </c>
      <c r="E156" s="161">
        <v>9.1067929986411843E-3</v>
      </c>
      <c r="F156" s="161">
        <v>8.4896719835166647E-3</v>
      </c>
      <c r="G156" s="161">
        <v>8.5171260840028948E-3</v>
      </c>
      <c r="H156" s="161">
        <v>8.6361420458896613E-3</v>
      </c>
      <c r="I156" s="161">
        <v>7.4770974017513364E-3</v>
      </c>
      <c r="J156" s="161">
        <v>6.8947202719986979E-3</v>
      </c>
      <c r="K156" s="161">
        <v>7.4405452503848316E-3</v>
      </c>
      <c r="L156" s="161">
        <v>6.0916079734661434E-3</v>
      </c>
      <c r="M156" s="161">
        <v>3.7637187358600236E-3</v>
      </c>
      <c r="N156" s="161">
        <v>3.9594097960104387E-3</v>
      </c>
      <c r="O156" s="161">
        <v>3.5525219498148768E-3</v>
      </c>
      <c r="P156" s="161">
        <v>1.2344362570863138E-3</v>
      </c>
      <c r="Q156" s="161">
        <v>1.023052303411947E-3</v>
      </c>
      <c r="R156" s="161">
        <v>9.7499841437209407E-4</v>
      </c>
      <c r="S156" s="161">
        <v>8.6264601947736959E-4</v>
      </c>
      <c r="T156" s="161">
        <v>2.4959289968674441E-4</v>
      </c>
      <c r="U156" s="161">
        <v>3.2422066578041372E-4</v>
      </c>
      <c r="V156" s="161">
        <v>1.1187733523690634E-3</v>
      </c>
      <c r="W156" s="161">
        <v>7.577408334146368E-4</v>
      </c>
      <c r="X156" s="161">
        <v>7.3653933327978011E-4</v>
      </c>
      <c r="Y156" s="161">
        <v>8.2662389960424718E-4</v>
      </c>
      <c r="Z156" s="161">
        <v>7.66864409562459E-5</v>
      </c>
      <c r="AA156" s="161">
        <v>2.3452126097756946E-4</v>
      </c>
      <c r="AB156" s="161">
        <v>7.7291355491794348E-4</v>
      </c>
      <c r="AC156" s="161">
        <v>1.0718323022626858E-3</v>
      </c>
      <c r="AD156" s="161">
        <v>4.5960438614133431E-4</v>
      </c>
      <c r="AE156" s="161">
        <v>1.0141550740305697E-3</v>
      </c>
      <c r="AF156" s="161">
        <f t="shared" si="64"/>
        <v>1.0831485148555854E-3</v>
      </c>
      <c r="AG156" s="161">
        <f t="shared" si="65"/>
        <v>1.0795860311042377E-3</v>
      </c>
      <c r="AH156" s="161">
        <f t="shared" si="66"/>
        <v>1.1117705508731977E-3</v>
      </c>
      <c r="AI156" s="161"/>
      <c r="AJ156" s="161"/>
      <c r="AK156" s="161">
        <f>VLOOKUP(eurostat_source[[#This Row],[energy carrier EUCalc]],$B$7:$AN$20,COLUMN()-COLUMN($AD$25),FALSE)*eurostat_source[[#This Row],[2020 1]]</f>
        <v>0</v>
      </c>
      <c r="AL156" s="161">
        <f>VLOOKUP(eurostat_source[[#This Row],[energy carrier EUCalc]],$B$7:$AN$20,COLUMN()-COLUMN($AD$25),FALSE)*eurostat_source[[#This Row],[2020 1]]</f>
        <v>0</v>
      </c>
      <c r="AM156" s="161">
        <f>VLOOKUP(eurostat_source[[#This Row],[energy carrier EUCalc]],$B$7:$AN$20,COLUMN()-COLUMN($AD$25),FALSE)*eurostat_source[[#This Row],[2020 1]]</f>
        <v>0</v>
      </c>
      <c r="AN156" s="161">
        <f>VLOOKUP(eurostat_source[[#This Row],[energy carrier EUCalc]],$B$7:$AN$20,COLUMN()-COLUMN($AD$25),FALSE)*eurostat_source[[#This Row],[2020 1]]</f>
        <v>0</v>
      </c>
    </row>
    <row r="157" spans="1:40" x14ac:dyDescent="0.3">
      <c r="A157" t="str">
        <f t="shared" si="63"/>
        <v>solid-wasteGreece</v>
      </c>
      <c r="B157" t="s">
        <v>16</v>
      </c>
      <c r="C157" t="s">
        <v>78</v>
      </c>
      <c r="D157" s="161">
        <v>0</v>
      </c>
      <c r="E157" s="161">
        <v>0</v>
      </c>
      <c r="F157" s="161">
        <v>0</v>
      </c>
      <c r="G157" s="161">
        <v>0</v>
      </c>
      <c r="H157" s="161">
        <v>0</v>
      </c>
      <c r="I157" s="161">
        <v>0</v>
      </c>
      <c r="J157" s="161">
        <v>0</v>
      </c>
      <c r="K157" s="161">
        <v>0</v>
      </c>
      <c r="L157" s="161">
        <v>0</v>
      </c>
      <c r="M157" s="161">
        <v>0</v>
      </c>
      <c r="N157" s="161">
        <v>0</v>
      </c>
      <c r="O157" s="161">
        <v>0</v>
      </c>
      <c r="P157" s="161">
        <v>0</v>
      </c>
      <c r="Q157" s="161">
        <v>0</v>
      </c>
      <c r="R157" s="161">
        <v>0</v>
      </c>
      <c r="S157" s="161">
        <v>0</v>
      </c>
      <c r="T157" s="161">
        <v>0</v>
      </c>
      <c r="U157" s="161">
        <v>0</v>
      </c>
      <c r="V157" s="161">
        <v>0</v>
      </c>
      <c r="W157" s="161">
        <v>0</v>
      </c>
      <c r="X157" s="161">
        <v>0</v>
      </c>
      <c r="Y157" s="161">
        <v>0</v>
      </c>
      <c r="Z157" s="161">
        <v>0</v>
      </c>
      <c r="AA157" s="161">
        <v>0</v>
      </c>
      <c r="AB157" s="161">
        <v>0</v>
      </c>
      <c r="AC157" s="161">
        <v>0</v>
      </c>
      <c r="AD157" s="161">
        <v>0</v>
      </c>
      <c r="AE157" s="161">
        <v>0</v>
      </c>
      <c r="AF157" s="161">
        <f t="shared" si="64"/>
        <v>0</v>
      </c>
      <c r="AG157" s="161">
        <f t="shared" si="65"/>
        <v>0</v>
      </c>
      <c r="AH157" s="161">
        <f t="shared" si="66"/>
        <v>0</v>
      </c>
      <c r="AI157" s="161"/>
      <c r="AJ157" s="161"/>
      <c r="AK157" s="161">
        <f>VLOOKUP(eurostat_source[[#This Row],[energy carrier EUCalc]],$B$7:$AN$20,COLUMN()-COLUMN($AD$25),FALSE)*eurostat_source[[#This Row],[2020 1]]</f>
        <v>0</v>
      </c>
      <c r="AL157" s="161">
        <f>VLOOKUP(eurostat_source[[#This Row],[energy carrier EUCalc]],$B$7:$AN$20,COLUMN()-COLUMN($AD$25),FALSE)*eurostat_source[[#This Row],[2020 1]]</f>
        <v>0</v>
      </c>
      <c r="AM157" s="161">
        <f>VLOOKUP(eurostat_source[[#This Row],[energy carrier EUCalc]],$B$7:$AN$20,COLUMN()-COLUMN($AD$25),FALSE)*eurostat_source[[#This Row],[2020 1]]</f>
        <v>0</v>
      </c>
      <c r="AN157" s="161">
        <f>VLOOKUP(eurostat_source[[#This Row],[energy carrier EUCalc]],$B$7:$AN$20,COLUMN()-COLUMN($AD$25),FALSE)*eurostat_source[[#This Row],[2020 1]]</f>
        <v>0</v>
      </c>
    </row>
    <row r="158" spans="1:40" x14ac:dyDescent="0.3">
      <c r="A158" t="str">
        <f t="shared" si="63"/>
        <v>electricityHungary</v>
      </c>
      <c r="B158" t="s">
        <v>15</v>
      </c>
      <c r="C158" t="s">
        <v>35</v>
      </c>
      <c r="D158" s="161">
        <v>0.13413638514298695</v>
      </c>
      <c r="E158" s="161">
        <v>0.13705327391889238</v>
      </c>
      <c r="F158" s="161">
        <v>0.16189643038142432</v>
      </c>
      <c r="G158" s="161">
        <v>0.14930481818287356</v>
      </c>
      <c r="H158" s="161">
        <v>0.15187703205018005</v>
      </c>
      <c r="I158" s="161">
        <v>0.1551647109995466</v>
      </c>
      <c r="J158" s="161">
        <v>0.15867877645068487</v>
      </c>
      <c r="K158" s="161">
        <v>0.16455045266935694</v>
      </c>
      <c r="L158" s="161">
        <v>0.17585344937690442</v>
      </c>
      <c r="M158" s="161">
        <v>0.16783348102130202</v>
      </c>
      <c r="N158" s="161">
        <v>0.17064398871912628</v>
      </c>
      <c r="O158" s="161">
        <v>0.16552830164655455</v>
      </c>
      <c r="P158" s="161">
        <v>0.16594429739899003</v>
      </c>
      <c r="Q158" s="161">
        <v>0.15944190714744497</v>
      </c>
      <c r="R158" s="161">
        <v>0.17507218227066121</v>
      </c>
      <c r="S158" s="161">
        <v>0.15252166694089297</v>
      </c>
      <c r="T158" s="161">
        <v>0.16275163791513189</v>
      </c>
      <c r="U158" s="161">
        <v>0.17598227598838875</v>
      </c>
      <c r="V158" s="161">
        <v>0.18035719907429437</v>
      </c>
      <c r="W158" s="161">
        <v>0.16736198997424695</v>
      </c>
      <c r="X158" s="161">
        <v>0.15844509794341932</v>
      </c>
      <c r="Y158" s="161">
        <v>0.16101470733327197</v>
      </c>
      <c r="Z158" s="161">
        <v>0.15640207203337286</v>
      </c>
      <c r="AA158" s="161">
        <v>0.1599780533033911</v>
      </c>
      <c r="AB158" s="161">
        <v>0.17732593915473205</v>
      </c>
      <c r="AC158" s="161">
        <v>0.16940121043708892</v>
      </c>
      <c r="AD158" s="161">
        <v>0.16624772636411533</v>
      </c>
      <c r="AE158" s="161">
        <v>0.16676928392693005</v>
      </c>
      <c r="AF158" s="161">
        <f t="shared" si="64"/>
        <v>0.16584798472078419</v>
      </c>
      <c r="AG158" s="161">
        <f t="shared" si="65"/>
        <v>0.16439706328543316</v>
      </c>
      <c r="AH158" s="161">
        <f t="shared" si="66"/>
        <v>0.16410057061655178</v>
      </c>
      <c r="AI158" s="161"/>
      <c r="AJ158" s="161"/>
      <c r="AK158" s="161">
        <f>VLOOKUP(eurostat_source[[#This Row],[energy carrier EUCalc]],$B$7:$AN$20,COLUMN()-COLUMN($AD$25),FALSE)*eurostat_source[[#This Row],[2020 1]]</f>
        <v>0</v>
      </c>
      <c r="AL158" s="161">
        <f>VLOOKUP(eurostat_source[[#This Row],[energy carrier EUCalc]],$B$7:$AN$20,COLUMN()-COLUMN($AD$25),FALSE)*eurostat_source[[#This Row],[2020 1]]</f>
        <v>0</v>
      </c>
      <c r="AM158" s="161">
        <f>VLOOKUP(eurostat_source[[#This Row],[energy carrier EUCalc]],$B$7:$AN$20,COLUMN()-COLUMN($AD$25),FALSE)*eurostat_source[[#This Row],[2020 1]]</f>
        <v>0</v>
      </c>
      <c r="AN158" s="161">
        <f>VLOOKUP(eurostat_source[[#This Row],[energy carrier EUCalc]],$B$7:$AN$20,COLUMN()-COLUMN($AD$25),FALSE)*eurostat_source[[#This Row],[2020 1]]</f>
        <v>0</v>
      </c>
    </row>
    <row r="159" spans="1:40" x14ac:dyDescent="0.3">
      <c r="A159" t="str">
        <f t="shared" si="63"/>
        <v>gas-bioHungary</v>
      </c>
      <c r="B159" t="s">
        <v>15</v>
      </c>
      <c r="C159" t="s">
        <v>67</v>
      </c>
      <c r="D159" s="161">
        <v>0</v>
      </c>
      <c r="E159" s="161">
        <v>0</v>
      </c>
      <c r="F159" s="161">
        <v>0</v>
      </c>
      <c r="G159" s="161">
        <v>0</v>
      </c>
      <c r="H159" s="161">
        <v>0</v>
      </c>
      <c r="I159" s="161">
        <v>0</v>
      </c>
      <c r="J159" s="161">
        <v>0</v>
      </c>
      <c r="K159" s="161">
        <v>0</v>
      </c>
      <c r="L159" s="161">
        <v>0</v>
      </c>
      <c r="M159" s="161">
        <v>0</v>
      </c>
      <c r="N159" s="161">
        <v>0</v>
      </c>
      <c r="O159" s="161">
        <v>0</v>
      </c>
      <c r="P159" s="161">
        <v>0</v>
      </c>
      <c r="Q159" s="161">
        <v>0</v>
      </c>
      <c r="R159" s="161">
        <v>0</v>
      </c>
      <c r="S159" s="161">
        <v>0</v>
      </c>
      <c r="T159" s="161">
        <v>0</v>
      </c>
      <c r="U159" s="161">
        <v>0</v>
      </c>
      <c r="V159" s="161">
        <v>0</v>
      </c>
      <c r="W159" s="161">
        <v>0</v>
      </c>
      <c r="X159" s="161">
        <v>0</v>
      </c>
      <c r="Y159" s="161">
        <v>0</v>
      </c>
      <c r="Z159" s="161">
        <v>0</v>
      </c>
      <c r="AA159" s="161">
        <v>0</v>
      </c>
      <c r="AB159" s="161">
        <v>0</v>
      </c>
      <c r="AC159" s="161">
        <v>0</v>
      </c>
      <c r="AD159" s="161">
        <v>0</v>
      </c>
      <c r="AE159" s="161">
        <v>0</v>
      </c>
      <c r="AF159" s="161">
        <f t="shared" si="64"/>
        <v>0</v>
      </c>
      <c r="AG159" s="161">
        <f t="shared" si="65"/>
        <v>0</v>
      </c>
      <c r="AH159" s="161">
        <f t="shared" si="66"/>
        <v>0</v>
      </c>
      <c r="AI159" s="161"/>
      <c r="AJ159" s="161"/>
      <c r="AK159" s="161">
        <f>VLOOKUP(eurostat_source[[#This Row],[energy carrier EUCalc]],$B$7:$AN$20,COLUMN()-COLUMN($AD$25),FALSE)*eurostat_source[[#This Row],[2020 1]]</f>
        <v>0</v>
      </c>
      <c r="AL159" s="161">
        <f>VLOOKUP(eurostat_source[[#This Row],[energy carrier EUCalc]],$B$7:$AN$20,COLUMN()-COLUMN($AD$25),FALSE)*eurostat_source[[#This Row],[2020 1]]</f>
        <v>0</v>
      </c>
      <c r="AM159" s="161">
        <f>VLOOKUP(eurostat_source[[#This Row],[energy carrier EUCalc]],$B$7:$AN$20,COLUMN()-COLUMN($AD$25),FALSE)*eurostat_source[[#This Row],[2020 1]]</f>
        <v>0</v>
      </c>
      <c r="AN159" s="161">
        <f>VLOOKUP(eurostat_source[[#This Row],[energy carrier EUCalc]],$B$7:$AN$20,COLUMN()-COLUMN($AD$25),FALSE)*eurostat_source[[#This Row],[2020 1]]</f>
        <v>0</v>
      </c>
    </row>
    <row r="160" spans="1:40" x14ac:dyDescent="0.3">
      <c r="A160" t="str">
        <f t="shared" si="63"/>
        <v>gas-ff-naturalHungary</v>
      </c>
      <c r="B160" t="s">
        <v>15</v>
      </c>
      <c r="C160" t="s">
        <v>33</v>
      </c>
      <c r="D160" s="161">
        <v>0.33422048861844339</v>
      </c>
      <c r="E160" s="161">
        <v>0.38099298135912169</v>
      </c>
      <c r="F160" s="161">
        <v>0.41905420240075786</v>
      </c>
      <c r="G160" s="161">
        <v>0.48863481097609435</v>
      </c>
      <c r="H160" s="161">
        <v>0.50661920326226262</v>
      </c>
      <c r="I160" s="161">
        <v>0.58394470402614995</v>
      </c>
      <c r="J160" s="161">
        <v>0.63467857525732918</v>
      </c>
      <c r="K160" s="161">
        <v>0.64871441198184976</v>
      </c>
      <c r="L160" s="161">
        <v>0.65708944338488706</v>
      </c>
      <c r="M160" s="161">
        <v>0.67200407809358653</v>
      </c>
      <c r="N160" s="161">
        <v>0.6720058613522657</v>
      </c>
      <c r="O160" s="161">
        <v>0.67525021954250408</v>
      </c>
      <c r="P160" s="161">
        <v>0.67818458367979084</v>
      </c>
      <c r="Q160" s="161">
        <v>0.69941958772425017</v>
      </c>
      <c r="R160" s="161">
        <v>0.69008004092851027</v>
      </c>
      <c r="S160" s="161">
        <v>0.65664216396991237</v>
      </c>
      <c r="T160" s="161">
        <v>0.6296113369050429</v>
      </c>
      <c r="U160" s="161">
        <v>0.59894311593596472</v>
      </c>
      <c r="V160" s="161">
        <v>0.6222906601399687</v>
      </c>
      <c r="W160" s="161">
        <v>0.5696829682604444</v>
      </c>
      <c r="X160" s="161">
        <v>0.55838597706787763</v>
      </c>
      <c r="Y160" s="161">
        <v>0.50834029157746763</v>
      </c>
      <c r="Z160" s="161">
        <v>0.4765937097714556</v>
      </c>
      <c r="AA160" s="161">
        <v>0.45674153104587084</v>
      </c>
      <c r="AB160" s="161">
        <v>0.47360798216722932</v>
      </c>
      <c r="AC160" s="161">
        <v>0.49054474394858705</v>
      </c>
      <c r="AD160" s="161">
        <v>0.50710062774855102</v>
      </c>
      <c r="AE160" s="161">
        <v>0.52529617479291335</v>
      </c>
      <c r="AF160" s="161">
        <f t="shared" si="64"/>
        <v>0.51793148067860817</v>
      </c>
      <c r="AG160" s="161">
        <f t="shared" si="65"/>
        <v>0.50749556273247209</v>
      </c>
      <c r="AH160" s="161">
        <f t="shared" si="66"/>
        <v>0.50127682217967484</v>
      </c>
      <c r="AI160" s="161"/>
      <c r="AJ160" s="161"/>
      <c r="AK160" s="161">
        <f>VLOOKUP(eurostat_source[[#This Row],[energy carrier EUCalc]],$B$7:$AN$20,COLUMN()-COLUMN($AD$25),FALSE)*eurostat_source[[#This Row],[2020 1]]</f>
        <v>0</v>
      </c>
      <c r="AL160" s="161">
        <f>VLOOKUP(eurostat_source[[#This Row],[energy carrier EUCalc]],$B$7:$AN$20,COLUMN()-COLUMN($AD$25),FALSE)*eurostat_source[[#This Row],[2020 1]]</f>
        <v>0</v>
      </c>
      <c r="AM160" s="161">
        <f>VLOOKUP(eurostat_source[[#This Row],[energy carrier EUCalc]],$B$7:$AN$20,COLUMN()-COLUMN($AD$25),FALSE)*eurostat_source[[#This Row],[2020 1]]</f>
        <v>0</v>
      </c>
      <c r="AN160" s="161">
        <f>VLOOKUP(eurostat_source[[#This Row],[energy carrier EUCalc]],$B$7:$AN$20,COLUMN()-COLUMN($AD$25),FALSE)*eurostat_source[[#This Row],[2020 1]]</f>
        <v>0</v>
      </c>
    </row>
    <row r="161" spans="1:40" x14ac:dyDescent="0.3">
      <c r="A161" t="str">
        <f t="shared" si="63"/>
        <v>heat-ambientHungary</v>
      </c>
      <c r="B161" t="s">
        <v>15</v>
      </c>
      <c r="C161" t="s">
        <v>37</v>
      </c>
      <c r="D161" s="161">
        <v>0</v>
      </c>
      <c r="E161" s="161">
        <v>0</v>
      </c>
      <c r="F161" s="161">
        <v>0</v>
      </c>
      <c r="G161" s="161">
        <v>0</v>
      </c>
      <c r="H161" s="161">
        <v>0</v>
      </c>
      <c r="I161" s="161">
        <v>0</v>
      </c>
      <c r="J161" s="161">
        <v>0</v>
      </c>
      <c r="K161" s="161">
        <v>0</v>
      </c>
      <c r="L161" s="161">
        <v>0</v>
      </c>
      <c r="M161" s="161">
        <v>0</v>
      </c>
      <c r="N161" s="161">
        <v>0</v>
      </c>
      <c r="O161" s="161">
        <v>0</v>
      </c>
      <c r="P161" s="161">
        <v>0</v>
      </c>
      <c r="Q161" s="161">
        <v>0</v>
      </c>
      <c r="R161" s="161">
        <v>0</v>
      </c>
      <c r="S161" s="161">
        <v>0</v>
      </c>
      <c r="T161" s="161">
        <v>0</v>
      </c>
      <c r="U161" s="161">
        <v>0</v>
      </c>
      <c r="V161" s="161">
        <v>0</v>
      </c>
      <c r="W161" s="161">
        <v>0</v>
      </c>
      <c r="X161" s="161">
        <v>0</v>
      </c>
      <c r="Y161" s="161">
        <v>0</v>
      </c>
      <c r="Z161" s="161">
        <v>0</v>
      </c>
      <c r="AA161" s="161">
        <v>0</v>
      </c>
      <c r="AB161" s="161">
        <v>0</v>
      </c>
      <c r="AC161" s="161">
        <v>0</v>
      </c>
      <c r="AD161" s="161">
        <v>0</v>
      </c>
      <c r="AE161" s="161">
        <v>1.5895186598180063E-3</v>
      </c>
      <c r="AF161" s="161">
        <f t="shared" si="64"/>
        <v>1.7484705257998069E-3</v>
      </c>
      <c r="AG161" s="161">
        <f t="shared" si="65"/>
        <v>1.9233175783797875E-3</v>
      </c>
      <c r="AH161" s="161">
        <f t="shared" si="66"/>
        <v>2.1156493362177661E-3</v>
      </c>
      <c r="AI161" s="161"/>
      <c r="AJ161" s="161"/>
      <c r="AK161" s="161">
        <f>VLOOKUP(eurostat_source[[#This Row],[energy carrier EUCalc]],$B$7:$AN$20,COLUMN()-COLUMN($AD$25),FALSE)*eurostat_source[[#This Row],[2020 1]]</f>
        <v>0</v>
      </c>
      <c r="AL161" s="161">
        <f>VLOOKUP(eurostat_source[[#This Row],[energy carrier EUCalc]],$B$7:$AN$20,COLUMN()-COLUMN($AD$25),FALSE)*eurostat_source[[#This Row],[2020 1]]</f>
        <v>0</v>
      </c>
      <c r="AM161" s="161">
        <f>VLOOKUP(eurostat_source[[#This Row],[energy carrier EUCalc]],$B$7:$AN$20,COLUMN()-COLUMN($AD$25),FALSE)*eurostat_source[[#This Row],[2020 1]]</f>
        <v>0</v>
      </c>
      <c r="AN161" s="161">
        <f>VLOOKUP(eurostat_source[[#This Row],[energy carrier EUCalc]],$B$7:$AN$20,COLUMN()-COLUMN($AD$25),FALSE)*eurostat_source[[#This Row],[2020 1]]</f>
        <v>0</v>
      </c>
    </row>
    <row r="162" spans="1:40" x14ac:dyDescent="0.3">
      <c r="A162" t="str">
        <f t="shared" si="63"/>
        <v>heat-geothermalHungary</v>
      </c>
      <c r="B162" t="s">
        <v>15</v>
      </c>
      <c r="C162" t="s">
        <v>40</v>
      </c>
      <c r="D162" s="161">
        <v>0</v>
      </c>
      <c r="E162" s="161">
        <v>0</v>
      </c>
      <c r="F162" s="161">
        <v>0</v>
      </c>
      <c r="G162" s="161">
        <v>0</v>
      </c>
      <c r="H162" s="161">
        <v>0</v>
      </c>
      <c r="I162" s="161">
        <v>0</v>
      </c>
      <c r="J162" s="161">
        <v>0</v>
      </c>
      <c r="K162" s="161">
        <v>0</v>
      </c>
      <c r="L162" s="161">
        <v>0</v>
      </c>
      <c r="M162" s="161">
        <v>0</v>
      </c>
      <c r="N162" s="161">
        <v>0</v>
      </c>
      <c r="O162" s="161">
        <v>0</v>
      </c>
      <c r="P162" s="161">
        <v>0</v>
      </c>
      <c r="Q162" s="161">
        <v>0</v>
      </c>
      <c r="R162" s="161">
        <v>0</v>
      </c>
      <c r="S162" s="161">
        <v>0</v>
      </c>
      <c r="T162" s="161">
        <v>0</v>
      </c>
      <c r="U162" s="161">
        <v>0</v>
      </c>
      <c r="V162" s="161">
        <v>0</v>
      </c>
      <c r="W162" s="161">
        <v>0</v>
      </c>
      <c r="X162" s="161">
        <v>0</v>
      </c>
      <c r="Y162" s="161">
        <v>0</v>
      </c>
      <c r="Z162" s="161">
        <v>0</v>
      </c>
      <c r="AA162" s="161">
        <v>0</v>
      </c>
      <c r="AB162" s="161">
        <v>0</v>
      </c>
      <c r="AC162" s="161">
        <v>0</v>
      </c>
      <c r="AD162" s="161">
        <v>0</v>
      </c>
      <c r="AE162" s="161">
        <v>0</v>
      </c>
      <c r="AF162" s="161">
        <f t="shared" si="64"/>
        <v>0</v>
      </c>
      <c r="AG162" s="161">
        <f t="shared" si="65"/>
        <v>0</v>
      </c>
      <c r="AH162" s="161">
        <f t="shared" si="66"/>
        <v>0</v>
      </c>
      <c r="AI162" s="161"/>
      <c r="AJ162" s="161"/>
      <c r="AK162" s="161">
        <f>VLOOKUP(eurostat_source[[#This Row],[energy carrier EUCalc]],$B$7:$AN$20,COLUMN()-COLUMN($AD$25),FALSE)*eurostat_source[[#This Row],[2020 1]]</f>
        <v>0</v>
      </c>
      <c r="AL162" s="161">
        <f>VLOOKUP(eurostat_source[[#This Row],[energy carrier EUCalc]],$B$7:$AN$20,COLUMN()-COLUMN($AD$25),FALSE)*eurostat_source[[#This Row],[2020 1]]</f>
        <v>0</v>
      </c>
      <c r="AM162" s="161">
        <f>VLOOKUP(eurostat_source[[#This Row],[energy carrier EUCalc]],$B$7:$AN$20,COLUMN()-COLUMN($AD$25),FALSE)*eurostat_source[[#This Row],[2020 1]]</f>
        <v>0</v>
      </c>
      <c r="AN162" s="161">
        <f>VLOOKUP(eurostat_source[[#This Row],[energy carrier EUCalc]],$B$7:$AN$20,COLUMN()-COLUMN($AD$25),FALSE)*eurostat_source[[#This Row],[2020 1]]</f>
        <v>0</v>
      </c>
    </row>
    <row r="163" spans="1:40" x14ac:dyDescent="0.3">
      <c r="A163" t="str">
        <f t="shared" si="63"/>
        <v>heat-solarHungary</v>
      </c>
      <c r="B163" t="s">
        <v>15</v>
      </c>
      <c r="C163" t="s">
        <v>38</v>
      </c>
      <c r="D163" s="161">
        <v>0</v>
      </c>
      <c r="E163" s="161">
        <v>0</v>
      </c>
      <c r="F163" s="161">
        <v>0</v>
      </c>
      <c r="G163" s="161">
        <v>0</v>
      </c>
      <c r="H163" s="161">
        <v>0</v>
      </c>
      <c r="I163" s="161">
        <v>0</v>
      </c>
      <c r="J163" s="161">
        <v>0</v>
      </c>
      <c r="K163" s="161">
        <v>0</v>
      </c>
      <c r="L163" s="161">
        <v>0</v>
      </c>
      <c r="M163" s="161">
        <v>0</v>
      </c>
      <c r="N163" s="161">
        <v>0</v>
      </c>
      <c r="O163" s="161">
        <v>2.7232582407067625E-4</v>
      </c>
      <c r="P163" s="161">
        <v>3.0908506753102045E-4</v>
      </c>
      <c r="Q163" s="161">
        <v>3.0421863246098293E-4</v>
      </c>
      <c r="R163" s="161">
        <v>3.3055087382812242E-4</v>
      </c>
      <c r="S163" s="161">
        <v>3.0114362763646296E-4</v>
      </c>
      <c r="T163" s="161">
        <v>3.1588009052915117E-4</v>
      </c>
      <c r="U163" s="161">
        <v>4.3880682384634924E-4</v>
      </c>
      <c r="V163" s="161">
        <v>6.7319385274076644E-4</v>
      </c>
      <c r="W163" s="161">
        <v>7.572587959221328E-4</v>
      </c>
      <c r="X163" s="161">
        <v>8.3680549215496916E-4</v>
      </c>
      <c r="Y163" s="161">
        <v>1.0439021612383534E-3</v>
      </c>
      <c r="Z163" s="161">
        <v>1.4072068998355058E-3</v>
      </c>
      <c r="AA163" s="161">
        <v>1.5120007807959371E-3</v>
      </c>
      <c r="AB163" s="161">
        <v>1.8761132126094116E-3</v>
      </c>
      <c r="AC163" s="161">
        <v>1.9057922451977578E-3</v>
      </c>
      <c r="AD163" s="161">
        <v>1.9350505737814148E-3</v>
      </c>
      <c r="AE163" s="161">
        <v>1.989010441442729E-3</v>
      </c>
      <c r="AF163" s="161">
        <f t="shared" si="64"/>
        <v>2.1440308032023669E-3</v>
      </c>
      <c r="AG163" s="161">
        <f t="shared" si="65"/>
        <v>2.291114498248527E-3</v>
      </c>
      <c r="AH163" s="161">
        <f t="shared" si="66"/>
        <v>2.4445000684811665E-3</v>
      </c>
      <c r="AI163" s="161"/>
      <c r="AJ163" s="161"/>
      <c r="AK163" s="161">
        <f>VLOOKUP(eurostat_source[[#This Row],[energy carrier EUCalc]],$B$7:$AN$20,COLUMN()-COLUMN($AD$25),FALSE)*eurostat_source[[#This Row],[2020 1]]</f>
        <v>0</v>
      </c>
      <c r="AL163" s="161">
        <f>VLOOKUP(eurostat_source[[#This Row],[energy carrier EUCalc]],$B$7:$AN$20,COLUMN()-COLUMN($AD$25),FALSE)*eurostat_source[[#This Row],[2020 1]]</f>
        <v>0</v>
      </c>
      <c r="AM163" s="161">
        <f>VLOOKUP(eurostat_source[[#This Row],[energy carrier EUCalc]],$B$7:$AN$20,COLUMN()-COLUMN($AD$25),FALSE)*eurostat_source[[#This Row],[2020 1]]</f>
        <v>0</v>
      </c>
      <c r="AN163" s="161">
        <f>VLOOKUP(eurostat_source[[#This Row],[energy carrier EUCalc]],$B$7:$AN$20,COLUMN()-COLUMN($AD$25),FALSE)*eurostat_source[[#This Row],[2020 1]]</f>
        <v>0</v>
      </c>
    </row>
    <row r="164" spans="1:40" x14ac:dyDescent="0.3">
      <c r="A164" t="str">
        <f t="shared" si="63"/>
        <v>liquid-bioHungary</v>
      </c>
      <c r="B164" t="s">
        <v>15</v>
      </c>
      <c r="C164" t="s">
        <v>76</v>
      </c>
      <c r="D164" s="161">
        <v>0</v>
      </c>
      <c r="E164" s="161">
        <v>0</v>
      </c>
      <c r="F164" s="161">
        <v>0</v>
      </c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  <c r="L164" s="161">
        <v>0</v>
      </c>
      <c r="M164" s="161">
        <v>0</v>
      </c>
      <c r="N164" s="161">
        <v>0</v>
      </c>
      <c r="O164" s="161">
        <v>0</v>
      </c>
      <c r="P164" s="161">
        <v>0</v>
      </c>
      <c r="Q164" s="161">
        <v>0</v>
      </c>
      <c r="R164" s="161">
        <v>0</v>
      </c>
      <c r="S164" s="161">
        <v>0</v>
      </c>
      <c r="T164" s="161">
        <v>0</v>
      </c>
      <c r="U164" s="161">
        <v>0</v>
      </c>
      <c r="V164" s="161">
        <v>0</v>
      </c>
      <c r="W164" s="161">
        <v>0</v>
      </c>
      <c r="X164" s="161">
        <v>0</v>
      </c>
      <c r="Y164" s="161">
        <v>0</v>
      </c>
      <c r="Z164" s="161">
        <v>0</v>
      </c>
      <c r="AA164" s="161">
        <v>0</v>
      </c>
      <c r="AB164" s="161">
        <v>0</v>
      </c>
      <c r="AC164" s="161">
        <v>0</v>
      </c>
      <c r="AD164" s="161">
        <v>0</v>
      </c>
      <c r="AE164" s="161">
        <v>0</v>
      </c>
      <c r="AF164" s="161">
        <f t="shared" si="64"/>
        <v>0</v>
      </c>
      <c r="AG164" s="161">
        <f t="shared" si="65"/>
        <v>0</v>
      </c>
      <c r="AH164" s="161">
        <f t="shared" si="66"/>
        <v>0</v>
      </c>
      <c r="AI164" s="161"/>
      <c r="AJ164" s="161"/>
      <c r="AK164" s="161">
        <f>VLOOKUP(eurostat_source[[#This Row],[energy carrier EUCalc]],$B$7:$AN$20,COLUMN()-COLUMN($AD$25),FALSE)*eurostat_source[[#This Row],[2020 1]]</f>
        <v>0</v>
      </c>
      <c r="AL164" s="161">
        <f>VLOOKUP(eurostat_source[[#This Row],[energy carrier EUCalc]],$B$7:$AN$20,COLUMN()-COLUMN($AD$25),FALSE)*eurostat_source[[#This Row],[2020 1]]</f>
        <v>0</v>
      </c>
      <c r="AM164" s="161">
        <f>VLOOKUP(eurostat_source[[#This Row],[energy carrier EUCalc]],$B$7:$AN$20,COLUMN()-COLUMN($AD$25),FALSE)*eurostat_source[[#This Row],[2020 1]]</f>
        <v>0</v>
      </c>
      <c r="AN164" s="161">
        <f>VLOOKUP(eurostat_source[[#This Row],[energy carrier EUCalc]],$B$7:$AN$20,COLUMN()-COLUMN($AD$25),FALSE)*eurostat_source[[#This Row],[2020 1]]</f>
        <v>0</v>
      </c>
    </row>
    <row r="165" spans="1:40" x14ac:dyDescent="0.3">
      <c r="A165" t="str">
        <f t="shared" si="63"/>
        <v>liquid-ff-heatingoilHungary</v>
      </c>
      <c r="B165" t="s">
        <v>15</v>
      </c>
      <c r="C165" t="s">
        <v>34</v>
      </c>
      <c r="D165" s="161">
        <v>0.14593837425639131</v>
      </c>
      <c r="E165" s="161">
        <v>0.12971512920813311</v>
      </c>
      <c r="F165" s="161">
        <v>0.18355822903366181</v>
      </c>
      <c r="G165" s="161">
        <v>0.1227218942309152</v>
      </c>
      <c r="H165" s="161">
        <v>0.12459161601084168</v>
      </c>
      <c r="I165" s="161">
        <v>5.3598351903551035E-2</v>
      </c>
      <c r="J165" s="161">
        <v>1.6971467257617081E-2</v>
      </c>
      <c r="K165" s="161">
        <v>1.0249364881420723E-2</v>
      </c>
      <c r="L165" s="161">
        <v>5.8993530515559908E-3</v>
      </c>
      <c r="M165" s="161">
        <v>5.7121894979561896E-3</v>
      </c>
      <c r="N165" s="161">
        <v>5.4120224604100311E-3</v>
      </c>
      <c r="O165" s="161">
        <v>7.8069903549528629E-3</v>
      </c>
      <c r="P165" s="161">
        <v>5.126153661863155E-3</v>
      </c>
      <c r="Q165" s="161">
        <v>1.7213913803715121E-3</v>
      </c>
      <c r="R165" s="161">
        <v>1.7059082784999086E-3</v>
      </c>
      <c r="S165" s="161">
        <v>3.2779491847657384E-4</v>
      </c>
      <c r="T165" s="161">
        <v>0</v>
      </c>
      <c r="U165" s="161">
        <v>0</v>
      </c>
      <c r="V165" s="161">
        <v>0</v>
      </c>
      <c r="W165" s="161">
        <v>0</v>
      </c>
      <c r="X165" s="161">
        <v>0</v>
      </c>
      <c r="Y165" s="161">
        <v>0</v>
      </c>
      <c r="Z165" s="161">
        <v>0</v>
      </c>
      <c r="AA165" s="161">
        <v>1.6882074314539418E-4</v>
      </c>
      <c r="AB165" s="161">
        <v>1.8994607510072084E-4</v>
      </c>
      <c r="AC165" s="161">
        <v>1.7449313832998065E-4</v>
      </c>
      <c r="AD165" s="161">
        <v>0</v>
      </c>
      <c r="AE165" s="161">
        <v>0</v>
      </c>
      <c r="AF165" s="161">
        <f t="shared" si="64"/>
        <v>0</v>
      </c>
      <c r="AG165" s="161">
        <f t="shared" si="65"/>
        <v>0</v>
      </c>
      <c r="AH165" s="161">
        <f t="shared" si="66"/>
        <v>0</v>
      </c>
      <c r="AI165" s="161"/>
      <c r="AJ165" s="161"/>
      <c r="AK165" s="161">
        <f>VLOOKUP(eurostat_source[[#This Row],[energy carrier EUCalc]],$B$7:$AN$20,COLUMN()-COLUMN($AD$25),FALSE)*eurostat_source[[#This Row],[2020 1]]</f>
        <v>0</v>
      </c>
      <c r="AL165" s="161">
        <f>VLOOKUP(eurostat_source[[#This Row],[energy carrier EUCalc]],$B$7:$AN$20,COLUMN()-COLUMN($AD$25),FALSE)*eurostat_source[[#This Row],[2020 1]]</f>
        <v>0</v>
      </c>
      <c r="AM165" s="161">
        <f>VLOOKUP(eurostat_source[[#This Row],[energy carrier EUCalc]],$B$7:$AN$20,COLUMN()-COLUMN($AD$25),FALSE)*eurostat_source[[#This Row],[2020 1]]</f>
        <v>0</v>
      </c>
      <c r="AN165" s="161">
        <f>VLOOKUP(eurostat_source[[#This Row],[energy carrier EUCalc]],$B$7:$AN$20,COLUMN()-COLUMN($AD$25),FALSE)*eurostat_source[[#This Row],[2020 1]]</f>
        <v>0</v>
      </c>
    </row>
    <row r="166" spans="1:40" x14ac:dyDescent="0.3">
      <c r="A166" t="str">
        <f t="shared" si="63"/>
        <v>solid-bioHungary</v>
      </c>
      <c r="B166" t="s">
        <v>15</v>
      </c>
      <c r="C166" t="s">
        <v>77</v>
      </c>
      <c r="D166" s="161">
        <v>0.10077137860603837</v>
      </c>
      <c r="E166" s="161">
        <v>8.913096263012682E-2</v>
      </c>
      <c r="F166" s="161">
        <v>9.8278853954194695E-2</v>
      </c>
      <c r="G166" s="161">
        <v>0.10407625076019462</v>
      </c>
      <c r="H166" s="161">
        <v>0.10573372376930301</v>
      </c>
      <c r="I166" s="161">
        <v>0.11021727975212912</v>
      </c>
      <c r="J166" s="161">
        <v>0.10604376763195421</v>
      </c>
      <c r="K166" s="161">
        <v>0.10819528484992456</v>
      </c>
      <c r="L166" s="161">
        <v>0.1163668710406261</v>
      </c>
      <c r="M166" s="161">
        <v>0.11564781818817035</v>
      </c>
      <c r="N166" s="161">
        <v>0.11212268304818691</v>
      </c>
      <c r="O166" s="161">
        <v>0.11418775734837887</v>
      </c>
      <c r="P166" s="161">
        <v>0.10749024773759716</v>
      </c>
      <c r="Q166" s="161">
        <v>9.7630379892807775E-2</v>
      </c>
      <c r="R166" s="161">
        <v>8.9512659858536792E-2</v>
      </c>
      <c r="S166" s="161">
        <v>0.1515191315573147</v>
      </c>
      <c r="T166" s="161">
        <v>0.16899502195457539</v>
      </c>
      <c r="U166" s="161">
        <v>0.20005916251207087</v>
      </c>
      <c r="V166" s="161">
        <v>0.16692297329847414</v>
      </c>
      <c r="W166" s="161">
        <v>0.2376900401671132</v>
      </c>
      <c r="X166" s="161">
        <v>0.25785551772631049</v>
      </c>
      <c r="Y166" s="161">
        <v>0.3011315065100692</v>
      </c>
      <c r="Z166" s="161">
        <v>0.33954604217921125</v>
      </c>
      <c r="AA166" s="161">
        <v>0.35812366295290332</v>
      </c>
      <c r="AB166" s="161">
        <v>0.32673356461906117</v>
      </c>
      <c r="AC166" s="161">
        <v>0.32076510151774495</v>
      </c>
      <c r="AD166" s="161">
        <v>0.30343686374599882</v>
      </c>
      <c r="AE166" s="161">
        <v>0.27993373643439184</v>
      </c>
      <c r="AF166" s="161">
        <f t="shared" si="64"/>
        <v>0.28792119382662396</v>
      </c>
      <c r="AG166" s="161">
        <f t="shared" si="65"/>
        <v>0.30002101587943891</v>
      </c>
      <c r="AH166" s="161">
        <f t="shared" si="66"/>
        <v>0.30625411345067149</v>
      </c>
      <c r="AI166" s="161"/>
      <c r="AJ166" s="161"/>
      <c r="AK166" s="161">
        <f>VLOOKUP(eurostat_source[[#This Row],[energy carrier EUCalc]],$B$7:$AN$20,COLUMN()-COLUMN($AD$25),FALSE)*eurostat_source[[#This Row],[2020 1]]</f>
        <v>0</v>
      </c>
      <c r="AL166" s="161">
        <f>VLOOKUP(eurostat_source[[#This Row],[energy carrier EUCalc]],$B$7:$AN$20,COLUMN()-COLUMN($AD$25),FALSE)*eurostat_source[[#This Row],[2020 1]]</f>
        <v>0</v>
      </c>
      <c r="AM166" s="161">
        <f>VLOOKUP(eurostat_source[[#This Row],[energy carrier EUCalc]],$B$7:$AN$20,COLUMN()-COLUMN($AD$25),FALSE)*eurostat_source[[#This Row],[2020 1]]</f>
        <v>0</v>
      </c>
      <c r="AN166" s="161">
        <f>VLOOKUP(eurostat_source[[#This Row],[energy carrier EUCalc]],$B$7:$AN$20,COLUMN()-COLUMN($AD$25),FALSE)*eurostat_source[[#This Row],[2020 1]]</f>
        <v>0</v>
      </c>
    </row>
    <row r="167" spans="1:40" x14ac:dyDescent="0.3">
      <c r="A167" t="str">
        <f t="shared" si="63"/>
        <v>solid-ff-coalHungary</v>
      </c>
      <c r="B167" t="s">
        <v>15</v>
      </c>
      <c r="C167" t="s">
        <v>39</v>
      </c>
      <c r="D167" s="161">
        <v>0.28493337337614</v>
      </c>
      <c r="E167" s="161">
        <v>0.26310765288372606</v>
      </c>
      <c r="F167" s="161">
        <v>0.13721228422996129</v>
      </c>
      <c r="G167" s="161">
        <v>0.13526222584992215</v>
      </c>
      <c r="H167" s="161">
        <v>0.11117842490741263</v>
      </c>
      <c r="I167" s="161">
        <v>9.7074953318623189E-2</v>
      </c>
      <c r="J167" s="161">
        <v>8.3627413402414599E-2</v>
      </c>
      <c r="K167" s="161">
        <v>6.8290485617447966E-2</v>
      </c>
      <c r="L167" s="161">
        <v>4.479088314602641E-2</v>
      </c>
      <c r="M167" s="161">
        <v>3.8802433198984923E-2</v>
      </c>
      <c r="N167" s="161">
        <v>3.9815444420010879E-2</v>
      </c>
      <c r="O167" s="161">
        <v>3.6954405283539077E-2</v>
      </c>
      <c r="P167" s="161">
        <v>4.2945632454227875E-2</v>
      </c>
      <c r="Q167" s="161">
        <v>4.1482515222664579E-2</v>
      </c>
      <c r="R167" s="161">
        <v>4.3298657789963821E-2</v>
      </c>
      <c r="S167" s="161">
        <v>3.8688098985766764E-2</v>
      </c>
      <c r="T167" s="161">
        <v>3.8326123134720627E-2</v>
      </c>
      <c r="U167" s="161">
        <v>2.4576638739729338E-2</v>
      </c>
      <c r="V167" s="161">
        <v>2.9755973634521989E-2</v>
      </c>
      <c r="W167" s="161">
        <v>2.450774280227333E-2</v>
      </c>
      <c r="X167" s="161">
        <v>2.4476601770237593E-2</v>
      </c>
      <c r="Y167" s="161">
        <v>2.8469592417952869E-2</v>
      </c>
      <c r="Z167" s="161">
        <v>2.6050969116124707E-2</v>
      </c>
      <c r="AA167" s="161">
        <v>2.3475931173893277E-2</v>
      </c>
      <c r="AB167" s="161">
        <v>2.0266454771267334E-2</v>
      </c>
      <c r="AC167" s="161">
        <v>1.7208658713051304E-2</v>
      </c>
      <c r="AD167" s="161">
        <v>2.1279731567553351E-2</v>
      </c>
      <c r="AE167" s="161">
        <v>2.4422275744503879E-2</v>
      </c>
      <c r="AF167" s="161">
        <f t="shared" si="64"/>
        <v>2.4406839444981333E-2</v>
      </c>
      <c r="AG167" s="161">
        <f t="shared" si="65"/>
        <v>2.3871926026027265E-2</v>
      </c>
      <c r="AH167" s="161">
        <f t="shared" si="66"/>
        <v>2.380834434840266E-2</v>
      </c>
      <c r="AI167" s="161"/>
      <c r="AJ167" s="161"/>
      <c r="AK167" s="161">
        <f>VLOOKUP(eurostat_source[[#This Row],[energy carrier EUCalc]],$B$7:$AN$20,COLUMN()-COLUMN($AD$25),FALSE)*eurostat_source[[#This Row],[2020 1]]</f>
        <v>0</v>
      </c>
      <c r="AL167" s="161">
        <f>VLOOKUP(eurostat_source[[#This Row],[energy carrier EUCalc]],$B$7:$AN$20,COLUMN()-COLUMN($AD$25),FALSE)*eurostat_source[[#This Row],[2020 1]]</f>
        <v>0</v>
      </c>
      <c r="AM167" s="161">
        <f>VLOOKUP(eurostat_source[[#This Row],[energy carrier EUCalc]],$B$7:$AN$20,COLUMN()-COLUMN($AD$25),FALSE)*eurostat_source[[#This Row],[2020 1]]</f>
        <v>0</v>
      </c>
      <c r="AN167" s="161">
        <f>VLOOKUP(eurostat_source[[#This Row],[energy carrier EUCalc]],$B$7:$AN$20,COLUMN()-COLUMN($AD$25),FALSE)*eurostat_source[[#This Row],[2020 1]]</f>
        <v>0</v>
      </c>
    </row>
    <row r="168" spans="1:40" x14ac:dyDescent="0.3">
      <c r="A168" t="str">
        <f t="shared" si="63"/>
        <v>solid-wasteHungary</v>
      </c>
      <c r="B168" t="s">
        <v>15</v>
      </c>
      <c r="C168" t="s">
        <v>78</v>
      </c>
      <c r="D168" s="161">
        <v>0</v>
      </c>
      <c r="E168" s="161">
        <v>0</v>
      </c>
      <c r="F168" s="161">
        <v>0</v>
      </c>
      <c r="G168" s="161">
        <v>0</v>
      </c>
      <c r="H168" s="161">
        <v>0</v>
      </c>
      <c r="I168" s="161">
        <v>0</v>
      </c>
      <c r="J168" s="161">
        <v>0</v>
      </c>
      <c r="K168" s="161">
        <v>0</v>
      </c>
      <c r="L168" s="161">
        <v>0</v>
      </c>
      <c r="M168" s="161">
        <v>0</v>
      </c>
      <c r="N168" s="161">
        <v>0</v>
      </c>
      <c r="O168" s="161">
        <v>0</v>
      </c>
      <c r="P168" s="161">
        <v>0</v>
      </c>
      <c r="Q168" s="161">
        <v>0</v>
      </c>
      <c r="R168" s="161">
        <v>0</v>
      </c>
      <c r="S168" s="161">
        <v>0</v>
      </c>
      <c r="T168" s="161">
        <v>0</v>
      </c>
      <c r="U168" s="161">
        <v>0</v>
      </c>
      <c r="V168" s="161">
        <v>0</v>
      </c>
      <c r="W168" s="161">
        <v>0</v>
      </c>
      <c r="X168" s="161">
        <v>0</v>
      </c>
      <c r="Y168" s="161">
        <v>0</v>
      </c>
      <c r="Z168" s="161">
        <v>0</v>
      </c>
      <c r="AA168" s="161">
        <v>0</v>
      </c>
      <c r="AB168" s="161">
        <v>0</v>
      </c>
      <c r="AC168" s="161">
        <v>0</v>
      </c>
      <c r="AD168" s="161">
        <v>0</v>
      </c>
      <c r="AE168" s="161">
        <v>0</v>
      </c>
      <c r="AF168" s="161">
        <f t="shared" si="64"/>
        <v>0</v>
      </c>
      <c r="AG168" s="161">
        <f t="shared" si="65"/>
        <v>0</v>
      </c>
      <c r="AH168" s="161">
        <f t="shared" si="66"/>
        <v>0</v>
      </c>
      <c r="AI168" s="161"/>
      <c r="AJ168" s="161"/>
      <c r="AK168" s="161">
        <f>VLOOKUP(eurostat_source[[#This Row],[energy carrier EUCalc]],$B$7:$AN$20,COLUMN()-COLUMN($AD$25),FALSE)*eurostat_source[[#This Row],[2020 1]]</f>
        <v>0</v>
      </c>
      <c r="AL168" s="161">
        <f>VLOOKUP(eurostat_source[[#This Row],[energy carrier EUCalc]],$B$7:$AN$20,COLUMN()-COLUMN($AD$25),FALSE)*eurostat_source[[#This Row],[2020 1]]</f>
        <v>0</v>
      </c>
      <c r="AM168" s="161">
        <f>VLOOKUP(eurostat_source[[#This Row],[energy carrier EUCalc]],$B$7:$AN$20,COLUMN()-COLUMN($AD$25),FALSE)*eurostat_source[[#This Row],[2020 1]]</f>
        <v>0</v>
      </c>
      <c r="AN168" s="161">
        <f>VLOOKUP(eurostat_source[[#This Row],[energy carrier EUCalc]],$B$7:$AN$20,COLUMN()-COLUMN($AD$25),FALSE)*eurostat_source[[#This Row],[2020 1]]</f>
        <v>0</v>
      </c>
    </row>
    <row r="169" spans="1:40" x14ac:dyDescent="0.3">
      <c r="A169" t="str">
        <f t="shared" si="63"/>
        <v>electricityIreland</v>
      </c>
      <c r="B169" t="s">
        <v>18</v>
      </c>
      <c r="C169" t="s">
        <v>35</v>
      </c>
      <c r="D169" s="161">
        <v>0.1525963592613635</v>
      </c>
      <c r="E169" s="161">
        <v>0.16257872130355353</v>
      </c>
      <c r="F169" s="161">
        <v>0.18593897669125387</v>
      </c>
      <c r="G169" s="161">
        <v>0.18755408338581661</v>
      </c>
      <c r="H169" s="161">
        <v>0.1918414105463003</v>
      </c>
      <c r="I169" s="161">
        <v>0.19294773916407093</v>
      </c>
      <c r="J169" s="161">
        <v>0.19595285285796687</v>
      </c>
      <c r="K169" s="161">
        <v>0.20580529251879859</v>
      </c>
      <c r="L169" s="161">
        <v>0.19678367794421167</v>
      </c>
      <c r="M169" s="161">
        <v>0.21163307938068321</v>
      </c>
      <c r="N169" s="161">
        <v>0.2189600743620051</v>
      </c>
      <c r="O169" s="161">
        <v>0.21809723261596112</v>
      </c>
      <c r="P169" s="161">
        <v>0.21633532641014805</v>
      </c>
      <c r="Q169" s="161">
        <v>0.21869955538451369</v>
      </c>
      <c r="R169" s="161">
        <v>0.22083153135924383</v>
      </c>
      <c r="S169" s="161">
        <v>0.21915979149516912</v>
      </c>
      <c r="T169" s="161">
        <v>0.22585322687624446</v>
      </c>
      <c r="U169" s="161">
        <v>0.2348821435661913</v>
      </c>
      <c r="V169" s="161">
        <v>0.22928825849844797</v>
      </c>
      <c r="W169" s="161">
        <v>0.22272502029651728</v>
      </c>
      <c r="X169" s="161">
        <v>0.22343677783453744</v>
      </c>
      <c r="Y169" s="161">
        <v>0.25804382051859809</v>
      </c>
      <c r="Z169" s="161">
        <v>0.25528747624684422</v>
      </c>
      <c r="AA169" s="161">
        <v>0.2445304015672663</v>
      </c>
      <c r="AB169" s="161">
        <v>0.25645605023140428</v>
      </c>
      <c r="AC169" s="161">
        <v>0.25064888708051669</v>
      </c>
      <c r="AD169" s="161">
        <v>0.25447890833317355</v>
      </c>
      <c r="AE169" s="161">
        <v>0.26533303298401567</v>
      </c>
      <c r="AF169" s="161">
        <f t="shared" si="64"/>
        <v>0.26837812192579813</v>
      </c>
      <c r="AG169" s="161">
        <f t="shared" si="65"/>
        <v>0.27228710826853314</v>
      </c>
      <c r="AH169" s="161">
        <f t="shared" si="66"/>
        <v>0.27724331706573474</v>
      </c>
      <c r="AI169" s="161"/>
      <c r="AJ169" s="161"/>
      <c r="AK169" s="161">
        <f>VLOOKUP(eurostat_source[[#This Row],[energy carrier EUCalc]],$B$7:$AN$20,COLUMN()-COLUMN($AD$25),FALSE)*eurostat_source[[#This Row],[2020 1]]</f>
        <v>0</v>
      </c>
      <c r="AL169" s="161">
        <f>VLOOKUP(eurostat_source[[#This Row],[energy carrier EUCalc]],$B$7:$AN$20,COLUMN()-COLUMN($AD$25),FALSE)*eurostat_source[[#This Row],[2020 1]]</f>
        <v>0</v>
      </c>
      <c r="AM169" s="161">
        <f>VLOOKUP(eurostat_source[[#This Row],[energy carrier EUCalc]],$B$7:$AN$20,COLUMN()-COLUMN($AD$25),FALSE)*eurostat_source[[#This Row],[2020 1]]</f>
        <v>0</v>
      </c>
      <c r="AN169" s="161">
        <f>VLOOKUP(eurostat_source[[#This Row],[energy carrier EUCalc]],$B$7:$AN$20,COLUMN()-COLUMN($AD$25),FALSE)*eurostat_source[[#This Row],[2020 1]]</f>
        <v>0</v>
      </c>
    </row>
    <row r="170" spans="1:40" x14ac:dyDescent="0.3">
      <c r="A170" t="str">
        <f t="shared" si="63"/>
        <v>gas-bioIreland</v>
      </c>
      <c r="B170" t="s">
        <v>18</v>
      </c>
      <c r="C170" t="s">
        <v>67</v>
      </c>
      <c r="D170" s="161">
        <v>0</v>
      </c>
      <c r="E170" s="161">
        <v>0</v>
      </c>
      <c r="F170" s="161">
        <v>0</v>
      </c>
      <c r="G170" s="161">
        <v>0</v>
      </c>
      <c r="H170" s="161">
        <v>0</v>
      </c>
      <c r="I170" s="161">
        <v>0</v>
      </c>
      <c r="J170" s="161">
        <v>0</v>
      </c>
      <c r="K170" s="161">
        <v>0</v>
      </c>
      <c r="L170" s="161">
        <v>0</v>
      </c>
      <c r="M170" s="161">
        <v>0</v>
      </c>
      <c r="N170" s="161">
        <v>0</v>
      </c>
      <c r="O170" s="161">
        <v>0</v>
      </c>
      <c r="P170" s="161">
        <v>0</v>
      </c>
      <c r="Q170" s="161">
        <v>0</v>
      </c>
      <c r="R170" s="161">
        <v>0</v>
      </c>
      <c r="S170" s="161">
        <v>0</v>
      </c>
      <c r="T170" s="161">
        <v>0</v>
      </c>
      <c r="U170" s="161">
        <v>0</v>
      </c>
      <c r="V170" s="161">
        <v>0</v>
      </c>
      <c r="W170" s="161">
        <v>0</v>
      </c>
      <c r="X170" s="161">
        <v>0</v>
      </c>
      <c r="Y170" s="161">
        <v>0</v>
      </c>
      <c r="Z170" s="161">
        <v>0</v>
      </c>
      <c r="AA170" s="161">
        <v>0</v>
      </c>
      <c r="AB170" s="161">
        <v>0</v>
      </c>
      <c r="AC170" s="161">
        <v>0</v>
      </c>
      <c r="AD170" s="161">
        <v>0</v>
      </c>
      <c r="AE170" s="161">
        <v>0</v>
      </c>
      <c r="AF170" s="161">
        <f t="shared" si="64"/>
        <v>0</v>
      </c>
      <c r="AG170" s="161">
        <f t="shared" si="65"/>
        <v>0</v>
      </c>
      <c r="AH170" s="161">
        <f t="shared" si="66"/>
        <v>0</v>
      </c>
      <c r="AI170" s="161"/>
      <c r="AJ170" s="161"/>
      <c r="AK170" s="161">
        <f>VLOOKUP(eurostat_source[[#This Row],[energy carrier EUCalc]],$B$7:$AN$20,COLUMN()-COLUMN($AD$25),FALSE)*eurostat_source[[#This Row],[2020 1]]</f>
        <v>0</v>
      </c>
      <c r="AL170" s="161">
        <f>VLOOKUP(eurostat_source[[#This Row],[energy carrier EUCalc]],$B$7:$AN$20,COLUMN()-COLUMN($AD$25),FALSE)*eurostat_source[[#This Row],[2020 1]]</f>
        <v>0</v>
      </c>
      <c r="AM170" s="161">
        <f>VLOOKUP(eurostat_source[[#This Row],[energy carrier EUCalc]],$B$7:$AN$20,COLUMN()-COLUMN($AD$25),FALSE)*eurostat_source[[#This Row],[2020 1]]</f>
        <v>0</v>
      </c>
      <c r="AN170" s="161">
        <f>VLOOKUP(eurostat_source[[#This Row],[energy carrier EUCalc]],$B$7:$AN$20,COLUMN()-COLUMN($AD$25),FALSE)*eurostat_source[[#This Row],[2020 1]]</f>
        <v>0</v>
      </c>
    </row>
    <row r="171" spans="1:40" x14ac:dyDescent="0.3">
      <c r="A171" t="str">
        <f t="shared" si="63"/>
        <v>gas-ff-naturalIreland</v>
      </c>
      <c r="B171" t="s">
        <v>18</v>
      </c>
      <c r="C171" t="s">
        <v>33</v>
      </c>
      <c r="D171" s="161">
        <v>8.0060944624541872E-2</v>
      </c>
      <c r="E171" s="161">
        <v>0.10161371067411336</v>
      </c>
      <c r="F171" s="161">
        <v>0.11978555596714137</v>
      </c>
      <c r="G171" s="161">
        <v>0.1331865197786346</v>
      </c>
      <c r="H171" s="161">
        <v>0.14273836112221022</v>
      </c>
      <c r="I171" s="161">
        <v>0.14418317419600019</v>
      </c>
      <c r="J171" s="161">
        <v>0.15995147824970621</v>
      </c>
      <c r="K171" s="161">
        <v>0.15454320302881699</v>
      </c>
      <c r="L171" s="161">
        <v>0.16790820712366542</v>
      </c>
      <c r="M171" s="161">
        <v>0.18626730564430241</v>
      </c>
      <c r="N171" s="161">
        <v>0.20411164047392602</v>
      </c>
      <c r="O171" s="161">
        <v>0.21013834092678429</v>
      </c>
      <c r="P171" s="161">
        <v>0.20905431787631193</v>
      </c>
      <c r="Q171" s="161">
        <v>0.22229386830808415</v>
      </c>
      <c r="R171" s="161">
        <v>0.23533426167775354</v>
      </c>
      <c r="S171" s="161">
        <v>0.2310861809561878</v>
      </c>
      <c r="T171" s="161">
        <v>0.23208005014995917</v>
      </c>
      <c r="U171" s="161">
        <v>0.22413117851013095</v>
      </c>
      <c r="V171" s="161">
        <v>0.23166911257824097</v>
      </c>
      <c r="W171" s="161">
        <v>0.21639945841940356</v>
      </c>
      <c r="X171" s="161">
        <v>0.23420601328176316</v>
      </c>
      <c r="Y171" s="161">
        <v>0.21968039900856454</v>
      </c>
      <c r="Z171" s="161">
        <v>0.22896214337364637</v>
      </c>
      <c r="AA171" s="161">
        <v>0.2426747296197232</v>
      </c>
      <c r="AB171" s="161">
        <v>0.23095396461222659</v>
      </c>
      <c r="AC171" s="161">
        <v>0.22783121722967659</v>
      </c>
      <c r="AD171" s="161">
        <v>0.22603464032459186</v>
      </c>
      <c r="AE171" s="161">
        <v>0.23065897079697387</v>
      </c>
      <c r="AF171" s="161">
        <f t="shared" si="64"/>
        <v>0.23131175002565815</v>
      </c>
      <c r="AG171" s="161">
        <f t="shared" si="65"/>
        <v>0.23127601377039986</v>
      </c>
      <c r="AH171" s="161">
        <f t="shared" si="66"/>
        <v>0.23276366930549949</v>
      </c>
      <c r="AI171" s="161"/>
      <c r="AJ171" s="161"/>
      <c r="AK171" s="161">
        <f>VLOOKUP(eurostat_source[[#This Row],[energy carrier EUCalc]],$B$7:$AN$20,COLUMN()-COLUMN($AD$25),FALSE)*eurostat_source[[#This Row],[2020 1]]</f>
        <v>0</v>
      </c>
      <c r="AL171" s="161">
        <f>VLOOKUP(eurostat_source[[#This Row],[energy carrier EUCalc]],$B$7:$AN$20,COLUMN()-COLUMN($AD$25),FALSE)*eurostat_source[[#This Row],[2020 1]]</f>
        <v>0</v>
      </c>
      <c r="AM171" s="161">
        <f>VLOOKUP(eurostat_source[[#This Row],[energy carrier EUCalc]],$B$7:$AN$20,COLUMN()-COLUMN($AD$25),FALSE)*eurostat_source[[#This Row],[2020 1]]</f>
        <v>0</v>
      </c>
      <c r="AN171" s="161">
        <f>VLOOKUP(eurostat_source[[#This Row],[energy carrier EUCalc]],$B$7:$AN$20,COLUMN()-COLUMN($AD$25),FALSE)*eurostat_source[[#This Row],[2020 1]]</f>
        <v>0</v>
      </c>
    </row>
    <row r="172" spans="1:40" x14ac:dyDescent="0.3">
      <c r="A172" t="str">
        <f t="shared" si="63"/>
        <v>heat-ambientIreland</v>
      </c>
      <c r="B172" t="s">
        <v>18</v>
      </c>
      <c r="C172" t="s">
        <v>37</v>
      </c>
      <c r="D172" s="161">
        <v>0</v>
      </c>
      <c r="E172" s="161">
        <v>0</v>
      </c>
      <c r="F172" s="161">
        <v>0</v>
      </c>
      <c r="G172" s="161">
        <v>0</v>
      </c>
      <c r="H172" s="161">
        <v>0</v>
      </c>
      <c r="I172" s="161">
        <v>0</v>
      </c>
      <c r="J172" s="161">
        <v>0</v>
      </c>
      <c r="K172" s="161">
        <v>0</v>
      </c>
      <c r="L172" s="161">
        <v>0</v>
      </c>
      <c r="M172" s="161">
        <v>0</v>
      </c>
      <c r="N172" s="161">
        <v>0</v>
      </c>
      <c r="O172" s="161">
        <v>0</v>
      </c>
      <c r="P172" s="161">
        <v>0</v>
      </c>
      <c r="Q172" s="161">
        <v>0</v>
      </c>
      <c r="R172" s="161">
        <v>0</v>
      </c>
      <c r="S172" s="161">
        <v>0</v>
      </c>
      <c r="T172" s="161">
        <v>0</v>
      </c>
      <c r="U172" s="161">
        <v>0</v>
      </c>
      <c r="V172" s="161">
        <v>0</v>
      </c>
      <c r="W172" s="161">
        <v>0</v>
      </c>
      <c r="X172" s="161">
        <v>0</v>
      </c>
      <c r="Y172" s="161">
        <v>0</v>
      </c>
      <c r="Z172" s="161">
        <v>0</v>
      </c>
      <c r="AA172" s="161">
        <v>0</v>
      </c>
      <c r="AB172" s="161">
        <v>0</v>
      </c>
      <c r="AC172" s="161">
        <v>0</v>
      </c>
      <c r="AD172" s="161">
        <v>0</v>
      </c>
      <c r="AE172" s="161">
        <v>0</v>
      </c>
      <c r="AF172" s="161">
        <f t="shared" si="64"/>
        <v>0</v>
      </c>
      <c r="AG172" s="161">
        <f t="shared" si="65"/>
        <v>0</v>
      </c>
      <c r="AH172" s="161">
        <f t="shared" si="66"/>
        <v>0</v>
      </c>
      <c r="AI172" s="161"/>
      <c r="AJ172" s="161"/>
      <c r="AK172" s="161">
        <f>VLOOKUP(eurostat_source[[#This Row],[energy carrier EUCalc]],$B$7:$AN$20,COLUMN()-COLUMN($AD$25),FALSE)*eurostat_source[[#This Row],[2020 1]]</f>
        <v>0</v>
      </c>
      <c r="AL172" s="161">
        <f>VLOOKUP(eurostat_source[[#This Row],[energy carrier EUCalc]],$B$7:$AN$20,COLUMN()-COLUMN($AD$25),FALSE)*eurostat_source[[#This Row],[2020 1]]</f>
        <v>0</v>
      </c>
      <c r="AM172" s="161">
        <f>VLOOKUP(eurostat_source[[#This Row],[energy carrier EUCalc]],$B$7:$AN$20,COLUMN()-COLUMN($AD$25),FALSE)*eurostat_source[[#This Row],[2020 1]]</f>
        <v>0</v>
      </c>
      <c r="AN172" s="161">
        <f>VLOOKUP(eurostat_source[[#This Row],[energy carrier EUCalc]],$B$7:$AN$20,COLUMN()-COLUMN($AD$25),FALSE)*eurostat_source[[#This Row],[2020 1]]</f>
        <v>0</v>
      </c>
    </row>
    <row r="173" spans="1:40" x14ac:dyDescent="0.3">
      <c r="A173" t="str">
        <f t="shared" si="63"/>
        <v>heat-geothermalIreland</v>
      </c>
      <c r="B173" t="s">
        <v>18</v>
      </c>
      <c r="C173" t="s">
        <v>40</v>
      </c>
      <c r="D173" s="161">
        <v>0</v>
      </c>
      <c r="E173" s="161">
        <v>0</v>
      </c>
      <c r="F173" s="161">
        <v>0</v>
      </c>
      <c r="G173" s="161">
        <v>0</v>
      </c>
      <c r="H173" s="161">
        <v>0</v>
      </c>
      <c r="I173" s="161">
        <v>0</v>
      </c>
      <c r="J173" s="161">
        <v>0</v>
      </c>
      <c r="K173" s="161">
        <v>0</v>
      </c>
      <c r="L173" s="161">
        <v>0</v>
      </c>
      <c r="M173" s="161">
        <v>0</v>
      </c>
      <c r="N173" s="161">
        <v>0</v>
      </c>
      <c r="O173" s="161">
        <v>0</v>
      </c>
      <c r="P173" s="161">
        <v>0</v>
      </c>
      <c r="Q173" s="161">
        <v>0</v>
      </c>
      <c r="R173" s="161">
        <v>0</v>
      </c>
      <c r="S173" s="161">
        <v>0</v>
      </c>
      <c r="T173" s="161">
        <v>0</v>
      </c>
      <c r="U173" s="161">
        <v>0</v>
      </c>
      <c r="V173" s="161">
        <v>0</v>
      </c>
      <c r="W173" s="161">
        <v>0</v>
      </c>
      <c r="X173" s="161">
        <v>0</v>
      </c>
      <c r="Y173" s="161">
        <v>0</v>
      </c>
      <c r="Z173" s="161">
        <v>0</v>
      </c>
      <c r="AA173" s="161">
        <v>0</v>
      </c>
      <c r="AB173" s="161">
        <v>0</v>
      </c>
      <c r="AC173" s="161">
        <v>0</v>
      </c>
      <c r="AD173" s="161">
        <v>0</v>
      </c>
      <c r="AE173" s="161">
        <v>0</v>
      </c>
      <c r="AF173" s="161">
        <f t="shared" si="64"/>
        <v>0</v>
      </c>
      <c r="AG173" s="161">
        <f t="shared" si="65"/>
        <v>0</v>
      </c>
      <c r="AH173" s="161">
        <f t="shared" si="66"/>
        <v>0</v>
      </c>
      <c r="AI173" s="161"/>
      <c r="AJ173" s="161"/>
      <c r="AK173" s="161">
        <f>VLOOKUP(eurostat_source[[#This Row],[energy carrier EUCalc]],$B$7:$AN$20,COLUMN()-COLUMN($AD$25),FALSE)*eurostat_source[[#This Row],[2020 1]]</f>
        <v>0</v>
      </c>
      <c r="AL173" s="161">
        <f>VLOOKUP(eurostat_source[[#This Row],[energy carrier EUCalc]],$B$7:$AN$20,COLUMN()-COLUMN($AD$25),FALSE)*eurostat_source[[#This Row],[2020 1]]</f>
        <v>0</v>
      </c>
      <c r="AM173" s="161">
        <f>VLOOKUP(eurostat_source[[#This Row],[energy carrier EUCalc]],$B$7:$AN$20,COLUMN()-COLUMN($AD$25),FALSE)*eurostat_source[[#This Row],[2020 1]]</f>
        <v>0</v>
      </c>
      <c r="AN173" s="161">
        <f>VLOOKUP(eurostat_source[[#This Row],[energy carrier EUCalc]],$B$7:$AN$20,COLUMN()-COLUMN($AD$25),FALSE)*eurostat_source[[#This Row],[2020 1]]</f>
        <v>0</v>
      </c>
    </row>
    <row r="174" spans="1:40" x14ac:dyDescent="0.3">
      <c r="A174" t="str">
        <f t="shared" si="63"/>
        <v>heat-solarIreland</v>
      </c>
      <c r="B174" t="s">
        <v>18</v>
      </c>
      <c r="C174" t="s">
        <v>38</v>
      </c>
      <c r="D174" s="161">
        <v>2.0566240002879278E-5</v>
      </c>
      <c r="E174" s="161">
        <v>5.1713138961461103E-5</v>
      </c>
      <c r="F174" s="161">
        <v>4.5070993857668622E-5</v>
      </c>
      <c r="G174" s="161">
        <v>4.4686433896894439E-5</v>
      </c>
      <c r="H174" s="161">
        <v>4.4345181041511247E-5</v>
      </c>
      <c r="I174" s="161">
        <v>4.3431937403720217E-5</v>
      </c>
      <c r="J174" s="161">
        <v>4.1919438698715826E-5</v>
      </c>
      <c r="K174" s="161">
        <v>4.3150663688671558E-5</v>
      </c>
      <c r="L174" s="161">
        <v>4.9417988978542626E-5</v>
      </c>
      <c r="M174" s="161">
        <v>4.8742524780863427E-5</v>
      </c>
      <c r="N174" s="161">
        <v>4.7534801266582763E-5</v>
      </c>
      <c r="O174" s="161">
        <v>4.4863251907159453E-5</v>
      </c>
      <c r="P174" s="161">
        <v>6.3865141296844802E-5</v>
      </c>
      <c r="Q174" s="161">
        <v>7.8502364746815272E-5</v>
      </c>
      <c r="R174" s="161">
        <v>1.0033951114730016E-4</v>
      </c>
      <c r="S174" s="161">
        <v>1.5642612784595454E-4</v>
      </c>
      <c r="T174" s="161">
        <v>2.0083381781512953E-4</v>
      </c>
      <c r="U174" s="161">
        <v>4.7024673046392482E-4</v>
      </c>
      <c r="V174" s="161">
        <v>9.8524571089700494E-4</v>
      </c>
      <c r="W174" s="161">
        <v>1.6884534021937459E-3</v>
      </c>
      <c r="X174" s="161">
        <v>2.2336957843781167E-3</v>
      </c>
      <c r="Y174" s="161">
        <v>3.0788547631140232E-3</v>
      </c>
      <c r="Z174" s="161">
        <v>3.3647409946384954E-3</v>
      </c>
      <c r="AA174" s="161">
        <v>3.5553329099090232E-3</v>
      </c>
      <c r="AB174" s="161">
        <v>4.0957425803139543E-3</v>
      </c>
      <c r="AC174" s="161">
        <v>4.1664894256466193E-3</v>
      </c>
      <c r="AD174" s="161">
        <v>4.4833254952202544E-3</v>
      </c>
      <c r="AE174" s="161">
        <v>4.8382863184553166E-3</v>
      </c>
      <c r="AF174" s="161">
        <f t="shared" si="64"/>
        <v>5.275090277254456E-3</v>
      </c>
      <c r="AG174" s="161">
        <f t="shared" si="65"/>
        <v>5.7040747338902012E-3</v>
      </c>
      <c r="AH174" s="161">
        <f t="shared" si="66"/>
        <v>6.1056368670598469E-3</v>
      </c>
      <c r="AI174" s="161"/>
      <c r="AJ174" s="161"/>
      <c r="AK174" s="161">
        <f>VLOOKUP(eurostat_source[[#This Row],[energy carrier EUCalc]],$B$7:$AN$20,COLUMN()-COLUMN($AD$25),FALSE)*eurostat_source[[#This Row],[2020 1]]</f>
        <v>0</v>
      </c>
      <c r="AL174" s="161">
        <f>VLOOKUP(eurostat_source[[#This Row],[energy carrier EUCalc]],$B$7:$AN$20,COLUMN()-COLUMN($AD$25),FALSE)*eurostat_source[[#This Row],[2020 1]]</f>
        <v>0</v>
      </c>
      <c r="AM174" s="161">
        <f>VLOOKUP(eurostat_source[[#This Row],[energy carrier EUCalc]],$B$7:$AN$20,COLUMN()-COLUMN($AD$25),FALSE)*eurostat_source[[#This Row],[2020 1]]</f>
        <v>0</v>
      </c>
      <c r="AN174" s="161">
        <f>VLOOKUP(eurostat_source[[#This Row],[energy carrier EUCalc]],$B$7:$AN$20,COLUMN()-COLUMN($AD$25),FALSE)*eurostat_source[[#This Row],[2020 1]]</f>
        <v>0</v>
      </c>
    </row>
    <row r="175" spans="1:40" x14ac:dyDescent="0.3">
      <c r="A175" t="str">
        <f t="shared" si="63"/>
        <v>liquid-bioIreland</v>
      </c>
      <c r="B175" t="s">
        <v>18</v>
      </c>
      <c r="C175" t="s">
        <v>76</v>
      </c>
      <c r="D175" s="161">
        <v>0</v>
      </c>
      <c r="E175" s="161">
        <v>0</v>
      </c>
      <c r="F175" s="161">
        <v>0</v>
      </c>
      <c r="G175" s="161">
        <v>0</v>
      </c>
      <c r="H175" s="161">
        <v>0</v>
      </c>
      <c r="I175" s="161">
        <v>0</v>
      </c>
      <c r="J175" s="161">
        <v>0</v>
      </c>
      <c r="K175" s="161">
        <v>0</v>
      </c>
      <c r="L175" s="161">
        <v>0</v>
      </c>
      <c r="M175" s="161">
        <v>0</v>
      </c>
      <c r="N175" s="161">
        <v>0</v>
      </c>
      <c r="O175" s="161">
        <v>0</v>
      </c>
      <c r="P175" s="161">
        <v>0</v>
      </c>
      <c r="Q175" s="161">
        <v>0</v>
      </c>
      <c r="R175" s="161">
        <v>0</v>
      </c>
      <c r="S175" s="161">
        <v>0</v>
      </c>
      <c r="T175" s="161">
        <v>0</v>
      </c>
      <c r="U175" s="161">
        <v>0</v>
      </c>
      <c r="V175" s="161">
        <v>0</v>
      </c>
      <c r="W175" s="161">
        <v>0</v>
      </c>
      <c r="X175" s="161">
        <v>0</v>
      </c>
      <c r="Y175" s="161">
        <v>0</v>
      </c>
      <c r="Z175" s="161">
        <v>0</v>
      </c>
      <c r="AA175" s="161">
        <v>0</v>
      </c>
      <c r="AB175" s="161">
        <v>0</v>
      </c>
      <c r="AC175" s="161">
        <v>0</v>
      </c>
      <c r="AD175" s="161">
        <v>0</v>
      </c>
      <c r="AE175" s="161">
        <v>0</v>
      </c>
      <c r="AF175" s="161">
        <f t="shared" si="64"/>
        <v>0</v>
      </c>
      <c r="AG175" s="161">
        <f t="shared" si="65"/>
        <v>0</v>
      </c>
      <c r="AH175" s="161">
        <f t="shared" si="66"/>
        <v>0</v>
      </c>
      <c r="AI175" s="161"/>
      <c r="AJ175" s="161"/>
      <c r="AK175" s="161">
        <f>VLOOKUP(eurostat_source[[#This Row],[energy carrier EUCalc]],$B$7:$AN$20,COLUMN()-COLUMN($AD$25),FALSE)*eurostat_source[[#This Row],[2020 1]]</f>
        <v>0</v>
      </c>
      <c r="AL175" s="161">
        <f>VLOOKUP(eurostat_source[[#This Row],[energy carrier EUCalc]],$B$7:$AN$20,COLUMN()-COLUMN($AD$25),FALSE)*eurostat_source[[#This Row],[2020 1]]</f>
        <v>0</v>
      </c>
      <c r="AM175" s="161">
        <f>VLOOKUP(eurostat_source[[#This Row],[energy carrier EUCalc]],$B$7:$AN$20,COLUMN()-COLUMN($AD$25),FALSE)*eurostat_source[[#This Row],[2020 1]]</f>
        <v>0</v>
      </c>
      <c r="AN175" s="161">
        <f>VLOOKUP(eurostat_source[[#This Row],[energy carrier EUCalc]],$B$7:$AN$20,COLUMN()-COLUMN($AD$25),FALSE)*eurostat_source[[#This Row],[2020 1]]</f>
        <v>0</v>
      </c>
    </row>
    <row r="176" spans="1:40" x14ac:dyDescent="0.3">
      <c r="A176" t="str">
        <f t="shared" si="63"/>
        <v>liquid-ff-heatingoilIreland</v>
      </c>
      <c r="B176" t="s">
        <v>18</v>
      </c>
      <c r="C176" t="s">
        <v>34</v>
      </c>
      <c r="D176" s="161">
        <v>0.12898460188472452</v>
      </c>
      <c r="E176" s="161">
        <v>0.13809624380094176</v>
      </c>
      <c r="F176" s="161">
        <v>0.14668683593641796</v>
      </c>
      <c r="G176" s="161">
        <v>0.15329727696698278</v>
      </c>
      <c r="H176" s="161">
        <v>0.20402709675333222</v>
      </c>
      <c r="I176" s="161">
        <v>0.25013131374824404</v>
      </c>
      <c r="J176" s="161">
        <v>0.25432872787166705</v>
      </c>
      <c r="K176" s="161">
        <v>0.27881351856355036</v>
      </c>
      <c r="L176" s="161">
        <v>0.28654377229519568</v>
      </c>
      <c r="M176" s="161">
        <v>0.34046121078069957</v>
      </c>
      <c r="N176" s="161">
        <v>0.32521114039982763</v>
      </c>
      <c r="O176" s="161">
        <v>0.3363590266559347</v>
      </c>
      <c r="P176" s="161">
        <v>0.34845662428749258</v>
      </c>
      <c r="Q176" s="161">
        <v>0.35003875826054826</v>
      </c>
      <c r="R176" s="161">
        <v>0.35442502488384914</v>
      </c>
      <c r="S176" s="161">
        <v>0.35253359429238051</v>
      </c>
      <c r="T176" s="161">
        <v>0.36413868452549436</v>
      </c>
      <c r="U176" s="161">
        <v>0.35810406546593393</v>
      </c>
      <c r="V176" s="161">
        <v>0.36463693539165237</v>
      </c>
      <c r="W176" s="161">
        <v>0.37533824871508537</v>
      </c>
      <c r="X176" s="161">
        <v>0.37388071955046337</v>
      </c>
      <c r="Y176" s="161">
        <v>0.33742675991743348</v>
      </c>
      <c r="Z176" s="161">
        <v>0.33145842731625713</v>
      </c>
      <c r="AA176" s="161">
        <v>0.31954377521536498</v>
      </c>
      <c r="AB176" s="161">
        <v>0.33364370485255873</v>
      </c>
      <c r="AC176" s="161">
        <v>0.35203395629698814</v>
      </c>
      <c r="AD176" s="161">
        <v>0.36079417190241342</v>
      </c>
      <c r="AE176" s="161">
        <v>0.35773968786675348</v>
      </c>
      <c r="AF176" s="161">
        <f t="shared" si="64"/>
        <v>0.35770325010683546</v>
      </c>
      <c r="AG176" s="161">
        <f t="shared" si="65"/>
        <v>0.35700988157835378</v>
      </c>
      <c r="AH176" s="161">
        <f t="shared" si="66"/>
        <v>0.3551770448646806</v>
      </c>
      <c r="AI176" s="161"/>
      <c r="AJ176" s="161"/>
      <c r="AK176" s="161">
        <f>VLOOKUP(eurostat_source[[#This Row],[energy carrier EUCalc]],$B$7:$AN$20,COLUMN()-COLUMN($AD$25),FALSE)*eurostat_source[[#This Row],[2020 1]]</f>
        <v>0</v>
      </c>
      <c r="AL176" s="161">
        <f>VLOOKUP(eurostat_source[[#This Row],[energy carrier EUCalc]],$B$7:$AN$20,COLUMN()-COLUMN($AD$25),FALSE)*eurostat_source[[#This Row],[2020 1]]</f>
        <v>0</v>
      </c>
      <c r="AM176" s="161">
        <f>VLOOKUP(eurostat_source[[#This Row],[energy carrier EUCalc]],$B$7:$AN$20,COLUMN()-COLUMN($AD$25),FALSE)*eurostat_source[[#This Row],[2020 1]]</f>
        <v>0</v>
      </c>
      <c r="AN176" s="161">
        <f>VLOOKUP(eurostat_source[[#This Row],[energy carrier EUCalc]],$B$7:$AN$20,COLUMN()-COLUMN($AD$25),FALSE)*eurostat_source[[#This Row],[2020 1]]</f>
        <v>0</v>
      </c>
    </row>
    <row r="177" spans="1:40" x14ac:dyDescent="0.3">
      <c r="A177" t="str">
        <f t="shared" si="63"/>
        <v>solid-bioIreland</v>
      </c>
      <c r="B177" t="s">
        <v>18</v>
      </c>
      <c r="C177" t="s">
        <v>77</v>
      </c>
      <c r="D177" s="161">
        <v>1.9147169442680603E-2</v>
      </c>
      <c r="E177" s="161">
        <v>1.732650893724719E-2</v>
      </c>
      <c r="F177" s="161">
        <v>1.5172023307337698E-2</v>
      </c>
      <c r="G177" s="161">
        <v>1.5454058389342658E-2</v>
      </c>
      <c r="H177" s="161">
        <v>1.4559539179660342E-2</v>
      </c>
      <c r="I177" s="161">
        <v>1.3436755634275941E-2</v>
      </c>
      <c r="J177" s="161">
        <v>1.1726089654326194E-2</v>
      </c>
      <c r="K177" s="161">
        <v>1.0896891039629838E-2</v>
      </c>
      <c r="L177" s="161">
        <v>1.0407262367993756E-2</v>
      </c>
      <c r="M177" s="161">
        <v>7.3167035307610375E-3</v>
      </c>
      <c r="N177" s="161">
        <v>6.866581796408049E-3</v>
      </c>
      <c r="O177" s="161">
        <v>6.1930137737723386E-3</v>
      </c>
      <c r="P177" s="161">
        <v>6.227042489440263E-3</v>
      </c>
      <c r="Q177" s="161">
        <v>5.6006873155879039E-3</v>
      </c>
      <c r="R177" s="161">
        <v>5.2522664667801052E-3</v>
      </c>
      <c r="S177" s="161">
        <v>5.4128190702791039E-3</v>
      </c>
      <c r="T177" s="161">
        <v>5.4530606196405733E-3</v>
      </c>
      <c r="U177" s="161">
        <v>7.8617257783972442E-3</v>
      </c>
      <c r="V177" s="161">
        <v>6.3903349585195911E-3</v>
      </c>
      <c r="W177" s="161">
        <v>8.5149709534994514E-3</v>
      </c>
      <c r="X177" s="161">
        <v>8.1302147948137879E-3</v>
      </c>
      <c r="Y177" s="161">
        <v>8.1501440711306376E-3</v>
      </c>
      <c r="Z177" s="161">
        <v>1.0090567246198582E-2</v>
      </c>
      <c r="AA177" s="161">
        <v>1.0163614731587752E-2</v>
      </c>
      <c r="AB177" s="161">
        <v>9.9298237735033837E-3</v>
      </c>
      <c r="AC177" s="161">
        <v>1.1977177521523224E-2</v>
      </c>
      <c r="AD177" s="161">
        <v>1.1992125045910291E-2</v>
      </c>
      <c r="AE177" s="161">
        <v>1.041284202698569E-2</v>
      </c>
      <c r="AF177" s="161">
        <f t="shared" si="64"/>
        <v>1.0667953651844534E-2</v>
      </c>
      <c r="AG177" s="161">
        <f t="shared" si="65"/>
        <v>1.1095715521177028E-2</v>
      </c>
      <c r="AH177" s="161">
        <f t="shared" si="66"/>
        <v>1.1353789977944785E-2</v>
      </c>
      <c r="AI177" s="161"/>
      <c r="AJ177" s="161"/>
      <c r="AK177" s="161">
        <f>VLOOKUP(eurostat_source[[#This Row],[energy carrier EUCalc]],$B$7:$AN$20,COLUMN()-COLUMN($AD$25),FALSE)*eurostat_source[[#This Row],[2020 1]]</f>
        <v>0</v>
      </c>
      <c r="AL177" s="161">
        <f>VLOOKUP(eurostat_source[[#This Row],[energy carrier EUCalc]],$B$7:$AN$20,COLUMN()-COLUMN($AD$25),FALSE)*eurostat_source[[#This Row],[2020 1]]</f>
        <v>0</v>
      </c>
      <c r="AM177" s="161">
        <f>VLOOKUP(eurostat_source[[#This Row],[energy carrier EUCalc]],$B$7:$AN$20,COLUMN()-COLUMN($AD$25),FALSE)*eurostat_source[[#This Row],[2020 1]]</f>
        <v>0</v>
      </c>
      <c r="AN177" s="161">
        <f>VLOOKUP(eurostat_source[[#This Row],[energy carrier EUCalc]],$B$7:$AN$20,COLUMN()-COLUMN($AD$25),FALSE)*eurostat_source[[#This Row],[2020 1]]</f>
        <v>0</v>
      </c>
    </row>
    <row r="178" spans="1:40" x14ac:dyDescent="0.3">
      <c r="A178" t="str">
        <f t="shared" si="63"/>
        <v>solid-ff-coalIreland</v>
      </c>
      <c r="B178" t="s">
        <v>18</v>
      </c>
      <c r="C178" t="s">
        <v>39</v>
      </c>
      <c r="D178" s="161">
        <v>0.61919035854668669</v>
      </c>
      <c r="E178" s="161">
        <v>0.58033310214518263</v>
      </c>
      <c r="F178" s="161">
        <v>0.53237153710399143</v>
      </c>
      <c r="G178" s="161">
        <v>0.51046337504532646</v>
      </c>
      <c r="H178" s="161">
        <v>0.44678924721745533</v>
      </c>
      <c r="I178" s="161">
        <v>0.39925758532000516</v>
      </c>
      <c r="J178" s="161">
        <v>0.37799893192763478</v>
      </c>
      <c r="K178" s="161">
        <v>0.34989794418551545</v>
      </c>
      <c r="L178" s="161">
        <v>0.33830766227995501</v>
      </c>
      <c r="M178" s="161">
        <v>0.25427295813877282</v>
      </c>
      <c r="N178" s="161">
        <v>0.24480302816656677</v>
      </c>
      <c r="O178" s="161">
        <v>0.22916752277564037</v>
      </c>
      <c r="P178" s="161">
        <v>0.21986282379531027</v>
      </c>
      <c r="Q178" s="161">
        <v>0.20328862836651912</v>
      </c>
      <c r="R178" s="161">
        <v>0.18405657610122617</v>
      </c>
      <c r="S178" s="161">
        <v>0.19165118805813761</v>
      </c>
      <c r="T178" s="161">
        <v>0.17227414401084631</v>
      </c>
      <c r="U178" s="161">
        <v>0.17455063994888267</v>
      </c>
      <c r="V178" s="161">
        <v>0.16703011286224201</v>
      </c>
      <c r="W178" s="161">
        <v>0.17533384821330061</v>
      </c>
      <c r="X178" s="161">
        <v>0.15811257875404414</v>
      </c>
      <c r="Y178" s="161">
        <v>0.17362002172115912</v>
      </c>
      <c r="Z178" s="161">
        <v>0.1708366448224152</v>
      </c>
      <c r="AA178" s="161">
        <v>0.17953214595614875</v>
      </c>
      <c r="AB178" s="161">
        <v>0.16492071394999314</v>
      </c>
      <c r="AC178" s="161">
        <v>0.15334227244564863</v>
      </c>
      <c r="AD178" s="161">
        <v>0.14221682889869058</v>
      </c>
      <c r="AE178" s="161">
        <v>0.13101718000681606</v>
      </c>
      <c r="AF178" s="161">
        <f t="shared" si="64"/>
        <v>0.12666383401260939</v>
      </c>
      <c r="AG178" s="161">
        <f t="shared" si="65"/>
        <v>0.12262720612764613</v>
      </c>
      <c r="AH178" s="161">
        <f t="shared" si="66"/>
        <v>0.11735654191908068</v>
      </c>
      <c r="AI178" s="161"/>
      <c r="AJ178" s="161"/>
      <c r="AK178" s="161">
        <f>VLOOKUP(eurostat_source[[#This Row],[energy carrier EUCalc]],$B$7:$AN$20,COLUMN()-COLUMN($AD$25),FALSE)*eurostat_source[[#This Row],[2020 1]]</f>
        <v>0</v>
      </c>
      <c r="AL178" s="161">
        <f>VLOOKUP(eurostat_source[[#This Row],[energy carrier EUCalc]],$B$7:$AN$20,COLUMN()-COLUMN($AD$25),FALSE)*eurostat_source[[#This Row],[2020 1]]</f>
        <v>0</v>
      </c>
      <c r="AM178" s="161">
        <f>VLOOKUP(eurostat_source[[#This Row],[energy carrier EUCalc]],$B$7:$AN$20,COLUMN()-COLUMN($AD$25),FALSE)*eurostat_source[[#This Row],[2020 1]]</f>
        <v>0</v>
      </c>
      <c r="AN178" s="161">
        <f>VLOOKUP(eurostat_source[[#This Row],[energy carrier EUCalc]],$B$7:$AN$20,COLUMN()-COLUMN($AD$25),FALSE)*eurostat_source[[#This Row],[2020 1]]</f>
        <v>0</v>
      </c>
    </row>
    <row r="179" spans="1:40" x14ac:dyDescent="0.3">
      <c r="A179" t="str">
        <f t="shared" si="63"/>
        <v>solid-wasteIreland</v>
      </c>
      <c r="B179" t="s">
        <v>18</v>
      </c>
      <c r="C179" t="s">
        <v>78</v>
      </c>
      <c r="D179" s="161">
        <v>0</v>
      </c>
      <c r="E179" s="161">
        <v>0</v>
      </c>
      <c r="F179" s="161">
        <v>0</v>
      </c>
      <c r="G179" s="161">
        <v>0</v>
      </c>
      <c r="H179" s="161">
        <v>0</v>
      </c>
      <c r="I179" s="161">
        <v>0</v>
      </c>
      <c r="J179" s="161">
        <v>0</v>
      </c>
      <c r="K179" s="161">
        <v>0</v>
      </c>
      <c r="L179" s="161">
        <v>0</v>
      </c>
      <c r="M179" s="161">
        <v>0</v>
      </c>
      <c r="N179" s="161">
        <v>0</v>
      </c>
      <c r="O179" s="161">
        <v>0</v>
      </c>
      <c r="P179" s="161">
        <v>0</v>
      </c>
      <c r="Q179" s="161">
        <v>0</v>
      </c>
      <c r="R179" s="161">
        <v>0</v>
      </c>
      <c r="S179" s="161">
        <v>0</v>
      </c>
      <c r="T179" s="161">
        <v>0</v>
      </c>
      <c r="U179" s="161">
        <v>0</v>
      </c>
      <c r="V179" s="161">
        <v>0</v>
      </c>
      <c r="W179" s="161">
        <v>0</v>
      </c>
      <c r="X179" s="161">
        <v>0</v>
      </c>
      <c r="Y179" s="161">
        <v>0</v>
      </c>
      <c r="Z179" s="161">
        <v>0</v>
      </c>
      <c r="AA179" s="161">
        <v>0</v>
      </c>
      <c r="AB179" s="161">
        <v>0</v>
      </c>
      <c r="AC179" s="161">
        <v>0</v>
      </c>
      <c r="AD179" s="161">
        <v>0</v>
      </c>
      <c r="AE179" s="161">
        <v>0</v>
      </c>
      <c r="AF179" s="161">
        <f t="shared" si="64"/>
        <v>0</v>
      </c>
      <c r="AG179" s="161">
        <f t="shared" si="65"/>
        <v>0</v>
      </c>
      <c r="AH179" s="161">
        <f t="shared" si="66"/>
        <v>0</v>
      </c>
      <c r="AI179" s="161"/>
      <c r="AJ179" s="161"/>
      <c r="AK179" s="161">
        <f>VLOOKUP(eurostat_source[[#This Row],[energy carrier EUCalc]],$B$7:$AN$20,COLUMN()-COLUMN($AD$25),FALSE)*eurostat_source[[#This Row],[2020 1]]</f>
        <v>0</v>
      </c>
      <c r="AL179" s="161">
        <f>VLOOKUP(eurostat_source[[#This Row],[energy carrier EUCalc]],$B$7:$AN$20,COLUMN()-COLUMN($AD$25),FALSE)*eurostat_source[[#This Row],[2020 1]]</f>
        <v>0</v>
      </c>
      <c r="AM179" s="161">
        <f>VLOOKUP(eurostat_source[[#This Row],[energy carrier EUCalc]],$B$7:$AN$20,COLUMN()-COLUMN($AD$25),FALSE)*eurostat_source[[#This Row],[2020 1]]</f>
        <v>0</v>
      </c>
      <c r="AN179" s="161">
        <f>VLOOKUP(eurostat_source[[#This Row],[energy carrier EUCalc]],$B$7:$AN$20,COLUMN()-COLUMN($AD$25),FALSE)*eurostat_source[[#This Row],[2020 1]]</f>
        <v>0</v>
      </c>
    </row>
    <row r="180" spans="1:40" x14ac:dyDescent="0.3">
      <c r="A180" t="str">
        <f t="shared" si="63"/>
        <v>electricityItaly</v>
      </c>
      <c r="B180" t="s">
        <v>5</v>
      </c>
      <c r="C180" t="s">
        <v>35</v>
      </c>
      <c r="D180" s="161">
        <v>0.17274446383697001</v>
      </c>
      <c r="E180" s="161">
        <v>0.16534826670433017</v>
      </c>
      <c r="F180" s="161">
        <v>0.17664368553568671</v>
      </c>
      <c r="G180" s="161">
        <v>0.17956934755758489</v>
      </c>
      <c r="H180" s="161">
        <v>0.20043048245838144</v>
      </c>
      <c r="I180" s="161">
        <v>0.18553738143814993</v>
      </c>
      <c r="J180" s="161">
        <v>0.18393708041153037</v>
      </c>
      <c r="K180" s="161">
        <v>0.19199003613630056</v>
      </c>
      <c r="L180" s="161">
        <v>0.18521300647890651</v>
      </c>
      <c r="M180" s="161">
        <v>0.18237266157747306</v>
      </c>
      <c r="N180" s="161">
        <v>0.19041350064922019</v>
      </c>
      <c r="O180" s="161">
        <v>0.18308962111907004</v>
      </c>
      <c r="P180" s="161">
        <v>0.18834463999562445</v>
      </c>
      <c r="Q180" s="161">
        <v>0.17696510061335399</v>
      </c>
      <c r="R180" s="161">
        <v>0.18311572671542881</v>
      </c>
      <c r="S180" s="161">
        <v>0.17052906351071184</v>
      </c>
      <c r="T180" s="161">
        <v>0.18015958704418927</v>
      </c>
      <c r="U180" s="161">
        <v>0.17946467308946187</v>
      </c>
      <c r="V180" s="161">
        <v>0.17517604975594228</v>
      </c>
      <c r="W180" s="161">
        <v>0.17436246191777027</v>
      </c>
      <c r="X180" s="161">
        <v>0.16955404307169158</v>
      </c>
      <c r="Y180" s="161">
        <v>0.1895905118640209</v>
      </c>
      <c r="Z180" s="161">
        <v>0.17745958490773694</v>
      </c>
      <c r="AA180" s="161">
        <v>0.17295746340228818</v>
      </c>
      <c r="AB180" s="161">
        <v>0.19232154390353134</v>
      </c>
      <c r="AC180" s="161">
        <v>0.18017613517802353</v>
      </c>
      <c r="AD180" s="161">
        <v>0.17699826585428283</v>
      </c>
      <c r="AE180" s="161">
        <v>0.17600919780995655</v>
      </c>
      <c r="AF180" s="161">
        <f t="shared" si="64"/>
        <v>0.17566365028200603</v>
      </c>
      <c r="AG180" s="161">
        <f t="shared" si="65"/>
        <v>0.17571241033461241</v>
      </c>
      <c r="AH180" s="161">
        <f t="shared" si="66"/>
        <v>0.17584740517629663</v>
      </c>
      <c r="AI180" s="161"/>
      <c r="AJ180" s="161"/>
      <c r="AK180" s="161">
        <f>VLOOKUP(eurostat_source[[#This Row],[energy carrier EUCalc]],$B$7:$AN$20,COLUMN()-COLUMN($AD$25),FALSE)*eurostat_source[[#This Row],[2020 1]]</f>
        <v>0</v>
      </c>
      <c r="AL180" s="161">
        <f>VLOOKUP(eurostat_source[[#This Row],[energy carrier EUCalc]],$B$7:$AN$20,COLUMN()-COLUMN($AD$25),FALSE)*eurostat_source[[#This Row],[2020 1]]</f>
        <v>0</v>
      </c>
      <c r="AM180" s="161">
        <f>VLOOKUP(eurostat_source[[#This Row],[energy carrier EUCalc]],$B$7:$AN$20,COLUMN()-COLUMN($AD$25),FALSE)*eurostat_source[[#This Row],[2020 1]]</f>
        <v>0</v>
      </c>
      <c r="AN180" s="161">
        <f>VLOOKUP(eurostat_source[[#This Row],[energy carrier EUCalc]],$B$7:$AN$20,COLUMN()-COLUMN($AD$25),FALSE)*eurostat_source[[#This Row],[2020 1]]</f>
        <v>0</v>
      </c>
    </row>
    <row r="181" spans="1:40" x14ac:dyDescent="0.3">
      <c r="A181" t="str">
        <f t="shared" si="63"/>
        <v>gas-bioItaly</v>
      </c>
      <c r="B181" t="s">
        <v>5</v>
      </c>
      <c r="C181" t="s">
        <v>67</v>
      </c>
      <c r="D181" s="161">
        <v>0</v>
      </c>
      <c r="E181" s="161">
        <v>0</v>
      </c>
      <c r="F181" s="161">
        <v>0</v>
      </c>
      <c r="G181" s="161">
        <v>0</v>
      </c>
      <c r="H181" s="161">
        <v>0</v>
      </c>
      <c r="I181" s="161">
        <v>0</v>
      </c>
      <c r="J181" s="161">
        <v>0</v>
      </c>
      <c r="K181" s="161">
        <v>0</v>
      </c>
      <c r="L181" s="161">
        <v>0</v>
      </c>
      <c r="M181" s="161">
        <v>0</v>
      </c>
      <c r="N181" s="161">
        <v>0</v>
      </c>
      <c r="O181" s="161">
        <v>0</v>
      </c>
      <c r="P181" s="161">
        <v>0</v>
      </c>
      <c r="Q181" s="161">
        <v>0</v>
      </c>
      <c r="R181" s="161">
        <v>0</v>
      </c>
      <c r="S181" s="161">
        <v>0</v>
      </c>
      <c r="T181" s="161">
        <v>0</v>
      </c>
      <c r="U181" s="161">
        <v>0</v>
      </c>
      <c r="V181" s="161">
        <v>0</v>
      </c>
      <c r="W181" s="161">
        <v>0</v>
      </c>
      <c r="X181" s="161">
        <v>0</v>
      </c>
      <c r="Y181" s="161">
        <v>0</v>
      </c>
      <c r="Z181" s="161">
        <v>0</v>
      </c>
      <c r="AA181" s="161">
        <v>0</v>
      </c>
      <c r="AB181" s="161">
        <v>0</v>
      </c>
      <c r="AC181" s="161">
        <v>0</v>
      </c>
      <c r="AD181" s="161">
        <v>0</v>
      </c>
      <c r="AE181" s="161">
        <v>0</v>
      </c>
      <c r="AF181" s="161">
        <f t="shared" si="64"/>
        <v>0</v>
      </c>
      <c r="AG181" s="161">
        <f t="shared" si="65"/>
        <v>0</v>
      </c>
      <c r="AH181" s="161">
        <f t="shared" si="66"/>
        <v>0</v>
      </c>
      <c r="AI181" s="161"/>
      <c r="AJ181" s="161"/>
      <c r="AK181" s="161">
        <f>VLOOKUP(eurostat_source[[#This Row],[energy carrier EUCalc]],$B$7:$AN$20,COLUMN()-COLUMN($AD$25),FALSE)*eurostat_source[[#This Row],[2020 1]]</f>
        <v>0</v>
      </c>
      <c r="AL181" s="161">
        <f>VLOOKUP(eurostat_source[[#This Row],[energy carrier EUCalc]],$B$7:$AN$20,COLUMN()-COLUMN($AD$25),FALSE)*eurostat_source[[#This Row],[2020 1]]</f>
        <v>0</v>
      </c>
      <c r="AM181" s="161">
        <f>VLOOKUP(eurostat_source[[#This Row],[energy carrier EUCalc]],$B$7:$AN$20,COLUMN()-COLUMN($AD$25),FALSE)*eurostat_source[[#This Row],[2020 1]]</f>
        <v>0</v>
      </c>
      <c r="AN181" s="161">
        <f>VLOOKUP(eurostat_source[[#This Row],[energy carrier EUCalc]],$B$7:$AN$20,COLUMN()-COLUMN($AD$25),FALSE)*eurostat_source[[#This Row],[2020 1]]</f>
        <v>0</v>
      </c>
    </row>
    <row r="182" spans="1:40" x14ac:dyDescent="0.3">
      <c r="A182" t="str">
        <f t="shared" si="63"/>
        <v>gas-ff-naturalItaly</v>
      </c>
      <c r="B182" t="s">
        <v>5</v>
      </c>
      <c r="C182" t="s">
        <v>33</v>
      </c>
      <c r="D182" s="161">
        <v>0.50323178349635656</v>
      </c>
      <c r="E182" s="161">
        <v>0.53246402379893465</v>
      </c>
      <c r="F182" s="161">
        <v>0.54039292172271025</v>
      </c>
      <c r="G182" s="161">
        <v>0.57014697482546484</v>
      </c>
      <c r="H182" s="161">
        <v>0.57849480342963422</v>
      </c>
      <c r="I182" s="161">
        <v>0.5830910281721331</v>
      </c>
      <c r="J182" s="161">
        <v>0.59382047238378854</v>
      </c>
      <c r="K182" s="161">
        <v>0.58432392681845535</v>
      </c>
      <c r="L182" s="161">
        <v>0.59465563620675532</v>
      </c>
      <c r="M182" s="161">
        <v>0.59901850267600121</v>
      </c>
      <c r="N182" s="161">
        <v>0.59817400840637969</v>
      </c>
      <c r="O182" s="161">
        <v>0.59679272784182158</v>
      </c>
      <c r="P182" s="161">
        <v>0.58365987791428098</v>
      </c>
      <c r="Q182" s="161">
        <v>0.59543314644016632</v>
      </c>
      <c r="R182" s="161">
        <v>0.62162458110127738</v>
      </c>
      <c r="S182" s="161">
        <v>0.60117024360067739</v>
      </c>
      <c r="T182" s="161">
        <v>0.57137795637579913</v>
      </c>
      <c r="U182" s="161">
        <v>0.53716475388439633</v>
      </c>
      <c r="V182" s="161">
        <v>0.52050918699269577</v>
      </c>
      <c r="W182" s="161">
        <v>0.53555211326033902</v>
      </c>
      <c r="X182" s="161">
        <v>0.56899862411197277</v>
      </c>
      <c r="Y182" s="161">
        <v>0.60465895751584053</v>
      </c>
      <c r="Z182" s="161">
        <v>0.57416378766371146</v>
      </c>
      <c r="AA182" s="161">
        <v>0.57853178883751732</v>
      </c>
      <c r="AB182" s="161">
        <v>0.56499158057001497</v>
      </c>
      <c r="AC182" s="161">
        <v>0.57212105547377023</v>
      </c>
      <c r="AD182" s="161">
        <v>0.58312557645331542</v>
      </c>
      <c r="AE182" s="161">
        <v>0.57537622325243187</v>
      </c>
      <c r="AF182" s="161">
        <f t="shared" si="64"/>
        <v>0.57919737018923545</v>
      </c>
      <c r="AG182" s="161">
        <f t="shared" si="65"/>
        <v>0.58506618850888947</v>
      </c>
      <c r="AH182" s="161">
        <f t="shared" si="66"/>
        <v>0.59001759603374448</v>
      </c>
      <c r="AI182" s="161"/>
      <c r="AJ182" s="161"/>
      <c r="AK182" s="161">
        <f>VLOOKUP(eurostat_source[[#This Row],[energy carrier EUCalc]],$B$7:$AN$20,COLUMN()-COLUMN($AD$25),FALSE)*eurostat_source[[#This Row],[2020 1]]</f>
        <v>0</v>
      </c>
      <c r="AL182" s="161">
        <f>VLOOKUP(eurostat_source[[#This Row],[energy carrier EUCalc]],$B$7:$AN$20,COLUMN()-COLUMN($AD$25),FALSE)*eurostat_source[[#This Row],[2020 1]]</f>
        <v>0</v>
      </c>
      <c r="AM182" s="161">
        <f>VLOOKUP(eurostat_source[[#This Row],[energy carrier EUCalc]],$B$7:$AN$20,COLUMN()-COLUMN($AD$25),FALSE)*eurostat_source[[#This Row],[2020 1]]</f>
        <v>0</v>
      </c>
      <c r="AN182" s="161">
        <f>VLOOKUP(eurostat_source[[#This Row],[energy carrier EUCalc]],$B$7:$AN$20,COLUMN()-COLUMN($AD$25),FALSE)*eurostat_source[[#This Row],[2020 1]]</f>
        <v>0</v>
      </c>
    </row>
    <row r="183" spans="1:40" x14ac:dyDescent="0.3">
      <c r="A183" t="str">
        <f t="shared" si="63"/>
        <v>heat-ambientItaly</v>
      </c>
      <c r="B183" t="s">
        <v>5</v>
      </c>
      <c r="C183" t="s">
        <v>37</v>
      </c>
      <c r="D183" s="161">
        <v>0</v>
      </c>
      <c r="E183" s="161">
        <v>0</v>
      </c>
      <c r="F183" s="161">
        <v>0</v>
      </c>
      <c r="G183" s="161">
        <v>0</v>
      </c>
      <c r="H183" s="161">
        <v>0</v>
      </c>
      <c r="I183" s="161">
        <v>0</v>
      </c>
      <c r="J183" s="161">
        <v>0</v>
      </c>
      <c r="K183" s="161">
        <v>0</v>
      </c>
      <c r="L183" s="161">
        <v>0</v>
      </c>
      <c r="M183" s="161">
        <v>0</v>
      </c>
      <c r="N183" s="161">
        <v>0</v>
      </c>
      <c r="O183" s="161">
        <v>0</v>
      </c>
      <c r="P183" s="161">
        <v>0</v>
      </c>
      <c r="Q183" s="161">
        <v>0</v>
      </c>
      <c r="R183" s="161">
        <v>0</v>
      </c>
      <c r="S183" s="161">
        <v>0</v>
      </c>
      <c r="T183" s="161">
        <v>0</v>
      </c>
      <c r="U183" s="161">
        <v>0</v>
      </c>
      <c r="V183" s="161">
        <v>0</v>
      </c>
      <c r="W183" s="161">
        <v>0</v>
      </c>
      <c r="X183" s="161">
        <v>0</v>
      </c>
      <c r="Y183" s="161">
        <v>0</v>
      </c>
      <c r="Z183" s="161">
        <v>0</v>
      </c>
      <c r="AA183" s="161">
        <v>0</v>
      </c>
      <c r="AB183" s="161">
        <v>0</v>
      </c>
      <c r="AC183" s="161">
        <v>0</v>
      </c>
      <c r="AD183" s="161">
        <v>0</v>
      </c>
      <c r="AE183" s="161">
        <v>3.1793443853623316E-3</v>
      </c>
      <c r="AF183" s="161">
        <f t="shared" si="64"/>
        <v>3.4972788238985648E-3</v>
      </c>
      <c r="AG183" s="161">
        <f t="shared" si="65"/>
        <v>3.847006706288421E-3</v>
      </c>
      <c r="AH183" s="161">
        <f t="shared" si="66"/>
        <v>4.2317073769172634E-3</v>
      </c>
      <c r="AI183" s="161"/>
      <c r="AJ183" s="161"/>
      <c r="AK183" s="161">
        <f>VLOOKUP(eurostat_source[[#This Row],[energy carrier EUCalc]],$B$7:$AN$20,COLUMN()-COLUMN($AD$25),FALSE)*eurostat_source[[#This Row],[2020 1]]</f>
        <v>0</v>
      </c>
      <c r="AL183" s="161">
        <f>VLOOKUP(eurostat_source[[#This Row],[energy carrier EUCalc]],$B$7:$AN$20,COLUMN()-COLUMN($AD$25),FALSE)*eurostat_source[[#This Row],[2020 1]]</f>
        <v>0</v>
      </c>
      <c r="AM183" s="161">
        <f>VLOOKUP(eurostat_source[[#This Row],[energy carrier EUCalc]],$B$7:$AN$20,COLUMN()-COLUMN($AD$25),FALSE)*eurostat_source[[#This Row],[2020 1]]</f>
        <v>0</v>
      </c>
      <c r="AN183" s="161">
        <f>VLOOKUP(eurostat_source[[#This Row],[energy carrier EUCalc]],$B$7:$AN$20,COLUMN()-COLUMN($AD$25),FALSE)*eurostat_source[[#This Row],[2020 1]]</f>
        <v>0</v>
      </c>
    </row>
    <row r="184" spans="1:40" x14ac:dyDescent="0.3">
      <c r="A184" t="str">
        <f t="shared" si="63"/>
        <v>heat-geothermalItaly</v>
      </c>
      <c r="B184" t="s">
        <v>5</v>
      </c>
      <c r="C184" t="s">
        <v>40</v>
      </c>
      <c r="D184" s="161">
        <v>0</v>
      </c>
      <c r="E184" s="161">
        <v>0</v>
      </c>
      <c r="F184" s="161">
        <v>0</v>
      </c>
      <c r="G184" s="161">
        <v>0</v>
      </c>
      <c r="H184" s="161">
        <v>0</v>
      </c>
      <c r="I184" s="161">
        <v>0</v>
      </c>
      <c r="J184" s="161">
        <v>0</v>
      </c>
      <c r="K184" s="161">
        <v>0</v>
      </c>
      <c r="L184" s="161">
        <v>0</v>
      </c>
      <c r="M184" s="161">
        <v>0</v>
      </c>
      <c r="N184" s="161">
        <v>8.3960883867131777E-5</v>
      </c>
      <c r="O184" s="161">
        <v>8.1813578369555385E-5</v>
      </c>
      <c r="P184" s="161">
        <v>8.2284885303394111E-5</v>
      </c>
      <c r="Q184" s="161">
        <v>7.4864894980221735E-5</v>
      </c>
      <c r="R184" s="161">
        <v>7.4098490485507564E-5</v>
      </c>
      <c r="S184" s="161">
        <v>6.8625999675263075E-5</v>
      </c>
      <c r="T184" s="161">
        <v>7.1778048519358578E-5</v>
      </c>
      <c r="U184" s="161">
        <v>7.1942609110964788E-5</v>
      </c>
      <c r="V184" s="161">
        <v>6.9023056828913936E-5</v>
      </c>
      <c r="W184" s="161">
        <v>6.8169213818020246E-5</v>
      </c>
      <c r="X184" s="161">
        <v>3.7935587300730429E-5</v>
      </c>
      <c r="Y184" s="161">
        <v>4.2061687897811856E-5</v>
      </c>
      <c r="Z184" s="161">
        <v>4.5432918963718186E-5</v>
      </c>
      <c r="AA184" s="161">
        <v>4.2312183978060607E-5</v>
      </c>
      <c r="AB184" s="161">
        <v>1.5803618527382623E-5</v>
      </c>
      <c r="AC184" s="161">
        <v>2.7227182758126915E-5</v>
      </c>
      <c r="AD184" s="161">
        <v>2.8298471792890013E-5</v>
      </c>
      <c r="AE184" s="161">
        <v>2.7505412549463248E-5</v>
      </c>
      <c r="AF184" s="161">
        <f t="shared" si="64"/>
        <v>2.3061692893313094E-5</v>
      </c>
      <c r="AG184" s="161">
        <f t="shared" si="65"/>
        <v>1.8465556499753011E-5</v>
      </c>
      <c r="AH184" s="161">
        <f t="shared" si="66"/>
        <v>1.3495190767926287E-5</v>
      </c>
      <c r="AI184" s="161"/>
      <c r="AJ184" s="161"/>
      <c r="AK184" s="161">
        <f>VLOOKUP(eurostat_source[[#This Row],[energy carrier EUCalc]],$B$7:$AN$20,COLUMN()-COLUMN($AD$25),FALSE)*eurostat_source[[#This Row],[2020 1]]</f>
        <v>0</v>
      </c>
      <c r="AL184" s="161">
        <f>VLOOKUP(eurostat_source[[#This Row],[energy carrier EUCalc]],$B$7:$AN$20,COLUMN()-COLUMN($AD$25),FALSE)*eurostat_source[[#This Row],[2020 1]]</f>
        <v>0</v>
      </c>
      <c r="AM184" s="161">
        <f>VLOOKUP(eurostat_source[[#This Row],[energy carrier EUCalc]],$B$7:$AN$20,COLUMN()-COLUMN($AD$25),FALSE)*eurostat_source[[#This Row],[2020 1]]</f>
        <v>0</v>
      </c>
      <c r="AN184" s="161">
        <f>VLOOKUP(eurostat_source[[#This Row],[energy carrier EUCalc]],$B$7:$AN$20,COLUMN()-COLUMN($AD$25),FALSE)*eurostat_source[[#This Row],[2020 1]]</f>
        <v>0</v>
      </c>
    </row>
    <row r="185" spans="1:40" x14ac:dyDescent="0.3">
      <c r="A185" t="str">
        <f t="shared" si="63"/>
        <v>heat-solarItaly</v>
      </c>
      <c r="B185" t="s">
        <v>5</v>
      </c>
      <c r="C185" t="s">
        <v>38</v>
      </c>
      <c r="D185" s="161">
        <v>1.8383296338775082E-4</v>
      </c>
      <c r="E185" s="161">
        <v>1.9237387747028981E-4</v>
      </c>
      <c r="F185" s="161">
        <v>2.2534302615486555E-4</v>
      </c>
      <c r="G185" s="161">
        <v>2.5022048389509668E-4</v>
      </c>
      <c r="H185" s="161">
        <v>2.8119730616332664E-4</v>
      </c>
      <c r="I185" s="161">
        <v>2.6378804227469122E-4</v>
      </c>
      <c r="J185" s="161">
        <v>2.6254363247963503E-4</v>
      </c>
      <c r="K185" s="161">
        <v>2.7629464485467363E-4</v>
      </c>
      <c r="L185" s="161">
        <v>3.5064036109307053E-4</v>
      </c>
      <c r="M185" s="161">
        <v>3.429319582054078E-4</v>
      </c>
      <c r="N185" s="161">
        <v>3.0725262594277525E-4</v>
      </c>
      <c r="O185" s="161">
        <v>3.263548830183448E-4</v>
      </c>
      <c r="P185" s="161">
        <v>3.7976301187591825E-4</v>
      </c>
      <c r="Q185" s="161">
        <v>3.9619831948095358E-4</v>
      </c>
      <c r="R185" s="161">
        <v>4.605811221287354E-4</v>
      </c>
      <c r="S185" s="161">
        <v>6.3031070310283705E-4</v>
      </c>
      <c r="T185" s="161">
        <v>8.3980626556378593E-4</v>
      </c>
      <c r="U185" s="161">
        <v>1.2629545211862289E-3</v>
      </c>
      <c r="V185" s="161">
        <v>1.5518122901734073E-3</v>
      </c>
      <c r="W185" s="161">
        <v>1.9465149703065253E-3</v>
      </c>
      <c r="X185" s="161">
        <v>2.8143782793869244E-3</v>
      </c>
      <c r="Y185" s="161">
        <v>3.2654078988769123E-3</v>
      </c>
      <c r="Z185" s="161">
        <v>3.4151351702138804E-3</v>
      </c>
      <c r="AA185" s="161">
        <v>3.7368955727791935E-3</v>
      </c>
      <c r="AB185" s="161">
        <v>4.6251691491923557E-3</v>
      </c>
      <c r="AC185" s="161">
        <v>4.4493332363707934E-3</v>
      </c>
      <c r="AD185" s="161">
        <v>4.7397059186958012E-3</v>
      </c>
      <c r="AE185" s="161">
        <v>4.8287939661126444E-3</v>
      </c>
      <c r="AF185" s="161">
        <f t="shared" si="64"/>
        <v>5.1853779106052862E-3</v>
      </c>
      <c r="AG185" s="161">
        <f t="shared" si="65"/>
        <v>5.5487344726484738E-3</v>
      </c>
      <c r="AH185" s="161">
        <f t="shared" si="66"/>
        <v>5.9089564228826689E-3</v>
      </c>
      <c r="AI185" s="161"/>
      <c r="AJ185" s="161"/>
      <c r="AK185" s="161">
        <f>VLOOKUP(eurostat_source[[#This Row],[energy carrier EUCalc]],$B$7:$AN$20,COLUMN()-COLUMN($AD$25),FALSE)*eurostat_source[[#This Row],[2020 1]]</f>
        <v>0</v>
      </c>
      <c r="AL185" s="161">
        <f>VLOOKUP(eurostat_source[[#This Row],[energy carrier EUCalc]],$B$7:$AN$20,COLUMN()-COLUMN($AD$25),FALSE)*eurostat_source[[#This Row],[2020 1]]</f>
        <v>0</v>
      </c>
      <c r="AM185" s="161">
        <f>VLOOKUP(eurostat_source[[#This Row],[energy carrier EUCalc]],$B$7:$AN$20,COLUMN()-COLUMN($AD$25),FALSE)*eurostat_source[[#This Row],[2020 1]]</f>
        <v>0</v>
      </c>
      <c r="AN185" s="161">
        <f>VLOOKUP(eurostat_source[[#This Row],[energy carrier EUCalc]],$B$7:$AN$20,COLUMN()-COLUMN($AD$25),FALSE)*eurostat_source[[#This Row],[2020 1]]</f>
        <v>0</v>
      </c>
    </row>
    <row r="186" spans="1:40" x14ac:dyDescent="0.3">
      <c r="A186" t="str">
        <f t="shared" si="63"/>
        <v>liquid-bioItaly</v>
      </c>
      <c r="B186" t="s">
        <v>5</v>
      </c>
      <c r="C186" t="s">
        <v>76</v>
      </c>
      <c r="D186" s="161">
        <v>0</v>
      </c>
      <c r="E186" s="161">
        <v>0</v>
      </c>
      <c r="F186" s="161">
        <v>0</v>
      </c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  <c r="L186" s="161">
        <v>0</v>
      </c>
      <c r="M186" s="161">
        <v>0</v>
      </c>
      <c r="N186" s="161">
        <v>0</v>
      </c>
      <c r="O186" s="161">
        <v>0</v>
      </c>
      <c r="P186" s="161">
        <v>0</v>
      </c>
      <c r="Q186" s="161">
        <v>0</v>
      </c>
      <c r="R186" s="161">
        <v>0</v>
      </c>
      <c r="S186" s="161">
        <v>0</v>
      </c>
      <c r="T186" s="161">
        <v>1.1771971703649661E-3</v>
      </c>
      <c r="U186" s="161">
        <v>1.2073441573891906E-3</v>
      </c>
      <c r="V186" s="161">
        <v>0</v>
      </c>
      <c r="W186" s="161">
        <v>0</v>
      </c>
      <c r="X186" s="161">
        <v>0</v>
      </c>
      <c r="Y186" s="161">
        <v>0</v>
      </c>
      <c r="Z186" s="161">
        <v>0</v>
      </c>
      <c r="AA186" s="161">
        <v>0</v>
      </c>
      <c r="AB186" s="161">
        <v>0</v>
      </c>
      <c r="AC186" s="161">
        <v>0</v>
      </c>
      <c r="AD186" s="161">
        <v>0</v>
      </c>
      <c r="AE186" s="161">
        <v>0</v>
      </c>
      <c r="AF186" s="161">
        <f t="shared" si="64"/>
        <v>0</v>
      </c>
      <c r="AG186" s="161">
        <f t="shared" si="65"/>
        <v>0</v>
      </c>
      <c r="AH186" s="161">
        <f t="shared" si="66"/>
        <v>0</v>
      </c>
      <c r="AI186" s="161"/>
      <c r="AJ186" s="161"/>
      <c r="AK186" s="161">
        <f>VLOOKUP(eurostat_source[[#This Row],[energy carrier EUCalc]],$B$7:$AN$20,COLUMN()-COLUMN($AD$25),FALSE)*eurostat_source[[#This Row],[2020 1]]</f>
        <v>0</v>
      </c>
      <c r="AL186" s="161">
        <f>VLOOKUP(eurostat_source[[#This Row],[energy carrier EUCalc]],$B$7:$AN$20,COLUMN()-COLUMN($AD$25),FALSE)*eurostat_source[[#This Row],[2020 1]]</f>
        <v>0</v>
      </c>
      <c r="AM186" s="161">
        <f>VLOOKUP(eurostat_source[[#This Row],[energy carrier EUCalc]],$B$7:$AN$20,COLUMN()-COLUMN($AD$25),FALSE)*eurostat_source[[#This Row],[2020 1]]</f>
        <v>0</v>
      </c>
      <c r="AN186" s="161">
        <f>VLOOKUP(eurostat_source[[#This Row],[energy carrier EUCalc]],$B$7:$AN$20,COLUMN()-COLUMN($AD$25),FALSE)*eurostat_source[[#This Row],[2020 1]]</f>
        <v>0</v>
      </c>
    </row>
    <row r="187" spans="1:40" x14ac:dyDescent="0.3">
      <c r="A187" t="str">
        <f t="shared" si="63"/>
        <v>liquid-ff-heatingoilItaly</v>
      </c>
      <c r="B187" t="s">
        <v>5</v>
      </c>
      <c r="C187" t="s">
        <v>34</v>
      </c>
      <c r="D187" s="161">
        <v>0.29680618705935574</v>
      </c>
      <c r="E187" s="161">
        <v>0.27350596010848061</v>
      </c>
      <c r="F187" s="161">
        <v>0.247684677805728</v>
      </c>
      <c r="G187" s="161">
        <v>0.21701819886638543</v>
      </c>
      <c r="H187" s="161">
        <v>0.17802704056084129</v>
      </c>
      <c r="I187" s="161">
        <v>0.19160846436194523</v>
      </c>
      <c r="J187" s="161">
        <v>0.18426778653808448</v>
      </c>
      <c r="K187" s="161">
        <v>0.18002632911964594</v>
      </c>
      <c r="L187" s="161">
        <v>0.17940896185742225</v>
      </c>
      <c r="M187" s="161">
        <v>0.17712531705573858</v>
      </c>
      <c r="N187" s="161">
        <v>0.16227790769912248</v>
      </c>
      <c r="O187" s="161">
        <v>0.17110336109552296</v>
      </c>
      <c r="P187" s="161">
        <v>0.15180093083863189</v>
      </c>
      <c r="Q187" s="161">
        <v>0.11609291350746305</v>
      </c>
      <c r="R187" s="161">
        <v>0.12271829336945152</v>
      </c>
      <c r="S187" s="161">
        <v>0.11173059132627786</v>
      </c>
      <c r="T187" s="161">
        <v>0.10182894928585025</v>
      </c>
      <c r="U187" s="161">
        <v>7.96368975477941E-2</v>
      </c>
      <c r="V187" s="161">
        <v>7.3945946873456597E-2</v>
      </c>
      <c r="W187" s="161">
        <v>7.081933981485157E-2</v>
      </c>
      <c r="X187" s="161">
        <v>5.5406994982068768E-2</v>
      </c>
      <c r="Y187" s="161">
        <v>5.7668806080875198E-2</v>
      </c>
      <c r="Z187" s="161">
        <v>4.762056304015104E-2</v>
      </c>
      <c r="AA187" s="161">
        <v>4.5552024001368638E-2</v>
      </c>
      <c r="AB187" s="161">
        <v>4.048229162772328E-2</v>
      </c>
      <c r="AC187" s="161">
        <v>4.0812248914324008E-2</v>
      </c>
      <c r="AD187" s="161">
        <v>3.7488432519476964E-2</v>
      </c>
      <c r="AE187" s="161">
        <v>2.9370467057220597E-2</v>
      </c>
      <c r="AF187" s="161">
        <f t="shared" si="64"/>
        <v>2.4343824008163248E-2</v>
      </c>
      <c r="AG187" s="161">
        <f t="shared" si="65"/>
        <v>1.9383611721633914E-2</v>
      </c>
      <c r="AH187" s="161">
        <f t="shared" si="66"/>
        <v>1.4240038912312149E-2</v>
      </c>
      <c r="AI187" s="161"/>
      <c r="AJ187" s="161"/>
      <c r="AK187" s="161">
        <f>VLOOKUP(eurostat_source[[#This Row],[energy carrier EUCalc]],$B$7:$AN$20,COLUMN()-COLUMN($AD$25),FALSE)*eurostat_source[[#This Row],[2020 1]]</f>
        <v>0</v>
      </c>
      <c r="AL187" s="161">
        <f>VLOOKUP(eurostat_source[[#This Row],[energy carrier EUCalc]],$B$7:$AN$20,COLUMN()-COLUMN($AD$25),FALSE)*eurostat_source[[#This Row],[2020 1]]</f>
        <v>0</v>
      </c>
      <c r="AM187" s="161">
        <f>VLOOKUP(eurostat_source[[#This Row],[energy carrier EUCalc]],$B$7:$AN$20,COLUMN()-COLUMN($AD$25),FALSE)*eurostat_source[[#This Row],[2020 1]]</f>
        <v>0</v>
      </c>
      <c r="AN187" s="161">
        <f>VLOOKUP(eurostat_source[[#This Row],[energy carrier EUCalc]],$B$7:$AN$20,COLUMN()-COLUMN($AD$25),FALSE)*eurostat_source[[#This Row],[2020 1]]</f>
        <v>0</v>
      </c>
    </row>
    <row r="188" spans="1:40" x14ac:dyDescent="0.3">
      <c r="A188" t="str">
        <f t="shared" si="63"/>
        <v>solid-bioItaly</v>
      </c>
      <c r="B188" t="s">
        <v>5</v>
      </c>
      <c r="C188" t="s">
        <v>77</v>
      </c>
      <c r="D188" s="161">
        <v>2.3362559790004463E-2</v>
      </c>
      <c r="E188" s="161">
        <v>2.4736150610669239E-2</v>
      </c>
      <c r="F188" s="161">
        <v>3.0743990603851863E-2</v>
      </c>
      <c r="G188" s="161">
        <v>2.8796235120183027E-2</v>
      </c>
      <c r="H188" s="161">
        <v>3.827860157583314E-2</v>
      </c>
      <c r="I188" s="161">
        <v>3.5118036479119458E-2</v>
      </c>
      <c r="J188" s="161">
        <v>3.361078566716845E-2</v>
      </c>
      <c r="K188" s="161">
        <v>3.8640361573748637E-2</v>
      </c>
      <c r="L188" s="161">
        <v>3.7860219467651696E-2</v>
      </c>
      <c r="M188" s="161">
        <v>3.8799657801623449E-2</v>
      </c>
      <c r="N188" s="161">
        <v>4.6391124222102599E-2</v>
      </c>
      <c r="O188" s="161">
        <v>4.6021538868783553E-2</v>
      </c>
      <c r="P188" s="161">
        <v>7.5156126436762824E-2</v>
      </c>
      <c r="Q188" s="161">
        <v>0.11051337375088001</v>
      </c>
      <c r="R188" s="161">
        <v>7.1763028869980733E-2</v>
      </c>
      <c r="S188" s="161">
        <v>0.11566427983248029</v>
      </c>
      <c r="T188" s="161">
        <v>0.14432833838247658</v>
      </c>
      <c r="U188" s="161">
        <v>0.20102072186226599</v>
      </c>
      <c r="V188" s="161">
        <v>0.22862086778813689</v>
      </c>
      <c r="W188" s="161">
        <v>0.21714357166078974</v>
      </c>
      <c r="X188" s="161">
        <v>0.20308521795894516</v>
      </c>
      <c r="Y188" s="161">
        <v>0.14466045576699535</v>
      </c>
      <c r="Z188" s="161">
        <v>0.19722358808215792</v>
      </c>
      <c r="AA188" s="161">
        <v>0.19917951600206857</v>
      </c>
      <c r="AB188" s="161">
        <v>0.19756361113101067</v>
      </c>
      <c r="AC188" s="161">
        <v>0.20241400001475338</v>
      </c>
      <c r="AD188" s="161">
        <v>0.19761972078243609</v>
      </c>
      <c r="AE188" s="161">
        <v>0.21120846811636651</v>
      </c>
      <c r="AF188" s="161">
        <f t="shared" si="64"/>
        <v>0.21222724274177657</v>
      </c>
      <c r="AG188" s="161">
        <f t="shared" si="65"/>
        <v>0.21058788023714053</v>
      </c>
      <c r="AH188" s="161">
        <f t="shared" si="66"/>
        <v>0.20993231109477561</v>
      </c>
      <c r="AI188" s="161"/>
      <c r="AJ188" s="161"/>
      <c r="AK188" s="161">
        <f>VLOOKUP(eurostat_source[[#This Row],[energy carrier EUCalc]],$B$7:$AN$20,COLUMN()-COLUMN($AD$25),FALSE)*eurostat_source[[#This Row],[2020 1]]</f>
        <v>0</v>
      </c>
      <c r="AL188" s="161">
        <f>VLOOKUP(eurostat_source[[#This Row],[energy carrier EUCalc]],$B$7:$AN$20,COLUMN()-COLUMN($AD$25),FALSE)*eurostat_source[[#This Row],[2020 1]]</f>
        <v>0</v>
      </c>
      <c r="AM188" s="161">
        <f>VLOOKUP(eurostat_source[[#This Row],[energy carrier EUCalc]],$B$7:$AN$20,COLUMN()-COLUMN($AD$25),FALSE)*eurostat_source[[#This Row],[2020 1]]</f>
        <v>0</v>
      </c>
      <c r="AN188" s="161">
        <f>VLOOKUP(eurostat_source[[#This Row],[energy carrier EUCalc]],$B$7:$AN$20,COLUMN()-COLUMN($AD$25),FALSE)*eurostat_source[[#This Row],[2020 1]]</f>
        <v>0</v>
      </c>
    </row>
    <row r="189" spans="1:40" x14ac:dyDescent="0.3">
      <c r="A189" t="str">
        <f t="shared" si="63"/>
        <v>solid-ff-coalItaly</v>
      </c>
      <c r="B189" t="s">
        <v>5</v>
      </c>
      <c r="C189" t="s">
        <v>39</v>
      </c>
      <c r="D189" s="161">
        <v>3.6711728539254129E-3</v>
      </c>
      <c r="E189" s="161">
        <v>3.753224900115051E-3</v>
      </c>
      <c r="F189" s="161">
        <v>4.3093813058683655E-3</v>
      </c>
      <c r="G189" s="161">
        <v>4.2190231464868605E-3</v>
      </c>
      <c r="H189" s="161">
        <v>4.4878746691465786E-3</v>
      </c>
      <c r="I189" s="161">
        <v>4.3813015063774849E-3</v>
      </c>
      <c r="J189" s="161">
        <v>4.1013313669486561E-3</v>
      </c>
      <c r="K189" s="161">
        <v>4.7430517069946641E-3</v>
      </c>
      <c r="L189" s="161">
        <v>2.5115356281713535E-3</v>
      </c>
      <c r="M189" s="161">
        <v>2.3409289309584383E-3</v>
      </c>
      <c r="N189" s="161">
        <v>2.3522455133651813E-3</v>
      </c>
      <c r="O189" s="161">
        <v>2.5845826134142033E-3</v>
      </c>
      <c r="P189" s="161">
        <v>5.7637691752051873E-4</v>
      </c>
      <c r="Q189" s="161">
        <v>5.2440247367541366E-4</v>
      </c>
      <c r="R189" s="161">
        <v>2.4369033124711597E-4</v>
      </c>
      <c r="S189" s="161">
        <v>2.0688502707454144E-4</v>
      </c>
      <c r="T189" s="161">
        <v>2.1638742723682335E-4</v>
      </c>
      <c r="U189" s="161">
        <v>1.7071232839537524E-4</v>
      </c>
      <c r="V189" s="161">
        <v>1.2711324276606638E-4</v>
      </c>
      <c r="W189" s="161">
        <v>1.0782916212474934E-4</v>
      </c>
      <c r="X189" s="161">
        <v>1.0280600863411699E-4</v>
      </c>
      <c r="Y189" s="161">
        <v>1.1379918549333254E-4</v>
      </c>
      <c r="Z189" s="161">
        <v>7.1908217064877713E-5</v>
      </c>
      <c r="AA189" s="161">
        <v>0</v>
      </c>
      <c r="AB189" s="161">
        <v>0</v>
      </c>
      <c r="AC189" s="161">
        <v>0</v>
      </c>
      <c r="AD189" s="161">
        <v>0</v>
      </c>
      <c r="AE189" s="161">
        <v>0</v>
      </c>
      <c r="AF189" s="161">
        <f t="shared" si="64"/>
        <v>0</v>
      </c>
      <c r="AG189" s="161">
        <f t="shared" si="65"/>
        <v>0</v>
      </c>
      <c r="AH189" s="161">
        <f t="shared" si="66"/>
        <v>0</v>
      </c>
      <c r="AI189" s="161"/>
      <c r="AJ189" s="161"/>
      <c r="AK189" s="161">
        <f>VLOOKUP(eurostat_source[[#This Row],[energy carrier EUCalc]],$B$7:$AN$20,COLUMN()-COLUMN($AD$25),FALSE)*eurostat_source[[#This Row],[2020 1]]</f>
        <v>0</v>
      </c>
      <c r="AL189" s="161">
        <f>VLOOKUP(eurostat_source[[#This Row],[energy carrier EUCalc]],$B$7:$AN$20,COLUMN()-COLUMN($AD$25),FALSE)*eurostat_source[[#This Row],[2020 1]]</f>
        <v>0</v>
      </c>
      <c r="AM189" s="161">
        <f>VLOOKUP(eurostat_source[[#This Row],[energy carrier EUCalc]],$B$7:$AN$20,COLUMN()-COLUMN($AD$25),FALSE)*eurostat_source[[#This Row],[2020 1]]</f>
        <v>0</v>
      </c>
      <c r="AN189" s="161">
        <f>VLOOKUP(eurostat_source[[#This Row],[energy carrier EUCalc]],$B$7:$AN$20,COLUMN()-COLUMN($AD$25),FALSE)*eurostat_source[[#This Row],[2020 1]]</f>
        <v>0</v>
      </c>
    </row>
    <row r="190" spans="1:40" x14ac:dyDescent="0.3">
      <c r="A190" t="str">
        <f t="shared" si="63"/>
        <v>solid-wasteItaly</v>
      </c>
      <c r="B190" t="s">
        <v>5</v>
      </c>
      <c r="C190" t="s">
        <v>78</v>
      </c>
      <c r="D190" s="161">
        <v>0</v>
      </c>
      <c r="E190" s="161">
        <v>0</v>
      </c>
      <c r="F190" s="161">
        <v>0</v>
      </c>
      <c r="G190" s="161">
        <v>0</v>
      </c>
      <c r="H190" s="161">
        <v>0</v>
      </c>
      <c r="I190" s="161">
        <v>0</v>
      </c>
      <c r="J190" s="161">
        <v>0</v>
      </c>
      <c r="K190" s="161">
        <v>0</v>
      </c>
      <c r="L190" s="161">
        <v>0</v>
      </c>
      <c r="M190" s="161">
        <v>0</v>
      </c>
      <c r="N190" s="161">
        <v>0</v>
      </c>
      <c r="O190" s="161">
        <v>0</v>
      </c>
      <c r="P190" s="161">
        <v>0</v>
      </c>
      <c r="Q190" s="161">
        <v>0</v>
      </c>
      <c r="R190" s="161">
        <v>0</v>
      </c>
      <c r="S190" s="161">
        <v>0</v>
      </c>
      <c r="T190" s="161">
        <v>0</v>
      </c>
      <c r="U190" s="161">
        <v>0</v>
      </c>
      <c r="V190" s="161">
        <v>0</v>
      </c>
      <c r="W190" s="161">
        <v>0</v>
      </c>
      <c r="X190" s="161">
        <v>0</v>
      </c>
      <c r="Y190" s="161">
        <v>0</v>
      </c>
      <c r="Z190" s="161">
        <v>0</v>
      </c>
      <c r="AA190" s="161">
        <v>0</v>
      </c>
      <c r="AB190" s="161">
        <v>0</v>
      </c>
      <c r="AC190" s="161">
        <v>0</v>
      </c>
      <c r="AD190" s="161">
        <v>0</v>
      </c>
      <c r="AE190" s="161">
        <v>0</v>
      </c>
      <c r="AF190" s="161">
        <f t="shared" si="64"/>
        <v>0</v>
      </c>
      <c r="AG190" s="161">
        <f t="shared" si="65"/>
        <v>0</v>
      </c>
      <c r="AH190" s="161">
        <f t="shared" si="66"/>
        <v>0</v>
      </c>
      <c r="AI190" s="161"/>
      <c r="AJ190" s="161"/>
      <c r="AK190" s="161">
        <f>VLOOKUP(eurostat_source[[#This Row],[energy carrier EUCalc]],$B$7:$AN$20,COLUMN()-COLUMN($AD$25),FALSE)*eurostat_source[[#This Row],[2020 1]]</f>
        <v>0</v>
      </c>
      <c r="AL190" s="161">
        <f>VLOOKUP(eurostat_source[[#This Row],[energy carrier EUCalc]],$B$7:$AN$20,COLUMN()-COLUMN($AD$25),FALSE)*eurostat_source[[#This Row],[2020 1]]</f>
        <v>0</v>
      </c>
      <c r="AM190" s="161">
        <f>VLOOKUP(eurostat_source[[#This Row],[energy carrier EUCalc]],$B$7:$AN$20,COLUMN()-COLUMN($AD$25),FALSE)*eurostat_source[[#This Row],[2020 1]]</f>
        <v>0</v>
      </c>
      <c r="AN190" s="161">
        <f>VLOOKUP(eurostat_source[[#This Row],[energy carrier EUCalc]],$B$7:$AN$20,COLUMN()-COLUMN($AD$25),FALSE)*eurostat_source[[#This Row],[2020 1]]</f>
        <v>0</v>
      </c>
    </row>
    <row r="191" spans="1:40" x14ac:dyDescent="0.3">
      <c r="A191" t="str">
        <f t="shared" si="63"/>
        <v>electricityLatvia</v>
      </c>
      <c r="B191" t="s">
        <v>23</v>
      </c>
      <c r="C191" t="s">
        <v>35</v>
      </c>
      <c r="D191" s="161">
        <v>0.11464997210891834</v>
      </c>
      <c r="E191" s="161">
        <v>9.9147481145876251E-2</v>
      </c>
      <c r="F191" s="161">
        <v>9.841891310547507E-2</v>
      </c>
      <c r="G191" s="161">
        <v>7.0774422206792337E-2</v>
      </c>
      <c r="H191" s="161">
        <v>8.146276956462771E-2</v>
      </c>
      <c r="I191" s="161">
        <v>9.9895729304468411E-2</v>
      </c>
      <c r="J191" s="161">
        <v>9.2532951836707331E-2</v>
      </c>
      <c r="K191" s="161">
        <v>9.753036980505457E-2</v>
      </c>
      <c r="L191" s="161">
        <v>0.10167797557276281</v>
      </c>
      <c r="M191" s="161">
        <v>0.10821973574914054</v>
      </c>
      <c r="N191" s="161">
        <v>0.11527290439551519</v>
      </c>
      <c r="O191" s="161">
        <v>0.10943603998393411</v>
      </c>
      <c r="P191" s="161">
        <v>0.11733767142094821</v>
      </c>
      <c r="Q191" s="161">
        <v>0.11947665890911933</v>
      </c>
      <c r="R191" s="161">
        <v>0.12128819973961388</v>
      </c>
      <c r="S191" s="161">
        <v>0.12686792006555142</v>
      </c>
      <c r="T191" s="161">
        <v>0.14081892029444962</v>
      </c>
      <c r="U191" s="161">
        <v>0.14773766641988814</v>
      </c>
      <c r="V191" s="161">
        <v>0.1647537302731383</v>
      </c>
      <c r="W191" s="161">
        <v>0.14997501419350787</v>
      </c>
      <c r="X191" s="161">
        <v>0.17214491585830727</v>
      </c>
      <c r="Y191" s="161">
        <v>0.1586588374216806</v>
      </c>
      <c r="Z191" s="161">
        <v>0.15405047150587314</v>
      </c>
      <c r="AA191" s="161">
        <v>0.1705405660954542</v>
      </c>
      <c r="AB191" s="161">
        <v>0.16919514181349621</v>
      </c>
      <c r="AC191" s="161">
        <v>0.19673510799508317</v>
      </c>
      <c r="AD191" s="161">
        <v>0.19918295840374567</v>
      </c>
      <c r="AE191" s="161">
        <v>0.1728141463213401</v>
      </c>
      <c r="AF191" s="161">
        <f t="shared" si="64"/>
        <v>0.17532179431148529</v>
      </c>
      <c r="AG191" s="161">
        <f t="shared" si="65"/>
        <v>0.17637860071531999</v>
      </c>
      <c r="AH191" s="161">
        <f t="shared" si="66"/>
        <v>0.1790189593675012</v>
      </c>
      <c r="AI191" s="161"/>
      <c r="AJ191" s="161"/>
      <c r="AK191" s="161">
        <f>VLOOKUP(eurostat_source[[#This Row],[energy carrier EUCalc]],$B$7:$AN$20,COLUMN()-COLUMN($AD$25),FALSE)*eurostat_source[[#This Row],[2020 1]]</f>
        <v>0</v>
      </c>
      <c r="AL191" s="161">
        <f>VLOOKUP(eurostat_source[[#This Row],[energy carrier EUCalc]],$B$7:$AN$20,COLUMN()-COLUMN($AD$25),FALSE)*eurostat_source[[#This Row],[2020 1]]</f>
        <v>0</v>
      </c>
      <c r="AM191" s="161">
        <f>VLOOKUP(eurostat_source[[#This Row],[energy carrier EUCalc]],$B$7:$AN$20,COLUMN()-COLUMN($AD$25),FALSE)*eurostat_source[[#This Row],[2020 1]]</f>
        <v>0</v>
      </c>
      <c r="AN191" s="161">
        <f>VLOOKUP(eurostat_source[[#This Row],[energy carrier EUCalc]],$B$7:$AN$20,COLUMN()-COLUMN($AD$25),FALSE)*eurostat_source[[#This Row],[2020 1]]</f>
        <v>0</v>
      </c>
    </row>
    <row r="192" spans="1:40" x14ac:dyDescent="0.3">
      <c r="A192" t="str">
        <f t="shared" si="63"/>
        <v>gas-bioLatvia</v>
      </c>
      <c r="B192" t="s">
        <v>23</v>
      </c>
      <c r="C192" t="s">
        <v>67</v>
      </c>
      <c r="D192" s="161">
        <v>0</v>
      </c>
      <c r="E192" s="161">
        <v>0</v>
      </c>
      <c r="F192" s="161">
        <v>0</v>
      </c>
      <c r="G192" s="161">
        <v>0</v>
      </c>
      <c r="H192" s="161">
        <v>0</v>
      </c>
      <c r="I192" s="161">
        <v>0</v>
      </c>
      <c r="J192" s="161">
        <v>0</v>
      </c>
      <c r="K192" s="161">
        <v>0</v>
      </c>
      <c r="L192" s="161">
        <v>0</v>
      </c>
      <c r="M192" s="161">
        <v>0</v>
      </c>
      <c r="N192" s="161">
        <v>0</v>
      </c>
      <c r="O192" s="161">
        <v>0</v>
      </c>
      <c r="P192" s="161">
        <v>0</v>
      </c>
      <c r="Q192" s="161">
        <v>0</v>
      </c>
      <c r="R192" s="161">
        <v>0</v>
      </c>
      <c r="S192" s="161">
        <v>0</v>
      </c>
      <c r="T192" s="161">
        <v>0</v>
      </c>
      <c r="U192" s="161">
        <v>0</v>
      </c>
      <c r="V192" s="161">
        <v>0</v>
      </c>
      <c r="W192" s="161">
        <v>0</v>
      </c>
      <c r="X192" s="161">
        <v>0</v>
      </c>
      <c r="Y192" s="161">
        <v>0</v>
      </c>
      <c r="Z192" s="161">
        <v>0</v>
      </c>
      <c r="AA192" s="161">
        <v>0</v>
      </c>
      <c r="AB192" s="161">
        <v>0</v>
      </c>
      <c r="AC192" s="161">
        <v>0</v>
      </c>
      <c r="AD192" s="161">
        <v>0</v>
      </c>
      <c r="AE192" s="161">
        <v>0</v>
      </c>
      <c r="AF192" s="161">
        <f t="shared" si="64"/>
        <v>0</v>
      </c>
      <c r="AG192" s="161">
        <f t="shared" si="65"/>
        <v>0</v>
      </c>
      <c r="AH192" s="161">
        <f t="shared" si="66"/>
        <v>0</v>
      </c>
      <c r="AI192" s="161"/>
      <c r="AJ192" s="161"/>
      <c r="AK192" s="161">
        <f>VLOOKUP(eurostat_source[[#This Row],[energy carrier EUCalc]],$B$7:$AN$20,COLUMN()-COLUMN($AD$25),FALSE)*eurostat_source[[#This Row],[2020 1]]</f>
        <v>0</v>
      </c>
      <c r="AL192" s="161">
        <f>VLOOKUP(eurostat_source[[#This Row],[energy carrier EUCalc]],$B$7:$AN$20,COLUMN()-COLUMN($AD$25),FALSE)*eurostat_source[[#This Row],[2020 1]]</f>
        <v>0</v>
      </c>
      <c r="AM192" s="161">
        <f>VLOOKUP(eurostat_source[[#This Row],[energy carrier EUCalc]],$B$7:$AN$20,COLUMN()-COLUMN($AD$25),FALSE)*eurostat_source[[#This Row],[2020 1]]</f>
        <v>0</v>
      </c>
      <c r="AN192" s="161">
        <f>VLOOKUP(eurostat_source[[#This Row],[energy carrier EUCalc]],$B$7:$AN$20,COLUMN()-COLUMN($AD$25),FALSE)*eurostat_source[[#This Row],[2020 1]]</f>
        <v>0</v>
      </c>
    </row>
    <row r="193" spans="1:40" x14ac:dyDescent="0.3">
      <c r="A193" t="str">
        <f t="shared" si="63"/>
        <v>gas-ff-naturalLatvia</v>
      </c>
      <c r="B193" t="s">
        <v>23</v>
      </c>
      <c r="C193" t="s">
        <v>33</v>
      </c>
      <c r="D193" s="161">
        <v>0.17020921421802326</v>
      </c>
      <c r="E193" s="161">
        <v>0.15050011362183816</v>
      </c>
      <c r="F193" s="161">
        <v>0.16793549977523525</v>
      </c>
      <c r="G193" s="161">
        <v>0.16467869432850854</v>
      </c>
      <c r="H193" s="161">
        <v>0.14938248458206016</v>
      </c>
      <c r="I193" s="161">
        <v>0.13039440740822275</v>
      </c>
      <c r="J193" s="161">
        <v>0.11738504148578886</v>
      </c>
      <c r="K193" s="161">
        <v>0.10975272248476792</v>
      </c>
      <c r="L193" s="161">
        <v>0.10951704318671669</v>
      </c>
      <c r="M193" s="161">
        <v>0.10874753519851735</v>
      </c>
      <c r="N193" s="161">
        <v>0.1034835788315308</v>
      </c>
      <c r="O193" s="161">
        <v>0.1015530703416878</v>
      </c>
      <c r="P193" s="161">
        <v>0.10967521332096841</v>
      </c>
      <c r="Q193" s="161">
        <v>0.11222498190992117</v>
      </c>
      <c r="R193" s="161">
        <v>0.11809683517404912</v>
      </c>
      <c r="S193" s="161">
        <v>0.12156486203132466</v>
      </c>
      <c r="T193" s="161">
        <v>0.12576756599480057</v>
      </c>
      <c r="U193" s="161">
        <v>0.12889598044671069</v>
      </c>
      <c r="V193" s="161">
        <v>0.12833403775179816</v>
      </c>
      <c r="W193" s="161">
        <v>0.10861892589811548</v>
      </c>
      <c r="X193" s="161">
        <v>0.15102633237259946</v>
      </c>
      <c r="Y193" s="161">
        <v>0.13390174845964567</v>
      </c>
      <c r="Z193" s="161">
        <v>0.12969740500276408</v>
      </c>
      <c r="AA193" s="161">
        <v>0.13732681472582359</v>
      </c>
      <c r="AB193" s="161">
        <v>0.14108925109903908</v>
      </c>
      <c r="AC193" s="161">
        <v>0.15163927495983925</v>
      </c>
      <c r="AD193" s="161">
        <v>0.16130757662671896</v>
      </c>
      <c r="AE193" s="161">
        <v>0.15810508792918102</v>
      </c>
      <c r="AF193" s="161">
        <f t="shared" si="64"/>
        <v>0.16102599867742806</v>
      </c>
      <c r="AG193" s="161">
        <f t="shared" si="65"/>
        <v>0.16429519476999105</v>
      </c>
      <c r="AH193" s="161">
        <f t="shared" si="66"/>
        <v>0.16986282165717861</v>
      </c>
      <c r="AI193" s="161"/>
      <c r="AJ193" s="161"/>
      <c r="AK193" s="161">
        <f>VLOOKUP(eurostat_source[[#This Row],[energy carrier EUCalc]],$B$7:$AN$20,COLUMN()-COLUMN($AD$25),FALSE)*eurostat_source[[#This Row],[2020 1]]</f>
        <v>0</v>
      </c>
      <c r="AL193" s="161">
        <f>VLOOKUP(eurostat_source[[#This Row],[energy carrier EUCalc]],$B$7:$AN$20,COLUMN()-COLUMN($AD$25),FALSE)*eurostat_source[[#This Row],[2020 1]]</f>
        <v>0</v>
      </c>
      <c r="AM193" s="161">
        <f>VLOOKUP(eurostat_source[[#This Row],[energy carrier EUCalc]],$B$7:$AN$20,COLUMN()-COLUMN($AD$25),FALSE)*eurostat_source[[#This Row],[2020 1]]</f>
        <v>0</v>
      </c>
      <c r="AN193" s="161">
        <f>VLOOKUP(eurostat_source[[#This Row],[energy carrier EUCalc]],$B$7:$AN$20,COLUMN()-COLUMN($AD$25),FALSE)*eurostat_source[[#This Row],[2020 1]]</f>
        <v>0</v>
      </c>
    </row>
    <row r="194" spans="1:40" x14ac:dyDescent="0.3">
      <c r="A194" t="str">
        <f t="shared" si="63"/>
        <v>heat-ambientLatvia</v>
      </c>
      <c r="B194" t="s">
        <v>23</v>
      </c>
      <c r="C194" t="s">
        <v>37</v>
      </c>
      <c r="D194" s="161">
        <v>0</v>
      </c>
      <c r="E194" s="161">
        <v>0</v>
      </c>
      <c r="F194" s="161">
        <v>0</v>
      </c>
      <c r="G194" s="161">
        <v>0</v>
      </c>
      <c r="H194" s="161">
        <v>0</v>
      </c>
      <c r="I194" s="161">
        <v>0</v>
      </c>
      <c r="J194" s="161">
        <v>0</v>
      </c>
      <c r="K194" s="161">
        <v>0</v>
      </c>
      <c r="L194" s="161">
        <v>0</v>
      </c>
      <c r="M194" s="161">
        <v>0</v>
      </c>
      <c r="N194" s="161">
        <v>0</v>
      </c>
      <c r="O194" s="161">
        <v>0</v>
      </c>
      <c r="P194" s="161">
        <v>0</v>
      </c>
      <c r="Q194" s="161">
        <v>0</v>
      </c>
      <c r="R194" s="161">
        <v>0</v>
      </c>
      <c r="S194" s="161">
        <v>0</v>
      </c>
      <c r="T194" s="161">
        <v>0</v>
      </c>
      <c r="U194" s="161">
        <v>0</v>
      </c>
      <c r="V194" s="161">
        <v>0</v>
      </c>
      <c r="W194" s="161">
        <v>0</v>
      </c>
      <c r="X194" s="161">
        <v>0</v>
      </c>
      <c r="Y194" s="161">
        <v>0</v>
      </c>
      <c r="Z194" s="161">
        <v>0</v>
      </c>
      <c r="AA194" s="161">
        <v>0</v>
      </c>
      <c r="AB194" s="161">
        <v>0</v>
      </c>
      <c r="AC194" s="161">
        <v>0</v>
      </c>
      <c r="AD194" s="161">
        <v>0</v>
      </c>
      <c r="AE194" s="161">
        <v>0</v>
      </c>
      <c r="AF194" s="161">
        <f t="shared" si="64"/>
        <v>0</v>
      </c>
      <c r="AG194" s="161">
        <f t="shared" si="65"/>
        <v>0</v>
      </c>
      <c r="AH194" s="161">
        <f t="shared" si="66"/>
        <v>0</v>
      </c>
      <c r="AI194" s="161"/>
      <c r="AJ194" s="161"/>
      <c r="AK194" s="161">
        <f>VLOOKUP(eurostat_source[[#This Row],[energy carrier EUCalc]],$B$7:$AN$20,COLUMN()-COLUMN($AD$25),FALSE)*eurostat_source[[#This Row],[2020 1]]</f>
        <v>0</v>
      </c>
      <c r="AL194" s="161">
        <f>VLOOKUP(eurostat_source[[#This Row],[energy carrier EUCalc]],$B$7:$AN$20,COLUMN()-COLUMN($AD$25),FALSE)*eurostat_source[[#This Row],[2020 1]]</f>
        <v>0</v>
      </c>
      <c r="AM194" s="161">
        <f>VLOOKUP(eurostat_source[[#This Row],[energy carrier EUCalc]],$B$7:$AN$20,COLUMN()-COLUMN($AD$25),FALSE)*eurostat_source[[#This Row],[2020 1]]</f>
        <v>0</v>
      </c>
      <c r="AN194" s="161">
        <f>VLOOKUP(eurostat_source[[#This Row],[energy carrier EUCalc]],$B$7:$AN$20,COLUMN()-COLUMN($AD$25),FALSE)*eurostat_source[[#This Row],[2020 1]]</f>
        <v>0</v>
      </c>
    </row>
    <row r="195" spans="1:40" x14ac:dyDescent="0.3">
      <c r="A195" t="str">
        <f t="shared" si="63"/>
        <v>heat-geothermalLatvia</v>
      </c>
      <c r="B195" t="s">
        <v>23</v>
      </c>
      <c r="C195" t="s">
        <v>40</v>
      </c>
      <c r="D195" s="161">
        <v>0</v>
      </c>
      <c r="E195" s="161">
        <v>0</v>
      </c>
      <c r="F195" s="161">
        <v>0</v>
      </c>
      <c r="G195" s="161">
        <v>0</v>
      </c>
      <c r="H195" s="161">
        <v>0</v>
      </c>
      <c r="I195" s="161">
        <v>0</v>
      </c>
      <c r="J195" s="161">
        <v>0</v>
      </c>
      <c r="K195" s="161">
        <v>0</v>
      </c>
      <c r="L195" s="161">
        <v>0</v>
      </c>
      <c r="M195" s="161">
        <v>0</v>
      </c>
      <c r="N195" s="161">
        <v>0</v>
      </c>
      <c r="O195" s="161">
        <v>0</v>
      </c>
      <c r="P195" s="161">
        <v>0</v>
      </c>
      <c r="Q195" s="161">
        <v>0</v>
      </c>
      <c r="R195" s="161">
        <v>0</v>
      </c>
      <c r="S195" s="161">
        <v>0</v>
      </c>
      <c r="T195" s="161">
        <v>0</v>
      </c>
      <c r="U195" s="161">
        <v>0</v>
      </c>
      <c r="V195" s="161">
        <v>0</v>
      </c>
      <c r="W195" s="161">
        <v>0</v>
      </c>
      <c r="X195" s="161">
        <v>0</v>
      </c>
      <c r="Y195" s="161">
        <v>0</v>
      </c>
      <c r="Z195" s="161">
        <v>0</v>
      </c>
      <c r="AA195" s="161">
        <v>0</v>
      </c>
      <c r="AB195" s="161">
        <v>0</v>
      </c>
      <c r="AC195" s="161">
        <v>0</v>
      </c>
      <c r="AD195" s="161">
        <v>0</v>
      </c>
      <c r="AE195" s="161">
        <v>0</v>
      </c>
      <c r="AF195" s="161">
        <f t="shared" si="64"/>
        <v>0</v>
      </c>
      <c r="AG195" s="161">
        <f t="shared" si="65"/>
        <v>0</v>
      </c>
      <c r="AH195" s="161">
        <f t="shared" si="66"/>
        <v>0</v>
      </c>
      <c r="AI195" s="161"/>
      <c r="AJ195" s="161"/>
      <c r="AK195" s="161">
        <f>VLOOKUP(eurostat_source[[#This Row],[energy carrier EUCalc]],$B$7:$AN$20,COLUMN()-COLUMN($AD$25),FALSE)*eurostat_source[[#This Row],[2020 1]]</f>
        <v>0</v>
      </c>
      <c r="AL195" s="161">
        <f>VLOOKUP(eurostat_source[[#This Row],[energy carrier EUCalc]],$B$7:$AN$20,COLUMN()-COLUMN($AD$25),FALSE)*eurostat_source[[#This Row],[2020 1]]</f>
        <v>0</v>
      </c>
      <c r="AM195" s="161">
        <f>VLOOKUP(eurostat_source[[#This Row],[energy carrier EUCalc]],$B$7:$AN$20,COLUMN()-COLUMN($AD$25),FALSE)*eurostat_source[[#This Row],[2020 1]]</f>
        <v>0</v>
      </c>
      <c r="AN195" s="161">
        <f>VLOOKUP(eurostat_source[[#This Row],[energy carrier EUCalc]],$B$7:$AN$20,COLUMN()-COLUMN($AD$25),FALSE)*eurostat_source[[#This Row],[2020 1]]</f>
        <v>0</v>
      </c>
    </row>
    <row r="196" spans="1:40" x14ac:dyDescent="0.3">
      <c r="A196" t="str">
        <f t="shared" si="63"/>
        <v>heat-solarLatvia</v>
      </c>
      <c r="B196" t="s">
        <v>23</v>
      </c>
      <c r="C196" t="s">
        <v>38</v>
      </c>
      <c r="D196" s="161">
        <v>0</v>
      </c>
      <c r="E196" s="161">
        <v>0</v>
      </c>
      <c r="F196" s="161">
        <v>0</v>
      </c>
      <c r="G196" s="161">
        <v>0</v>
      </c>
      <c r="H196" s="161">
        <v>0</v>
      </c>
      <c r="I196" s="161">
        <v>0</v>
      </c>
      <c r="J196" s="161">
        <v>0</v>
      </c>
      <c r="K196" s="161">
        <v>0</v>
      </c>
      <c r="L196" s="161">
        <v>0</v>
      </c>
      <c r="M196" s="161">
        <v>0</v>
      </c>
      <c r="N196" s="161">
        <v>0</v>
      </c>
      <c r="O196" s="161">
        <v>0</v>
      </c>
      <c r="P196" s="161">
        <v>0</v>
      </c>
      <c r="Q196" s="161">
        <v>0</v>
      </c>
      <c r="R196" s="161">
        <v>0</v>
      </c>
      <c r="S196" s="161">
        <v>0</v>
      </c>
      <c r="T196" s="161">
        <v>0</v>
      </c>
      <c r="U196" s="161">
        <v>0</v>
      </c>
      <c r="V196" s="161">
        <v>0</v>
      </c>
      <c r="W196" s="161">
        <v>0</v>
      </c>
      <c r="X196" s="161">
        <v>0</v>
      </c>
      <c r="Y196" s="161">
        <v>0</v>
      </c>
      <c r="Z196" s="161">
        <v>0</v>
      </c>
      <c r="AA196" s="161">
        <v>0</v>
      </c>
      <c r="AB196" s="161">
        <v>0</v>
      </c>
      <c r="AC196" s="161">
        <v>0</v>
      </c>
      <c r="AD196" s="161">
        <v>0</v>
      </c>
      <c r="AE196" s="161">
        <v>0</v>
      </c>
      <c r="AF196" s="161">
        <f t="shared" si="64"/>
        <v>0</v>
      </c>
      <c r="AG196" s="161">
        <f t="shared" si="65"/>
        <v>0</v>
      </c>
      <c r="AH196" s="161">
        <f t="shared" si="66"/>
        <v>0</v>
      </c>
      <c r="AI196" s="161"/>
      <c r="AJ196" s="161"/>
      <c r="AK196" s="161">
        <f>VLOOKUP(eurostat_source[[#This Row],[energy carrier EUCalc]],$B$7:$AN$20,COLUMN()-COLUMN($AD$25),FALSE)*eurostat_source[[#This Row],[2020 1]]</f>
        <v>0</v>
      </c>
      <c r="AL196" s="161">
        <f>VLOOKUP(eurostat_source[[#This Row],[energy carrier EUCalc]],$B$7:$AN$20,COLUMN()-COLUMN($AD$25),FALSE)*eurostat_source[[#This Row],[2020 1]]</f>
        <v>0</v>
      </c>
      <c r="AM196" s="161">
        <f>VLOOKUP(eurostat_source[[#This Row],[energy carrier EUCalc]],$B$7:$AN$20,COLUMN()-COLUMN($AD$25),FALSE)*eurostat_source[[#This Row],[2020 1]]</f>
        <v>0</v>
      </c>
      <c r="AN196" s="161">
        <f>VLOOKUP(eurostat_source[[#This Row],[energy carrier EUCalc]],$B$7:$AN$20,COLUMN()-COLUMN($AD$25),FALSE)*eurostat_source[[#This Row],[2020 1]]</f>
        <v>0</v>
      </c>
    </row>
    <row r="197" spans="1:40" x14ac:dyDescent="0.3">
      <c r="A197" t="str">
        <f t="shared" si="63"/>
        <v>liquid-bioLatvia</v>
      </c>
      <c r="B197" t="s">
        <v>23</v>
      </c>
      <c r="C197" t="s">
        <v>76</v>
      </c>
      <c r="D197" s="161">
        <v>0</v>
      </c>
      <c r="E197" s="161">
        <v>0</v>
      </c>
      <c r="F197" s="161">
        <v>0</v>
      </c>
      <c r="G197" s="161">
        <v>0</v>
      </c>
      <c r="H197" s="161">
        <v>0</v>
      </c>
      <c r="I197" s="161">
        <v>0</v>
      </c>
      <c r="J197" s="161">
        <v>0</v>
      </c>
      <c r="K197" s="161">
        <v>0</v>
      </c>
      <c r="L197" s="161">
        <v>0</v>
      </c>
      <c r="M197" s="161">
        <v>0</v>
      </c>
      <c r="N197" s="161">
        <v>0</v>
      </c>
      <c r="O197" s="161">
        <v>0</v>
      </c>
      <c r="P197" s="161">
        <v>0</v>
      </c>
      <c r="Q197" s="161">
        <v>0</v>
      </c>
      <c r="R197" s="161">
        <v>0</v>
      </c>
      <c r="S197" s="161">
        <v>0</v>
      </c>
      <c r="T197" s="161">
        <v>0</v>
      </c>
      <c r="U197" s="161">
        <v>0</v>
      </c>
      <c r="V197" s="161">
        <v>0</v>
      </c>
      <c r="W197" s="161">
        <v>0</v>
      </c>
      <c r="X197" s="161">
        <v>0</v>
      </c>
      <c r="Y197" s="161">
        <v>0</v>
      </c>
      <c r="Z197" s="161">
        <v>0</v>
      </c>
      <c r="AA197" s="161">
        <v>0</v>
      </c>
      <c r="AB197" s="161">
        <v>0</v>
      </c>
      <c r="AC197" s="161">
        <v>0</v>
      </c>
      <c r="AD197" s="161">
        <v>0</v>
      </c>
      <c r="AE197" s="161">
        <v>0</v>
      </c>
      <c r="AF197" s="161">
        <f t="shared" si="64"/>
        <v>0</v>
      </c>
      <c r="AG197" s="161">
        <f t="shared" si="65"/>
        <v>0</v>
      </c>
      <c r="AH197" s="161">
        <f t="shared" si="66"/>
        <v>0</v>
      </c>
      <c r="AI197" s="161"/>
      <c r="AJ197" s="161"/>
      <c r="AK197" s="161">
        <f>VLOOKUP(eurostat_source[[#This Row],[energy carrier EUCalc]],$B$7:$AN$20,COLUMN()-COLUMN($AD$25),FALSE)*eurostat_source[[#This Row],[2020 1]]</f>
        <v>0</v>
      </c>
      <c r="AL197" s="161">
        <f>VLOOKUP(eurostat_source[[#This Row],[energy carrier EUCalc]],$B$7:$AN$20,COLUMN()-COLUMN($AD$25),FALSE)*eurostat_source[[#This Row],[2020 1]]</f>
        <v>0</v>
      </c>
      <c r="AM197" s="161">
        <f>VLOOKUP(eurostat_source[[#This Row],[energy carrier EUCalc]],$B$7:$AN$20,COLUMN()-COLUMN($AD$25),FALSE)*eurostat_source[[#This Row],[2020 1]]</f>
        <v>0</v>
      </c>
      <c r="AN197" s="161">
        <f>VLOOKUP(eurostat_source[[#This Row],[energy carrier EUCalc]],$B$7:$AN$20,COLUMN()-COLUMN($AD$25),FALSE)*eurostat_source[[#This Row],[2020 1]]</f>
        <v>0</v>
      </c>
    </row>
    <row r="198" spans="1:40" x14ac:dyDescent="0.3">
      <c r="A198" t="str">
        <f t="shared" si="63"/>
        <v>liquid-ff-heatingoilLatvia</v>
      </c>
      <c r="B198" t="s">
        <v>23</v>
      </c>
      <c r="C198" t="s">
        <v>34</v>
      </c>
      <c r="D198" s="161">
        <v>5.0497373676210461E-2</v>
      </c>
      <c r="E198" s="161">
        <v>6.0388231618117003E-2</v>
      </c>
      <c r="F198" s="161">
        <v>6.0844051952069531E-2</v>
      </c>
      <c r="G198" s="161">
        <v>4.2605811123234569E-2</v>
      </c>
      <c r="H198" s="161">
        <v>2.2283211399302706E-2</v>
      </c>
      <c r="I198" s="161">
        <v>3.0470659106874459E-3</v>
      </c>
      <c r="J198" s="161">
        <v>9.993609997154527E-4</v>
      </c>
      <c r="K198" s="161">
        <v>1.0640439119915127E-3</v>
      </c>
      <c r="L198" s="161">
        <v>1.0803331470689975E-3</v>
      </c>
      <c r="M198" s="161">
        <v>2.2275111896775156E-3</v>
      </c>
      <c r="N198" s="161">
        <v>6.9883549967076474E-3</v>
      </c>
      <c r="O198" s="161">
        <v>7.4083889835653343E-3</v>
      </c>
      <c r="P198" s="161">
        <v>7.4728394614001744E-3</v>
      </c>
      <c r="Q198" s="161">
        <v>6.0587096395674023E-3</v>
      </c>
      <c r="R198" s="161">
        <v>5.9577266791923812E-3</v>
      </c>
      <c r="S198" s="161">
        <v>7.7865786640611296E-3</v>
      </c>
      <c r="T198" s="161">
        <v>8.857751859739308E-3</v>
      </c>
      <c r="U198" s="161">
        <v>8.9510698472686605E-3</v>
      </c>
      <c r="V198" s="161">
        <v>8.8171807663569753E-3</v>
      </c>
      <c r="W198" s="161">
        <v>2.3196247158028035E-2</v>
      </c>
      <c r="X198" s="161">
        <v>3.271867026167085E-2</v>
      </c>
      <c r="Y198" s="161">
        <v>3.2980295335670713E-2</v>
      </c>
      <c r="Z198" s="161">
        <v>3.1950222537859681E-2</v>
      </c>
      <c r="AA198" s="161">
        <v>3.5231627482716237E-2</v>
      </c>
      <c r="AB198" s="161">
        <v>3.5673857680771234E-2</v>
      </c>
      <c r="AC198" s="161">
        <v>3.9831682459985564E-2</v>
      </c>
      <c r="AD198" s="161">
        <v>4.2185392474535281E-2</v>
      </c>
      <c r="AE198" s="161">
        <v>4.403738961836285E-2</v>
      </c>
      <c r="AF198" s="161">
        <f t="shared" si="64"/>
        <v>4.754602159547227E-2</v>
      </c>
      <c r="AG198" s="161">
        <f t="shared" si="65"/>
        <v>5.1418905678383801E-2</v>
      </c>
      <c r="AH198" s="161">
        <f t="shared" si="66"/>
        <v>5.424117153041938E-2</v>
      </c>
      <c r="AI198" s="161"/>
      <c r="AJ198" s="161"/>
      <c r="AK198" s="161">
        <f>VLOOKUP(eurostat_source[[#This Row],[energy carrier EUCalc]],$B$7:$AN$20,COLUMN()-COLUMN($AD$25),FALSE)*eurostat_source[[#This Row],[2020 1]]</f>
        <v>0</v>
      </c>
      <c r="AL198" s="161">
        <f>VLOOKUP(eurostat_source[[#This Row],[energy carrier EUCalc]],$B$7:$AN$20,COLUMN()-COLUMN($AD$25),FALSE)*eurostat_source[[#This Row],[2020 1]]</f>
        <v>0</v>
      </c>
      <c r="AM198" s="161">
        <f>VLOOKUP(eurostat_source[[#This Row],[energy carrier EUCalc]],$B$7:$AN$20,COLUMN()-COLUMN($AD$25),FALSE)*eurostat_source[[#This Row],[2020 1]]</f>
        <v>0</v>
      </c>
      <c r="AN198" s="161">
        <f>VLOOKUP(eurostat_source[[#This Row],[energy carrier EUCalc]],$B$7:$AN$20,COLUMN()-COLUMN($AD$25),FALSE)*eurostat_source[[#This Row],[2020 1]]</f>
        <v>0</v>
      </c>
    </row>
    <row r="199" spans="1:40" x14ac:dyDescent="0.3">
      <c r="A199" t="str">
        <f t="shared" si="63"/>
        <v>solid-bioLatvia</v>
      </c>
      <c r="B199" t="s">
        <v>23</v>
      </c>
      <c r="C199" t="s">
        <v>77</v>
      </c>
      <c r="D199" s="161">
        <v>0.49553950061484808</v>
      </c>
      <c r="E199" s="161">
        <v>0.52302351261912539</v>
      </c>
      <c r="F199" s="161">
        <v>0.5615473480179618</v>
      </c>
      <c r="G199" s="161">
        <v>0.60131124150191895</v>
      </c>
      <c r="H199" s="161">
        <v>0.63836553881012603</v>
      </c>
      <c r="I199" s="161">
        <v>0.71709519053918558</v>
      </c>
      <c r="J199" s="161">
        <v>0.73722122504920495</v>
      </c>
      <c r="K199" s="161">
        <v>0.74439987923363682</v>
      </c>
      <c r="L199" s="161">
        <v>0.76250658577472652</v>
      </c>
      <c r="M199" s="161">
        <v>0.76156522712384422</v>
      </c>
      <c r="N199" s="161">
        <v>0.7601882503630607</v>
      </c>
      <c r="O199" s="161">
        <v>0.74878350185055642</v>
      </c>
      <c r="P199" s="161">
        <v>0.74438371352043053</v>
      </c>
      <c r="Q199" s="161">
        <v>0.74386795220307822</v>
      </c>
      <c r="R199" s="161">
        <v>0.73659174956778595</v>
      </c>
      <c r="S199" s="161">
        <v>0.72262002979098439</v>
      </c>
      <c r="T199" s="161">
        <v>0.70615597642355721</v>
      </c>
      <c r="U199" s="161">
        <v>0.69582165285441067</v>
      </c>
      <c r="V199" s="161">
        <v>0.67977954217831349</v>
      </c>
      <c r="W199" s="161">
        <v>0.70127876747153228</v>
      </c>
      <c r="X199" s="161">
        <v>0.61773638702079525</v>
      </c>
      <c r="Y199" s="161">
        <v>0.65023309671352891</v>
      </c>
      <c r="Z199" s="161">
        <v>0.67040286817607719</v>
      </c>
      <c r="AA199" s="161">
        <v>0.64283704037420808</v>
      </c>
      <c r="AB199" s="161">
        <v>0.6397415695280918</v>
      </c>
      <c r="AC199" s="161">
        <v>0.59619399441976628</v>
      </c>
      <c r="AD199" s="161">
        <v>0.5819535097647065</v>
      </c>
      <c r="AE199" s="161">
        <v>0.61316498945626352</v>
      </c>
      <c r="AF199" s="161">
        <f t="shared" si="64"/>
        <v>0.60489932311644878</v>
      </c>
      <c r="AG199" s="161">
        <f t="shared" si="65"/>
        <v>0.59741130121026231</v>
      </c>
      <c r="AH199" s="161">
        <f t="shared" si="66"/>
        <v>0.58702455458413527</v>
      </c>
      <c r="AI199" s="161"/>
      <c r="AJ199" s="161"/>
      <c r="AK199" s="161">
        <f>VLOOKUP(eurostat_source[[#This Row],[energy carrier EUCalc]],$B$7:$AN$20,COLUMN()-COLUMN($AD$25),FALSE)*eurostat_source[[#This Row],[2020 1]]</f>
        <v>0</v>
      </c>
      <c r="AL199" s="161">
        <f>VLOOKUP(eurostat_source[[#This Row],[energy carrier EUCalc]],$B$7:$AN$20,COLUMN()-COLUMN($AD$25),FALSE)*eurostat_source[[#This Row],[2020 1]]</f>
        <v>0</v>
      </c>
      <c r="AM199" s="161">
        <f>VLOOKUP(eurostat_source[[#This Row],[energy carrier EUCalc]],$B$7:$AN$20,COLUMN()-COLUMN($AD$25),FALSE)*eurostat_source[[#This Row],[2020 1]]</f>
        <v>0</v>
      </c>
      <c r="AN199" s="161">
        <f>VLOOKUP(eurostat_source[[#This Row],[energy carrier EUCalc]],$B$7:$AN$20,COLUMN()-COLUMN($AD$25),FALSE)*eurostat_source[[#This Row],[2020 1]]</f>
        <v>0</v>
      </c>
    </row>
    <row r="200" spans="1:40" x14ac:dyDescent="0.3">
      <c r="A200" t="str">
        <f t="shared" si="63"/>
        <v>solid-ff-coalLatvia</v>
      </c>
      <c r="B200" t="s">
        <v>23</v>
      </c>
      <c r="C200" t="s">
        <v>39</v>
      </c>
      <c r="D200" s="161">
        <v>0.169103939382</v>
      </c>
      <c r="E200" s="161">
        <v>0.16694066099504326</v>
      </c>
      <c r="F200" s="161">
        <v>0.11125418714925825</v>
      </c>
      <c r="G200" s="161">
        <v>0.12062983083954555</v>
      </c>
      <c r="H200" s="161">
        <v>0.1085059956438835</v>
      </c>
      <c r="I200" s="161">
        <v>4.9567606837435781E-2</v>
      </c>
      <c r="J200" s="161">
        <v>5.1861420628583295E-2</v>
      </c>
      <c r="K200" s="161">
        <v>4.7252984564549197E-2</v>
      </c>
      <c r="L200" s="161">
        <v>2.5218062318724886E-2</v>
      </c>
      <c r="M200" s="161">
        <v>1.9239990738820476E-2</v>
      </c>
      <c r="N200" s="161">
        <v>1.4066911413185642E-2</v>
      </c>
      <c r="O200" s="161">
        <v>3.281899884025636E-2</v>
      </c>
      <c r="P200" s="161">
        <v>2.1130562276252599E-2</v>
      </c>
      <c r="Q200" s="161">
        <v>1.8371697338313807E-2</v>
      </c>
      <c r="R200" s="161">
        <v>1.8065488839358691E-2</v>
      </c>
      <c r="S200" s="161">
        <v>2.1160609448078377E-2</v>
      </c>
      <c r="T200" s="161">
        <v>1.8399785427453342E-2</v>
      </c>
      <c r="U200" s="161">
        <v>1.8593630431721998E-2</v>
      </c>
      <c r="V200" s="161">
        <v>1.8315509030393147E-2</v>
      </c>
      <c r="W200" s="161">
        <v>1.6931045278816309E-2</v>
      </c>
      <c r="X200" s="161">
        <v>2.6373694486627203E-2</v>
      </c>
      <c r="Y200" s="161">
        <v>2.4226022069473961E-2</v>
      </c>
      <c r="Z200" s="161">
        <v>1.3899032777425826E-2</v>
      </c>
      <c r="AA200" s="161">
        <v>1.4063951321797845E-2</v>
      </c>
      <c r="AB200" s="161">
        <v>1.4300179878601655E-2</v>
      </c>
      <c r="AC200" s="161">
        <v>1.5599940165325808E-2</v>
      </c>
      <c r="AD200" s="161">
        <v>1.5370562730293589E-2</v>
      </c>
      <c r="AE200" s="161">
        <v>1.1878386674852519E-2</v>
      </c>
      <c r="AF200" s="161">
        <f t="shared" si="64"/>
        <v>1.1206862299165571E-2</v>
      </c>
      <c r="AG200" s="161">
        <f t="shared" si="65"/>
        <v>1.0495997626042813E-2</v>
      </c>
      <c r="AH200" s="161">
        <f t="shared" si="66"/>
        <v>9.8524928607654633E-3</v>
      </c>
      <c r="AI200" s="161"/>
      <c r="AJ200" s="161"/>
      <c r="AK200" s="161">
        <f>VLOOKUP(eurostat_source[[#This Row],[energy carrier EUCalc]],$B$7:$AN$20,COLUMN()-COLUMN($AD$25),FALSE)*eurostat_source[[#This Row],[2020 1]]</f>
        <v>0</v>
      </c>
      <c r="AL200" s="161">
        <f>VLOOKUP(eurostat_source[[#This Row],[energy carrier EUCalc]],$B$7:$AN$20,COLUMN()-COLUMN($AD$25),FALSE)*eurostat_source[[#This Row],[2020 1]]</f>
        <v>0</v>
      </c>
      <c r="AM200" s="161">
        <f>VLOOKUP(eurostat_source[[#This Row],[energy carrier EUCalc]],$B$7:$AN$20,COLUMN()-COLUMN($AD$25),FALSE)*eurostat_source[[#This Row],[2020 1]]</f>
        <v>0</v>
      </c>
      <c r="AN200" s="161">
        <f>VLOOKUP(eurostat_source[[#This Row],[energy carrier EUCalc]],$B$7:$AN$20,COLUMN()-COLUMN($AD$25),FALSE)*eurostat_source[[#This Row],[2020 1]]</f>
        <v>0</v>
      </c>
    </row>
    <row r="201" spans="1:40" x14ac:dyDescent="0.3">
      <c r="A201" t="str">
        <f t="shared" si="63"/>
        <v>solid-wasteLatvia</v>
      </c>
      <c r="B201" t="s">
        <v>23</v>
      </c>
      <c r="C201" t="s">
        <v>78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61">
        <v>0</v>
      </c>
      <c r="J201" s="161">
        <v>0</v>
      </c>
      <c r="K201" s="161">
        <v>0</v>
      </c>
      <c r="L201" s="161">
        <v>0</v>
      </c>
      <c r="M201" s="161">
        <v>0</v>
      </c>
      <c r="N201" s="161">
        <v>0</v>
      </c>
      <c r="O201" s="161">
        <v>0</v>
      </c>
      <c r="P201" s="161">
        <v>0</v>
      </c>
      <c r="Q201" s="161">
        <v>0</v>
      </c>
      <c r="R201" s="161">
        <v>0</v>
      </c>
      <c r="S201" s="161">
        <v>0</v>
      </c>
      <c r="T201" s="161">
        <v>0</v>
      </c>
      <c r="U201" s="161">
        <v>0</v>
      </c>
      <c r="V201" s="161">
        <v>0</v>
      </c>
      <c r="W201" s="161">
        <v>0</v>
      </c>
      <c r="X201" s="161">
        <v>0</v>
      </c>
      <c r="Y201" s="161">
        <v>0</v>
      </c>
      <c r="Z201" s="161">
        <v>0</v>
      </c>
      <c r="AA201" s="161">
        <v>0</v>
      </c>
      <c r="AB201" s="161">
        <v>0</v>
      </c>
      <c r="AC201" s="161">
        <v>0</v>
      </c>
      <c r="AD201" s="161">
        <v>0</v>
      </c>
      <c r="AE201" s="161">
        <v>0</v>
      </c>
      <c r="AF201" s="161">
        <f t="shared" si="64"/>
        <v>0</v>
      </c>
      <c r="AG201" s="161">
        <f t="shared" si="65"/>
        <v>0</v>
      </c>
      <c r="AH201" s="161">
        <f t="shared" si="66"/>
        <v>0</v>
      </c>
      <c r="AI201" s="161"/>
      <c r="AJ201" s="161"/>
      <c r="AK201" s="161">
        <f>VLOOKUP(eurostat_source[[#This Row],[energy carrier EUCalc]],$B$7:$AN$20,COLUMN()-COLUMN($AD$25),FALSE)*eurostat_source[[#This Row],[2020 1]]</f>
        <v>0</v>
      </c>
      <c r="AL201" s="161">
        <f>VLOOKUP(eurostat_source[[#This Row],[energy carrier EUCalc]],$B$7:$AN$20,COLUMN()-COLUMN($AD$25),FALSE)*eurostat_source[[#This Row],[2020 1]]</f>
        <v>0</v>
      </c>
      <c r="AM201" s="161">
        <f>VLOOKUP(eurostat_source[[#This Row],[energy carrier EUCalc]],$B$7:$AN$20,COLUMN()-COLUMN($AD$25),FALSE)*eurostat_source[[#This Row],[2020 1]]</f>
        <v>0</v>
      </c>
      <c r="AN201" s="161">
        <f>VLOOKUP(eurostat_source[[#This Row],[energy carrier EUCalc]],$B$7:$AN$20,COLUMN()-COLUMN($AD$25),FALSE)*eurostat_source[[#This Row],[2020 1]]</f>
        <v>0</v>
      </c>
    </row>
    <row r="202" spans="1:40" x14ac:dyDescent="0.3">
      <c r="A202" t="str">
        <f t="shared" si="63"/>
        <v>electricityLithuania</v>
      </c>
      <c r="B202" t="s">
        <v>24</v>
      </c>
      <c r="C202" t="s">
        <v>35</v>
      </c>
      <c r="D202" s="161">
        <v>0.13847593751513815</v>
      </c>
      <c r="E202" s="161">
        <v>0.12705224120835962</v>
      </c>
      <c r="F202" s="161">
        <v>0.18021748212739438</v>
      </c>
      <c r="G202" s="161">
        <v>0.14229443100508898</v>
      </c>
      <c r="H202" s="161">
        <v>0.15218989336530997</v>
      </c>
      <c r="I202" s="161">
        <v>0.1608124444315239</v>
      </c>
      <c r="J202" s="161">
        <v>0.16181540358056024</v>
      </c>
      <c r="K202" s="161">
        <v>0.17183752858284843</v>
      </c>
      <c r="L202" s="161">
        <v>0.17707692107741257</v>
      </c>
      <c r="M202" s="161">
        <v>0.18698969502485438</v>
      </c>
      <c r="N202" s="161">
        <v>0.1722097732319128</v>
      </c>
      <c r="O202" s="161">
        <v>0.17356719899714756</v>
      </c>
      <c r="P202" s="161">
        <v>0.17362518021147044</v>
      </c>
      <c r="Q202" s="161">
        <v>0.17904423180060405</v>
      </c>
      <c r="R202" s="161">
        <v>0.19034061721843926</v>
      </c>
      <c r="S202" s="161">
        <v>0.19065801470505284</v>
      </c>
      <c r="T202" s="161">
        <v>0.20005194194262862</v>
      </c>
      <c r="U202" s="161">
        <v>0.21357865880007143</v>
      </c>
      <c r="V202" s="161">
        <v>0.22484116637947466</v>
      </c>
      <c r="W202" s="161">
        <v>0.22285249057450798</v>
      </c>
      <c r="X202" s="161">
        <v>0.20894259285842282</v>
      </c>
      <c r="Y202" s="161">
        <v>0.21507730025711017</v>
      </c>
      <c r="Z202" s="161">
        <v>0.21691814687004063</v>
      </c>
      <c r="AA202" s="161">
        <v>0.22222532550375404</v>
      </c>
      <c r="AB202" s="161">
        <v>0.23766830610533063</v>
      </c>
      <c r="AC202" s="161">
        <v>0.24609317839466321</v>
      </c>
      <c r="AD202" s="161">
        <v>0.24678444951927059</v>
      </c>
      <c r="AE202" s="161">
        <v>0.24882440945122788</v>
      </c>
      <c r="AF202" s="161">
        <f t="shared" si="64"/>
        <v>0.25234898451634352</v>
      </c>
      <c r="AG202" s="161">
        <f t="shared" si="65"/>
        <v>0.2550997663300304</v>
      </c>
      <c r="AH202" s="161">
        <f t="shared" si="66"/>
        <v>0.25832449390558265</v>
      </c>
      <c r="AI202" s="161"/>
      <c r="AJ202" s="161"/>
      <c r="AK202" s="161">
        <f>VLOOKUP(eurostat_source[[#This Row],[energy carrier EUCalc]],$B$7:$AN$20,COLUMN()-COLUMN($AD$25),FALSE)*eurostat_source[[#This Row],[2020 1]]</f>
        <v>0</v>
      </c>
      <c r="AL202" s="161">
        <f>VLOOKUP(eurostat_source[[#This Row],[energy carrier EUCalc]],$B$7:$AN$20,COLUMN()-COLUMN($AD$25),FALSE)*eurostat_source[[#This Row],[2020 1]]</f>
        <v>0</v>
      </c>
      <c r="AM202" s="161">
        <f>VLOOKUP(eurostat_source[[#This Row],[energy carrier EUCalc]],$B$7:$AN$20,COLUMN()-COLUMN($AD$25),FALSE)*eurostat_source[[#This Row],[2020 1]]</f>
        <v>0</v>
      </c>
      <c r="AN202" s="161">
        <f>VLOOKUP(eurostat_source[[#This Row],[energy carrier EUCalc]],$B$7:$AN$20,COLUMN()-COLUMN($AD$25),FALSE)*eurostat_source[[#This Row],[2020 1]]</f>
        <v>0</v>
      </c>
    </row>
    <row r="203" spans="1:40" x14ac:dyDescent="0.3">
      <c r="A203" t="str">
        <f t="shared" si="63"/>
        <v>gas-bioLithuania</v>
      </c>
      <c r="B203" t="s">
        <v>24</v>
      </c>
      <c r="C203" t="s">
        <v>67</v>
      </c>
      <c r="D203" s="161">
        <v>0</v>
      </c>
      <c r="E203" s="161">
        <v>0</v>
      </c>
      <c r="F203" s="161">
        <v>0</v>
      </c>
      <c r="G203" s="161">
        <v>0</v>
      </c>
      <c r="H203" s="161">
        <v>0</v>
      </c>
      <c r="I203" s="161">
        <v>0</v>
      </c>
      <c r="J203" s="161">
        <v>0</v>
      </c>
      <c r="K203" s="161">
        <v>0</v>
      </c>
      <c r="L203" s="161">
        <v>0</v>
      </c>
      <c r="M203" s="161">
        <v>0</v>
      </c>
      <c r="N203" s="161">
        <v>0</v>
      </c>
      <c r="O203" s="161">
        <v>0</v>
      </c>
      <c r="P203" s="161">
        <v>0</v>
      </c>
      <c r="Q203" s="161">
        <v>0</v>
      </c>
      <c r="R203" s="161">
        <v>0</v>
      </c>
      <c r="S203" s="161">
        <v>0</v>
      </c>
      <c r="T203" s="161">
        <v>0</v>
      </c>
      <c r="U203" s="161">
        <v>0</v>
      </c>
      <c r="V203" s="161">
        <v>0</v>
      </c>
      <c r="W203" s="161">
        <v>0</v>
      </c>
      <c r="X203" s="161">
        <v>0</v>
      </c>
      <c r="Y203" s="161">
        <v>0</v>
      </c>
      <c r="Z203" s="161">
        <v>0</v>
      </c>
      <c r="AA203" s="161">
        <v>0</v>
      </c>
      <c r="AB203" s="161">
        <v>0</v>
      </c>
      <c r="AC203" s="161">
        <v>0</v>
      </c>
      <c r="AD203" s="161">
        <v>0</v>
      </c>
      <c r="AE203" s="161">
        <v>0</v>
      </c>
      <c r="AF203" s="161">
        <f t="shared" si="64"/>
        <v>0</v>
      </c>
      <c r="AG203" s="161">
        <f t="shared" si="65"/>
        <v>0</v>
      </c>
      <c r="AH203" s="161">
        <f t="shared" si="66"/>
        <v>0</v>
      </c>
      <c r="AI203" s="161"/>
      <c r="AJ203" s="161"/>
      <c r="AK203" s="161">
        <f>VLOOKUP(eurostat_source[[#This Row],[energy carrier EUCalc]],$B$7:$AN$20,COLUMN()-COLUMN($AD$25),FALSE)*eurostat_source[[#This Row],[2020 1]]</f>
        <v>0</v>
      </c>
      <c r="AL203" s="161">
        <f>VLOOKUP(eurostat_source[[#This Row],[energy carrier EUCalc]],$B$7:$AN$20,COLUMN()-COLUMN($AD$25),FALSE)*eurostat_source[[#This Row],[2020 1]]</f>
        <v>0</v>
      </c>
      <c r="AM203" s="161">
        <f>VLOOKUP(eurostat_source[[#This Row],[energy carrier EUCalc]],$B$7:$AN$20,COLUMN()-COLUMN($AD$25),FALSE)*eurostat_source[[#This Row],[2020 1]]</f>
        <v>0</v>
      </c>
      <c r="AN203" s="161">
        <f>VLOOKUP(eurostat_source[[#This Row],[energy carrier EUCalc]],$B$7:$AN$20,COLUMN()-COLUMN($AD$25),FALSE)*eurostat_source[[#This Row],[2020 1]]</f>
        <v>0</v>
      </c>
    </row>
    <row r="204" spans="1:40" x14ac:dyDescent="0.3">
      <c r="A204" t="str">
        <f t="shared" si="63"/>
        <v>gas-ff-naturalLithuania</v>
      </c>
      <c r="B204" t="s">
        <v>24</v>
      </c>
      <c r="C204" t="s">
        <v>33</v>
      </c>
      <c r="D204" s="161">
        <v>0.30206317767567359</v>
      </c>
      <c r="E204" s="161">
        <v>0.36915071015593814</v>
      </c>
      <c r="F204" s="161">
        <v>0.41372018606648642</v>
      </c>
      <c r="G204" s="161">
        <v>0.36575571928422329</v>
      </c>
      <c r="H204" s="161">
        <v>0.33134742877620499</v>
      </c>
      <c r="I204" s="161">
        <v>0.30383449739448953</v>
      </c>
      <c r="J204" s="161">
        <v>0.26613748057737063</v>
      </c>
      <c r="K204" s="161">
        <v>0.24848139093900468</v>
      </c>
      <c r="L204" s="161">
        <v>0.22385128804375437</v>
      </c>
      <c r="M204" s="161">
        <v>0.20115860344928976</v>
      </c>
      <c r="N204" s="161">
        <v>0.20596712786492075</v>
      </c>
      <c r="O204" s="161">
        <v>0.20435561289806814</v>
      </c>
      <c r="P204" s="161">
        <v>0.20571034818026837</v>
      </c>
      <c r="Q204" s="161">
        <v>0.20586970824078113</v>
      </c>
      <c r="R204" s="161">
        <v>0.20270532199178298</v>
      </c>
      <c r="S204" s="161">
        <v>0.20163296032261277</v>
      </c>
      <c r="T204" s="161">
        <v>0.19053970618501131</v>
      </c>
      <c r="U204" s="161">
        <v>0.18452601335471627</v>
      </c>
      <c r="V204" s="161">
        <v>0.17470596743156477</v>
      </c>
      <c r="W204" s="161">
        <v>0.17280417422798466</v>
      </c>
      <c r="X204" s="161">
        <v>0.18604710074560699</v>
      </c>
      <c r="Y204" s="161">
        <v>0.18069848743542385</v>
      </c>
      <c r="Z204" s="161">
        <v>0.17377819961690721</v>
      </c>
      <c r="AA204" s="161">
        <v>0.16157035798679933</v>
      </c>
      <c r="AB204" s="161">
        <v>0.16179656945898524</v>
      </c>
      <c r="AC204" s="161">
        <v>0.1660931783946632</v>
      </c>
      <c r="AD204" s="161">
        <v>0.18548420460374987</v>
      </c>
      <c r="AE204" s="161">
        <v>0.1937483364284687</v>
      </c>
      <c r="AF204" s="161">
        <f t="shared" si="64"/>
        <v>0.19467056873584393</v>
      </c>
      <c r="AG204" s="161">
        <f t="shared" si="65"/>
        <v>0.19666702886627185</v>
      </c>
      <c r="AH204" s="161">
        <f t="shared" si="66"/>
        <v>0.19905331433010057</v>
      </c>
      <c r="AI204" s="161"/>
      <c r="AJ204" s="161"/>
      <c r="AK204" s="161">
        <f>VLOOKUP(eurostat_source[[#This Row],[energy carrier EUCalc]],$B$7:$AN$20,COLUMN()-COLUMN($AD$25),FALSE)*eurostat_source[[#This Row],[2020 1]]</f>
        <v>0</v>
      </c>
      <c r="AL204" s="161">
        <f>VLOOKUP(eurostat_source[[#This Row],[energy carrier EUCalc]],$B$7:$AN$20,COLUMN()-COLUMN($AD$25),FALSE)*eurostat_source[[#This Row],[2020 1]]</f>
        <v>0</v>
      </c>
      <c r="AM204" s="161">
        <f>VLOOKUP(eurostat_source[[#This Row],[energy carrier EUCalc]],$B$7:$AN$20,COLUMN()-COLUMN($AD$25),FALSE)*eurostat_source[[#This Row],[2020 1]]</f>
        <v>0</v>
      </c>
      <c r="AN204" s="161">
        <f>VLOOKUP(eurostat_source[[#This Row],[energy carrier EUCalc]],$B$7:$AN$20,COLUMN()-COLUMN($AD$25),FALSE)*eurostat_source[[#This Row],[2020 1]]</f>
        <v>0</v>
      </c>
    </row>
    <row r="205" spans="1:40" x14ac:dyDescent="0.3">
      <c r="A205" t="str">
        <f t="shared" si="63"/>
        <v>heat-ambientLithuania</v>
      </c>
      <c r="B205" t="s">
        <v>24</v>
      </c>
      <c r="C205" t="s">
        <v>37</v>
      </c>
      <c r="D205" s="161">
        <v>0</v>
      </c>
      <c r="E205" s="161">
        <v>0</v>
      </c>
      <c r="F205" s="161">
        <v>0</v>
      </c>
      <c r="G205" s="161">
        <v>0</v>
      </c>
      <c r="H205" s="161">
        <v>0</v>
      </c>
      <c r="I205" s="161">
        <v>0</v>
      </c>
      <c r="J205" s="161">
        <v>0</v>
      </c>
      <c r="K205" s="161">
        <v>0</v>
      </c>
      <c r="L205" s="161">
        <v>0</v>
      </c>
      <c r="M205" s="161">
        <v>0</v>
      </c>
      <c r="N205" s="161">
        <v>0</v>
      </c>
      <c r="O205" s="161">
        <v>0</v>
      </c>
      <c r="P205" s="161">
        <v>0</v>
      </c>
      <c r="Q205" s="161">
        <v>0</v>
      </c>
      <c r="R205" s="161">
        <v>0</v>
      </c>
      <c r="S205" s="161">
        <v>0</v>
      </c>
      <c r="T205" s="161">
        <v>0</v>
      </c>
      <c r="U205" s="161">
        <v>0</v>
      </c>
      <c r="V205" s="161">
        <v>0</v>
      </c>
      <c r="W205" s="161">
        <v>0</v>
      </c>
      <c r="X205" s="161">
        <v>0</v>
      </c>
      <c r="Y205" s="161">
        <v>0</v>
      </c>
      <c r="Z205" s="161">
        <v>0</v>
      </c>
      <c r="AA205" s="161">
        <v>0</v>
      </c>
      <c r="AB205" s="161">
        <v>0</v>
      </c>
      <c r="AC205" s="161">
        <v>0</v>
      </c>
      <c r="AD205" s="161">
        <v>0</v>
      </c>
      <c r="AE205" s="161">
        <v>0</v>
      </c>
      <c r="AF205" s="161">
        <f t="shared" si="64"/>
        <v>0</v>
      </c>
      <c r="AG205" s="161">
        <f t="shared" si="65"/>
        <v>0</v>
      </c>
      <c r="AH205" s="161">
        <f t="shared" si="66"/>
        <v>0</v>
      </c>
      <c r="AI205" s="161"/>
      <c r="AJ205" s="161"/>
      <c r="AK205" s="161">
        <f>VLOOKUP(eurostat_source[[#This Row],[energy carrier EUCalc]],$B$7:$AN$20,COLUMN()-COLUMN($AD$25),FALSE)*eurostat_source[[#This Row],[2020 1]]</f>
        <v>0</v>
      </c>
      <c r="AL205" s="161">
        <f>VLOOKUP(eurostat_source[[#This Row],[energy carrier EUCalc]],$B$7:$AN$20,COLUMN()-COLUMN($AD$25),FALSE)*eurostat_source[[#This Row],[2020 1]]</f>
        <v>0</v>
      </c>
      <c r="AM205" s="161">
        <f>VLOOKUP(eurostat_source[[#This Row],[energy carrier EUCalc]],$B$7:$AN$20,COLUMN()-COLUMN($AD$25),FALSE)*eurostat_source[[#This Row],[2020 1]]</f>
        <v>0</v>
      </c>
      <c r="AN205" s="161">
        <f>VLOOKUP(eurostat_source[[#This Row],[energy carrier EUCalc]],$B$7:$AN$20,COLUMN()-COLUMN($AD$25),FALSE)*eurostat_source[[#This Row],[2020 1]]</f>
        <v>0</v>
      </c>
    </row>
    <row r="206" spans="1:40" x14ac:dyDescent="0.3">
      <c r="A206" t="str">
        <f t="shared" si="63"/>
        <v>heat-geothermalLithuania</v>
      </c>
      <c r="B206" t="s">
        <v>24</v>
      </c>
      <c r="C206" t="s">
        <v>40</v>
      </c>
      <c r="D206" s="161">
        <v>0</v>
      </c>
      <c r="E206" s="161">
        <v>0</v>
      </c>
      <c r="F206" s="161">
        <v>0</v>
      </c>
      <c r="G206" s="161">
        <v>0</v>
      </c>
      <c r="H206" s="161">
        <v>0</v>
      </c>
      <c r="I206" s="161">
        <v>0</v>
      </c>
      <c r="J206" s="161">
        <v>0</v>
      </c>
      <c r="K206" s="161">
        <v>0</v>
      </c>
      <c r="L206" s="161">
        <v>0</v>
      </c>
      <c r="M206" s="161">
        <v>0</v>
      </c>
      <c r="N206" s="161">
        <v>0</v>
      </c>
      <c r="O206" s="161">
        <v>0</v>
      </c>
      <c r="P206" s="161">
        <v>0</v>
      </c>
      <c r="Q206" s="161">
        <v>0</v>
      </c>
      <c r="R206" s="161">
        <v>0</v>
      </c>
      <c r="S206" s="161">
        <v>0</v>
      </c>
      <c r="T206" s="161">
        <v>0</v>
      </c>
      <c r="U206" s="161">
        <v>0</v>
      </c>
      <c r="V206" s="161">
        <v>0</v>
      </c>
      <c r="W206" s="161">
        <v>0</v>
      </c>
      <c r="X206" s="161">
        <v>0</v>
      </c>
      <c r="Y206" s="161">
        <v>0</v>
      </c>
      <c r="Z206" s="161">
        <v>0</v>
      </c>
      <c r="AA206" s="161">
        <v>0</v>
      </c>
      <c r="AB206" s="161">
        <v>0</v>
      </c>
      <c r="AC206" s="161">
        <v>0</v>
      </c>
      <c r="AD206" s="161">
        <v>0</v>
      </c>
      <c r="AE206" s="161">
        <v>0</v>
      </c>
      <c r="AF206" s="161">
        <f t="shared" si="64"/>
        <v>0</v>
      </c>
      <c r="AG206" s="161">
        <f t="shared" si="65"/>
        <v>0</v>
      </c>
      <c r="AH206" s="161">
        <f t="shared" si="66"/>
        <v>0</v>
      </c>
      <c r="AI206" s="161"/>
      <c r="AJ206" s="161"/>
      <c r="AK206" s="161">
        <f>VLOOKUP(eurostat_source[[#This Row],[energy carrier EUCalc]],$B$7:$AN$20,COLUMN()-COLUMN($AD$25),FALSE)*eurostat_source[[#This Row],[2020 1]]</f>
        <v>0</v>
      </c>
      <c r="AL206" s="161">
        <f>VLOOKUP(eurostat_source[[#This Row],[energy carrier EUCalc]],$B$7:$AN$20,COLUMN()-COLUMN($AD$25),FALSE)*eurostat_source[[#This Row],[2020 1]]</f>
        <v>0</v>
      </c>
      <c r="AM206" s="161">
        <f>VLOOKUP(eurostat_source[[#This Row],[energy carrier EUCalc]],$B$7:$AN$20,COLUMN()-COLUMN($AD$25),FALSE)*eurostat_source[[#This Row],[2020 1]]</f>
        <v>0</v>
      </c>
      <c r="AN206" s="161">
        <f>VLOOKUP(eurostat_source[[#This Row],[energy carrier EUCalc]],$B$7:$AN$20,COLUMN()-COLUMN($AD$25),FALSE)*eurostat_source[[#This Row],[2020 1]]</f>
        <v>0</v>
      </c>
    </row>
    <row r="207" spans="1:40" x14ac:dyDescent="0.3">
      <c r="A207" t="str">
        <f t="shared" si="63"/>
        <v>heat-solarLithuania</v>
      </c>
      <c r="B207" t="s">
        <v>24</v>
      </c>
      <c r="C207" t="s">
        <v>38</v>
      </c>
      <c r="D207" s="161">
        <v>0</v>
      </c>
      <c r="E207" s="161">
        <v>0</v>
      </c>
      <c r="F207" s="161">
        <v>0</v>
      </c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  <c r="L207" s="161">
        <v>0</v>
      </c>
      <c r="M207" s="161">
        <v>0</v>
      </c>
      <c r="N207" s="161">
        <v>0</v>
      </c>
      <c r="O207" s="161">
        <v>0</v>
      </c>
      <c r="P207" s="161">
        <v>0</v>
      </c>
      <c r="Q207" s="161">
        <v>0</v>
      </c>
      <c r="R207" s="161">
        <v>0</v>
      </c>
      <c r="S207" s="161">
        <v>0</v>
      </c>
      <c r="T207" s="161">
        <v>0</v>
      </c>
      <c r="U207" s="161">
        <v>0</v>
      </c>
      <c r="V207" s="161">
        <v>0</v>
      </c>
      <c r="W207" s="161">
        <v>0</v>
      </c>
      <c r="X207" s="161">
        <v>0</v>
      </c>
      <c r="Y207" s="161">
        <v>0</v>
      </c>
      <c r="Z207" s="161">
        <v>0</v>
      </c>
      <c r="AA207" s="161">
        <v>0</v>
      </c>
      <c r="AB207" s="161">
        <v>0</v>
      </c>
      <c r="AC207" s="161">
        <v>0</v>
      </c>
      <c r="AD207" s="161">
        <v>0</v>
      </c>
      <c r="AE207" s="161">
        <v>0</v>
      </c>
      <c r="AF207" s="161">
        <f t="shared" si="64"/>
        <v>0</v>
      </c>
      <c r="AG207" s="161">
        <f t="shared" si="65"/>
        <v>0</v>
      </c>
      <c r="AH207" s="161">
        <f t="shared" si="66"/>
        <v>0</v>
      </c>
      <c r="AI207" s="161"/>
      <c r="AJ207" s="161"/>
      <c r="AK207" s="161">
        <f>VLOOKUP(eurostat_source[[#This Row],[energy carrier EUCalc]],$B$7:$AN$20,COLUMN()-COLUMN($AD$25),FALSE)*eurostat_source[[#This Row],[2020 1]]</f>
        <v>0</v>
      </c>
      <c r="AL207" s="161">
        <f>VLOOKUP(eurostat_source[[#This Row],[energy carrier EUCalc]],$B$7:$AN$20,COLUMN()-COLUMN($AD$25),FALSE)*eurostat_source[[#This Row],[2020 1]]</f>
        <v>0</v>
      </c>
      <c r="AM207" s="161">
        <f>VLOOKUP(eurostat_source[[#This Row],[energy carrier EUCalc]],$B$7:$AN$20,COLUMN()-COLUMN($AD$25),FALSE)*eurostat_source[[#This Row],[2020 1]]</f>
        <v>0</v>
      </c>
      <c r="AN207" s="161">
        <f>VLOOKUP(eurostat_source[[#This Row],[energy carrier EUCalc]],$B$7:$AN$20,COLUMN()-COLUMN($AD$25),FALSE)*eurostat_source[[#This Row],[2020 1]]</f>
        <v>0</v>
      </c>
    </row>
    <row r="208" spans="1:40" x14ac:dyDescent="0.3">
      <c r="A208" t="str">
        <f t="shared" si="63"/>
        <v>liquid-bioLithuania</v>
      </c>
      <c r="B208" t="s">
        <v>24</v>
      </c>
      <c r="C208" t="s">
        <v>76</v>
      </c>
      <c r="D208" s="161">
        <v>0</v>
      </c>
      <c r="E208" s="161">
        <v>0</v>
      </c>
      <c r="F208" s="161">
        <v>0</v>
      </c>
      <c r="G208" s="161">
        <v>0</v>
      </c>
      <c r="H208" s="161">
        <v>0</v>
      </c>
      <c r="I208" s="161">
        <v>0</v>
      </c>
      <c r="J208" s="161">
        <v>0</v>
      </c>
      <c r="K208" s="161">
        <v>0</v>
      </c>
      <c r="L208" s="161">
        <v>0</v>
      </c>
      <c r="M208" s="161">
        <v>0</v>
      </c>
      <c r="N208" s="161">
        <v>0</v>
      </c>
      <c r="O208" s="161">
        <v>0</v>
      </c>
      <c r="P208" s="161">
        <v>0</v>
      </c>
      <c r="Q208" s="161">
        <v>0</v>
      </c>
      <c r="R208" s="161">
        <v>0</v>
      </c>
      <c r="S208" s="161">
        <v>0</v>
      </c>
      <c r="T208" s="161">
        <v>0</v>
      </c>
      <c r="U208" s="161">
        <v>0</v>
      </c>
      <c r="V208" s="161">
        <v>0</v>
      </c>
      <c r="W208" s="161">
        <v>0</v>
      </c>
      <c r="X208" s="161">
        <v>0</v>
      </c>
      <c r="Y208" s="161">
        <v>0</v>
      </c>
      <c r="Z208" s="161">
        <v>0</v>
      </c>
      <c r="AA208" s="161">
        <v>0</v>
      </c>
      <c r="AB208" s="161">
        <v>0</v>
      </c>
      <c r="AC208" s="161">
        <v>0</v>
      </c>
      <c r="AD208" s="161">
        <v>0</v>
      </c>
      <c r="AE208" s="161">
        <v>0</v>
      </c>
      <c r="AF208" s="161">
        <f t="shared" si="64"/>
        <v>0</v>
      </c>
      <c r="AG208" s="161">
        <f t="shared" si="65"/>
        <v>0</v>
      </c>
      <c r="AH208" s="161">
        <f t="shared" si="66"/>
        <v>0</v>
      </c>
      <c r="AI208" s="161"/>
      <c r="AJ208" s="161"/>
      <c r="AK208" s="161">
        <f>VLOOKUP(eurostat_source[[#This Row],[energy carrier EUCalc]],$B$7:$AN$20,COLUMN()-COLUMN($AD$25),FALSE)*eurostat_source[[#This Row],[2020 1]]</f>
        <v>0</v>
      </c>
      <c r="AL208" s="161">
        <f>VLOOKUP(eurostat_source[[#This Row],[energy carrier EUCalc]],$B$7:$AN$20,COLUMN()-COLUMN($AD$25),FALSE)*eurostat_source[[#This Row],[2020 1]]</f>
        <v>0</v>
      </c>
      <c r="AM208" s="161">
        <f>VLOOKUP(eurostat_source[[#This Row],[energy carrier EUCalc]],$B$7:$AN$20,COLUMN()-COLUMN($AD$25),FALSE)*eurostat_source[[#This Row],[2020 1]]</f>
        <v>0</v>
      </c>
      <c r="AN208" s="161">
        <f>VLOOKUP(eurostat_source[[#This Row],[energy carrier EUCalc]],$B$7:$AN$20,COLUMN()-COLUMN($AD$25),FALSE)*eurostat_source[[#This Row],[2020 1]]</f>
        <v>0</v>
      </c>
    </row>
    <row r="209" spans="1:40" x14ac:dyDescent="0.3">
      <c r="A209" t="str">
        <f t="shared" si="63"/>
        <v>liquid-ff-heatingoilLithuania</v>
      </c>
      <c r="B209" t="s">
        <v>24</v>
      </c>
      <c r="C209" t="s">
        <v>34</v>
      </c>
      <c r="D209" s="161">
        <v>2.8590909880274819E-2</v>
      </c>
      <c r="E209" s="161">
        <v>2.0418592822467455E-2</v>
      </c>
      <c r="F209" s="161">
        <v>2.0968656712934332E-2</v>
      </c>
      <c r="G209" s="161">
        <v>1.078703132905069E-2</v>
      </c>
      <c r="H209" s="161">
        <v>2.5644471397920601E-2</v>
      </c>
      <c r="I209" s="161">
        <v>6.1461460006444124E-3</v>
      </c>
      <c r="J209" s="161">
        <v>3.4275228325751765E-3</v>
      </c>
      <c r="K209" s="161">
        <v>1.1096187094495362E-3</v>
      </c>
      <c r="L209" s="161">
        <v>0</v>
      </c>
      <c r="M209" s="161">
        <v>0</v>
      </c>
      <c r="N209" s="161">
        <v>0</v>
      </c>
      <c r="O209" s="161">
        <v>0</v>
      </c>
      <c r="P209" s="161">
        <v>0</v>
      </c>
      <c r="Q209" s="161">
        <v>0</v>
      </c>
      <c r="R209" s="161">
        <v>0</v>
      </c>
      <c r="S209" s="161">
        <v>1.0481632016770613E-3</v>
      </c>
      <c r="T209" s="161">
        <v>1.0015974597449944E-3</v>
      </c>
      <c r="U209" s="161">
        <v>1.0269020391340488E-3</v>
      </c>
      <c r="V209" s="161">
        <v>1.9702744303972063E-3</v>
      </c>
      <c r="W209" s="161">
        <v>2.9351229403730629E-3</v>
      </c>
      <c r="X209" s="161">
        <v>6.7561545180669187E-3</v>
      </c>
      <c r="Y209" s="161">
        <v>7.8633102529731061E-3</v>
      </c>
      <c r="Z209" s="161">
        <v>1.1787836137141853E-2</v>
      </c>
      <c r="AA209" s="161">
        <v>1.026111121640102E-2</v>
      </c>
      <c r="AB209" s="161">
        <v>1.1776484080516351E-2</v>
      </c>
      <c r="AC209" s="161">
        <v>9.9128469980632652E-3</v>
      </c>
      <c r="AD209" s="161">
        <v>1.4823180923066741E-2</v>
      </c>
      <c r="AE209" s="161">
        <v>1.941827771777872E-2</v>
      </c>
      <c r="AF209" s="161">
        <f t="shared" si="64"/>
        <v>2.1257415285643188E-2</v>
      </c>
      <c r="AG209" s="161">
        <f t="shared" si="65"/>
        <v>2.3186129371167787E-2</v>
      </c>
      <c r="AH209" s="161">
        <f t="shared" si="66"/>
        <v>2.5211230014247261E-2</v>
      </c>
      <c r="AI209" s="161"/>
      <c r="AJ209" s="161"/>
      <c r="AK209" s="161">
        <f>VLOOKUP(eurostat_source[[#This Row],[energy carrier EUCalc]],$B$7:$AN$20,COLUMN()-COLUMN($AD$25),FALSE)*eurostat_source[[#This Row],[2020 1]]</f>
        <v>0</v>
      </c>
      <c r="AL209" s="161">
        <f>VLOOKUP(eurostat_source[[#This Row],[energy carrier EUCalc]],$B$7:$AN$20,COLUMN()-COLUMN($AD$25),FALSE)*eurostat_source[[#This Row],[2020 1]]</f>
        <v>0</v>
      </c>
      <c r="AM209" s="161">
        <f>VLOOKUP(eurostat_source[[#This Row],[energy carrier EUCalc]],$B$7:$AN$20,COLUMN()-COLUMN($AD$25),FALSE)*eurostat_source[[#This Row],[2020 1]]</f>
        <v>0</v>
      </c>
      <c r="AN209" s="161">
        <f>VLOOKUP(eurostat_source[[#This Row],[energy carrier EUCalc]],$B$7:$AN$20,COLUMN()-COLUMN($AD$25),FALSE)*eurostat_source[[#This Row],[2020 1]]</f>
        <v>0</v>
      </c>
    </row>
    <row r="210" spans="1:40" x14ac:dyDescent="0.3">
      <c r="A210" t="str">
        <f t="shared" si="63"/>
        <v>solid-bioLithuania</v>
      </c>
      <c r="B210" t="s">
        <v>24</v>
      </c>
      <c r="C210" t="s">
        <v>77</v>
      </c>
      <c r="D210" s="161">
        <v>0.19645293938610112</v>
      </c>
      <c r="E210" s="161">
        <v>0.17298139945144803</v>
      </c>
      <c r="F210" s="161">
        <v>0.25785566076709249</v>
      </c>
      <c r="G210" s="161">
        <v>0.38360974946112675</v>
      </c>
      <c r="H210" s="161">
        <v>0.41685158895336283</v>
      </c>
      <c r="I210" s="161">
        <v>0.47959683026510563</v>
      </c>
      <c r="J210" s="161">
        <v>0.50025779658911673</v>
      </c>
      <c r="K210" s="161">
        <v>0.50646715993381786</v>
      </c>
      <c r="L210" s="161">
        <v>0.55639260315633632</v>
      </c>
      <c r="M210" s="161">
        <v>0.56951101814814853</v>
      </c>
      <c r="N210" s="161">
        <v>0.59690660537002971</v>
      </c>
      <c r="O210" s="161">
        <v>0.59773092420758345</v>
      </c>
      <c r="P210" s="161">
        <v>0.58881679810628829</v>
      </c>
      <c r="Q210" s="161">
        <v>0.57853419056738564</v>
      </c>
      <c r="R210" s="161">
        <v>0.57385406174302722</v>
      </c>
      <c r="S210" s="161">
        <v>0.56980182331168294</v>
      </c>
      <c r="T210" s="161">
        <v>0.562699804972706</v>
      </c>
      <c r="U210" s="161">
        <v>0.55118093734500406</v>
      </c>
      <c r="V210" s="161">
        <v>0.54890198148114444</v>
      </c>
      <c r="W210" s="161">
        <v>0.55558567401303394</v>
      </c>
      <c r="X210" s="161">
        <v>0.53835602429250828</v>
      </c>
      <c r="Y210" s="161">
        <v>0.53329008353453411</v>
      </c>
      <c r="Z210" s="161">
        <v>0.53520309071429795</v>
      </c>
      <c r="AA210" s="161">
        <v>0.53831383419632273</v>
      </c>
      <c r="AB210" s="161">
        <v>0.52897185757489351</v>
      </c>
      <c r="AC210" s="161">
        <v>0.52793307510221643</v>
      </c>
      <c r="AD210" s="161">
        <v>0.50048610766353907</v>
      </c>
      <c r="AE210" s="161">
        <v>0.47950836808349417</v>
      </c>
      <c r="AF210" s="161">
        <f t="shared" si="64"/>
        <v>0.47234111115734317</v>
      </c>
      <c r="AG210" s="161">
        <f t="shared" si="65"/>
        <v>0.46468502412496304</v>
      </c>
      <c r="AH210" s="161">
        <f t="shared" si="66"/>
        <v>0.45559495913615594</v>
      </c>
      <c r="AI210" s="161"/>
      <c r="AJ210" s="161"/>
      <c r="AK210" s="161">
        <f>VLOOKUP(eurostat_source[[#This Row],[energy carrier EUCalc]],$B$7:$AN$20,COLUMN()-COLUMN($AD$25),FALSE)*eurostat_source[[#This Row],[2020 1]]</f>
        <v>0</v>
      </c>
      <c r="AL210" s="161">
        <f>VLOOKUP(eurostat_source[[#This Row],[energy carrier EUCalc]],$B$7:$AN$20,COLUMN()-COLUMN($AD$25),FALSE)*eurostat_source[[#This Row],[2020 1]]</f>
        <v>0</v>
      </c>
      <c r="AM210" s="161">
        <f>VLOOKUP(eurostat_source[[#This Row],[energy carrier EUCalc]],$B$7:$AN$20,COLUMN()-COLUMN($AD$25),FALSE)*eurostat_source[[#This Row],[2020 1]]</f>
        <v>0</v>
      </c>
      <c r="AN210" s="161">
        <f>VLOOKUP(eurostat_source[[#This Row],[energy carrier EUCalc]],$B$7:$AN$20,COLUMN()-COLUMN($AD$25),FALSE)*eurostat_source[[#This Row],[2020 1]]</f>
        <v>0</v>
      </c>
    </row>
    <row r="211" spans="1:40" x14ac:dyDescent="0.3">
      <c r="A211" t="str">
        <f t="shared" si="63"/>
        <v>solid-ff-coalLithuania</v>
      </c>
      <c r="B211" t="s">
        <v>24</v>
      </c>
      <c r="C211" t="s">
        <v>39</v>
      </c>
      <c r="D211" s="161">
        <v>0.33441703554281227</v>
      </c>
      <c r="E211" s="161">
        <v>0.31039705636178683</v>
      </c>
      <c r="F211" s="161">
        <v>0.1272380143260925</v>
      </c>
      <c r="G211" s="161">
        <v>9.7553068920510355E-2</v>
      </c>
      <c r="H211" s="161">
        <v>7.3966617507201626E-2</v>
      </c>
      <c r="I211" s="161">
        <v>4.9610081908236611E-2</v>
      </c>
      <c r="J211" s="161">
        <v>6.836179642037718E-2</v>
      </c>
      <c r="K211" s="161">
        <v>7.2104301834879439E-2</v>
      </c>
      <c r="L211" s="161">
        <v>4.2679187722496667E-2</v>
      </c>
      <c r="M211" s="161">
        <v>4.2340683377707258E-2</v>
      </c>
      <c r="N211" s="161">
        <v>2.4916493533136793E-2</v>
      </c>
      <c r="O211" s="161">
        <v>2.4346263897200963E-2</v>
      </c>
      <c r="P211" s="161">
        <v>3.1847673501972991E-2</v>
      </c>
      <c r="Q211" s="161">
        <v>3.6551869391229203E-2</v>
      </c>
      <c r="R211" s="161">
        <v>3.3099999046750532E-2</v>
      </c>
      <c r="S211" s="161">
        <v>3.6859038458974466E-2</v>
      </c>
      <c r="T211" s="161">
        <v>4.5706949439909057E-2</v>
      </c>
      <c r="U211" s="161">
        <v>4.9687488461074021E-2</v>
      </c>
      <c r="V211" s="161">
        <v>4.9580610277418849E-2</v>
      </c>
      <c r="W211" s="161">
        <v>4.5822538244100264E-2</v>
      </c>
      <c r="X211" s="161">
        <v>5.9898127585394839E-2</v>
      </c>
      <c r="Y211" s="161">
        <v>6.3070818519958757E-2</v>
      </c>
      <c r="Z211" s="161">
        <v>6.2312726661612229E-2</v>
      </c>
      <c r="AA211" s="161">
        <v>6.7629371096722957E-2</v>
      </c>
      <c r="AB211" s="161">
        <v>5.9786782780274286E-2</v>
      </c>
      <c r="AC211" s="161">
        <v>4.9967721110393805E-2</v>
      </c>
      <c r="AD211" s="161">
        <v>5.242205729037383E-2</v>
      </c>
      <c r="AE211" s="161">
        <v>5.8500608319030444E-2</v>
      </c>
      <c r="AF211" s="161">
        <f t="shared" si="64"/>
        <v>5.9381920304826086E-2</v>
      </c>
      <c r="AG211" s="161">
        <f t="shared" si="65"/>
        <v>6.0362051307566812E-2</v>
      </c>
      <c r="AH211" s="161">
        <f t="shared" si="66"/>
        <v>6.1816002613913471E-2</v>
      </c>
      <c r="AI211" s="161"/>
      <c r="AJ211" s="161"/>
      <c r="AK211" s="161">
        <f>VLOOKUP(eurostat_source[[#This Row],[energy carrier EUCalc]],$B$7:$AN$20,COLUMN()-COLUMN($AD$25),FALSE)*eurostat_source[[#This Row],[2020 1]]</f>
        <v>0</v>
      </c>
      <c r="AL211" s="161">
        <f>VLOOKUP(eurostat_source[[#This Row],[energy carrier EUCalc]],$B$7:$AN$20,COLUMN()-COLUMN($AD$25),FALSE)*eurostat_source[[#This Row],[2020 1]]</f>
        <v>0</v>
      </c>
      <c r="AM211" s="161">
        <f>VLOOKUP(eurostat_source[[#This Row],[energy carrier EUCalc]],$B$7:$AN$20,COLUMN()-COLUMN($AD$25),FALSE)*eurostat_source[[#This Row],[2020 1]]</f>
        <v>0</v>
      </c>
      <c r="AN211" s="161">
        <f>VLOOKUP(eurostat_source[[#This Row],[energy carrier EUCalc]],$B$7:$AN$20,COLUMN()-COLUMN($AD$25),FALSE)*eurostat_source[[#This Row],[2020 1]]</f>
        <v>0</v>
      </c>
    </row>
    <row r="212" spans="1:40" x14ac:dyDescent="0.3">
      <c r="A212" t="str">
        <f t="shared" si="63"/>
        <v>solid-wasteLithuania</v>
      </c>
      <c r="B212" t="s">
        <v>24</v>
      </c>
      <c r="C212" t="s">
        <v>78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61">
        <v>0</v>
      </c>
      <c r="J212" s="161">
        <v>0</v>
      </c>
      <c r="K212" s="161">
        <v>0</v>
      </c>
      <c r="L212" s="161">
        <v>0</v>
      </c>
      <c r="M212" s="161">
        <v>0</v>
      </c>
      <c r="N212" s="161">
        <v>0</v>
      </c>
      <c r="O212" s="161">
        <v>0</v>
      </c>
      <c r="P212" s="161">
        <v>0</v>
      </c>
      <c r="Q212" s="161">
        <v>0</v>
      </c>
      <c r="R212" s="161">
        <v>0</v>
      </c>
      <c r="S212" s="161">
        <v>0</v>
      </c>
      <c r="T212" s="161">
        <v>0</v>
      </c>
      <c r="U212" s="161">
        <v>0</v>
      </c>
      <c r="V212" s="161">
        <v>0</v>
      </c>
      <c r="W212" s="161">
        <v>0</v>
      </c>
      <c r="X212" s="161">
        <v>0</v>
      </c>
      <c r="Y212" s="161">
        <v>0</v>
      </c>
      <c r="Z212" s="161">
        <v>0</v>
      </c>
      <c r="AA212" s="161">
        <v>0</v>
      </c>
      <c r="AB212" s="161">
        <v>0</v>
      </c>
      <c r="AC212" s="161">
        <v>0</v>
      </c>
      <c r="AD212" s="161">
        <v>0</v>
      </c>
      <c r="AE212" s="161">
        <v>0</v>
      </c>
      <c r="AF212" s="161">
        <f t="shared" si="64"/>
        <v>0</v>
      </c>
      <c r="AG212" s="161">
        <f t="shared" si="65"/>
        <v>0</v>
      </c>
      <c r="AH212" s="161">
        <f t="shared" si="66"/>
        <v>0</v>
      </c>
      <c r="AI212" s="161"/>
      <c r="AJ212" s="161"/>
      <c r="AK212" s="161">
        <f>VLOOKUP(eurostat_source[[#This Row],[energy carrier EUCalc]],$B$7:$AN$20,COLUMN()-COLUMN($AD$25),FALSE)*eurostat_source[[#This Row],[2020 1]]</f>
        <v>0</v>
      </c>
      <c r="AL212" s="161">
        <f>VLOOKUP(eurostat_source[[#This Row],[energy carrier EUCalc]],$B$7:$AN$20,COLUMN()-COLUMN($AD$25),FALSE)*eurostat_source[[#This Row],[2020 1]]</f>
        <v>0</v>
      </c>
      <c r="AM212" s="161">
        <f>VLOOKUP(eurostat_source[[#This Row],[energy carrier EUCalc]],$B$7:$AN$20,COLUMN()-COLUMN($AD$25),FALSE)*eurostat_source[[#This Row],[2020 1]]</f>
        <v>0</v>
      </c>
      <c r="AN212" s="161">
        <f>VLOOKUP(eurostat_source[[#This Row],[energy carrier EUCalc]],$B$7:$AN$20,COLUMN()-COLUMN($AD$25),FALSE)*eurostat_source[[#This Row],[2020 1]]</f>
        <v>0</v>
      </c>
    </row>
    <row r="213" spans="1:40" x14ac:dyDescent="0.3">
      <c r="A213" t="str">
        <f t="shared" si="63"/>
        <v>electricityLuxembourg</v>
      </c>
      <c r="B213" t="s">
        <v>27</v>
      </c>
      <c r="C213" t="s">
        <v>35</v>
      </c>
      <c r="D213" s="161">
        <v>9.9114125281409088E-2</v>
      </c>
      <c r="E213" s="161">
        <v>8.7455470091979112E-2</v>
      </c>
      <c r="F213" s="161">
        <v>9.2953760426096668E-2</v>
      </c>
      <c r="G213" s="161">
        <v>9.7973366258047451E-2</v>
      </c>
      <c r="H213" s="161">
        <v>0.10149743455430725</v>
      </c>
      <c r="I213" s="161">
        <v>0.10202209676985075</v>
      </c>
      <c r="J213" s="161">
        <v>9.1967637540453076E-2</v>
      </c>
      <c r="K213" s="161">
        <v>9.1034487365320257E-2</v>
      </c>
      <c r="L213" s="161">
        <v>9.0519307079368935E-2</v>
      </c>
      <c r="M213" s="161">
        <v>9.9194213320775937E-2</v>
      </c>
      <c r="N213" s="161">
        <v>0.14561309765533159</v>
      </c>
      <c r="O213" s="161">
        <v>0.13669046192428108</v>
      </c>
      <c r="P213" s="161">
        <v>0.14378080537107094</v>
      </c>
      <c r="Q213" s="161">
        <v>0.14103980756419512</v>
      </c>
      <c r="R213" s="161">
        <v>0.13518817738422378</v>
      </c>
      <c r="S213" s="161">
        <v>0.13827592768791627</v>
      </c>
      <c r="T213" s="161">
        <v>0.13836319661353694</v>
      </c>
      <c r="U213" s="161">
        <v>0.1444103552422269</v>
      </c>
      <c r="V213" s="161">
        <v>0.13037500805555502</v>
      </c>
      <c r="W213" s="161">
        <v>0.15001504606410399</v>
      </c>
      <c r="X213" s="161">
        <v>0.13663548924125402</v>
      </c>
      <c r="Y213" s="161">
        <v>0.15311366953408914</v>
      </c>
      <c r="Z213" s="161">
        <v>0.16046459064261995</v>
      </c>
      <c r="AA213" s="161">
        <v>0.16869422381586724</v>
      </c>
      <c r="AB213" s="161">
        <v>0.18524941518349813</v>
      </c>
      <c r="AC213" s="161">
        <v>0.16655217158995497</v>
      </c>
      <c r="AD213" s="161">
        <v>0.15921231025949767</v>
      </c>
      <c r="AE213" s="161">
        <v>0.15300659254119625</v>
      </c>
      <c r="AF213" s="161">
        <f t="shared" si="64"/>
        <v>0.15386621627109318</v>
      </c>
      <c r="AG213" s="161">
        <f t="shared" si="65"/>
        <v>0.15621533709264698</v>
      </c>
      <c r="AH213" s="161">
        <f t="shared" si="66"/>
        <v>0.15683536619550129</v>
      </c>
      <c r="AI213" s="161"/>
      <c r="AJ213" s="161"/>
      <c r="AK213" s="161">
        <f>VLOOKUP(eurostat_source[[#This Row],[energy carrier EUCalc]],$B$7:$AN$20,COLUMN()-COLUMN($AD$25),FALSE)*eurostat_source[[#This Row],[2020 1]]</f>
        <v>0</v>
      </c>
      <c r="AL213" s="161">
        <f>VLOOKUP(eurostat_source[[#This Row],[energy carrier EUCalc]],$B$7:$AN$20,COLUMN()-COLUMN($AD$25),FALSE)*eurostat_source[[#This Row],[2020 1]]</f>
        <v>0</v>
      </c>
      <c r="AM213" s="161">
        <f>VLOOKUP(eurostat_source[[#This Row],[energy carrier EUCalc]],$B$7:$AN$20,COLUMN()-COLUMN($AD$25),FALSE)*eurostat_source[[#This Row],[2020 1]]</f>
        <v>0</v>
      </c>
      <c r="AN213" s="161">
        <f>VLOOKUP(eurostat_source[[#This Row],[energy carrier EUCalc]],$B$7:$AN$20,COLUMN()-COLUMN($AD$25),FALSE)*eurostat_source[[#This Row],[2020 1]]</f>
        <v>0</v>
      </c>
    </row>
    <row r="214" spans="1:40" x14ac:dyDescent="0.3">
      <c r="A214" t="str">
        <f t="shared" si="63"/>
        <v>gas-bioLuxembourg</v>
      </c>
      <c r="B214" t="s">
        <v>27</v>
      </c>
      <c r="C214" t="s">
        <v>67</v>
      </c>
      <c r="D214" s="161">
        <v>0</v>
      </c>
      <c r="E214" s="161">
        <v>0</v>
      </c>
      <c r="F214" s="161">
        <v>0</v>
      </c>
      <c r="G214" s="161">
        <v>0</v>
      </c>
      <c r="H214" s="161">
        <v>0</v>
      </c>
      <c r="I214" s="161">
        <v>0</v>
      </c>
      <c r="J214" s="161">
        <v>0</v>
      </c>
      <c r="K214" s="161">
        <v>0</v>
      </c>
      <c r="L214" s="161">
        <v>0</v>
      </c>
      <c r="M214" s="161">
        <v>0</v>
      </c>
      <c r="N214" s="161">
        <v>0</v>
      </c>
      <c r="O214" s="161">
        <v>0</v>
      </c>
      <c r="P214" s="161">
        <v>0</v>
      </c>
      <c r="Q214" s="161">
        <v>0</v>
      </c>
      <c r="R214" s="161">
        <v>0</v>
      </c>
      <c r="S214" s="161">
        <v>0</v>
      </c>
      <c r="T214" s="161">
        <v>0</v>
      </c>
      <c r="U214" s="161">
        <v>0</v>
      </c>
      <c r="V214" s="161">
        <v>0</v>
      </c>
      <c r="W214" s="161">
        <v>0</v>
      </c>
      <c r="X214" s="161">
        <v>0</v>
      </c>
      <c r="Y214" s="161">
        <v>0</v>
      </c>
      <c r="Z214" s="161">
        <v>0</v>
      </c>
      <c r="AA214" s="161">
        <v>0</v>
      </c>
      <c r="AB214" s="161">
        <v>0</v>
      </c>
      <c r="AC214" s="161">
        <v>0</v>
      </c>
      <c r="AD214" s="161">
        <v>0</v>
      </c>
      <c r="AE214" s="161">
        <v>0</v>
      </c>
      <c r="AF214" s="161">
        <f t="shared" si="64"/>
        <v>0</v>
      </c>
      <c r="AG214" s="161">
        <f t="shared" si="65"/>
        <v>0</v>
      </c>
      <c r="AH214" s="161">
        <f t="shared" si="66"/>
        <v>0</v>
      </c>
      <c r="AI214" s="161"/>
      <c r="AJ214" s="161"/>
      <c r="AK214" s="161">
        <f>VLOOKUP(eurostat_source[[#This Row],[energy carrier EUCalc]],$B$7:$AN$20,COLUMN()-COLUMN($AD$25),FALSE)*eurostat_source[[#This Row],[2020 1]]</f>
        <v>0</v>
      </c>
      <c r="AL214" s="161">
        <f>VLOOKUP(eurostat_source[[#This Row],[energy carrier EUCalc]],$B$7:$AN$20,COLUMN()-COLUMN($AD$25),FALSE)*eurostat_source[[#This Row],[2020 1]]</f>
        <v>0</v>
      </c>
      <c r="AM214" s="161">
        <f>VLOOKUP(eurostat_source[[#This Row],[energy carrier EUCalc]],$B$7:$AN$20,COLUMN()-COLUMN($AD$25),FALSE)*eurostat_source[[#This Row],[2020 1]]</f>
        <v>0</v>
      </c>
      <c r="AN214" s="161">
        <f>VLOOKUP(eurostat_source[[#This Row],[energy carrier EUCalc]],$B$7:$AN$20,COLUMN()-COLUMN($AD$25),FALSE)*eurostat_source[[#This Row],[2020 1]]</f>
        <v>0</v>
      </c>
    </row>
    <row r="215" spans="1:40" x14ac:dyDescent="0.3">
      <c r="A215" t="str">
        <f t="shared" si="63"/>
        <v>gas-ff-naturalLuxembourg</v>
      </c>
      <c r="B215" t="s">
        <v>27</v>
      </c>
      <c r="C215" t="s">
        <v>33</v>
      </c>
      <c r="D215" s="161">
        <v>0.30623119345507183</v>
      </c>
      <c r="E215" s="161">
        <v>0.28816625627226494</v>
      </c>
      <c r="F215" s="161">
        <v>0.30256554488165449</v>
      </c>
      <c r="G215" s="161">
        <v>0.31963136079019311</v>
      </c>
      <c r="H215" s="161">
        <v>0.32290603793694883</v>
      </c>
      <c r="I215" s="161">
        <v>0.34638795896570607</v>
      </c>
      <c r="J215" s="161">
        <v>0.36561165048543687</v>
      </c>
      <c r="K215" s="161">
        <v>0.35006379127228515</v>
      </c>
      <c r="L215" s="161">
        <v>0.35946375968868405</v>
      </c>
      <c r="M215" s="161">
        <v>0.38249571548360334</v>
      </c>
      <c r="N215" s="161">
        <v>0.34652146963900221</v>
      </c>
      <c r="O215" s="161">
        <v>0.35480395697013228</v>
      </c>
      <c r="P215" s="161">
        <v>0.36674395371877583</v>
      </c>
      <c r="Q215" s="161">
        <v>0.3771426633849394</v>
      </c>
      <c r="R215" s="161">
        <v>0.3857814450613512</v>
      </c>
      <c r="S215" s="161">
        <v>0.3942835394862037</v>
      </c>
      <c r="T215" s="161">
        <v>0.37174603850823662</v>
      </c>
      <c r="U215" s="161">
        <v>0.37598974271169094</v>
      </c>
      <c r="V215" s="161">
        <v>0.39426717883722706</v>
      </c>
      <c r="W215" s="161">
        <v>0.38326761932686226</v>
      </c>
      <c r="X215" s="161">
        <v>0.45143456444525887</v>
      </c>
      <c r="Y215" s="161">
        <v>0.45276907700221219</v>
      </c>
      <c r="Z215" s="161">
        <v>0.40747181321892328</v>
      </c>
      <c r="AA215" s="161">
        <v>0.42404222714115453</v>
      </c>
      <c r="AB215" s="161">
        <v>0.43369736118863689</v>
      </c>
      <c r="AC215" s="161">
        <v>0.43410857264761554</v>
      </c>
      <c r="AD215" s="161">
        <v>0.44728793150853768</v>
      </c>
      <c r="AE215" s="161">
        <v>0.45615071286988673</v>
      </c>
      <c r="AF215" s="161">
        <f t="shared" si="64"/>
        <v>0.4641668098857063</v>
      </c>
      <c r="AG215" s="161">
        <f t="shared" si="65"/>
        <v>0.47115677299055425</v>
      </c>
      <c r="AH215" s="161">
        <f t="shared" si="66"/>
        <v>0.47994568835692347</v>
      </c>
      <c r="AI215" s="161"/>
      <c r="AJ215" s="161"/>
      <c r="AK215" s="161">
        <f>VLOOKUP(eurostat_source[[#This Row],[energy carrier EUCalc]],$B$7:$AN$20,COLUMN()-COLUMN($AD$25),FALSE)*eurostat_source[[#This Row],[2020 1]]</f>
        <v>0</v>
      </c>
      <c r="AL215" s="161">
        <f>VLOOKUP(eurostat_source[[#This Row],[energy carrier EUCalc]],$B$7:$AN$20,COLUMN()-COLUMN($AD$25),FALSE)*eurostat_source[[#This Row],[2020 1]]</f>
        <v>0</v>
      </c>
      <c r="AM215" s="161">
        <f>VLOOKUP(eurostat_source[[#This Row],[energy carrier EUCalc]],$B$7:$AN$20,COLUMN()-COLUMN($AD$25),FALSE)*eurostat_source[[#This Row],[2020 1]]</f>
        <v>0</v>
      </c>
      <c r="AN215" s="161">
        <f>VLOOKUP(eurostat_source[[#This Row],[energy carrier EUCalc]],$B$7:$AN$20,COLUMN()-COLUMN($AD$25),FALSE)*eurostat_source[[#This Row],[2020 1]]</f>
        <v>0</v>
      </c>
    </row>
    <row r="216" spans="1:40" x14ac:dyDescent="0.3">
      <c r="A216" t="str">
        <f t="shared" si="63"/>
        <v>heat-ambientLuxembourg</v>
      </c>
      <c r="B216" t="s">
        <v>27</v>
      </c>
      <c r="C216" t="s">
        <v>37</v>
      </c>
      <c r="D216" s="161">
        <v>0</v>
      </c>
      <c r="E216" s="161">
        <v>0</v>
      </c>
      <c r="F216" s="161">
        <v>0</v>
      </c>
      <c r="G216" s="161">
        <v>0</v>
      </c>
      <c r="H216" s="161">
        <v>0</v>
      </c>
      <c r="I216" s="161">
        <v>0</v>
      </c>
      <c r="J216" s="161">
        <v>0</v>
      </c>
      <c r="K216" s="161">
        <v>0</v>
      </c>
      <c r="L216" s="161">
        <v>0</v>
      </c>
      <c r="M216" s="161">
        <v>0</v>
      </c>
      <c r="N216" s="161">
        <v>0</v>
      </c>
      <c r="O216" s="161">
        <v>8.1345655546781695E-5</v>
      </c>
      <c r="P216" s="161">
        <v>1.1169047673218487E-4</v>
      </c>
      <c r="Q216" s="161">
        <v>1.7951101200330298E-4</v>
      </c>
      <c r="R216" s="161">
        <v>2.0993990470227899E-4</v>
      </c>
      <c r="S216" s="161">
        <v>2.5118934348239771E-4</v>
      </c>
      <c r="T216" s="161">
        <v>3.1951418352507412E-4</v>
      </c>
      <c r="U216" s="161">
        <v>4.6388745652299428E-4</v>
      </c>
      <c r="V216" s="161">
        <v>7.9676762311329152E-4</v>
      </c>
      <c r="W216" s="161">
        <v>1.2326198669773615E-3</v>
      </c>
      <c r="X216" s="161">
        <v>1.6803839540876998E-3</v>
      </c>
      <c r="Y216" s="161">
        <v>2.3293451487309881E-3</v>
      </c>
      <c r="Z216" s="161">
        <v>3.1826576718747145E-3</v>
      </c>
      <c r="AA216" s="161">
        <v>3.7980388818220972E-3</v>
      </c>
      <c r="AB216" s="161">
        <v>5.0769315988393147E-3</v>
      </c>
      <c r="AC216" s="161">
        <v>6.7679312011805718E-3</v>
      </c>
      <c r="AD216" s="161">
        <v>7.7972561698254521E-3</v>
      </c>
      <c r="AE216" s="161">
        <v>8.9588984014664554E-3</v>
      </c>
      <c r="AF216" s="161">
        <f t="shared" si="64"/>
        <v>9.8083994959608008E-3</v>
      </c>
      <c r="AG216" s="161">
        <f t="shared" si="65"/>
        <v>1.0709562683245551E-2</v>
      </c>
      <c r="AH216" s="161">
        <f t="shared" si="66"/>
        <v>1.1657256964872371E-2</v>
      </c>
      <c r="AI216" s="161"/>
      <c r="AJ216" s="161"/>
      <c r="AK216" s="161">
        <f>VLOOKUP(eurostat_source[[#This Row],[energy carrier EUCalc]],$B$7:$AN$20,COLUMN()-COLUMN($AD$25),FALSE)*eurostat_source[[#This Row],[2020 1]]</f>
        <v>0</v>
      </c>
      <c r="AL216" s="161">
        <f>VLOOKUP(eurostat_source[[#This Row],[energy carrier EUCalc]],$B$7:$AN$20,COLUMN()-COLUMN($AD$25),FALSE)*eurostat_source[[#This Row],[2020 1]]</f>
        <v>0</v>
      </c>
      <c r="AM216" s="161">
        <f>VLOOKUP(eurostat_source[[#This Row],[energy carrier EUCalc]],$B$7:$AN$20,COLUMN()-COLUMN($AD$25),FALSE)*eurostat_source[[#This Row],[2020 1]]</f>
        <v>0</v>
      </c>
      <c r="AN216" s="161">
        <f>VLOOKUP(eurostat_source[[#This Row],[energy carrier EUCalc]],$B$7:$AN$20,COLUMN()-COLUMN($AD$25),FALSE)*eurostat_source[[#This Row],[2020 1]]</f>
        <v>0</v>
      </c>
    </row>
    <row r="217" spans="1:40" x14ac:dyDescent="0.3">
      <c r="A217" t="str">
        <f t="shared" si="63"/>
        <v>heat-geothermalLuxembourg</v>
      </c>
      <c r="B217" t="s">
        <v>27</v>
      </c>
      <c r="C217" t="s">
        <v>40</v>
      </c>
      <c r="D217" s="161">
        <v>0</v>
      </c>
      <c r="E217" s="161">
        <v>0</v>
      </c>
      <c r="F217" s="161">
        <v>0</v>
      </c>
      <c r="G217" s="161">
        <v>0</v>
      </c>
      <c r="H217" s="161">
        <v>0</v>
      </c>
      <c r="I217" s="161">
        <v>0</v>
      </c>
      <c r="J217" s="161">
        <v>0</v>
      </c>
      <c r="K217" s="161">
        <v>0</v>
      </c>
      <c r="L217" s="161">
        <v>0</v>
      </c>
      <c r="M217" s="161">
        <v>0</v>
      </c>
      <c r="N217" s="161">
        <v>0</v>
      </c>
      <c r="O217" s="161">
        <v>0</v>
      </c>
      <c r="P217" s="161">
        <v>0</v>
      </c>
      <c r="Q217" s="161">
        <v>0</v>
      </c>
      <c r="R217" s="161">
        <v>0</v>
      </c>
      <c r="S217" s="161">
        <v>0</v>
      </c>
      <c r="T217" s="161">
        <v>0</v>
      </c>
      <c r="U217" s="161">
        <v>0</v>
      </c>
      <c r="V217" s="161">
        <v>0</v>
      </c>
      <c r="W217" s="161">
        <v>0</v>
      </c>
      <c r="X217" s="161">
        <v>0</v>
      </c>
      <c r="Y217" s="161">
        <v>0</v>
      </c>
      <c r="Z217" s="161">
        <v>0</v>
      </c>
      <c r="AA217" s="161">
        <v>0</v>
      </c>
      <c r="AB217" s="161">
        <v>0</v>
      </c>
      <c r="AC217" s="161">
        <v>0</v>
      </c>
      <c r="AD217" s="161">
        <v>0</v>
      </c>
      <c r="AE217" s="161">
        <v>0</v>
      </c>
      <c r="AF217" s="161">
        <f t="shared" si="64"/>
        <v>0</v>
      </c>
      <c r="AG217" s="161">
        <f t="shared" si="65"/>
        <v>0</v>
      </c>
      <c r="AH217" s="161">
        <f t="shared" si="66"/>
        <v>0</v>
      </c>
      <c r="AI217" s="161"/>
      <c r="AJ217" s="161"/>
      <c r="AK217" s="161">
        <f>VLOOKUP(eurostat_source[[#This Row],[energy carrier EUCalc]],$B$7:$AN$20,COLUMN()-COLUMN($AD$25),FALSE)*eurostat_source[[#This Row],[2020 1]]</f>
        <v>0</v>
      </c>
      <c r="AL217" s="161">
        <f>VLOOKUP(eurostat_source[[#This Row],[energy carrier EUCalc]],$B$7:$AN$20,COLUMN()-COLUMN($AD$25),FALSE)*eurostat_source[[#This Row],[2020 1]]</f>
        <v>0</v>
      </c>
      <c r="AM217" s="161">
        <f>VLOOKUP(eurostat_source[[#This Row],[energy carrier EUCalc]],$B$7:$AN$20,COLUMN()-COLUMN($AD$25),FALSE)*eurostat_source[[#This Row],[2020 1]]</f>
        <v>0</v>
      </c>
      <c r="AN217" s="161">
        <f>VLOOKUP(eurostat_source[[#This Row],[energy carrier EUCalc]],$B$7:$AN$20,COLUMN()-COLUMN($AD$25),FALSE)*eurostat_source[[#This Row],[2020 1]]</f>
        <v>0</v>
      </c>
    </row>
    <row r="218" spans="1:40" x14ac:dyDescent="0.3">
      <c r="A218" t="str">
        <f t="shared" ref="A218:A281" si="67">C218&amp;B218</f>
        <v>heat-solarLuxembourg</v>
      </c>
      <c r="B218" t="s">
        <v>27</v>
      </c>
      <c r="C218" t="s">
        <v>38</v>
      </c>
      <c r="D218" s="161">
        <v>0</v>
      </c>
      <c r="E218" s="161">
        <v>0</v>
      </c>
      <c r="F218" s="161">
        <v>0</v>
      </c>
      <c r="G218" s="161">
        <v>0</v>
      </c>
      <c r="H218" s="161">
        <v>0</v>
      </c>
      <c r="I218" s="161">
        <v>0</v>
      </c>
      <c r="J218" s="161">
        <v>0</v>
      </c>
      <c r="K218" s="161">
        <v>0</v>
      </c>
      <c r="L218" s="161">
        <v>0</v>
      </c>
      <c r="M218" s="161">
        <v>0</v>
      </c>
      <c r="N218" s="161">
        <v>2.1373458439310068E-6</v>
      </c>
      <c r="O218" s="161">
        <v>4.7616969100555147E-5</v>
      </c>
      <c r="P218" s="161">
        <v>1.6753571509827732E-4</v>
      </c>
      <c r="Q218" s="161">
        <v>2.6128825080480773E-4</v>
      </c>
      <c r="R218" s="161">
        <v>3.3365449140183617E-4</v>
      </c>
      <c r="S218" s="161">
        <v>4.4529019980970501E-4</v>
      </c>
      <c r="T218" s="161">
        <v>5.7318908074801178E-4</v>
      </c>
      <c r="U218" s="161">
        <v>8.063279823682947E-4</v>
      </c>
      <c r="V218" s="161">
        <v>1.0232995943906E-3</v>
      </c>
      <c r="W218" s="161">
        <v>1.325211030693971E-3</v>
      </c>
      <c r="X218" s="161">
        <v>1.7759046196912929E-3</v>
      </c>
      <c r="Y218" s="161">
        <v>2.3648917084512994E-3</v>
      </c>
      <c r="Z218" s="161">
        <v>2.7774440591408251E-3</v>
      </c>
      <c r="AA218" s="161">
        <v>3.2712012099237789E-3</v>
      </c>
      <c r="AB218" s="161">
        <v>3.7496431447575302E-3</v>
      </c>
      <c r="AC218" s="161">
        <v>3.7362581443185984E-3</v>
      </c>
      <c r="AD218" s="161">
        <v>3.9043167445697003E-3</v>
      </c>
      <c r="AE218" s="161">
        <v>4.172663795690478E-3</v>
      </c>
      <c r="AF218" s="161">
        <f t="shared" si="64"/>
        <v>4.5092973770226967E-3</v>
      </c>
      <c r="AG218" s="161">
        <f t="shared" si="65"/>
        <v>4.8578971552859064E-3</v>
      </c>
      <c r="AH218" s="161">
        <f t="shared" si="66"/>
        <v>5.2111657677451004E-3</v>
      </c>
      <c r="AI218" s="161"/>
      <c r="AJ218" s="161"/>
      <c r="AK218" s="161">
        <f>VLOOKUP(eurostat_source[[#This Row],[energy carrier EUCalc]],$B$7:$AN$20,COLUMN()-COLUMN($AD$25),FALSE)*eurostat_source[[#This Row],[2020 1]]</f>
        <v>0</v>
      </c>
      <c r="AL218" s="161">
        <f>VLOOKUP(eurostat_source[[#This Row],[energy carrier EUCalc]],$B$7:$AN$20,COLUMN()-COLUMN($AD$25),FALSE)*eurostat_source[[#This Row],[2020 1]]</f>
        <v>0</v>
      </c>
      <c r="AM218" s="161">
        <f>VLOOKUP(eurostat_source[[#This Row],[energy carrier EUCalc]],$B$7:$AN$20,COLUMN()-COLUMN($AD$25),FALSE)*eurostat_source[[#This Row],[2020 1]]</f>
        <v>0</v>
      </c>
      <c r="AN218" s="161">
        <f>VLOOKUP(eurostat_source[[#This Row],[energy carrier EUCalc]],$B$7:$AN$20,COLUMN()-COLUMN($AD$25),FALSE)*eurostat_source[[#This Row],[2020 1]]</f>
        <v>0</v>
      </c>
    </row>
    <row r="219" spans="1:40" x14ac:dyDescent="0.3">
      <c r="A219" t="str">
        <f t="shared" si="67"/>
        <v>liquid-bioLuxembourg</v>
      </c>
      <c r="B219" t="s">
        <v>27</v>
      </c>
      <c r="C219" t="s">
        <v>76</v>
      </c>
      <c r="D219" s="161">
        <v>0</v>
      </c>
      <c r="E219" s="161">
        <v>0</v>
      </c>
      <c r="F219" s="161">
        <v>0</v>
      </c>
      <c r="G219" s="161">
        <v>0</v>
      </c>
      <c r="H219" s="161">
        <v>0</v>
      </c>
      <c r="I219" s="161">
        <v>0</v>
      </c>
      <c r="J219" s="161">
        <v>0</v>
      </c>
      <c r="K219" s="161">
        <v>0</v>
      </c>
      <c r="L219" s="161">
        <v>0</v>
      </c>
      <c r="M219" s="161">
        <v>0</v>
      </c>
      <c r="N219" s="161">
        <v>0</v>
      </c>
      <c r="O219" s="161">
        <v>0</v>
      </c>
      <c r="P219" s="161">
        <v>0</v>
      </c>
      <c r="Q219" s="161">
        <v>0</v>
      </c>
      <c r="R219" s="161">
        <v>0</v>
      </c>
      <c r="S219" s="161">
        <v>0</v>
      </c>
      <c r="T219" s="161">
        <v>0</v>
      </c>
      <c r="U219" s="161">
        <v>0</v>
      </c>
      <c r="V219" s="161">
        <v>0</v>
      </c>
      <c r="W219" s="161">
        <v>0</v>
      </c>
      <c r="X219" s="161">
        <v>0</v>
      </c>
      <c r="Y219" s="161">
        <v>0</v>
      </c>
      <c r="Z219" s="161">
        <v>0</v>
      </c>
      <c r="AA219" s="161">
        <v>0</v>
      </c>
      <c r="AB219" s="161">
        <v>0</v>
      </c>
      <c r="AC219" s="161">
        <v>0</v>
      </c>
      <c r="AD219" s="161">
        <v>0</v>
      </c>
      <c r="AE219" s="161">
        <v>0</v>
      </c>
      <c r="AF219" s="161">
        <f t="shared" ref="AF219:AF282" si="68">MAX(0,AE219+(AE219-U219)/10)</f>
        <v>0</v>
      </c>
      <c r="AG219" s="161">
        <f t="shared" ref="AG219:AG282" si="69">MAX(0,AF219+(AF219-V219)/10)</f>
        <v>0</v>
      </c>
      <c r="AH219" s="161">
        <f t="shared" ref="AH219:AH282" si="70">MAX(0,AG219+(AG219-W219)/10)</f>
        <v>0</v>
      </c>
      <c r="AI219" s="161"/>
      <c r="AJ219" s="161"/>
      <c r="AK219" s="161">
        <f>VLOOKUP(eurostat_source[[#This Row],[energy carrier EUCalc]],$B$7:$AN$20,COLUMN()-COLUMN($AD$25),FALSE)*eurostat_source[[#This Row],[2020 1]]</f>
        <v>0</v>
      </c>
      <c r="AL219" s="161">
        <f>VLOOKUP(eurostat_source[[#This Row],[energy carrier EUCalc]],$B$7:$AN$20,COLUMN()-COLUMN($AD$25),FALSE)*eurostat_source[[#This Row],[2020 1]]</f>
        <v>0</v>
      </c>
      <c r="AM219" s="161">
        <f>VLOOKUP(eurostat_source[[#This Row],[energy carrier EUCalc]],$B$7:$AN$20,COLUMN()-COLUMN($AD$25),FALSE)*eurostat_source[[#This Row],[2020 1]]</f>
        <v>0</v>
      </c>
      <c r="AN219" s="161">
        <f>VLOOKUP(eurostat_source[[#This Row],[energy carrier EUCalc]],$B$7:$AN$20,COLUMN()-COLUMN($AD$25),FALSE)*eurostat_source[[#This Row],[2020 1]]</f>
        <v>0</v>
      </c>
    </row>
    <row r="220" spans="1:40" x14ac:dyDescent="0.3">
      <c r="A220" t="str">
        <f t="shared" si="67"/>
        <v>liquid-ff-heatingoilLuxembourg</v>
      </c>
      <c r="B220" t="s">
        <v>27</v>
      </c>
      <c r="C220" t="s">
        <v>34</v>
      </c>
      <c r="D220" s="161">
        <v>0.5817925581712371</v>
      </c>
      <c r="E220" s="161">
        <v>0.61135396305604206</v>
      </c>
      <c r="F220" s="161">
        <v>0.56544292783251449</v>
      </c>
      <c r="G220" s="161">
        <v>0.54773965958197379</v>
      </c>
      <c r="H220" s="161">
        <v>0.54082432562699279</v>
      </c>
      <c r="I220" s="161">
        <v>0.5191771600893923</v>
      </c>
      <c r="J220" s="161">
        <v>0.51234466019417479</v>
      </c>
      <c r="K220" s="161">
        <v>0.52874782074318505</v>
      </c>
      <c r="L220" s="161">
        <v>0.52201799395515569</v>
      </c>
      <c r="M220" s="161">
        <v>0.48855565845008181</v>
      </c>
      <c r="N220" s="161">
        <v>0.47233847008784496</v>
      </c>
      <c r="O220" s="161">
        <v>0.47359043851260463</v>
      </c>
      <c r="P220" s="161">
        <v>0.4560218747867022</v>
      </c>
      <c r="Q220" s="161">
        <v>0.44927816627506667</v>
      </c>
      <c r="R220" s="161">
        <v>0.44652343266739897</v>
      </c>
      <c r="S220" s="161">
        <v>0.43551855375832538</v>
      </c>
      <c r="T220" s="161">
        <v>0.45732936490262571</v>
      </c>
      <c r="U220" s="161">
        <v>0.44933771604114858</v>
      </c>
      <c r="V220" s="161">
        <v>0.44249505437743741</v>
      </c>
      <c r="W220" s="161">
        <v>0.43015732781901511</v>
      </c>
      <c r="X220" s="161">
        <v>0.37273918179727006</v>
      </c>
      <c r="Y220" s="161">
        <v>0.35936526390184131</v>
      </c>
      <c r="Z220" s="161">
        <v>0.38993970665792443</v>
      </c>
      <c r="AA220" s="161">
        <v>0.36071754089001512</v>
      </c>
      <c r="AB220" s="161">
        <v>0.32612734299434565</v>
      </c>
      <c r="AC220" s="161">
        <v>0.3437337920965125</v>
      </c>
      <c r="AD220" s="161">
        <v>0.33278848615285433</v>
      </c>
      <c r="AE220" s="161">
        <v>0.32697207583811672</v>
      </c>
      <c r="AF220" s="161">
        <f t="shared" si="68"/>
        <v>0.31473551181781351</v>
      </c>
      <c r="AG220" s="161">
        <f t="shared" si="69"/>
        <v>0.30195955756185111</v>
      </c>
      <c r="AH220" s="161">
        <f t="shared" si="70"/>
        <v>0.28913978053613471</v>
      </c>
      <c r="AI220" s="161"/>
      <c r="AJ220" s="161"/>
      <c r="AK220" s="161">
        <f>VLOOKUP(eurostat_source[[#This Row],[energy carrier EUCalc]],$B$7:$AN$20,COLUMN()-COLUMN($AD$25),FALSE)*eurostat_source[[#This Row],[2020 1]]</f>
        <v>0</v>
      </c>
      <c r="AL220" s="161">
        <f>VLOOKUP(eurostat_source[[#This Row],[energy carrier EUCalc]],$B$7:$AN$20,COLUMN()-COLUMN($AD$25),FALSE)*eurostat_source[[#This Row],[2020 1]]</f>
        <v>0</v>
      </c>
      <c r="AM220" s="161">
        <f>VLOOKUP(eurostat_source[[#This Row],[energy carrier EUCalc]],$B$7:$AN$20,COLUMN()-COLUMN($AD$25),FALSE)*eurostat_source[[#This Row],[2020 1]]</f>
        <v>0</v>
      </c>
      <c r="AN220" s="161">
        <f>VLOOKUP(eurostat_source[[#This Row],[energy carrier EUCalc]],$B$7:$AN$20,COLUMN()-COLUMN($AD$25),FALSE)*eurostat_source[[#This Row],[2020 1]]</f>
        <v>0</v>
      </c>
    </row>
    <row r="221" spans="1:40" x14ac:dyDescent="0.3">
      <c r="A221" t="str">
        <f t="shared" si="67"/>
        <v>solid-bioLuxembourg</v>
      </c>
      <c r="B221" t="s">
        <v>27</v>
      </c>
      <c r="C221" t="s">
        <v>77</v>
      </c>
      <c r="D221" s="161">
        <v>0</v>
      </c>
      <c r="E221" s="161">
        <v>0</v>
      </c>
      <c r="F221" s="161">
        <v>2.708104449932763E-2</v>
      </c>
      <c r="G221" s="161">
        <v>2.7173472087485669E-2</v>
      </c>
      <c r="H221" s="161">
        <v>2.8020741823949129E-2</v>
      </c>
      <c r="I221" s="161">
        <v>2.7654170294115005E-2</v>
      </c>
      <c r="J221" s="161">
        <v>2.4928802588996761E-2</v>
      </c>
      <c r="K221" s="161">
        <v>2.5726919916904348E-2</v>
      </c>
      <c r="L221" s="161">
        <v>2.4610695412691619E-2</v>
      </c>
      <c r="M221" s="161">
        <v>2.6969258266622088E-2</v>
      </c>
      <c r="N221" s="161">
        <v>3.2276059589202127E-2</v>
      </c>
      <c r="O221" s="161">
        <v>3.2351762423068843E-2</v>
      </c>
      <c r="P221" s="161">
        <v>3.116577969260299E-2</v>
      </c>
      <c r="Q221" s="161">
        <v>3.0692393918964739E-2</v>
      </c>
      <c r="R221" s="161">
        <v>3.0737451404535453E-2</v>
      </c>
      <c r="S221" s="161">
        <v>2.9859181731684108E-2</v>
      </c>
      <c r="T221" s="161">
        <v>3.0475843759500704E-2</v>
      </c>
      <c r="U221" s="161">
        <v>2.7968630855085934E-2</v>
      </c>
      <c r="V221" s="161">
        <v>3.0117035008953873E-2</v>
      </c>
      <c r="W221" s="161">
        <v>3.3002962917238941E-2</v>
      </c>
      <c r="X221" s="161">
        <v>3.4553138731095688E-2</v>
      </c>
      <c r="Y221" s="161">
        <v>2.8918171819523844E-2</v>
      </c>
      <c r="Z221" s="161">
        <v>3.5251548058538106E-2</v>
      </c>
      <c r="AA221" s="161">
        <v>3.820474554541721E-2</v>
      </c>
      <c r="AB221" s="161">
        <v>4.5040457797340311E-2</v>
      </c>
      <c r="AC221" s="161">
        <v>4.3895650948547679E-2</v>
      </c>
      <c r="AD221" s="161">
        <v>4.7896618091833931E-2</v>
      </c>
      <c r="AE221" s="161">
        <v>5.0012711046377167E-2</v>
      </c>
      <c r="AF221" s="161">
        <f t="shared" si="68"/>
        <v>5.2217119065506287E-2</v>
      </c>
      <c r="AG221" s="161">
        <f t="shared" si="69"/>
        <v>5.4427127471161532E-2</v>
      </c>
      <c r="AH221" s="161">
        <f t="shared" si="70"/>
        <v>5.6569543926553792E-2</v>
      </c>
      <c r="AI221" s="161"/>
      <c r="AJ221" s="161"/>
      <c r="AK221" s="161">
        <f>VLOOKUP(eurostat_source[[#This Row],[energy carrier EUCalc]],$B$7:$AN$20,COLUMN()-COLUMN($AD$25),FALSE)*eurostat_source[[#This Row],[2020 1]]</f>
        <v>0</v>
      </c>
      <c r="AL221" s="161">
        <f>VLOOKUP(eurostat_source[[#This Row],[energy carrier EUCalc]],$B$7:$AN$20,COLUMN()-COLUMN($AD$25),FALSE)*eurostat_source[[#This Row],[2020 1]]</f>
        <v>0</v>
      </c>
      <c r="AM221" s="161">
        <f>VLOOKUP(eurostat_source[[#This Row],[energy carrier EUCalc]],$B$7:$AN$20,COLUMN()-COLUMN($AD$25),FALSE)*eurostat_source[[#This Row],[2020 1]]</f>
        <v>0</v>
      </c>
      <c r="AN221" s="161">
        <f>VLOOKUP(eurostat_source[[#This Row],[energy carrier EUCalc]],$B$7:$AN$20,COLUMN()-COLUMN($AD$25),FALSE)*eurostat_source[[#This Row],[2020 1]]</f>
        <v>0</v>
      </c>
    </row>
    <row r="222" spans="1:40" x14ac:dyDescent="0.3">
      <c r="A222" t="str">
        <f t="shared" si="67"/>
        <v>solid-ff-coalLuxembourg</v>
      </c>
      <c r="B222" t="s">
        <v>27</v>
      </c>
      <c r="C222" t="s">
        <v>39</v>
      </c>
      <c r="D222" s="161">
        <v>1.2862123092282126E-2</v>
      </c>
      <c r="E222" s="161">
        <v>1.3024310579713826E-2</v>
      </c>
      <c r="F222" s="161">
        <v>1.1956722360406759E-2</v>
      </c>
      <c r="G222" s="161">
        <v>7.4821412823000257E-3</v>
      </c>
      <c r="H222" s="161">
        <v>6.7514600578021016E-3</v>
      </c>
      <c r="I222" s="161">
        <v>4.7586138809359258E-3</v>
      </c>
      <c r="J222" s="161">
        <v>5.1472491909385102E-3</v>
      </c>
      <c r="K222" s="161">
        <v>4.4269807023051685E-3</v>
      </c>
      <c r="L222" s="161">
        <v>3.3882438640996312E-3</v>
      </c>
      <c r="M222" s="161">
        <v>2.7851544789170286E-3</v>
      </c>
      <c r="N222" s="161">
        <v>3.2487656827751292E-3</v>
      </c>
      <c r="O222" s="161">
        <v>2.4344175452658814E-3</v>
      </c>
      <c r="P222" s="161">
        <v>2.0083602390176202E-3</v>
      </c>
      <c r="Q222" s="161">
        <v>1.4061695940258735E-3</v>
      </c>
      <c r="R222" s="161">
        <v>1.225899086386522E-3</v>
      </c>
      <c r="S222" s="161">
        <v>1.3663177925784967E-3</v>
      </c>
      <c r="T222" s="161">
        <v>1.1928529518269433E-3</v>
      </c>
      <c r="U222" s="161">
        <v>1.0233397109563047E-3</v>
      </c>
      <c r="V222" s="161">
        <v>9.2565650332279443E-4</v>
      </c>
      <c r="W222" s="161">
        <v>9.9921297510840871E-4</v>
      </c>
      <c r="X222" s="161">
        <v>1.1813372113423967E-3</v>
      </c>
      <c r="Y222" s="161">
        <v>1.1395808851511564E-3</v>
      </c>
      <c r="Z222" s="161">
        <v>9.1223969097880479E-4</v>
      </c>
      <c r="AA222" s="161">
        <v>1.2720225158001223E-3</v>
      </c>
      <c r="AB222" s="161">
        <v>1.0588480925820981E-3</v>
      </c>
      <c r="AC222" s="161">
        <v>1.2056233718702233E-3</v>
      </c>
      <c r="AD222" s="161">
        <v>1.1130810728812114E-3</v>
      </c>
      <c r="AE222" s="161">
        <v>7.2634550726632236E-4</v>
      </c>
      <c r="AF222" s="161">
        <f t="shared" si="68"/>
        <v>6.9664608689732417E-4</v>
      </c>
      <c r="AG222" s="161">
        <f t="shared" si="69"/>
        <v>6.7374504525477715E-4</v>
      </c>
      <c r="AH222" s="161">
        <f t="shared" si="70"/>
        <v>6.4119825226941396E-4</v>
      </c>
      <c r="AI222" s="161"/>
      <c r="AJ222" s="161"/>
      <c r="AK222" s="161">
        <f>VLOOKUP(eurostat_source[[#This Row],[energy carrier EUCalc]],$B$7:$AN$20,COLUMN()-COLUMN($AD$25),FALSE)*eurostat_source[[#This Row],[2020 1]]</f>
        <v>0</v>
      </c>
      <c r="AL222" s="161">
        <f>VLOOKUP(eurostat_source[[#This Row],[energy carrier EUCalc]],$B$7:$AN$20,COLUMN()-COLUMN($AD$25),FALSE)*eurostat_source[[#This Row],[2020 1]]</f>
        <v>0</v>
      </c>
      <c r="AM222" s="161">
        <f>VLOOKUP(eurostat_source[[#This Row],[energy carrier EUCalc]],$B$7:$AN$20,COLUMN()-COLUMN($AD$25),FALSE)*eurostat_source[[#This Row],[2020 1]]</f>
        <v>0</v>
      </c>
      <c r="AN222" s="161">
        <f>VLOOKUP(eurostat_source[[#This Row],[energy carrier EUCalc]],$B$7:$AN$20,COLUMN()-COLUMN($AD$25),FALSE)*eurostat_source[[#This Row],[2020 1]]</f>
        <v>0</v>
      </c>
    </row>
    <row r="223" spans="1:40" x14ac:dyDescent="0.3">
      <c r="A223" t="str">
        <f t="shared" si="67"/>
        <v>solid-wasteLuxembourg</v>
      </c>
      <c r="B223" t="s">
        <v>27</v>
      </c>
      <c r="C223" t="s">
        <v>78</v>
      </c>
      <c r="D223" s="161">
        <v>0</v>
      </c>
      <c r="E223" s="161">
        <v>0</v>
      </c>
      <c r="F223" s="161">
        <v>0</v>
      </c>
      <c r="G223" s="161">
        <v>0</v>
      </c>
      <c r="H223" s="161">
        <v>0</v>
      </c>
      <c r="I223" s="161">
        <v>0</v>
      </c>
      <c r="J223" s="161">
        <v>0</v>
      </c>
      <c r="K223" s="161">
        <v>0</v>
      </c>
      <c r="L223" s="161">
        <v>0</v>
      </c>
      <c r="M223" s="161">
        <v>0</v>
      </c>
      <c r="N223" s="161">
        <v>0</v>
      </c>
      <c r="O223" s="161">
        <v>0</v>
      </c>
      <c r="P223" s="161">
        <v>0</v>
      </c>
      <c r="Q223" s="161">
        <v>0</v>
      </c>
      <c r="R223" s="161">
        <v>0</v>
      </c>
      <c r="S223" s="161">
        <v>0</v>
      </c>
      <c r="T223" s="161">
        <v>0</v>
      </c>
      <c r="U223" s="161">
        <v>0</v>
      </c>
      <c r="V223" s="161">
        <v>0</v>
      </c>
      <c r="W223" s="161">
        <v>0</v>
      </c>
      <c r="X223" s="161">
        <v>0</v>
      </c>
      <c r="Y223" s="161">
        <v>0</v>
      </c>
      <c r="Z223" s="161">
        <v>0</v>
      </c>
      <c r="AA223" s="161">
        <v>0</v>
      </c>
      <c r="AB223" s="161">
        <v>0</v>
      </c>
      <c r="AC223" s="161">
        <v>0</v>
      </c>
      <c r="AD223" s="161">
        <v>0</v>
      </c>
      <c r="AE223" s="161">
        <v>0</v>
      </c>
      <c r="AF223" s="161">
        <f t="shared" si="68"/>
        <v>0</v>
      </c>
      <c r="AG223" s="161">
        <f t="shared" si="69"/>
        <v>0</v>
      </c>
      <c r="AH223" s="161">
        <f t="shared" si="70"/>
        <v>0</v>
      </c>
      <c r="AI223" s="161"/>
      <c r="AJ223" s="161"/>
      <c r="AK223" s="161">
        <f>VLOOKUP(eurostat_source[[#This Row],[energy carrier EUCalc]],$B$7:$AN$20,COLUMN()-COLUMN($AD$25),FALSE)*eurostat_source[[#This Row],[2020 1]]</f>
        <v>0</v>
      </c>
      <c r="AL223" s="161">
        <f>VLOOKUP(eurostat_source[[#This Row],[energy carrier EUCalc]],$B$7:$AN$20,COLUMN()-COLUMN($AD$25),FALSE)*eurostat_source[[#This Row],[2020 1]]</f>
        <v>0</v>
      </c>
      <c r="AM223" s="161">
        <f>VLOOKUP(eurostat_source[[#This Row],[energy carrier EUCalc]],$B$7:$AN$20,COLUMN()-COLUMN($AD$25),FALSE)*eurostat_source[[#This Row],[2020 1]]</f>
        <v>0</v>
      </c>
      <c r="AN223" s="161">
        <f>VLOOKUP(eurostat_source[[#This Row],[energy carrier EUCalc]],$B$7:$AN$20,COLUMN()-COLUMN($AD$25),FALSE)*eurostat_source[[#This Row],[2020 1]]</f>
        <v>0</v>
      </c>
    </row>
    <row r="224" spans="1:40" x14ac:dyDescent="0.3">
      <c r="A224" t="str">
        <f t="shared" si="67"/>
        <v>electricityMalta</v>
      </c>
      <c r="B224" t="s">
        <v>29</v>
      </c>
      <c r="C224" t="s">
        <v>35</v>
      </c>
      <c r="D224" s="161">
        <v>0.40076851917739981</v>
      </c>
      <c r="E224" s="161">
        <v>0.40006892986386355</v>
      </c>
      <c r="F224" s="161">
        <v>0.39372679847585407</v>
      </c>
      <c r="G224" s="161">
        <v>0.39627404041884479</v>
      </c>
      <c r="H224" s="161">
        <v>0.46977216493370899</v>
      </c>
      <c r="I224" s="161">
        <v>0.46756389342033716</v>
      </c>
      <c r="J224" s="161">
        <v>0.48786592237335225</v>
      </c>
      <c r="K224" s="161">
        <v>0.53294248648358578</v>
      </c>
      <c r="L224" s="161">
        <v>0.6476356898603558</v>
      </c>
      <c r="M224" s="161">
        <v>0.61909261502016266</v>
      </c>
      <c r="N224" s="161">
        <v>0.62746403488159574</v>
      </c>
      <c r="O224" s="161">
        <v>0.61934933105683676</v>
      </c>
      <c r="P224" s="161">
        <v>0.60678956556189723</v>
      </c>
      <c r="Q224" s="161">
        <v>0.60780832078397884</v>
      </c>
      <c r="R224" s="161">
        <v>0.5953345942538053</v>
      </c>
      <c r="S224" s="161">
        <v>0.7430917767173455</v>
      </c>
      <c r="T224" s="161">
        <v>0.77580470707430282</v>
      </c>
      <c r="U224" s="161">
        <v>0.79903400745678455</v>
      </c>
      <c r="V224" s="161">
        <v>0.78345505657658676</v>
      </c>
      <c r="W224" s="161">
        <v>0.76112310344292078</v>
      </c>
      <c r="X224" s="161">
        <v>0.7313885479095964</v>
      </c>
      <c r="Y224" s="161">
        <v>0.74280104712041894</v>
      </c>
      <c r="Z224" s="161">
        <v>0.73145184754146064</v>
      </c>
      <c r="AA224" s="161">
        <v>0.72929723406033264</v>
      </c>
      <c r="AB224" s="161">
        <v>0.73744543768390813</v>
      </c>
      <c r="AC224" s="161">
        <v>0.70689525528235209</v>
      </c>
      <c r="AD224" s="161">
        <v>0.69938965470846526</v>
      </c>
      <c r="AE224" s="161">
        <v>0.69986096812880083</v>
      </c>
      <c r="AF224" s="161">
        <f t="shared" si="68"/>
        <v>0.6899436641960025</v>
      </c>
      <c r="AG224" s="161">
        <f t="shared" si="69"/>
        <v>0.68059252495794409</v>
      </c>
      <c r="AH224" s="161">
        <f t="shared" si="70"/>
        <v>0.67253946710944645</v>
      </c>
      <c r="AI224" s="161"/>
      <c r="AJ224" s="161"/>
      <c r="AK224" s="161">
        <f>VLOOKUP(eurostat_source[[#This Row],[energy carrier EUCalc]],$B$7:$AN$20,COLUMN()-COLUMN($AD$25),FALSE)*eurostat_source[[#This Row],[2020 1]]</f>
        <v>0</v>
      </c>
      <c r="AL224" s="161">
        <f>VLOOKUP(eurostat_source[[#This Row],[energy carrier EUCalc]],$B$7:$AN$20,COLUMN()-COLUMN($AD$25),FALSE)*eurostat_source[[#This Row],[2020 1]]</f>
        <v>0</v>
      </c>
      <c r="AM224" s="161">
        <f>VLOOKUP(eurostat_source[[#This Row],[energy carrier EUCalc]],$B$7:$AN$20,COLUMN()-COLUMN($AD$25),FALSE)*eurostat_source[[#This Row],[2020 1]]</f>
        <v>0</v>
      </c>
      <c r="AN224" s="161">
        <f>VLOOKUP(eurostat_source[[#This Row],[energy carrier EUCalc]],$B$7:$AN$20,COLUMN()-COLUMN($AD$25),FALSE)*eurostat_source[[#This Row],[2020 1]]</f>
        <v>0</v>
      </c>
    </row>
    <row r="225" spans="1:40" x14ac:dyDescent="0.3">
      <c r="A225" t="str">
        <f t="shared" si="67"/>
        <v>gas-bioMalta</v>
      </c>
      <c r="B225" t="s">
        <v>29</v>
      </c>
      <c r="C225" t="s">
        <v>67</v>
      </c>
      <c r="D225" s="161">
        <v>0</v>
      </c>
      <c r="E225" s="161">
        <v>0</v>
      </c>
      <c r="F225" s="161">
        <v>0</v>
      </c>
      <c r="G225" s="161">
        <v>0</v>
      </c>
      <c r="H225" s="161">
        <v>0</v>
      </c>
      <c r="I225" s="161">
        <v>0</v>
      </c>
      <c r="J225" s="161">
        <v>0</v>
      </c>
      <c r="K225" s="161">
        <v>0</v>
      </c>
      <c r="L225" s="161">
        <v>0</v>
      </c>
      <c r="M225" s="161">
        <v>0</v>
      </c>
      <c r="N225" s="161">
        <v>0</v>
      </c>
      <c r="O225" s="161">
        <v>0</v>
      </c>
      <c r="P225" s="161">
        <v>0</v>
      </c>
      <c r="Q225" s="161">
        <v>0</v>
      </c>
      <c r="R225" s="161">
        <v>0</v>
      </c>
      <c r="S225" s="161">
        <v>0</v>
      </c>
      <c r="T225" s="161">
        <v>0</v>
      </c>
      <c r="U225" s="161">
        <v>0</v>
      </c>
      <c r="V225" s="161">
        <v>0</v>
      </c>
      <c r="W225" s="161">
        <v>0</v>
      </c>
      <c r="X225" s="161">
        <v>0</v>
      </c>
      <c r="Y225" s="161">
        <v>0</v>
      </c>
      <c r="Z225" s="161">
        <v>0</v>
      </c>
      <c r="AA225" s="161">
        <v>0</v>
      </c>
      <c r="AB225" s="161">
        <v>0</v>
      </c>
      <c r="AC225" s="161">
        <v>0</v>
      </c>
      <c r="AD225" s="161">
        <v>0</v>
      </c>
      <c r="AE225" s="161">
        <v>0</v>
      </c>
      <c r="AF225" s="161">
        <f t="shared" si="68"/>
        <v>0</v>
      </c>
      <c r="AG225" s="161">
        <f t="shared" si="69"/>
        <v>0</v>
      </c>
      <c r="AH225" s="161">
        <f t="shared" si="70"/>
        <v>0</v>
      </c>
      <c r="AI225" s="161"/>
      <c r="AJ225" s="161"/>
      <c r="AK225" s="161">
        <f>VLOOKUP(eurostat_source[[#This Row],[energy carrier EUCalc]],$B$7:$AN$20,COLUMN()-COLUMN($AD$25),FALSE)*eurostat_source[[#This Row],[2020 1]]</f>
        <v>0</v>
      </c>
      <c r="AL225" s="161">
        <f>VLOOKUP(eurostat_source[[#This Row],[energy carrier EUCalc]],$B$7:$AN$20,COLUMN()-COLUMN($AD$25),FALSE)*eurostat_source[[#This Row],[2020 1]]</f>
        <v>0</v>
      </c>
      <c r="AM225" s="161">
        <f>VLOOKUP(eurostat_source[[#This Row],[energy carrier EUCalc]],$B$7:$AN$20,COLUMN()-COLUMN($AD$25),FALSE)*eurostat_source[[#This Row],[2020 1]]</f>
        <v>0</v>
      </c>
      <c r="AN225" s="161">
        <f>VLOOKUP(eurostat_source[[#This Row],[energy carrier EUCalc]],$B$7:$AN$20,COLUMN()-COLUMN($AD$25),FALSE)*eurostat_source[[#This Row],[2020 1]]</f>
        <v>0</v>
      </c>
    </row>
    <row r="226" spans="1:40" x14ac:dyDescent="0.3">
      <c r="A226" t="str">
        <f t="shared" si="67"/>
        <v>gas-ff-naturalMalta</v>
      </c>
      <c r="B226" t="s">
        <v>29</v>
      </c>
      <c r="C226" t="s">
        <v>33</v>
      </c>
      <c r="D226" s="161">
        <v>0.3014658791717072</v>
      </c>
      <c r="E226" s="161">
        <v>0.31149405479924175</v>
      </c>
      <c r="F226" s="161">
        <v>0.3325483654679553</v>
      </c>
      <c r="G226" s="161">
        <v>0.33115117169052388</v>
      </c>
      <c r="H226" s="161">
        <v>0.29083653942419085</v>
      </c>
      <c r="I226" s="161">
        <v>0.2764410005437738</v>
      </c>
      <c r="J226" s="161">
        <v>0.25167072883088293</v>
      </c>
      <c r="K226" s="161">
        <v>0.24250392412025915</v>
      </c>
      <c r="L226" s="161">
        <v>0.28932106111504452</v>
      </c>
      <c r="M226" s="161">
        <v>0.25560627636779831</v>
      </c>
      <c r="N226" s="161">
        <v>0.23597295109788255</v>
      </c>
      <c r="O226" s="161">
        <v>0.24111299337059314</v>
      </c>
      <c r="P226" s="161">
        <v>0.23778336284062346</v>
      </c>
      <c r="Q226" s="161">
        <v>0.21584140612708189</v>
      </c>
      <c r="R226" s="161">
        <v>0.21622534450148612</v>
      </c>
      <c r="S226" s="161">
        <v>0.21337809344134945</v>
      </c>
      <c r="T226" s="161">
        <v>0.19555306069360204</v>
      </c>
      <c r="U226" s="161">
        <v>0.1861936504349791</v>
      </c>
      <c r="V226" s="161">
        <v>0.20176863637005749</v>
      </c>
      <c r="W226" s="161">
        <v>0.23887689655707917</v>
      </c>
      <c r="X226" s="161">
        <v>0.20626760054877605</v>
      </c>
      <c r="Y226" s="161">
        <v>0.19173938336242002</v>
      </c>
      <c r="Z226" s="161">
        <v>0.19788852404505589</v>
      </c>
      <c r="AA226" s="161">
        <v>0.18361605526308461</v>
      </c>
      <c r="AB226" s="161">
        <v>0.1685470037792684</v>
      </c>
      <c r="AC226" s="161">
        <v>0.19277138631977339</v>
      </c>
      <c r="AD226" s="161">
        <v>0.20157295399782282</v>
      </c>
      <c r="AE226" s="161">
        <v>0.17160353629156364</v>
      </c>
      <c r="AF226" s="161">
        <f t="shared" si="68"/>
        <v>0.17014452487722209</v>
      </c>
      <c r="AG226" s="161">
        <f t="shared" si="69"/>
        <v>0.16698211372793856</v>
      </c>
      <c r="AH226" s="161">
        <f t="shared" si="70"/>
        <v>0.15979263544502451</v>
      </c>
      <c r="AI226" s="161"/>
      <c r="AJ226" s="161"/>
      <c r="AK226" s="161">
        <f>VLOOKUP(eurostat_source[[#This Row],[energy carrier EUCalc]],$B$7:$AN$20,COLUMN()-COLUMN($AD$25),FALSE)*eurostat_source[[#This Row],[2020 1]]</f>
        <v>0</v>
      </c>
      <c r="AL226" s="161">
        <f>VLOOKUP(eurostat_source[[#This Row],[energy carrier EUCalc]],$B$7:$AN$20,COLUMN()-COLUMN($AD$25),FALSE)*eurostat_source[[#This Row],[2020 1]]</f>
        <v>0</v>
      </c>
      <c r="AM226" s="161">
        <f>VLOOKUP(eurostat_source[[#This Row],[energy carrier EUCalc]],$B$7:$AN$20,COLUMN()-COLUMN($AD$25),FALSE)*eurostat_source[[#This Row],[2020 1]]</f>
        <v>0</v>
      </c>
      <c r="AN226" s="161">
        <f>VLOOKUP(eurostat_source[[#This Row],[energy carrier EUCalc]],$B$7:$AN$20,COLUMN()-COLUMN($AD$25),FALSE)*eurostat_source[[#This Row],[2020 1]]</f>
        <v>0</v>
      </c>
    </row>
    <row r="227" spans="1:40" x14ac:dyDescent="0.3">
      <c r="A227" t="str">
        <f t="shared" si="67"/>
        <v>heat-ambientMalta</v>
      </c>
      <c r="B227" t="s">
        <v>29</v>
      </c>
      <c r="C227" t="s">
        <v>37</v>
      </c>
      <c r="D227" s="161">
        <v>0</v>
      </c>
      <c r="E227" s="161">
        <v>0</v>
      </c>
      <c r="F227" s="161">
        <v>0</v>
      </c>
      <c r="G227" s="161">
        <v>0</v>
      </c>
      <c r="H227" s="161">
        <v>0</v>
      </c>
      <c r="I227" s="161">
        <v>0</v>
      </c>
      <c r="J227" s="161">
        <v>0</v>
      </c>
      <c r="K227" s="161">
        <v>0</v>
      </c>
      <c r="L227" s="161">
        <v>0</v>
      </c>
      <c r="M227" s="161">
        <v>0</v>
      </c>
      <c r="N227" s="161">
        <v>0</v>
      </c>
      <c r="O227" s="161">
        <v>0</v>
      </c>
      <c r="P227" s="161">
        <v>0</v>
      </c>
      <c r="Q227" s="161">
        <v>0</v>
      </c>
      <c r="R227" s="161">
        <v>0</v>
      </c>
      <c r="S227" s="161">
        <v>0</v>
      </c>
      <c r="T227" s="161">
        <v>0</v>
      </c>
      <c r="U227" s="161">
        <v>0</v>
      </c>
      <c r="V227" s="161">
        <v>0</v>
      </c>
      <c r="W227" s="161">
        <v>0</v>
      </c>
      <c r="X227" s="161">
        <v>0</v>
      </c>
      <c r="Y227" s="161">
        <v>0</v>
      </c>
      <c r="Z227" s="161">
        <v>0</v>
      </c>
      <c r="AA227" s="161">
        <v>0</v>
      </c>
      <c r="AB227" s="161">
        <v>0</v>
      </c>
      <c r="AC227" s="161">
        <v>0</v>
      </c>
      <c r="AD227" s="161">
        <v>0</v>
      </c>
      <c r="AE227" s="161">
        <v>5.8775458221453365E-2</v>
      </c>
      <c r="AF227" s="161">
        <f t="shared" si="68"/>
        <v>6.4653004043598708E-2</v>
      </c>
      <c r="AG227" s="161">
        <f t="shared" si="69"/>
        <v>7.111830444795858E-2</v>
      </c>
      <c r="AH227" s="161">
        <f t="shared" si="70"/>
        <v>7.8230134892754433E-2</v>
      </c>
      <c r="AI227" s="161"/>
      <c r="AJ227" s="161"/>
      <c r="AK227" s="161">
        <f>VLOOKUP(eurostat_source[[#This Row],[energy carrier EUCalc]],$B$7:$AN$20,COLUMN()-COLUMN($AD$25),FALSE)*eurostat_source[[#This Row],[2020 1]]</f>
        <v>0</v>
      </c>
      <c r="AL227" s="161">
        <f>VLOOKUP(eurostat_source[[#This Row],[energy carrier EUCalc]],$B$7:$AN$20,COLUMN()-COLUMN($AD$25),FALSE)*eurostat_source[[#This Row],[2020 1]]</f>
        <v>0</v>
      </c>
      <c r="AM227" s="161">
        <f>VLOOKUP(eurostat_source[[#This Row],[energy carrier EUCalc]],$B$7:$AN$20,COLUMN()-COLUMN($AD$25),FALSE)*eurostat_source[[#This Row],[2020 1]]</f>
        <v>0</v>
      </c>
      <c r="AN227" s="161">
        <f>VLOOKUP(eurostat_source[[#This Row],[energy carrier EUCalc]],$B$7:$AN$20,COLUMN()-COLUMN($AD$25),FALSE)*eurostat_source[[#This Row],[2020 1]]</f>
        <v>0</v>
      </c>
    </row>
    <row r="228" spans="1:40" x14ac:dyDescent="0.3">
      <c r="A228" t="str">
        <f t="shared" si="67"/>
        <v>heat-geothermalMalta</v>
      </c>
      <c r="B228" t="s">
        <v>29</v>
      </c>
      <c r="C228" t="s">
        <v>40</v>
      </c>
      <c r="D228" s="161">
        <v>0</v>
      </c>
      <c r="E228" s="161">
        <v>0</v>
      </c>
      <c r="F228" s="161">
        <v>0</v>
      </c>
      <c r="G228" s="161">
        <v>0</v>
      </c>
      <c r="H228" s="161">
        <v>0</v>
      </c>
      <c r="I228" s="161">
        <v>0</v>
      </c>
      <c r="J228" s="161">
        <v>0</v>
      </c>
      <c r="K228" s="161">
        <v>0</v>
      </c>
      <c r="L228" s="161">
        <v>0</v>
      </c>
      <c r="M228" s="161">
        <v>0</v>
      </c>
      <c r="N228" s="161">
        <v>0</v>
      </c>
      <c r="O228" s="161">
        <v>0</v>
      </c>
      <c r="P228" s="161">
        <v>0</v>
      </c>
      <c r="Q228" s="161">
        <v>0</v>
      </c>
      <c r="R228" s="161">
        <v>0</v>
      </c>
      <c r="S228" s="161">
        <v>0</v>
      </c>
      <c r="T228" s="161">
        <v>0</v>
      </c>
      <c r="U228" s="161">
        <v>0</v>
      </c>
      <c r="V228" s="161">
        <v>0</v>
      </c>
      <c r="W228" s="161">
        <v>0</v>
      </c>
      <c r="X228" s="161">
        <v>0</v>
      </c>
      <c r="Y228" s="161">
        <v>0</v>
      </c>
      <c r="Z228" s="161">
        <v>0</v>
      </c>
      <c r="AA228" s="161">
        <v>0</v>
      </c>
      <c r="AB228" s="161">
        <v>0</v>
      </c>
      <c r="AC228" s="161">
        <v>0</v>
      </c>
      <c r="AD228" s="161">
        <v>0</v>
      </c>
      <c r="AE228" s="161">
        <v>0</v>
      </c>
      <c r="AF228" s="161">
        <f t="shared" si="68"/>
        <v>0</v>
      </c>
      <c r="AG228" s="161">
        <f t="shared" si="69"/>
        <v>0</v>
      </c>
      <c r="AH228" s="161">
        <f t="shared" si="70"/>
        <v>0</v>
      </c>
      <c r="AI228" s="161"/>
      <c r="AJ228" s="161"/>
      <c r="AK228" s="161">
        <f>VLOOKUP(eurostat_source[[#This Row],[energy carrier EUCalc]],$B$7:$AN$20,COLUMN()-COLUMN($AD$25),FALSE)*eurostat_source[[#This Row],[2020 1]]</f>
        <v>0</v>
      </c>
      <c r="AL228" s="161">
        <f>VLOOKUP(eurostat_source[[#This Row],[energy carrier EUCalc]],$B$7:$AN$20,COLUMN()-COLUMN($AD$25),FALSE)*eurostat_source[[#This Row],[2020 1]]</f>
        <v>0</v>
      </c>
      <c r="AM228" s="161">
        <f>VLOOKUP(eurostat_source[[#This Row],[energy carrier EUCalc]],$B$7:$AN$20,COLUMN()-COLUMN($AD$25),FALSE)*eurostat_source[[#This Row],[2020 1]]</f>
        <v>0</v>
      </c>
      <c r="AN228" s="161">
        <f>VLOOKUP(eurostat_source[[#This Row],[energy carrier EUCalc]],$B$7:$AN$20,COLUMN()-COLUMN($AD$25),FALSE)*eurostat_source[[#This Row],[2020 1]]</f>
        <v>0</v>
      </c>
    </row>
    <row r="229" spans="1:40" x14ac:dyDescent="0.3">
      <c r="A229" t="str">
        <f t="shared" si="67"/>
        <v>heat-solarMalta</v>
      </c>
      <c r="B229" t="s">
        <v>29</v>
      </c>
      <c r="C229" t="s">
        <v>38</v>
      </c>
      <c r="D229" s="161">
        <v>0</v>
      </c>
      <c r="E229" s="161">
        <v>0</v>
      </c>
      <c r="F229" s="161">
        <v>0</v>
      </c>
      <c r="G229" s="161">
        <v>0</v>
      </c>
      <c r="H229" s="161">
        <v>0</v>
      </c>
      <c r="I229" s="161">
        <v>0</v>
      </c>
      <c r="J229" s="161">
        <v>0</v>
      </c>
      <c r="K229" s="161">
        <v>0</v>
      </c>
      <c r="L229" s="161">
        <v>0</v>
      </c>
      <c r="M229" s="161">
        <v>0</v>
      </c>
      <c r="N229" s="161">
        <v>0</v>
      </c>
      <c r="O229" s="161">
        <v>0</v>
      </c>
      <c r="P229" s="161">
        <v>0</v>
      </c>
      <c r="Q229" s="161">
        <v>0</v>
      </c>
      <c r="R229" s="161">
        <v>0</v>
      </c>
      <c r="S229" s="161">
        <v>0</v>
      </c>
      <c r="T229" s="161">
        <v>0</v>
      </c>
      <c r="U229" s="161">
        <v>0</v>
      </c>
      <c r="V229" s="161">
        <v>0</v>
      </c>
      <c r="W229" s="161">
        <v>0</v>
      </c>
      <c r="X229" s="161">
        <v>5.1657159361686758E-2</v>
      </c>
      <c r="Y229" s="161">
        <v>5.5031995346131471E-2</v>
      </c>
      <c r="Z229" s="161">
        <v>5.7428266622331213E-2</v>
      </c>
      <c r="AA229" s="161">
        <v>6.080610567950754E-2</v>
      </c>
      <c r="AB229" s="161">
        <v>6.4693823476090193E-2</v>
      </c>
      <c r="AC229" s="161">
        <v>6.0230092488157E-2</v>
      </c>
      <c r="AD229" s="161">
        <v>6.0471886199346847E-2</v>
      </c>
      <c r="AE229" s="161">
        <v>5.2948855375014592E-2</v>
      </c>
      <c r="AF229" s="161">
        <f t="shared" si="68"/>
        <v>5.8243740912516051E-2</v>
      </c>
      <c r="AG229" s="161">
        <f t="shared" si="69"/>
        <v>6.4068115003767662E-2</v>
      </c>
      <c r="AH229" s="161">
        <f t="shared" si="70"/>
        <v>7.0474926504144428E-2</v>
      </c>
      <c r="AI229" s="161"/>
      <c r="AJ229" s="161"/>
      <c r="AK229" s="161">
        <f>VLOOKUP(eurostat_source[[#This Row],[energy carrier EUCalc]],$B$7:$AN$20,COLUMN()-COLUMN($AD$25),FALSE)*eurostat_source[[#This Row],[2020 1]]</f>
        <v>0</v>
      </c>
      <c r="AL229" s="161">
        <f>VLOOKUP(eurostat_source[[#This Row],[energy carrier EUCalc]],$B$7:$AN$20,COLUMN()-COLUMN($AD$25),FALSE)*eurostat_source[[#This Row],[2020 1]]</f>
        <v>0</v>
      </c>
      <c r="AM229" s="161">
        <f>VLOOKUP(eurostat_source[[#This Row],[energy carrier EUCalc]],$B$7:$AN$20,COLUMN()-COLUMN($AD$25),FALSE)*eurostat_source[[#This Row],[2020 1]]</f>
        <v>0</v>
      </c>
      <c r="AN229" s="161">
        <f>VLOOKUP(eurostat_source[[#This Row],[energy carrier EUCalc]],$B$7:$AN$20,COLUMN()-COLUMN($AD$25),FALSE)*eurostat_source[[#This Row],[2020 1]]</f>
        <v>0</v>
      </c>
    </row>
    <row r="230" spans="1:40" x14ac:dyDescent="0.3">
      <c r="A230" t="str">
        <f t="shared" si="67"/>
        <v>liquid-bioMalta</v>
      </c>
      <c r="B230" t="s">
        <v>29</v>
      </c>
      <c r="C230" t="s">
        <v>76</v>
      </c>
      <c r="D230" s="161">
        <v>0</v>
      </c>
      <c r="E230" s="161">
        <v>0</v>
      </c>
      <c r="F230" s="161">
        <v>0</v>
      </c>
      <c r="G230" s="161">
        <v>0</v>
      </c>
      <c r="H230" s="161">
        <v>0</v>
      </c>
      <c r="I230" s="161">
        <v>0</v>
      </c>
      <c r="J230" s="161">
        <v>0</v>
      </c>
      <c r="K230" s="161">
        <v>0</v>
      </c>
      <c r="L230" s="161">
        <v>0</v>
      </c>
      <c r="M230" s="161">
        <v>0</v>
      </c>
      <c r="N230" s="161">
        <v>0</v>
      </c>
      <c r="O230" s="161">
        <v>0</v>
      </c>
      <c r="P230" s="161">
        <v>0</v>
      </c>
      <c r="Q230" s="161">
        <v>0</v>
      </c>
      <c r="R230" s="161">
        <v>0</v>
      </c>
      <c r="S230" s="161">
        <v>0</v>
      </c>
      <c r="T230" s="161">
        <v>0</v>
      </c>
      <c r="U230" s="161">
        <v>0</v>
      </c>
      <c r="V230" s="161">
        <v>0</v>
      </c>
      <c r="W230" s="161">
        <v>0</v>
      </c>
      <c r="X230" s="161">
        <v>0</v>
      </c>
      <c r="Y230" s="161">
        <v>0</v>
      </c>
      <c r="Z230" s="161">
        <v>0</v>
      </c>
      <c r="AA230" s="161">
        <v>0</v>
      </c>
      <c r="AB230" s="161">
        <v>0</v>
      </c>
      <c r="AC230" s="161">
        <v>0</v>
      </c>
      <c r="AD230" s="161">
        <v>0</v>
      </c>
      <c r="AE230" s="161">
        <v>0</v>
      </c>
      <c r="AF230" s="161">
        <f t="shared" si="68"/>
        <v>0</v>
      </c>
      <c r="AG230" s="161">
        <f t="shared" si="69"/>
        <v>0</v>
      </c>
      <c r="AH230" s="161">
        <f t="shared" si="70"/>
        <v>0</v>
      </c>
      <c r="AI230" s="161"/>
      <c r="AJ230" s="161"/>
      <c r="AK230" s="161">
        <f>VLOOKUP(eurostat_source[[#This Row],[energy carrier EUCalc]],$B$7:$AN$20,COLUMN()-COLUMN($AD$25),FALSE)*eurostat_source[[#This Row],[2020 1]]</f>
        <v>0</v>
      </c>
      <c r="AL230" s="161">
        <f>VLOOKUP(eurostat_source[[#This Row],[energy carrier EUCalc]],$B$7:$AN$20,COLUMN()-COLUMN($AD$25),FALSE)*eurostat_source[[#This Row],[2020 1]]</f>
        <v>0</v>
      </c>
      <c r="AM230" s="161">
        <f>VLOOKUP(eurostat_source[[#This Row],[energy carrier EUCalc]],$B$7:$AN$20,COLUMN()-COLUMN($AD$25),FALSE)*eurostat_source[[#This Row],[2020 1]]</f>
        <v>0</v>
      </c>
      <c r="AN230" s="161">
        <f>VLOOKUP(eurostat_source[[#This Row],[energy carrier EUCalc]],$B$7:$AN$20,COLUMN()-COLUMN($AD$25),FALSE)*eurostat_source[[#This Row],[2020 1]]</f>
        <v>0</v>
      </c>
    </row>
    <row r="231" spans="1:40" x14ac:dyDescent="0.3">
      <c r="A231" t="str">
        <f t="shared" si="67"/>
        <v>liquid-ff-heatingoilMalta</v>
      </c>
      <c r="B231" t="s">
        <v>29</v>
      </c>
      <c r="C231" t="s">
        <v>34</v>
      </c>
      <c r="D231" s="161">
        <v>0.29776560165089311</v>
      </c>
      <c r="E231" s="161">
        <v>0.2884370153368947</v>
      </c>
      <c r="F231" s="161">
        <v>0.27372483605619058</v>
      </c>
      <c r="G231" s="161">
        <v>0.27257478789063133</v>
      </c>
      <c r="H231" s="161">
        <v>0.23939129564210015</v>
      </c>
      <c r="I231" s="161">
        <v>0.2559951060358891</v>
      </c>
      <c r="J231" s="161">
        <v>0.26046334879576488</v>
      </c>
      <c r="K231" s="161">
        <v>0.224553589396155</v>
      </c>
      <c r="L231" s="161">
        <v>6.3043249024599665E-2</v>
      </c>
      <c r="M231" s="161">
        <v>0.125301108612039</v>
      </c>
      <c r="N231" s="161">
        <v>0.13656301402052168</v>
      </c>
      <c r="O231" s="161">
        <v>0.13953767557256999</v>
      </c>
      <c r="P231" s="161">
        <v>0.15542707159747929</v>
      </c>
      <c r="Q231" s="161">
        <v>0.17635027308893933</v>
      </c>
      <c r="R231" s="161">
        <v>0.18844006124470866</v>
      </c>
      <c r="S231" s="161">
        <v>4.3530129841305061E-2</v>
      </c>
      <c r="T231" s="161">
        <v>2.8642232232095187E-2</v>
      </c>
      <c r="U231" s="161">
        <v>1.477234210823636E-2</v>
      </c>
      <c r="V231" s="161">
        <v>1.4776307053355749E-2</v>
      </c>
      <c r="W231" s="161">
        <v>0</v>
      </c>
      <c r="X231" s="161">
        <v>0</v>
      </c>
      <c r="Y231" s="161">
        <v>0</v>
      </c>
      <c r="Z231" s="161">
        <v>0</v>
      </c>
      <c r="AA231" s="161">
        <v>1.4303222751455392E-2</v>
      </c>
      <c r="AB231" s="161">
        <v>1.432217217287015E-2</v>
      </c>
      <c r="AC231" s="161">
        <v>2.574128380579993E-2</v>
      </c>
      <c r="AD231" s="161">
        <v>2.5123231038320877E-2</v>
      </c>
      <c r="AE231" s="161">
        <v>2.4410175859397392E-3</v>
      </c>
      <c r="AF231" s="161">
        <f t="shared" si="68"/>
        <v>1.2078851337100772E-3</v>
      </c>
      <c r="AG231" s="161">
        <f t="shared" si="69"/>
        <v>0</v>
      </c>
      <c r="AH231" s="161">
        <f t="shared" si="70"/>
        <v>0</v>
      </c>
      <c r="AI231" s="161"/>
      <c r="AJ231" s="161"/>
      <c r="AK231" s="161">
        <f>VLOOKUP(eurostat_source[[#This Row],[energy carrier EUCalc]],$B$7:$AN$20,COLUMN()-COLUMN($AD$25),FALSE)*eurostat_source[[#This Row],[2020 1]]</f>
        <v>0</v>
      </c>
      <c r="AL231" s="161">
        <f>VLOOKUP(eurostat_source[[#This Row],[energy carrier EUCalc]],$B$7:$AN$20,COLUMN()-COLUMN($AD$25),FALSE)*eurostat_source[[#This Row],[2020 1]]</f>
        <v>0</v>
      </c>
      <c r="AM231" s="161">
        <f>VLOOKUP(eurostat_source[[#This Row],[energy carrier EUCalc]],$B$7:$AN$20,COLUMN()-COLUMN($AD$25),FALSE)*eurostat_source[[#This Row],[2020 1]]</f>
        <v>0</v>
      </c>
      <c r="AN231" s="161">
        <f>VLOOKUP(eurostat_source[[#This Row],[energy carrier EUCalc]],$B$7:$AN$20,COLUMN()-COLUMN($AD$25),FALSE)*eurostat_source[[#This Row],[2020 1]]</f>
        <v>0</v>
      </c>
    </row>
    <row r="232" spans="1:40" x14ac:dyDescent="0.3">
      <c r="A232" t="str">
        <f t="shared" si="67"/>
        <v>solid-bioMalta</v>
      </c>
      <c r="B232" t="s">
        <v>29</v>
      </c>
      <c r="C232" t="s">
        <v>77</v>
      </c>
      <c r="D232" s="161">
        <v>0</v>
      </c>
      <c r="E232" s="161">
        <v>0</v>
      </c>
      <c r="F232" s="161">
        <v>0</v>
      </c>
      <c r="G232" s="161">
        <v>0</v>
      </c>
      <c r="H232" s="161">
        <v>0</v>
      </c>
      <c r="I232" s="161">
        <v>0</v>
      </c>
      <c r="J232" s="161">
        <v>0</v>
      </c>
      <c r="K232" s="161">
        <v>0</v>
      </c>
      <c r="L232" s="161">
        <v>0</v>
      </c>
      <c r="M232" s="161">
        <v>0</v>
      </c>
      <c r="N232" s="161">
        <v>0</v>
      </c>
      <c r="O232" s="161">
        <v>0</v>
      </c>
      <c r="P232" s="161">
        <v>0</v>
      </c>
      <c r="Q232" s="161">
        <v>0</v>
      </c>
      <c r="R232" s="161">
        <v>0</v>
      </c>
      <c r="S232" s="161">
        <v>0</v>
      </c>
      <c r="T232" s="161">
        <v>0</v>
      </c>
      <c r="U232" s="161">
        <v>0</v>
      </c>
      <c r="V232" s="161">
        <v>0</v>
      </c>
      <c r="W232" s="161">
        <v>0</v>
      </c>
      <c r="X232" s="161">
        <v>1.0686692179940791E-2</v>
      </c>
      <c r="Y232" s="161">
        <v>1.042757417102967E-2</v>
      </c>
      <c r="Z232" s="161">
        <v>1.3231361791152307E-2</v>
      </c>
      <c r="AA232" s="161">
        <v>1.1977382245619903E-2</v>
      </c>
      <c r="AB232" s="161">
        <v>1.4991562887863108E-2</v>
      </c>
      <c r="AC232" s="161">
        <v>1.4361982103917585E-2</v>
      </c>
      <c r="AD232" s="161">
        <v>1.344227405604413E-2</v>
      </c>
      <c r="AE232" s="161">
        <v>1.4370164397227856E-2</v>
      </c>
      <c r="AF232" s="161">
        <f t="shared" si="68"/>
        <v>1.5807180836950641E-2</v>
      </c>
      <c r="AG232" s="161">
        <f t="shared" si="69"/>
        <v>1.7387898920645704E-2</v>
      </c>
      <c r="AH232" s="161">
        <f t="shared" si="70"/>
        <v>1.9126688812710273E-2</v>
      </c>
      <c r="AI232" s="161"/>
      <c r="AJ232" s="161"/>
      <c r="AK232" s="161">
        <f>VLOOKUP(eurostat_source[[#This Row],[energy carrier EUCalc]],$B$7:$AN$20,COLUMN()-COLUMN($AD$25),FALSE)*eurostat_source[[#This Row],[2020 1]]</f>
        <v>0</v>
      </c>
      <c r="AL232" s="161">
        <f>VLOOKUP(eurostat_source[[#This Row],[energy carrier EUCalc]],$B$7:$AN$20,COLUMN()-COLUMN($AD$25),FALSE)*eurostat_source[[#This Row],[2020 1]]</f>
        <v>0</v>
      </c>
      <c r="AM232" s="161">
        <f>VLOOKUP(eurostat_source[[#This Row],[energy carrier EUCalc]],$B$7:$AN$20,COLUMN()-COLUMN($AD$25),FALSE)*eurostat_source[[#This Row],[2020 1]]</f>
        <v>0</v>
      </c>
      <c r="AN232" s="161">
        <f>VLOOKUP(eurostat_source[[#This Row],[energy carrier EUCalc]],$B$7:$AN$20,COLUMN()-COLUMN($AD$25),FALSE)*eurostat_source[[#This Row],[2020 1]]</f>
        <v>0</v>
      </c>
    </row>
    <row r="233" spans="1:40" x14ac:dyDescent="0.3">
      <c r="A233" t="str">
        <f t="shared" si="67"/>
        <v>solid-ff-coalMalta</v>
      </c>
      <c r="B233" t="s">
        <v>29</v>
      </c>
      <c r="C233" t="s">
        <v>39</v>
      </c>
      <c r="D233" s="161">
        <v>0</v>
      </c>
      <c r="E233" s="161">
        <v>0</v>
      </c>
      <c r="F233" s="161">
        <v>0</v>
      </c>
      <c r="G233" s="161">
        <v>0</v>
      </c>
      <c r="H233" s="161">
        <v>0</v>
      </c>
      <c r="I233" s="161">
        <v>0</v>
      </c>
      <c r="J233" s="161">
        <v>0</v>
      </c>
      <c r="K233" s="161">
        <v>0</v>
      </c>
      <c r="L233" s="161">
        <v>0</v>
      </c>
      <c r="M233" s="161">
        <v>0</v>
      </c>
      <c r="N233" s="161">
        <v>0</v>
      </c>
      <c r="O233" s="161">
        <v>0</v>
      </c>
      <c r="P233" s="161">
        <v>0</v>
      </c>
      <c r="Q233" s="161">
        <v>0</v>
      </c>
      <c r="R233" s="161">
        <v>0</v>
      </c>
      <c r="S233" s="161">
        <v>0</v>
      </c>
      <c r="T233" s="161">
        <v>0</v>
      </c>
      <c r="U233" s="161">
        <v>0</v>
      </c>
      <c r="V233" s="161">
        <v>0</v>
      </c>
      <c r="W233" s="161">
        <v>0</v>
      </c>
      <c r="X233" s="161">
        <v>0</v>
      </c>
      <c r="Y233" s="161">
        <v>0</v>
      </c>
      <c r="Z233" s="161">
        <v>0</v>
      </c>
      <c r="AA233" s="161">
        <v>0</v>
      </c>
      <c r="AB233" s="161">
        <v>0</v>
      </c>
      <c r="AC233" s="161">
        <v>0</v>
      </c>
      <c r="AD233" s="161">
        <v>0</v>
      </c>
      <c r="AE233" s="161">
        <v>0</v>
      </c>
      <c r="AF233" s="161">
        <f t="shared" si="68"/>
        <v>0</v>
      </c>
      <c r="AG233" s="161">
        <f t="shared" si="69"/>
        <v>0</v>
      </c>
      <c r="AH233" s="161">
        <f t="shared" si="70"/>
        <v>0</v>
      </c>
      <c r="AI233" s="161"/>
      <c r="AJ233" s="161"/>
      <c r="AK233" s="161">
        <f>VLOOKUP(eurostat_source[[#This Row],[energy carrier EUCalc]],$B$7:$AN$20,COLUMN()-COLUMN($AD$25),FALSE)*eurostat_source[[#This Row],[2020 1]]</f>
        <v>0</v>
      </c>
      <c r="AL233" s="161">
        <f>VLOOKUP(eurostat_source[[#This Row],[energy carrier EUCalc]],$B$7:$AN$20,COLUMN()-COLUMN($AD$25),FALSE)*eurostat_source[[#This Row],[2020 1]]</f>
        <v>0</v>
      </c>
      <c r="AM233" s="161">
        <f>VLOOKUP(eurostat_source[[#This Row],[energy carrier EUCalc]],$B$7:$AN$20,COLUMN()-COLUMN($AD$25),FALSE)*eurostat_source[[#This Row],[2020 1]]</f>
        <v>0</v>
      </c>
      <c r="AN233" s="161">
        <f>VLOOKUP(eurostat_source[[#This Row],[energy carrier EUCalc]],$B$7:$AN$20,COLUMN()-COLUMN($AD$25),FALSE)*eurostat_source[[#This Row],[2020 1]]</f>
        <v>0</v>
      </c>
    </row>
    <row r="234" spans="1:40" x14ac:dyDescent="0.3">
      <c r="A234" t="str">
        <f t="shared" si="67"/>
        <v>solid-wasteMalta</v>
      </c>
      <c r="B234" t="s">
        <v>29</v>
      </c>
      <c r="C234" t="s">
        <v>78</v>
      </c>
      <c r="D234" s="161">
        <v>0</v>
      </c>
      <c r="E234" s="161">
        <v>0</v>
      </c>
      <c r="F234" s="161">
        <v>0</v>
      </c>
      <c r="G234" s="161">
        <v>0</v>
      </c>
      <c r="H234" s="161">
        <v>0</v>
      </c>
      <c r="I234" s="161">
        <v>0</v>
      </c>
      <c r="J234" s="161">
        <v>0</v>
      </c>
      <c r="K234" s="161">
        <v>0</v>
      </c>
      <c r="L234" s="161">
        <v>0</v>
      </c>
      <c r="M234" s="161">
        <v>0</v>
      </c>
      <c r="N234" s="161">
        <v>0</v>
      </c>
      <c r="O234" s="161">
        <v>0</v>
      </c>
      <c r="P234" s="161">
        <v>0</v>
      </c>
      <c r="Q234" s="161">
        <v>0</v>
      </c>
      <c r="R234" s="161">
        <v>0</v>
      </c>
      <c r="S234" s="161">
        <v>0</v>
      </c>
      <c r="T234" s="161">
        <v>0</v>
      </c>
      <c r="U234" s="161">
        <v>0</v>
      </c>
      <c r="V234" s="161">
        <v>0</v>
      </c>
      <c r="W234" s="161">
        <v>0</v>
      </c>
      <c r="X234" s="161">
        <v>0</v>
      </c>
      <c r="Y234" s="161">
        <v>0</v>
      </c>
      <c r="Z234" s="161">
        <v>0</v>
      </c>
      <c r="AA234" s="161">
        <v>0</v>
      </c>
      <c r="AB234" s="161">
        <v>0</v>
      </c>
      <c r="AC234" s="161">
        <v>0</v>
      </c>
      <c r="AD234" s="161">
        <v>0</v>
      </c>
      <c r="AE234" s="161">
        <v>0</v>
      </c>
      <c r="AF234" s="161">
        <f t="shared" si="68"/>
        <v>0</v>
      </c>
      <c r="AG234" s="161">
        <f t="shared" si="69"/>
        <v>0</v>
      </c>
      <c r="AH234" s="161">
        <f t="shared" si="70"/>
        <v>0</v>
      </c>
      <c r="AI234" s="161"/>
      <c r="AJ234" s="161"/>
      <c r="AK234" s="161">
        <f>VLOOKUP(eurostat_source[[#This Row],[energy carrier EUCalc]],$B$7:$AN$20,COLUMN()-COLUMN($AD$25),FALSE)*eurostat_source[[#This Row],[2020 1]]</f>
        <v>0</v>
      </c>
      <c r="AL234" s="161">
        <f>VLOOKUP(eurostat_source[[#This Row],[energy carrier EUCalc]],$B$7:$AN$20,COLUMN()-COLUMN($AD$25),FALSE)*eurostat_source[[#This Row],[2020 1]]</f>
        <v>0</v>
      </c>
      <c r="AM234" s="161">
        <f>VLOOKUP(eurostat_source[[#This Row],[energy carrier EUCalc]],$B$7:$AN$20,COLUMN()-COLUMN($AD$25),FALSE)*eurostat_source[[#This Row],[2020 1]]</f>
        <v>0</v>
      </c>
      <c r="AN234" s="161">
        <f>VLOOKUP(eurostat_source[[#This Row],[energy carrier EUCalc]],$B$7:$AN$20,COLUMN()-COLUMN($AD$25),FALSE)*eurostat_source[[#This Row],[2020 1]]</f>
        <v>0</v>
      </c>
    </row>
    <row r="235" spans="1:40" x14ac:dyDescent="0.3">
      <c r="A235" t="str">
        <f t="shared" si="67"/>
        <v>electricityNetherlands</v>
      </c>
      <c r="B235" t="s">
        <v>8</v>
      </c>
      <c r="C235" t="s">
        <v>35</v>
      </c>
      <c r="D235" s="161">
        <v>0.13095395413175298</v>
      </c>
      <c r="E235" s="161">
        <v>0.12001586540118096</v>
      </c>
      <c r="F235" s="161">
        <v>0.13150896738825424</v>
      </c>
      <c r="G235" s="161">
        <v>0.12853939597743211</v>
      </c>
      <c r="H235" s="161">
        <v>0.13982848133676401</v>
      </c>
      <c r="I235" s="161">
        <v>0.133543689929042</v>
      </c>
      <c r="J235" s="161">
        <v>0.1186057701879009</v>
      </c>
      <c r="K235" s="161">
        <v>0.13999155045646655</v>
      </c>
      <c r="L235" s="161">
        <v>0.1483750719151658</v>
      </c>
      <c r="M235" s="161">
        <v>0.1583511923443908</v>
      </c>
      <c r="N235" s="161">
        <v>0.16142960129141881</v>
      </c>
      <c r="O235" s="161">
        <v>0.15563175355006517</v>
      </c>
      <c r="P235" s="161">
        <v>0.1645352425231747</v>
      </c>
      <c r="Q235" s="161">
        <v>0.16441526255221633</v>
      </c>
      <c r="R235" s="161">
        <v>0.17086769183372272</v>
      </c>
      <c r="S235" s="161">
        <v>0.17783505545937933</v>
      </c>
      <c r="T235" s="161">
        <v>0.17833624326010988</v>
      </c>
      <c r="U235" s="161">
        <v>0.1958251377431881</v>
      </c>
      <c r="V235" s="161">
        <v>0.1792435804505951</v>
      </c>
      <c r="W235" s="161">
        <v>0.18218642834605228</v>
      </c>
      <c r="X235" s="161">
        <v>0.16219067433646822</v>
      </c>
      <c r="Y235" s="161">
        <v>0.19758077503950186</v>
      </c>
      <c r="Z235" s="161">
        <v>0.18969411890016813</v>
      </c>
      <c r="AA235" s="161">
        <v>0.18082179769912055</v>
      </c>
      <c r="AB235" s="161">
        <v>0.22076560956062743</v>
      </c>
      <c r="AC235" s="161">
        <v>0.20905195392573639</v>
      </c>
      <c r="AD235" s="161">
        <v>0.20217668059956578</v>
      </c>
      <c r="AE235" s="161">
        <v>0.20636162455854218</v>
      </c>
      <c r="AF235" s="161">
        <f t="shared" si="68"/>
        <v>0.20741527324007758</v>
      </c>
      <c r="AG235" s="161">
        <f t="shared" si="69"/>
        <v>0.21023244251902584</v>
      </c>
      <c r="AH235" s="161">
        <f t="shared" si="70"/>
        <v>0.21303704393632319</v>
      </c>
      <c r="AI235" s="161"/>
      <c r="AJ235" s="161"/>
      <c r="AK235" s="161">
        <f>VLOOKUP(eurostat_source[[#This Row],[energy carrier EUCalc]],$B$7:$AN$20,COLUMN()-COLUMN($AD$25),FALSE)*eurostat_source[[#This Row],[2020 1]]</f>
        <v>0</v>
      </c>
      <c r="AL235" s="161">
        <f>VLOOKUP(eurostat_source[[#This Row],[energy carrier EUCalc]],$B$7:$AN$20,COLUMN()-COLUMN($AD$25),FALSE)*eurostat_source[[#This Row],[2020 1]]</f>
        <v>0</v>
      </c>
      <c r="AM235" s="161">
        <f>VLOOKUP(eurostat_source[[#This Row],[energy carrier EUCalc]],$B$7:$AN$20,COLUMN()-COLUMN($AD$25),FALSE)*eurostat_source[[#This Row],[2020 1]]</f>
        <v>0</v>
      </c>
      <c r="AN235" s="161">
        <f>VLOOKUP(eurostat_source[[#This Row],[energy carrier EUCalc]],$B$7:$AN$20,COLUMN()-COLUMN($AD$25),FALSE)*eurostat_source[[#This Row],[2020 1]]</f>
        <v>0</v>
      </c>
    </row>
    <row r="236" spans="1:40" x14ac:dyDescent="0.3">
      <c r="A236" t="str">
        <f t="shared" si="67"/>
        <v>gas-bioNetherlands</v>
      </c>
      <c r="B236" t="s">
        <v>8</v>
      </c>
      <c r="C236" t="s">
        <v>67</v>
      </c>
      <c r="D236" s="161">
        <v>0</v>
      </c>
      <c r="E236" s="161">
        <v>0</v>
      </c>
      <c r="F236" s="161">
        <v>0</v>
      </c>
      <c r="G236" s="161">
        <v>0</v>
      </c>
      <c r="H236" s="161">
        <v>0</v>
      </c>
      <c r="I236" s="161">
        <v>0</v>
      </c>
      <c r="J236" s="161">
        <v>0</v>
      </c>
      <c r="K236" s="161">
        <v>0</v>
      </c>
      <c r="L236" s="161">
        <v>0</v>
      </c>
      <c r="M236" s="161">
        <v>0</v>
      </c>
      <c r="N236" s="161">
        <v>0</v>
      </c>
      <c r="O236" s="161">
        <v>0</v>
      </c>
      <c r="P236" s="161">
        <v>0</v>
      </c>
      <c r="Q236" s="161">
        <v>0</v>
      </c>
      <c r="R236" s="161">
        <v>0</v>
      </c>
      <c r="S236" s="161">
        <v>0</v>
      </c>
      <c r="T236" s="161">
        <v>0</v>
      </c>
      <c r="U236" s="161">
        <v>0</v>
      </c>
      <c r="V236" s="161">
        <v>0</v>
      </c>
      <c r="W236" s="161">
        <v>0</v>
      </c>
      <c r="X236" s="161">
        <v>0</v>
      </c>
      <c r="Y236" s="161">
        <v>0</v>
      </c>
      <c r="Z236" s="161">
        <v>0</v>
      </c>
      <c r="AA236" s="161">
        <v>0</v>
      </c>
      <c r="AB236" s="161">
        <v>0</v>
      </c>
      <c r="AC236" s="161">
        <v>0</v>
      </c>
      <c r="AD236" s="161">
        <v>0</v>
      </c>
      <c r="AE236" s="161">
        <v>0</v>
      </c>
      <c r="AF236" s="161">
        <f t="shared" si="68"/>
        <v>0</v>
      </c>
      <c r="AG236" s="161">
        <f t="shared" si="69"/>
        <v>0</v>
      </c>
      <c r="AH236" s="161">
        <f t="shared" si="70"/>
        <v>0</v>
      </c>
      <c r="AI236" s="161"/>
      <c r="AJ236" s="161"/>
      <c r="AK236" s="161">
        <f>VLOOKUP(eurostat_source[[#This Row],[energy carrier EUCalc]],$B$7:$AN$20,COLUMN()-COLUMN($AD$25),FALSE)*eurostat_source[[#This Row],[2020 1]]</f>
        <v>0</v>
      </c>
      <c r="AL236" s="161">
        <f>VLOOKUP(eurostat_source[[#This Row],[energy carrier EUCalc]],$B$7:$AN$20,COLUMN()-COLUMN($AD$25),FALSE)*eurostat_source[[#This Row],[2020 1]]</f>
        <v>0</v>
      </c>
      <c r="AM236" s="161">
        <f>VLOOKUP(eurostat_source[[#This Row],[energy carrier EUCalc]],$B$7:$AN$20,COLUMN()-COLUMN($AD$25),FALSE)*eurostat_source[[#This Row],[2020 1]]</f>
        <v>0</v>
      </c>
      <c r="AN236" s="161">
        <f>VLOOKUP(eurostat_source[[#This Row],[energy carrier EUCalc]],$B$7:$AN$20,COLUMN()-COLUMN($AD$25),FALSE)*eurostat_source[[#This Row],[2020 1]]</f>
        <v>0</v>
      </c>
    </row>
    <row r="237" spans="1:40" x14ac:dyDescent="0.3">
      <c r="A237" t="str">
        <f t="shared" si="67"/>
        <v>gas-ff-naturalNetherlands</v>
      </c>
      <c r="B237" t="s">
        <v>8</v>
      </c>
      <c r="C237" t="s">
        <v>33</v>
      </c>
      <c r="D237" s="161">
        <v>0.81781913808241391</v>
      </c>
      <c r="E237" s="161">
        <v>0.83568440121901688</v>
      </c>
      <c r="F237" s="161">
        <v>0.82232824381830827</v>
      </c>
      <c r="G237" s="161">
        <v>0.8260786007389288</v>
      </c>
      <c r="H237" s="161">
        <v>0.81395588351506842</v>
      </c>
      <c r="I237" s="161">
        <v>0.82748136994117483</v>
      </c>
      <c r="J237" s="161">
        <v>0.84804235292526742</v>
      </c>
      <c r="K237" s="161">
        <v>0.8230418704438095</v>
      </c>
      <c r="L237" s="161">
        <v>0.81371137013672978</v>
      </c>
      <c r="M237" s="161">
        <v>0.80265314464046955</v>
      </c>
      <c r="N237" s="161">
        <v>0.80018458218282074</v>
      </c>
      <c r="O237" s="161">
        <v>0.80857356730110341</v>
      </c>
      <c r="P237" s="161">
        <v>0.79942716995922125</v>
      </c>
      <c r="Q237" s="161">
        <v>0.80001348092716651</v>
      </c>
      <c r="R237" s="161">
        <v>0.79115403465477507</v>
      </c>
      <c r="S237" s="161">
        <v>0.78174220602429711</v>
      </c>
      <c r="T237" s="161">
        <v>0.78026953173285496</v>
      </c>
      <c r="U237" s="161">
        <v>0.75885829429177831</v>
      </c>
      <c r="V237" s="161">
        <v>0.77871426316187353</v>
      </c>
      <c r="W237" s="161">
        <v>0.77541875852158559</v>
      </c>
      <c r="X237" s="161">
        <v>0.79960157983341651</v>
      </c>
      <c r="Y237" s="161">
        <v>0.75518141444883613</v>
      </c>
      <c r="Z237" s="161">
        <v>0.7647550624506142</v>
      </c>
      <c r="AA237" s="161">
        <v>0.77453360101730007</v>
      </c>
      <c r="AB237" s="161">
        <v>0.72177419808327681</v>
      </c>
      <c r="AC237" s="161">
        <v>0.73492734687770844</v>
      </c>
      <c r="AD237" s="161">
        <v>0.74164369619255799</v>
      </c>
      <c r="AE237" s="161">
        <v>0.7339669017744781</v>
      </c>
      <c r="AF237" s="161">
        <f t="shared" si="68"/>
        <v>0.7314777625227481</v>
      </c>
      <c r="AG237" s="161">
        <f t="shared" si="69"/>
        <v>0.72675411245883559</v>
      </c>
      <c r="AH237" s="161">
        <f t="shared" si="70"/>
        <v>0.72188764785256054</v>
      </c>
      <c r="AI237" s="161"/>
      <c r="AJ237" s="161"/>
      <c r="AK237" s="161">
        <f>VLOOKUP(eurostat_source[[#This Row],[energy carrier EUCalc]],$B$7:$AN$20,COLUMN()-COLUMN($AD$25),FALSE)*eurostat_source[[#This Row],[2020 1]]</f>
        <v>0</v>
      </c>
      <c r="AL237" s="161">
        <f>VLOOKUP(eurostat_source[[#This Row],[energy carrier EUCalc]],$B$7:$AN$20,COLUMN()-COLUMN($AD$25),FALSE)*eurostat_source[[#This Row],[2020 1]]</f>
        <v>0</v>
      </c>
      <c r="AM237" s="161">
        <f>VLOOKUP(eurostat_source[[#This Row],[energy carrier EUCalc]],$B$7:$AN$20,COLUMN()-COLUMN($AD$25),FALSE)*eurostat_source[[#This Row],[2020 1]]</f>
        <v>0</v>
      </c>
      <c r="AN237" s="161">
        <f>VLOOKUP(eurostat_source[[#This Row],[energy carrier EUCalc]],$B$7:$AN$20,COLUMN()-COLUMN($AD$25),FALSE)*eurostat_source[[#This Row],[2020 1]]</f>
        <v>0</v>
      </c>
    </row>
    <row r="238" spans="1:40" x14ac:dyDescent="0.3">
      <c r="A238" t="str">
        <f t="shared" si="67"/>
        <v>heat-ambientNetherlands</v>
      </c>
      <c r="B238" t="s">
        <v>8</v>
      </c>
      <c r="C238" t="s">
        <v>37</v>
      </c>
      <c r="D238" s="161">
        <v>0</v>
      </c>
      <c r="E238" s="161">
        <v>0</v>
      </c>
      <c r="F238" s="161">
        <v>0</v>
      </c>
      <c r="G238" s="161">
        <v>0</v>
      </c>
      <c r="H238" s="161">
        <v>2.8778299200666543E-5</v>
      </c>
      <c r="I238" s="161">
        <v>2.7223493892404852E-5</v>
      </c>
      <c r="J238" s="161">
        <v>2.6895039104860977E-5</v>
      </c>
      <c r="K238" s="161">
        <v>5.9633609711063846E-5</v>
      </c>
      <c r="L238" s="161">
        <v>1.1204624546133639E-4</v>
      </c>
      <c r="M238" s="161">
        <v>1.3771784619434204E-4</v>
      </c>
      <c r="N238" s="161">
        <v>1.6580698060517858E-4</v>
      </c>
      <c r="O238" s="161">
        <v>1.7940362561174003E-4</v>
      </c>
      <c r="P238" s="161">
        <v>2.4795226964489562E-4</v>
      </c>
      <c r="Q238" s="161">
        <v>3.2372080732005423E-4</v>
      </c>
      <c r="R238" s="161">
        <v>4.1234356225496602E-4</v>
      </c>
      <c r="S238" s="161">
        <v>5.037707367749033E-4</v>
      </c>
      <c r="T238" s="161">
        <v>6.6708521520495942E-4</v>
      </c>
      <c r="U238" s="161">
        <v>9.0584453306409248E-4</v>
      </c>
      <c r="V238" s="161">
        <v>1.1604698355664456E-3</v>
      </c>
      <c r="W238" s="161">
        <v>1.6002377474907468E-3</v>
      </c>
      <c r="X238" s="161">
        <v>1.7482153208009164E-3</v>
      </c>
      <c r="Y238" s="161">
        <v>2.5767837171999813E-3</v>
      </c>
      <c r="Z238" s="161">
        <v>2.7980776058608545E-3</v>
      </c>
      <c r="AA238" s="161">
        <v>2.941318914263173E-3</v>
      </c>
      <c r="AB238" s="161">
        <v>4.0842886695516252E-3</v>
      </c>
      <c r="AC238" s="161">
        <v>4.338916346802041E-3</v>
      </c>
      <c r="AD238" s="161">
        <v>5.0543024923051169E-3</v>
      </c>
      <c r="AE238" s="161">
        <v>6.4320304942256613E-3</v>
      </c>
      <c r="AF238" s="161">
        <f t="shared" si="68"/>
        <v>6.9846490903418181E-3</v>
      </c>
      <c r="AG238" s="161">
        <f t="shared" si="69"/>
        <v>7.5670670158193556E-3</v>
      </c>
      <c r="AH238" s="161">
        <f t="shared" si="70"/>
        <v>8.1637499426522164E-3</v>
      </c>
      <c r="AI238" s="161"/>
      <c r="AJ238" s="161"/>
      <c r="AK238" s="161">
        <f>VLOOKUP(eurostat_source[[#This Row],[energy carrier EUCalc]],$B$7:$AN$20,COLUMN()-COLUMN($AD$25),FALSE)*eurostat_source[[#This Row],[2020 1]]</f>
        <v>0</v>
      </c>
      <c r="AL238" s="161">
        <f>VLOOKUP(eurostat_source[[#This Row],[energy carrier EUCalc]],$B$7:$AN$20,COLUMN()-COLUMN($AD$25),FALSE)*eurostat_source[[#This Row],[2020 1]]</f>
        <v>0</v>
      </c>
      <c r="AM238" s="161">
        <f>VLOOKUP(eurostat_source[[#This Row],[energy carrier EUCalc]],$B$7:$AN$20,COLUMN()-COLUMN($AD$25),FALSE)*eurostat_source[[#This Row],[2020 1]]</f>
        <v>0</v>
      </c>
      <c r="AN238" s="161">
        <f>VLOOKUP(eurostat_source[[#This Row],[energy carrier EUCalc]],$B$7:$AN$20,COLUMN()-COLUMN($AD$25),FALSE)*eurostat_source[[#This Row],[2020 1]]</f>
        <v>0</v>
      </c>
    </row>
    <row r="239" spans="1:40" x14ac:dyDescent="0.3">
      <c r="A239" t="str">
        <f t="shared" si="67"/>
        <v>heat-geothermalNetherlands</v>
      </c>
      <c r="B239" t="s">
        <v>8</v>
      </c>
      <c r="C239" t="s">
        <v>40</v>
      </c>
      <c r="D239" s="161">
        <v>0</v>
      </c>
      <c r="E239" s="161">
        <v>0</v>
      </c>
      <c r="F239" s="161">
        <v>0</v>
      </c>
      <c r="G239" s="161">
        <v>0</v>
      </c>
      <c r="H239" s="161">
        <v>0</v>
      </c>
      <c r="I239" s="161">
        <v>0</v>
      </c>
      <c r="J239" s="161">
        <v>0</v>
      </c>
      <c r="K239" s="161">
        <v>0</v>
      </c>
      <c r="L239" s="161">
        <v>0</v>
      </c>
      <c r="M239" s="161">
        <v>0</v>
      </c>
      <c r="N239" s="161">
        <v>0</v>
      </c>
      <c r="O239" s="161">
        <v>0</v>
      </c>
      <c r="P239" s="161">
        <v>0</v>
      </c>
      <c r="Q239" s="161">
        <v>0</v>
      </c>
      <c r="R239" s="161">
        <v>0</v>
      </c>
      <c r="S239" s="161">
        <v>0</v>
      </c>
      <c r="T239" s="161">
        <v>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>
        <v>0</v>
      </c>
      <c r="AA239" s="161">
        <v>0</v>
      </c>
      <c r="AB239" s="161">
        <v>0</v>
      </c>
      <c r="AC239" s="161">
        <v>0</v>
      </c>
      <c r="AD239" s="161">
        <v>0</v>
      </c>
      <c r="AE239" s="161">
        <v>0</v>
      </c>
      <c r="AF239" s="161">
        <f t="shared" si="68"/>
        <v>0</v>
      </c>
      <c r="AG239" s="161">
        <f t="shared" si="69"/>
        <v>0</v>
      </c>
      <c r="AH239" s="161">
        <f t="shared" si="70"/>
        <v>0</v>
      </c>
      <c r="AI239" s="161"/>
      <c r="AJ239" s="161"/>
      <c r="AK239" s="161">
        <f>VLOOKUP(eurostat_source[[#This Row],[energy carrier EUCalc]],$B$7:$AN$20,COLUMN()-COLUMN($AD$25),FALSE)*eurostat_source[[#This Row],[2020 1]]</f>
        <v>0</v>
      </c>
      <c r="AL239" s="161">
        <f>VLOOKUP(eurostat_source[[#This Row],[energy carrier EUCalc]],$B$7:$AN$20,COLUMN()-COLUMN($AD$25),FALSE)*eurostat_source[[#This Row],[2020 1]]</f>
        <v>0</v>
      </c>
      <c r="AM239" s="161">
        <f>VLOOKUP(eurostat_source[[#This Row],[energy carrier EUCalc]],$B$7:$AN$20,COLUMN()-COLUMN($AD$25),FALSE)*eurostat_source[[#This Row],[2020 1]]</f>
        <v>0</v>
      </c>
      <c r="AN239" s="161">
        <f>VLOOKUP(eurostat_source[[#This Row],[energy carrier EUCalc]],$B$7:$AN$20,COLUMN()-COLUMN($AD$25),FALSE)*eurostat_source[[#This Row],[2020 1]]</f>
        <v>0</v>
      </c>
    </row>
    <row r="240" spans="1:40" x14ac:dyDescent="0.3">
      <c r="A240" t="str">
        <f t="shared" si="67"/>
        <v>heat-solarNetherlands</v>
      </c>
      <c r="B240" t="s">
        <v>8</v>
      </c>
      <c r="C240" t="s">
        <v>38</v>
      </c>
      <c r="D240" s="161">
        <v>1.8568606287635195E-4</v>
      </c>
      <c r="E240" s="161">
        <v>1.8474118576173042E-4</v>
      </c>
      <c r="F240" s="161">
        <v>2.3948241621289513E-4</v>
      </c>
      <c r="G240" s="161">
        <v>2.582953648817649E-4</v>
      </c>
      <c r="H240" s="161">
        <v>3.1822691624145414E-4</v>
      </c>
      <c r="I240" s="161">
        <v>3.4660574558279482E-4</v>
      </c>
      <c r="J240" s="161">
        <v>3.4986088578585906E-4</v>
      </c>
      <c r="K240" s="161">
        <v>4.8793506021603701E-4</v>
      </c>
      <c r="L240" s="161">
        <v>5.9565229845252377E-4</v>
      </c>
      <c r="M240" s="161">
        <v>7.2475660531333495E-4</v>
      </c>
      <c r="N240" s="161">
        <v>8.1309192412154887E-4</v>
      </c>
      <c r="O240" s="161">
        <v>8.7107058578582929E-4</v>
      </c>
      <c r="P240" s="161">
        <v>1.003777297932376E-3</v>
      </c>
      <c r="Q240" s="161">
        <v>1.0640111918478782E-3</v>
      </c>
      <c r="R240" s="161">
        <v>1.1889162419866589E-3</v>
      </c>
      <c r="S240" s="161">
        <v>1.3032185531863857E-3</v>
      </c>
      <c r="T240" s="161">
        <v>1.3550227139603973E-3</v>
      </c>
      <c r="U240" s="161">
        <v>1.5584576035712588E-3</v>
      </c>
      <c r="V240" s="161">
        <v>1.4980677982683562E-3</v>
      </c>
      <c r="W240" s="161">
        <v>1.6395164788173692E-3</v>
      </c>
      <c r="X240" s="161">
        <v>1.5576515654529492E-3</v>
      </c>
      <c r="Y240" s="161">
        <v>1.981650388088159E-3</v>
      </c>
      <c r="Z240" s="161">
        <v>1.9305715662737975E-3</v>
      </c>
      <c r="AA240" s="161">
        <v>1.9028462756226655E-3</v>
      </c>
      <c r="AB240" s="161">
        <v>2.4229517319313862E-3</v>
      </c>
      <c r="AC240" s="161">
        <v>2.3361080729704074E-3</v>
      </c>
      <c r="AD240" s="161">
        <v>2.2827494272824678E-3</v>
      </c>
      <c r="AE240" s="161">
        <v>2.3113499615837257E-3</v>
      </c>
      <c r="AF240" s="161">
        <f t="shared" si="68"/>
        <v>2.3866391973849724E-3</v>
      </c>
      <c r="AG240" s="161">
        <f t="shared" si="69"/>
        <v>2.475496337296634E-3</v>
      </c>
      <c r="AH240" s="161">
        <f t="shared" si="70"/>
        <v>2.5590943231445606E-3</v>
      </c>
      <c r="AI240" s="161"/>
      <c r="AJ240" s="161"/>
      <c r="AK240" s="161">
        <f>VLOOKUP(eurostat_source[[#This Row],[energy carrier EUCalc]],$B$7:$AN$20,COLUMN()-COLUMN($AD$25),FALSE)*eurostat_source[[#This Row],[2020 1]]</f>
        <v>0</v>
      </c>
      <c r="AL240" s="161">
        <f>VLOOKUP(eurostat_source[[#This Row],[energy carrier EUCalc]],$B$7:$AN$20,COLUMN()-COLUMN($AD$25),FALSE)*eurostat_source[[#This Row],[2020 1]]</f>
        <v>0</v>
      </c>
      <c r="AM240" s="161">
        <f>VLOOKUP(eurostat_source[[#This Row],[energy carrier EUCalc]],$B$7:$AN$20,COLUMN()-COLUMN($AD$25),FALSE)*eurostat_source[[#This Row],[2020 1]]</f>
        <v>0</v>
      </c>
      <c r="AN240" s="161">
        <f>VLOOKUP(eurostat_source[[#This Row],[energy carrier EUCalc]],$B$7:$AN$20,COLUMN()-COLUMN($AD$25),FALSE)*eurostat_source[[#This Row],[2020 1]]</f>
        <v>0</v>
      </c>
    </row>
    <row r="241" spans="1:40" x14ac:dyDescent="0.3">
      <c r="A241" t="str">
        <f t="shared" si="67"/>
        <v>liquid-bioNetherlands</v>
      </c>
      <c r="B241" t="s">
        <v>8</v>
      </c>
      <c r="C241" t="s">
        <v>76</v>
      </c>
      <c r="D241" s="161">
        <v>0</v>
      </c>
      <c r="E241" s="161">
        <v>0</v>
      </c>
      <c r="F241" s="161">
        <v>0</v>
      </c>
      <c r="G241" s="161">
        <v>0</v>
      </c>
      <c r="H241" s="161">
        <v>0</v>
      </c>
      <c r="I241" s="161">
        <v>0</v>
      </c>
      <c r="J241" s="161">
        <v>0</v>
      </c>
      <c r="K241" s="161">
        <v>0</v>
      </c>
      <c r="L241" s="161">
        <v>0</v>
      </c>
      <c r="M241" s="161">
        <v>0</v>
      </c>
      <c r="N241" s="161">
        <v>0</v>
      </c>
      <c r="O241" s="161">
        <v>0</v>
      </c>
      <c r="P241" s="161">
        <v>0</v>
      </c>
      <c r="Q241" s="161">
        <v>0</v>
      </c>
      <c r="R241" s="161">
        <v>0</v>
      </c>
      <c r="S241" s="161">
        <v>0</v>
      </c>
      <c r="T241" s="161">
        <v>0</v>
      </c>
      <c r="U241" s="161">
        <v>0</v>
      </c>
      <c r="V241" s="161">
        <v>0</v>
      </c>
      <c r="W241" s="161">
        <v>0</v>
      </c>
      <c r="X241" s="161">
        <v>0</v>
      </c>
      <c r="Y241" s="161">
        <v>0</v>
      </c>
      <c r="Z241" s="161">
        <v>0</v>
      </c>
      <c r="AA241" s="161">
        <v>0</v>
      </c>
      <c r="AB241" s="161">
        <v>0</v>
      </c>
      <c r="AC241" s="161">
        <v>0</v>
      </c>
      <c r="AD241" s="161">
        <v>0</v>
      </c>
      <c r="AE241" s="161">
        <v>0</v>
      </c>
      <c r="AF241" s="161">
        <f t="shared" si="68"/>
        <v>0</v>
      </c>
      <c r="AG241" s="161">
        <f t="shared" si="69"/>
        <v>0</v>
      </c>
      <c r="AH241" s="161">
        <f t="shared" si="70"/>
        <v>0</v>
      </c>
      <c r="AI241" s="161"/>
      <c r="AJ241" s="161"/>
      <c r="AK241" s="161">
        <f>VLOOKUP(eurostat_source[[#This Row],[energy carrier EUCalc]],$B$7:$AN$20,COLUMN()-COLUMN($AD$25),FALSE)*eurostat_source[[#This Row],[2020 1]]</f>
        <v>0</v>
      </c>
      <c r="AL241" s="161">
        <f>VLOOKUP(eurostat_source[[#This Row],[energy carrier EUCalc]],$B$7:$AN$20,COLUMN()-COLUMN($AD$25),FALSE)*eurostat_source[[#This Row],[2020 1]]</f>
        <v>0</v>
      </c>
      <c r="AM241" s="161">
        <f>VLOOKUP(eurostat_source[[#This Row],[energy carrier EUCalc]],$B$7:$AN$20,COLUMN()-COLUMN($AD$25),FALSE)*eurostat_source[[#This Row],[2020 1]]</f>
        <v>0</v>
      </c>
      <c r="AN241" s="161">
        <f>VLOOKUP(eurostat_source[[#This Row],[energy carrier EUCalc]],$B$7:$AN$20,COLUMN()-COLUMN($AD$25),FALSE)*eurostat_source[[#This Row],[2020 1]]</f>
        <v>0</v>
      </c>
    </row>
    <row r="242" spans="1:40" x14ac:dyDescent="0.3">
      <c r="A242" t="str">
        <f t="shared" si="67"/>
        <v>liquid-ff-heatingoilNetherlands</v>
      </c>
      <c r="B242" t="s">
        <v>8</v>
      </c>
      <c r="C242" t="s">
        <v>34</v>
      </c>
      <c r="D242" s="161">
        <v>1.8866617357672751E-2</v>
      </c>
      <c r="E242" s="161">
        <v>1.6065866849036291E-2</v>
      </c>
      <c r="F242" s="161">
        <v>1.58787974247406E-2</v>
      </c>
      <c r="G242" s="161">
        <v>1.6166757878865803E-2</v>
      </c>
      <c r="H242" s="161">
        <v>1.5209377394914327E-2</v>
      </c>
      <c r="I242" s="161">
        <v>9.7935875188954226E-3</v>
      </c>
      <c r="J242" s="161">
        <v>6.8829513624253016E-3</v>
      </c>
      <c r="K242" s="161">
        <v>6.0851491448748983E-3</v>
      </c>
      <c r="L242" s="161">
        <v>5.6741483739875956E-3</v>
      </c>
      <c r="M242" s="161">
        <v>5.3187646765561107E-3</v>
      </c>
      <c r="N242" s="161">
        <v>4.8270651010911469E-3</v>
      </c>
      <c r="O242" s="161">
        <v>4.0388107465625066E-3</v>
      </c>
      <c r="P242" s="161">
        <v>3.573838203378418E-3</v>
      </c>
      <c r="Q242" s="161">
        <v>2.9409847861933893E-3</v>
      </c>
      <c r="R242" s="161">
        <v>2.4717526189818959E-3</v>
      </c>
      <c r="S242" s="161">
        <v>1.953594260448617E-3</v>
      </c>
      <c r="T242" s="161">
        <v>1.3537077050878447E-3</v>
      </c>
      <c r="U242" s="161">
        <v>1.4739789331059841E-3</v>
      </c>
      <c r="V242" s="161">
        <v>1.3367730526415652E-3</v>
      </c>
      <c r="W242" s="161">
        <v>1.336681165829801E-3</v>
      </c>
      <c r="X242" s="161">
        <v>1.1836609668169687E-3</v>
      </c>
      <c r="Y242" s="161">
        <v>1.3362578100030861E-3</v>
      </c>
      <c r="Z242" s="161">
        <v>1.2653293709008989E-3</v>
      </c>
      <c r="AA242" s="161">
        <v>1.2062702286566235E-3</v>
      </c>
      <c r="AB242" s="161">
        <v>1.5070345900427297E-3</v>
      </c>
      <c r="AC242" s="161">
        <v>1.4401431824122605E-3</v>
      </c>
      <c r="AD242" s="161">
        <v>1.3943657338134677E-3</v>
      </c>
      <c r="AE242" s="161">
        <v>1.4235213399137602E-3</v>
      </c>
      <c r="AF242" s="161">
        <f t="shared" si="68"/>
        <v>1.4184755805945377E-3</v>
      </c>
      <c r="AG242" s="161">
        <f t="shared" si="69"/>
        <v>1.426645833389835E-3</v>
      </c>
      <c r="AH242" s="161">
        <f t="shared" si="70"/>
        <v>1.4356423001458385E-3</v>
      </c>
      <c r="AI242" s="161"/>
      <c r="AJ242" s="161"/>
      <c r="AK242" s="161">
        <f>VLOOKUP(eurostat_source[[#This Row],[energy carrier EUCalc]],$B$7:$AN$20,COLUMN()-COLUMN($AD$25),FALSE)*eurostat_source[[#This Row],[2020 1]]</f>
        <v>0</v>
      </c>
      <c r="AL242" s="161">
        <f>VLOOKUP(eurostat_source[[#This Row],[energy carrier EUCalc]],$B$7:$AN$20,COLUMN()-COLUMN($AD$25),FALSE)*eurostat_source[[#This Row],[2020 1]]</f>
        <v>0</v>
      </c>
      <c r="AM242" s="161">
        <f>VLOOKUP(eurostat_source[[#This Row],[energy carrier EUCalc]],$B$7:$AN$20,COLUMN()-COLUMN($AD$25),FALSE)*eurostat_source[[#This Row],[2020 1]]</f>
        <v>0</v>
      </c>
      <c r="AN242" s="161">
        <f>VLOOKUP(eurostat_source[[#This Row],[energy carrier EUCalc]],$B$7:$AN$20,COLUMN()-COLUMN($AD$25),FALSE)*eurostat_source[[#This Row],[2020 1]]</f>
        <v>0</v>
      </c>
    </row>
    <row r="243" spans="1:40" x14ac:dyDescent="0.3">
      <c r="A243" t="str">
        <f t="shared" si="67"/>
        <v>solid-bioNetherlands</v>
      </c>
      <c r="B243" t="s">
        <v>8</v>
      </c>
      <c r="C243" t="s">
        <v>77</v>
      </c>
      <c r="D243" s="161">
        <v>3.0678621830462313E-2</v>
      </c>
      <c r="E243" s="161">
        <v>2.7026862141744948E-2</v>
      </c>
      <c r="F243" s="161">
        <v>2.9078759078113213E-2</v>
      </c>
      <c r="G243" s="161">
        <v>2.8095643133919292E-2</v>
      </c>
      <c r="H243" s="161">
        <v>3.0011694538434018E-2</v>
      </c>
      <c r="I243" s="161">
        <v>2.8326689484019466E-2</v>
      </c>
      <c r="J243" s="161">
        <v>2.5513851132953517E-2</v>
      </c>
      <c r="K243" s="161">
        <v>2.9744740333009365E-2</v>
      </c>
      <c r="L243" s="161">
        <v>3.1089038000755225E-2</v>
      </c>
      <c r="M243" s="161">
        <v>3.2419964653672029E-2</v>
      </c>
      <c r="N243" s="161">
        <v>3.238300362158833E-2</v>
      </c>
      <c r="O243" s="161">
        <v>3.0537938918058814E-2</v>
      </c>
      <c r="P243" s="161">
        <v>3.1040444815773928E-2</v>
      </c>
      <c r="Q243" s="161">
        <v>3.107487628347802E-2</v>
      </c>
      <c r="R243" s="161">
        <v>3.3796472573981495E-2</v>
      </c>
      <c r="S243" s="161">
        <v>3.6550374606538837E-2</v>
      </c>
      <c r="T243" s="161">
        <v>3.7907760769077314E-2</v>
      </c>
      <c r="U243" s="161">
        <v>4.1231727652221148E-2</v>
      </c>
      <c r="V243" s="161">
        <v>3.746021828617338E-2</v>
      </c>
      <c r="W243" s="161">
        <v>3.764134553370254E-2</v>
      </c>
      <c r="X243" s="161">
        <v>3.3561452012141633E-2</v>
      </c>
      <c r="Y243" s="161">
        <v>4.1152552277347293E-2</v>
      </c>
      <c r="Z243" s="161">
        <v>3.937638902948104E-2</v>
      </c>
      <c r="AA243" s="161">
        <v>3.8508196606203728E-2</v>
      </c>
      <c r="AB243" s="161">
        <v>4.937483931524847E-2</v>
      </c>
      <c r="AC243" s="161">
        <v>4.7847599123639714E-2</v>
      </c>
      <c r="AD243" s="161">
        <v>4.7336077435658028E-2</v>
      </c>
      <c r="AE243" s="161">
        <v>4.9384962511601099E-2</v>
      </c>
      <c r="AF243" s="161">
        <f t="shared" si="68"/>
        <v>5.0200285997539097E-2</v>
      </c>
      <c r="AG243" s="161">
        <f t="shared" si="69"/>
        <v>5.147429276867567E-2</v>
      </c>
      <c r="AH243" s="161">
        <f t="shared" si="70"/>
        <v>5.285758749217298E-2</v>
      </c>
      <c r="AI243" s="161"/>
      <c r="AJ243" s="161"/>
      <c r="AK243" s="161">
        <f>VLOOKUP(eurostat_source[[#This Row],[energy carrier EUCalc]],$B$7:$AN$20,COLUMN()-COLUMN($AD$25),FALSE)*eurostat_source[[#This Row],[2020 1]]</f>
        <v>0</v>
      </c>
      <c r="AL243" s="161">
        <f>VLOOKUP(eurostat_source[[#This Row],[energy carrier EUCalc]],$B$7:$AN$20,COLUMN()-COLUMN($AD$25),FALSE)*eurostat_source[[#This Row],[2020 1]]</f>
        <v>0</v>
      </c>
      <c r="AM243" s="161">
        <f>VLOOKUP(eurostat_source[[#This Row],[energy carrier EUCalc]],$B$7:$AN$20,COLUMN()-COLUMN($AD$25),FALSE)*eurostat_source[[#This Row],[2020 1]]</f>
        <v>0</v>
      </c>
      <c r="AN243" s="161">
        <f>VLOOKUP(eurostat_source[[#This Row],[energy carrier EUCalc]],$B$7:$AN$20,COLUMN()-COLUMN($AD$25),FALSE)*eurostat_source[[#This Row],[2020 1]]</f>
        <v>0</v>
      </c>
    </row>
    <row r="244" spans="1:40" x14ac:dyDescent="0.3">
      <c r="A244" t="str">
        <f t="shared" si="67"/>
        <v>solid-ff-coalNetherlands</v>
      </c>
      <c r="B244" t="s">
        <v>8</v>
      </c>
      <c r="C244" t="s">
        <v>39</v>
      </c>
      <c r="D244" s="161">
        <v>1.4959825348217241E-3</v>
      </c>
      <c r="E244" s="161">
        <v>1.0222632032592127E-3</v>
      </c>
      <c r="F244" s="161">
        <v>9.6574987437063396E-4</v>
      </c>
      <c r="G244" s="161">
        <v>8.6130690597231122E-4</v>
      </c>
      <c r="H244" s="161">
        <v>6.4755799937705615E-4</v>
      </c>
      <c r="I244" s="161">
        <v>4.8083388739298034E-4</v>
      </c>
      <c r="J244" s="161">
        <v>5.7831846656206652E-4</v>
      </c>
      <c r="K244" s="161">
        <v>5.8912095191236105E-4</v>
      </c>
      <c r="L244" s="161">
        <v>4.4267302944765073E-4</v>
      </c>
      <c r="M244" s="161">
        <v>3.9445923340384871E-4</v>
      </c>
      <c r="N244" s="161">
        <v>1.9684889835422506E-4</v>
      </c>
      <c r="O244" s="161">
        <v>1.674552728125486E-4</v>
      </c>
      <c r="P244" s="161">
        <v>1.7157493087439717E-4</v>
      </c>
      <c r="Q244" s="161">
        <v>1.6766345177800937E-4</v>
      </c>
      <c r="R244" s="161">
        <v>1.0878851429705487E-4</v>
      </c>
      <c r="S244" s="161">
        <v>1.1178035937480431E-4</v>
      </c>
      <c r="T244" s="161">
        <v>1.106486037047933E-4</v>
      </c>
      <c r="U244" s="161">
        <v>1.465592430711126E-4</v>
      </c>
      <c r="V244" s="161">
        <v>5.8662741488158508E-4</v>
      </c>
      <c r="W244" s="161">
        <v>1.7703220652164043E-4</v>
      </c>
      <c r="X244" s="161">
        <v>1.5676596490312754E-4</v>
      </c>
      <c r="Y244" s="161">
        <v>1.9056631902357446E-4</v>
      </c>
      <c r="Z244" s="161">
        <v>1.8045107670086702E-4</v>
      </c>
      <c r="AA244" s="161">
        <v>8.5969258833363857E-5</v>
      </c>
      <c r="AB244" s="161">
        <v>7.1078049321418314E-5</v>
      </c>
      <c r="AC244" s="161">
        <v>5.7932470730667113E-5</v>
      </c>
      <c r="AD244" s="161">
        <v>1.1212811881707644E-4</v>
      </c>
      <c r="AE244" s="161">
        <v>1.1960935965546555E-4</v>
      </c>
      <c r="AF244" s="161">
        <f t="shared" si="68"/>
        <v>1.1691437131390085E-4</v>
      </c>
      <c r="AG244" s="161">
        <f t="shared" si="69"/>
        <v>6.9943066957132429E-5</v>
      </c>
      <c r="AH244" s="161">
        <f t="shared" si="70"/>
        <v>5.9234153000681632E-5</v>
      </c>
      <c r="AI244" s="161"/>
      <c r="AJ244" s="161"/>
      <c r="AK244" s="161">
        <f>VLOOKUP(eurostat_source[[#This Row],[energy carrier EUCalc]],$B$7:$AN$20,COLUMN()-COLUMN($AD$25),FALSE)*eurostat_source[[#This Row],[2020 1]]</f>
        <v>0</v>
      </c>
      <c r="AL244" s="161">
        <f>VLOOKUP(eurostat_source[[#This Row],[energy carrier EUCalc]],$B$7:$AN$20,COLUMN()-COLUMN($AD$25),FALSE)*eurostat_source[[#This Row],[2020 1]]</f>
        <v>0</v>
      </c>
      <c r="AM244" s="161">
        <f>VLOOKUP(eurostat_source[[#This Row],[energy carrier EUCalc]],$B$7:$AN$20,COLUMN()-COLUMN($AD$25),FALSE)*eurostat_source[[#This Row],[2020 1]]</f>
        <v>0</v>
      </c>
      <c r="AN244" s="161">
        <f>VLOOKUP(eurostat_source[[#This Row],[energy carrier EUCalc]],$B$7:$AN$20,COLUMN()-COLUMN($AD$25),FALSE)*eurostat_source[[#This Row],[2020 1]]</f>
        <v>0</v>
      </c>
    </row>
    <row r="245" spans="1:40" x14ac:dyDescent="0.3">
      <c r="A245" t="str">
        <f t="shared" si="67"/>
        <v>solid-wasteNetherlands</v>
      </c>
      <c r="B245" t="s">
        <v>8</v>
      </c>
      <c r="C245" t="s">
        <v>78</v>
      </c>
      <c r="D245" s="161">
        <v>0</v>
      </c>
      <c r="E245" s="161">
        <v>0</v>
      </c>
      <c r="F245" s="161">
        <v>0</v>
      </c>
      <c r="G245" s="161">
        <v>0</v>
      </c>
      <c r="H245" s="161">
        <v>0</v>
      </c>
      <c r="I245" s="161">
        <v>0</v>
      </c>
      <c r="J245" s="161">
        <v>0</v>
      </c>
      <c r="K245" s="161">
        <v>0</v>
      </c>
      <c r="L245" s="161">
        <v>0</v>
      </c>
      <c r="M245" s="161">
        <v>0</v>
      </c>
      <c r="N245" s="161">
        <v>0</v>
      </c>
      <c r="O245" s="161">
        <v>0</v>
      </c>
      <c r="P245" s="161">
        <v>0</v>
      </c>
      <c r="Q245" s="161">
        <v>0</v>
      </c>
      <c r="R245" s="161">
        <v>0</v>
      </c>
      <c r="S245" s="161">
        <v>0</v>
      </c>
      <c r="T245" s="161">
        <v>0</v>
      </c>
      <c r="U245" s="161">
        <v>0</v>
      </c>
      <c r="V245" s="161">
        <v>0</v>
      </c>
      <c r="W245" s="161">
        <v>0</v>
      </c>
      <c r="X245" s="161">
        <v>0</v>
      </c>
      <c r="Y245" s="161">
        <v>0</v>
      </c>
      <c r="Z245" s="161">
        <v>0</v>
      </c>
      <c r="AA245" s="161">
        <v>0</v>
      </c>
      <c r="AB245" s="161">
        <v>0</v>
      </c>
      <c r="AC245" s="161">
        <v>0</v>
      </c>
      <c r="AD245" s="161">
        <v>0</v>
      </c>
      <c r="AE245" s="161">
        <v>0</v>
      </c>
      <c r="AF245" s="161">
        <f t="shared" si="68"/>
        <v>0</v>
      </c>
      <c r="AG245" s="161">
        <f t="shared" si="69"/>
        <v>0</v>
      </c>
      <c r="AH245" s="161">
        <f t="shared" si="70"/>
        <v>0</v>
      </c>
      <c r="AI245" s="161"/>
      <c r="AJ245" s="161"/>
      <c r="AK245" s="161">
        <f>VLOOKUP(eurostat_source[[#This Row],[energy carrier EUCalc]],$B$7:$AN$20,COLUMN()-COLUMN($AD$25),FALSE)*eurostat_source[[#This Row],[2020 1]]</f>
        <v>0</v>
      </c>
      <c r="AL245" s="161">
        <f>VLOOKUP(eurostat_source[[#This Row],[energy carrier EUCalc]],$B$7:$AN$20,COLUMN()-COLUMN($AD$25),FALSE)*eurostat_source[[#This Row],[2020 1]]</f>
        <v>0</v>
      </c>
      <c r="AM245" s="161">
        <f>VLOOKUP(eurostat_source[[#This Row],[energy carrier EUCalc]],$B$7:$AN$20,COLUMN()-COLUMN($AD$25),FALSE)*eurostat_source[[#This Row],[2020 1]]</f>
        <v>0</v>
      </c>
      <c r="AN245" s="161">
        <f>VLOOKUP(eurostat_source[[#This Row],[energy carrier EUCalc]],$B$7:$AN$20,COLUMN()-COLUMN($AD$25),FALSE)*eurostat_source[[#This Row],[2020 1]]</f>
        <v>0</v>
      </c>
    </row>
    <row r="246" spans="1:40" x14ac:dyDescent="0.3">
      <c r="A246" t="str">
        <f t="shared" si="67"/>
        <v>electricityPoland</v>
      </c>
      <c r="B246" t="s">
        <v>6</v>
      </c>
      <c r="C246" t="s">
        <v>35</v>
      </c>
      <c r="D246" s="161">
        <v>0.13942506210615166</v>
      </c>
      <c r="E246" s="161">
        <v>0.11963585700930017</v>
      </c>
      <c r="F246" s="161">
        <v>0.11118985675428884</v>
      </c>
      <c r="G246" s="161">
        <v>8.8644171710008809E-2</v>
      </c>
      <c r="H246" s="161">
        <v>9.62775754937501E-2</v>
      </c>
      <c r="I246" s="161">
        <v>9.5190683015215424E-2</v>
      </c>
      <c r="J246" s="161">
        <v>0.10024460064379825</v>
      </c>
      <c r="K246" s="161">
        <v>0.10883426973485412</v>
      </c>
      <c r="L246" s="161">
        <v>0.1274096514731228</v>
      </c>
      <c r="M246" s="161">
        <v>0.12932304752335186</v>
      </c>
      <c r="N246" s="161">
        <v>0.14685889618276066</v>
      </c>
      <c r="O246" s="161">
        <v>0.13830772753572196</v>
      </c>
      <c r="P246" s="161">
        <v>0.13564577230415045</v>
      </c>
      <c r="Q246" s="161">
        <v>0.1523948943798327</v>
      </c>
      <c r="R246" s="161">
        <v>0.15373796464663089</v>
      </c>
      <c r="S246" s="161">
        <v>0.14540367342377017</v>
      </c>
      <c r="T246" s="161">
        <v>0.14176379988320031</v>
      </c>
      <c r="U246" s="161">
        <v>0.15046550332698622</v>
      </c>
      <c r="V246" s="161">
        <v>0.15051436031348445</v>
      </c>
      <c r="W246" s="161">
        <v>0.15041561441828438</v>
      </c>
      <c r="X246" s="161">
        <v>0.14200019299283639</v>
      </c>
      <c r="Y246" s="161">
        <v>0.15256916062852627</v>
      </c>
      <c r="Z246" s="161">
        <v>0.14774096623129507</v>
      </c>
      <c r="AA246" s="161">
        <v>0.15057950622459063</v>
      </c>
      <c r="AB246" s="161">
        <v>0.16014877163716845</v>
      </c>
      <c r="AC246" s="161">
        <v>0.16138678739184512</v>
      </c>
      <c r="AD246" s="161">
        <v>0.15644039749791228</v>
      </c>
      <c r="AE246" s="161">
        <v>0.15663384746728834</v>
      </c>
      <c r="AF246" s="161">
        <f t="shared" si="68"/>
        <v>0.15725068188131855</v>
      </c>
      <c r="AG246" s="161">
        <f t="shared" si="69"/>
        <v>0.15792431403810195</v>
      </c>
      <c r="AH246" s="161">
        <f t="shared" si="70"/>
        <v>0.15867518400008371</v>
      </c>
      <c r="AI246" s="161"/>
      <c r="AJ246" s="161"/>
      <c r="AK246" s="161">
        <f>VLOOKUP(eurostat_source[[#This Row],[energy carrier EUCalc]],$B$7:$AN$20,COLUMN()-COLUMN($AD$25),FALSE)*eurostat_source[[#This Row],[2020 1]]</f>
        <v>0</v>
      </c>
      <c r="AL246" s="161">
        <f>VLOOKUP(eurostat_source[[#This Row],[energy carrier EUCalc]],$B$7:$AN$20,COLUMN()-COLUMN($AD$25),FALSE)*eurostat_source[[#This Row],[2020 1]]</f>
        <v>0</v>
      </c>
      <c r="AM246" s="161">
        <f>VLOOKUP(eurostat_source[[#This Row],[energy carrier EUCalc]],$B$7:$AN$20,COLUMN()-COLUMN($AD$25),FALSE)*eurostat_source[[#This Row],[2020 1]]</f>
        <v>0</v>
      </c>
      <c r="AN246" s="161">
        <f>VLOOKUP(eurostat_source[[#This Row],[energy carrier EUCalc]],$B$7:$AN$20,COLUMN()-COLUMN($AD$25),FALSE)*eurostat_source[[#This Row],[2020 1]]</f>
        <v>0</v>
      </c>
    </row>
    <row r="247" spans="1:40" x14ac:dyDescent="0.3">
      <c r="A247" t="str">
        <f t="shared" si="67"/>
        <v>gas-bioPoland</v>
      </c>
      <c r="B247" t="s">
        <v>6</v>
      </c>
      <c r="C247" t="s">
        <v>67</v>
      </c>
      <c r="D247" s="161">
        <v>0</v>
      </c>
      <c r="E247" s="161">
        <v>0</v>
      </c>
      <c r="F247" s="161">
        <v>0</v>
      </c>
      <c r="G247" s="161">
        <v>0</v>
      </c>
      <c r="H247" s="161">
        <v>0</v>
      </c>
      <c r="I247" s="161">
        <v>0</v>
      </c>
      <c r="J247" s="161">
        <v>0</v>
      </c>
      <c r="K247" s="161">
        <v>0</v>
      </c>
      <c r="L247" s="161">
        <v>0</v>
      </c>
      <c r="M247" s="161">
        <v>0</v>
      </c>
      <c r="N247" s="161">
        <v>0</v>
      </c>
      <c r="O247" s="161">
        <v>0</v>
      </c>
      <c r="P247" s="161">
        <v>0</v>
      </c>
      <c r="Q247" s="161">
        <v>0</v>
      </c>
      <c r="R247" s="161">
        <v>0</v>
      </c>
      <c r="S247" s="161">
        <v>0</v>
      </c>
      <c r="T247" s="161">
        <v>0</v>
      </c>
      <c r="U247" s="161">
        <v>0</v>
      </c>
      <c r="V247" s="161">
        <v>0</v>
      </c>
      <c r="W247" s="161">
        <v>0</v>
      </c>
      <c r="X247" s="161">
        <v>0</v>
      </c>
      <c r="Y247" s="161">
        <v>0</v>
      </c>
      <c r="Z247" s="161">
        <v>0</v>
      </c>
      <c r="AA247" s="161">
        <v>0</v>
      </c>
      <c r="AB247" s="161">
        <v>0</v>
      </c>
      <c r="AC247" s="161">
        <v>0</v>
      </c>
      <c r="AD247" s="161">
        <v>0</v>
      </c>
      <c r="AE247" s="161">
        <v>0</v>
      </c>
      <c r="AF247" s="161">
        <f t="shared" si="68"/>
        <v>0</v>
      </c>
      <c r="AG247" s="161">
        <f t="shared" si="69"/>
        <v>0</v>
      </c>
      <c r="AH247" s="161">
        <f t="shared" si="70"/>
        <v>0</v>
      </c>
      <c r="AI247" s="161"/>
      <c r="AJ247" s="161"/>
      <c r="AK247" s="161">
        <f>VLOOKUP(eurostat_source[[#This Row],[energy carrier EUCalc]],$B$7:$AN$20,COLUMN()-COLUMN($AD$25),FALSE)*eurostat_source[[#This Row],[2020 1]]</f>
        <v>0</v>
      </c>
      <c r="AL247" s="161">
        <f>VLOOKUP(eurostat_source[[#This Row],[energy carrier EUCalc]],$B$7:$AN$20,COLUMN()-COLUMN($AD$25),FALSE)*eurostat_source[[#This Row],[2020 1]]</f>
        <v>0</v>
      </c>
      <c r="AM247" s="161">
        <f>VLOOKUP(eurostat_source[[#This Row],[energy carrier EUCalc]],$B$7:$AN$20,COLUMN()-COLUMN($AD$25),FALSE)*eurostat_source[[#This Row],[2020 1]]</f>
        <v>0</v>
      </c>
      <c r="AN247" s="161">
        <f>VLOOKUP(eurostat_source[[#This Row],[energy carrier EUCalc]],$B$7:$AN$20,COLUMN()-COLUMN($AD$25),FALSE)*eurostat_source[[#This Row],[2020 1]]</f>
        <v>0</v>
      </c>
    </row>
    <row r="248" spans="1:40" x14ac:dyDescent="0.3">
      <c r="A248" t="str">
        <f t="shared" si="67"/>
        <v>gas-ff-naturalPoland</v>
      </c>
      <c r="B248" t="s">
        <v>6</v>
      </c>
      <c r="C248" t="s">
        <v>33</v>
      </c>
      <c r="D248" s="161">
        <v>0.30736577515503671</v>
      </c>
      <c r="E248" s="161">
        <v>0.27094396824993511</v>
      </c>
      <c r="F248" s="161">
        <v>0.27263757326069143</v>
      </c>
      <c r="G248" s="161">
        <v>0.21944544971217317</v>
      </c>
      <c r="H248" s="161">
        <v>0.24803047013913201</v>
      </c>
      <c r="I248" s="161">
        <v>0.25851978264354075</v>
      </c>
      <c r="J248" s="161">
        <v>0.23249420670716278</v>
      </c>
      <c r="K248" s="161">
        <v>0.25888151661195086</v>
      </c>
      <c r="L248" s="161">
        <v>0.27442738636791347</v>
      </c>
      <c r="M248" s="161">
        <v>0.26974632124370307</v>
      </c>
      <c r="N248" s="161">
        <v>0.28846818596420087</v>
      </c>
      <c r="O248" s="161">
        <v>0.27916307949218772</v>
      </c>
      <c r="P248" s="161">
        <v>0.25982806713957296</v>
      </c>
      <c r="Q248" s="161">
        <v>0.26214648683736275</v>
      </c>
      <c r="R248" s="161">
        <v>0.25345237053360475</v>
      </c>
      <c r="S248" s="161">
        <v>0.2542288007175339</v>
      </c>
      <c r="T248" s="161">
        <v>0.24182500291999226</v>
      </c>
      <c r="U248" s="161">
        <v>0.24945425109446759</v>
      </c>
      <c r="V248" s="161">
        <v>0.24156190403148037</v>
      </c>
      <c r="W248" s="161">
        <v>0.24317431789876165</v>
      </c>
      <c r="X248" s="161">
        <v>0.23902457126618307</v>
      </c>
      <c r="Y248" s="161">
        <v>0.23784679368796249</v>
      </c>
      <c r="Z248" s="161">
        <v>0.23836334578003443</v>
      </c>
      <c r="AA248" s="161">
        <v>0.24250812816004458</v>
      </c>
      <c r="AB248" s="161">
        <v>0.24245958017688696</v>
      </c>
      <c r="AC248" s="161">
        <v>0.2434834971320757</v>
      </c>
      <c r="AD248" s="161">
        <v>0.25068425016572482</v>
      </c>
      <c r="AE248" s="161">
        <v>0.25951482419882366</v>
      </c>
      <c r="AF248" s="161">
        <f t="shared" si="68"/>
        <v>0.26052088150925928</v>
      </c>
      <c r="AG248" s="161">
        <f t="shared" si="69"/>
        <v>0.26241677925703716</v>
      </c>
      <c r="AH248" s="161">
        <f t="shared" si="70"/>
        <v>0.26434102539286469</v>
      </c>
      <c r="AI248" s="161"/>
      <c r="AJ248" s="161"/>
      <c r="AK248" s="161">
        <f>VLOOKUP(eurostat_source[[#This Row],[energy carrier EUCalc]],$B$7:$AN$20,COLUMN()-COLUMN($AD$25),FALSE)*eurostat_source[[#This Row],[2020 1]]</f>
        <v>0</v>
      </c>
      <c r="AL248" s="161">
        <f>VLOOKUP(eurostat_source[[#This Row],[energy carrier EUCalc]],$B$7:$AN$20,COLUMN()-COLUMN($AD$25),FALSE)*eurostat_source[[#This Row],[2020 1]]</f>
        <v>0</v>
      </c>
      <c r="AM248" s="161">
        <f>VLOOKUP(eurostat_source[[#This Row],[energy carrier EUCalc]],$B$7:$AN$20,COLUMN()-COLUMN($AD$25),FALSE)*eurostat_source[[#This Row],[2020 1]]</f>
        <v>0</v>
      </c>
      <c r="AN248" s="161">
        <f>VLOOKUP(eurostat_source[[#This Row],[energy carrier EUCalc]],$B$7:$AN$20,COLUMN()-COLUMN($AD$25),FALSE)*eurostat_source[[#This Row],[2020 1]]</f>
        <v>0</v>
      </c>
    </row>
    <row r="249" spans="1:40" x14ac:dyDescent="0.3">
      <c r="A249" t="str">
        <f t="shared" si="67"/>
        <v>heat-ambientPoland</v>
      </c>
      <c r="B249" t="s">
        <v>6</v>
      </c>
      <c r="C249" t="s">
        <v>37</v>
      </c>
      <c r="D249" s="161">
        <v>0</v>
      </c>
      <c r="E249" s="161">
        <v>0</v>
      </c>
      <c r="F249" s="161">
        <v>0</v>
      </c>
      <c r="G249" s="161">
        <v>0</v>
      </c>
      <c r="H249" s="161">
        <v>0</v>
      </c>
      <c r="I249" s="161">
        <v>0</v>
      </c>
      <c r="J249" s="161">
        <v>0</v>
      </c>
      <c r="K249" s="161">
        <v>0</v>
      </c>
      <c r="L249" s="161">
        <v>0</v>
      </c>
      <c r="M249" s="161">
        <v>0</v>
      </c>
      <c r="N249" s="161">
        <v>0</v>
      </c>
      <c r="O249" s="161">
        <v>0</v>
      </c>
      <c r="P249" s="161">
        <v>0</v>
      </c>
      <c r="Q249" s="161">
        <v>0</v>
      </c>
      <c r="R249" s="161">
        <v>0</v>
      </c>
      <c r="S249" s="161">
        <v>0</v>
      </c>
      <c r="T249" s="161">
        <v>0</v>
      </c>
      <c r="U249" s="161">
        <v>0</v>
      </c>
      <c r="V249" s="161">
        <v>0</v>
      </c>
      <c r="W249" s="161">
        <v>9.4360067266809067E-4</v>
      </c>
      <c r="X249" s="161">
        <v>1.0949342381526986E-3</v>
      </c>
      <c r="Y249" s="161">
        <v>1.4499323132589716E-3</v>
      </c>
      <c r="Z249" s="161">
        <v>1.6510587381544984E-3</v>
      </c>
      <c r="AA249" s="161">
        <v>1.8365787274580707E-3</v>
      </c>
      <c r="AB249" s="161">
        <v>2.1517622444649689E-3</v>
      </c>
      <c r="AC249" s="161">
        <v>2.326979938965309E-3</v>
      </c>
      <c r="AD249" s="161">
        <v>2.3870794486676593E-3</v>
      </c>
      <c r="AE249" s="161">
        <v>2.5268155388449586E-3</v>
      </c>
      <c r="AF249" s="161">
        <f t="shared" si="68"/>
        <v>2.7794970927294545E-3</v>
      </c>
      <c r="AG249" s="161">
        <f t="shared" si="69"/>
        <v>3.0574468020023999E-3</v>
      </c>
      <c r="AH249" s="161">
        <f t="shared" si="70"/>
        <v>3.2688314149358307E-3</v>
      </c>
      <c r="AI249" s="161"/>
      <c r="AJ249" s="161"/>
      <c r="AK249" s="161">
        <f>VLOOKUP(eurostat_source[[#This Row],[energy carrier EUCalc]],$B$7:$AN$20,COLUMN()-COLUMN($AD$25),FALSE)*eurostat_source[[#This Row],[2020 1]]</f>
        <v>0</v>
      </c>
      <c r="AL249" s="161">
        <f>VLOOKUP(eurostat_source[[#This Row],[energy carrier EUCalc]],$B$7:$AN$20,COLUMN()-COLUMN($AD$25),FALSE)*eurostat_source[[#This Row],[2020 1]]</f>
        <v>0</v>
      </c>
      <c r="AM249" s="161">
        <f>VLOOKUP(eurostat_source[[#This Row],[energy carrier EUCalc]],$B$7:$AN$20,COLUMN()-COLUMN($AD$25),FALSE)*eurostat_source[[#This Row],[2020 1]]</f>
        <v>0</v>
      </c>
      <c r="AN249" s="161">
        <f>VLOOKUP(eurostat_source[[#This Row],[energy carrier EUCalc]],$B$7:$AN$20,COLUMN()-COLUMN($AD$25),FALSE)*eurostat_source[[#This Row],[2020 1]]</f>
        <v>0</v>
      </c>
    </row>
    <row r="250" spans="1:40" x14ac:dyDescent="0.3">
      <c r="A250" t="str">
        <f t="shared" si="67"/>
        <v>heat-geothermalPoland</v>
      </c>
      <c r="B250" t="s">
        <v>6</v>
      </c>
      <c r="C250" t="s">
        <v>40</v>
      </c>
      <c r="D250" s="161">
        <v>0</v>
      </c>
      <c r="E250" s="161">
        <v>0</v>
      </c>
      <c r="F250" s="161">
        <v>0</v>
      </c>
      <c r="G250" s="161">
        <v>0</v>
      </c>
      <c r="H250" s="161">
        <v>0</v>
      </c>
      <c r="I250" s="161">
        <v>0</v>
      </c>
      <c r="J250" s="161">
        <v>0</v>
      </c>
      <c r="K250" s="161">
        <v>0</v>
      </c>
      <c r="L250" s="161">
        <v>0</v>
      </c>
      <c r="M250" s="161">
        <v>0</v>
      </c>
      <c r="N250" s="161">
        <v>1.9390657519494792E-4</v>
      </c>
      <c r="O250" s="161">
        <v>1.7969420831570314E-4</v>
      </c>
      <c r="P250" s="161">
        <v>3.6884272463188382E-4</v>
      </c>
      <c r="Q250" s="161">
        <v>4.1049667673129974E-4</v>
      </c>
      <c r="R250" s="161">
        <v>4.1569162545251111E-4</v>
      </c>
      <c r="S250" s="161">
        <v>6.173421928645582E-4</v>
      </c>
      <c r="T250" s="161">
        <v>6.4722600739731365E-4</v>
      </c>
      <c r="U250" s="161">
        <v>5.6587334457824392E-4</v>
      </c>
      <c r="V250" s="161">
        <v>6.1988311568670327E-4</v>
      </c>
      <c r="W250" s="161">
        <v>6.9804340092945822E-4</v>
      </c>
      <c r="X250" s="161">
        <v>6.0650769074144565E-4</v>
      </c>
      <c r="Y250" s="161">
        <v>6.4487483682688668E-4</v>
      </c>
      <c r="Z250" s="161">
        <v>7.3909619232883554E-4</v>
      </c>
      <c r="AA250" s="161">
        <v>8.2500732094711979E-4</v>
      </c>
      <c r="AB250" s="161">
        <v>9.6313313136852036E-4</v>
      </c>
      <c r="AC250" s="161">
        <v>1.0684157056975996E-3</v>
      </c>
      <c r="AD250" s="161">
        <v>1.0597703824544468E-3</v>
      </c>
      <c r="AE250" s="161">
        <v>1.0612413014888529E-3</v>
      </c>
      <c r="AF250" s="161">
        <f t="shared" si="68"/>
        <v>1.1107780971799138E-3</v>
      </c>
      <c r="AG250" s="161">
        <f t="shared" si="69"/>
        <v>1.1598675953292349E-3</v>
      </c>
      <c r="AH250" s="161">
        <f t="shared" si="70"/>
        <v>1.2060500147692125E-3</v>
      </c>
      <c r="AI250" s="161"/>
      <c r="AJ250" s="161"/>
      <c r="AK250" s="161">
        <f>VLOOKUP(eurostat_source[[#This Row],[energy carrier EUCalc]],$B$7:$AN$20,COLUMN()-COLUMN($AD$25),FALSE)*eurostat_source[[#This Row],[2020 1]]</f>
        <v>0</v>
      </c>
      <c r="AL250" s="161">
        <f>VLOOKUP(eurostat_source[[#This Row],[energy carrier EUCalc]],$B$7:$AN$20,COLUMN()-COLUMN($AD$25),FALSE)*eurostat_source[[#This Row],[2020 1]]</f>
        <v>0</v>
      </c>
      <c r="AM250" s="161">
        <f>VLOOKUP(eurostat_source[[#This Row],[energy carrier EUCalc]],$B$7:$AN$20,COLUMN()-COLUMN($AD$25),FALSE)*eurostat_source[[#This Row],[2020 1]]</f>
        <v>0</v>
      </c>
      <c r="AN250" s="161">
        <f>VLOOKUP(eurostat_source[[#This Row],[energy carrier EUCalc]],$B$7:$AN$20,COLUMN()-COLUMN($AD$25),FALSE)*eurostat_source[[#This Row],[2020 1]]</f>
        <v>0</v>
      </c>
    </row>
    <row r="251" spans="1:40" x14ac:dyDescent="0.3">
      <c r="A251" t="str">
        <f t="shared" si="67"/>
        <v>heat-solarPoland</v>
      </c>
      <c r="B251" t="s">
        <v>6</v>
      </c>
      <c r="C251" t="s">
        <v>38</v>
      </c>
      <c r="D251" s="161">
        <v>0</v>
      </c>
      <c r="E251" s="161">
        <v>0</v>
      </c>
      <c r="F251" s="161">
        <v>0</v>
      </c>
      <c r="G251" s="161">
        <v>0</v>
      </c>
      <c r="H251" s="161">
        <v>0</v>
      </c>
      <c r="I251" s="161">
        <v>0</v>
      </c>
      <c r="J251" s="161">
        <v>0</v>
      </c>
      <c r="K251" s="161">
        <v>0</v>
      </c>
      <c r="L251" s="161">
        <v>0</v>
      </c>
      <c r="M251" s="161">
        <v>0</v>
      </c>
      <c r="N251" s="161">
        <v>0</v>
      </c>
      <c r="O251" s="161">
        <v>0</v>
      </c>
      <c r="P251" s="161">
        <v>0</v>
      </c>
      <c r="Q251" s="161">
        <v>0</v>
      </c>
      <c r="R251" s="161">
        <v>0</v>
      </c>
      <c r="S251" s="161">
        <v>0</v>
      </c>
      <c r="T251" s="161">
        <v>0</v>
      </c>
      <c r="U251" s="161">
        <v>0</v>
      </c>
      <c r="V251" s="161">
        <v>0</v>
      </c>
      <c r="W251" s="161">
        <v>3.8240859472052504E-4</v>
      </c>
      <c r="X251" s="161">
        <v>4.4110174900912258E-4</v>
      </c>
      <c r="Y251" s="161">
        <v>5.8189436347368627E-4</v>
      </c>
      <c r="Z251" s="161">
        <v>6.6082395785677279E-4</v>
      </c>
      <c r="AA251" s="161">
        <v>1.2588457852648605E-3</v>
      </c>
      <c r="AB251" s="161">
        <v>1.9880123683219527E-3</v>
      </c>
      <c r="AC251" s="161">
        <v>2.623518724718625E-3</v>
      </c>
      <c r="AD251" s="161">
        <v>2.9207093003709226E-3</v>
      </c>
      <c r="AE251" s="161">
        <v>3.0312172868467197E-3</v>
      </c>
      <c r="AF251" s="161">
        <f t="shared" si="68"/>
        <v>3.3343390155313917E-3</v>
      </c>
      <c r="AG251" s="161">
        <f t="shared" si="69"/>
        <v>3.6677729170845308E-3</v>
      </c>
      <c r="AH251" s="161">
        <f t="shared" si="70"/>
        <v>3.9963093493209315E-3</v>
      </c>
      <c r="AI251" s="161"/>
      <c r="AJ251" s="161"/>
      <c r="AK251" s="161">
        <f>VLOOKUP(eurostat_source[[#This Row],[energy carrier EUCalc]],$B$7:$AN$20,COLUMN()-COLUMN($AD$25),FALSE)*eurostat_source[[#This Row],[2020 1]]</f>
        <v>0</v>
      </c>
      <c r="AL251" s="161">
        <f>VLOOKUP(eurostat_source[[#This Row],[energy carrier EUCalc]],$B$7:$AN$20,COLUMN()-COLUMN($AD$25),FALSE)*eurostat_source[[#This Row],[2020 1]]</f>
        <v>0</v>
      </c>
      <c r="AM251" s="161">
        <f>VLOOKUP(eurostat_source[[#This Row],[energy carrier EUCalc]],$B$7:$AN$20,COLUMN()-COLUMN($AD$25),FALSE)*eurostat_source[[#This Row],[2020 1]]</f>
        <v>0</v>
      </c>
      <c r="AN251" s="161">
        <f>VLOOKUP(eurostat_source[[#This Row],[energy carrier EUCalc]],$B$7:$AN$20,COLUMN()-COLUMN($AD$25),FALSE)*eurostat_source[[#This Row],[2020 1]]</f>
        <v>0</v>
      </c>
    </row>
    <row r="252" spans="1:40" x14ac:dyDescent="0.3">
      <c r="A252" t="str">
        <f t="shared" si="67"/>
        <v>liquid-bioPoland</v>
      </c>
      <c r="B252" t="s">
        <v>6</v>
      </c>
      <c r="C252" t="s">
        <v>76</v>
      </c>
      <c r="D252" s="161">
        <v>0</v>
      </c>
      <c r="E252" s="161">
        <v>0</v>
      </c>
      <c r="F252" s="161">
        <v>0</v>
      </c>
      <c r="G252" s="161">
        <v>0</v>
      </c>
      <c r="H252" s="161">
        <v>0</v>
      </c>
      <c r="I252" s="161">
        <v>0</v>
      </c>
      <c r="J252" s="161">
        <v>0</v>
      </c>
      <c r="K252" s="161">
        <v>0</v>
      </c>
      <c r="L252" s="161">
        <v>0</v>
      </c>
      <c r="M252" s="161">
        <v>0</v>
      </c>
      <c r="N252" s="161">
        <v>0</v>
      </c>
      <c r="O252" s="161">
        <v>0</v>
      </c>
      <c r="P252" s="161">
        <v>0</v>
      </c>
      <c r="Q252" s="161">
        <v>0</v>
      </c>
      <c r="R252" s="161">
        <v>0</v>
      </c>
      <c r="S252" s="161">
        <v>0</v>
      </c>
      <c r="T252" s="161">
        <v>0</v>
      </c>
      <c r="U252" s="161">
        <v>0</v>
      </c>
      <c r="V252" s="161">
        <v>0</v>
      </c>
      <c r="W252" s="161">
        <v>0</v>
      </c>
      <c r="X252" s="161">
        <v>0</v>
      </c>
      <c r="Y252" s="161">
        <v>0</v>
      </c>
      <c r="Z252" s="161">
        <v>0</v>
      </c>
      <c r="AA252" s="161">
        <v>0</v>
      </c>
      <c r="AB252" s="161">
        <v>0</v>
      </c>
      <c r="AC252" s="161">
        <v>0</v>
      </c>
      <c r="AD252" s="161">
        <v>0</v>
      </c>
      <c r="AE252" s="161">
        <v>0</v>
      </c>
      <c r="AF252" s="161">
        <f t="shared" si="68"/>
        <v>0</v>
      </c>
      <c r="AG252" s="161">
        <f t="shared" si="69"/>
        <v>0</v>
      </c>
      <c r="AH252" s="161">
        <f t="shared" si="70"/>
        <v>0</v>
      </c>
      <c r="AI252" s="161"/>
      <c r="AJ252" s="161"/>
      <c r="AK252" s="161">
        <f>VLOOKUP(eurostat_source[[#This Row],[energy carrier EUCalc]],$B$7:$AN$20,COLUMN()-COLUMN($AD$25),FALSE)*eurostat_source[[#This Row],[2020 1]]</f>
        <v>0</v>
      </c>
      <c r="AL252" s="161">
        <f>VLOOKUP(eurostat_source[[#This Row],[energy carrier EUCalc]],$B$7:$AN$20,COLUMN()-COLUMN($AD$25),FALSE)*eurostat_source[[#This Row],[2020 1]]</f>
        <v>0</v>
      </c>
      <c r="AM252" s="161">
        <f>VLOOKUP(eurostat_source[[#This Row],[energy carrier EUCalc]],$B$7:$AN$20,COLUMN()-COLUMN($AD$25),FALSE)*eurostat_source[[#This Row],[2020 1]]</f>
        <v>0</v>
      </c>
      <c r="AN252" s="161">
        <f>VLOOKUP(eurostat_source[[#This Row],[energy carrier EUCalc]],$B$7:$AN$20,COLUMN()-COLUMN($AD$25),FALSE)*eurostat_source[[#This Row],[2020 1]]</f>
        <v>0</v>
      </c>
    </row>
    <row r="253" spans="1:40" x14ac:dyDescent="0.3">
      <c r="A253" t="str">
        <f t="shared" si="67"/>
        <v>liquid-ff-heatingoilPoland</v>
      </c>
      <c r="B253" t="s">
        <v>6</v>
      </c>
      <c r="C253" t="s">
        <v>34</v>
      </c>
      <c r="D253" s="161">
        <v>0</v>
      </c>
      <c r="E253" s="161">
        <v>0</v>
      </c>
      <c r="F253" s="161">
        <v>0</v>
      </c>
      <c r="G253" s="161">
        <v>0</v>
      </c>
      <c r="H253" s="161">
        <v>0</v>
      </c>
      <c r="I253" s="161">
        <v>0</v>
      </c>
      <c r="J253" s="161">
        <v>3.1142568765844718E-3</v>
      </c>
      <c r="K253" s="161">
        <v>9.8626895636898162E-3</v>
      </c>
      <c r="L253" s="161">
        <v>1.498310191284071E-2</v>
      </c>
      <c r="M253" s="161">
        <v>1.6932235914171537E-2</v>
      </c>
      <c r="N253" s="161">
        <v>3.3358345765792517E-2</v>
      </c>
      <c r="O253" s="161">
        <v>3.8641704422140516E-2</v>
      </c>
      <c r="P253" s="161">
        <v>4.0020965183621256E-2</v>
      </c>
      <c r="Q253" s="161">
        <v>3.918581592775601E-2</v>
      </c>
      <c r="R253" s="161">
        <v>3.6040105995398967E-2</v>
      </c>
      <c r="S253" s="161">
        <v>3.0948604973384773E-2</v>
      </c>
      <c r="T253" s="161">
        <v>2.878984621374343E-2</v>
      </c>
      <c r="U253" s="161">
        <v>2.4536419527494767E-2</v>
      </c>
      <c r="V253" s="161">
        <v>1.7901852528631829E-2</v>
      </c>
      <c r="W253" s="161">
        <v>1.2155752053611664E-2</v>
      </c>
      <c r="X253" s="161">
        <v>6.2671307113240397E-3</v>
      </c>
      <c r="Y253" s="161">
        <v>7.1433545459688675E-3</v>
      </c>
      <c r="Z253" s="161">
        <v>5.4593973402002564E-3</v>
      </c>
      <c r="AA253" s="161">
        <v>5.0942462650855223E-3</v>
      </c>
      <c r="AB253" s="161">
        <v>4.8013400297681223E-3</v>
      </c>
      <c r="AC253" s="161">
        <v>5.0441459838938543E-3</v>
      </c>
      <c r="AD253" s="161">
        <v>4.5246197580496202E-3</v>
      </c>
      <c r="AE253" s="161">
        <v>4.4879894639963591E-3</v>
      </c>
      <c r="AF253" s="161">
        <f t="shared" si="68"/>
        <v>2.4831464576465182E-3</v>
      </c>
      <c r="AG253" s="161">
        <f t="shared" si="69"/>
        <v>9.4127585054798717E-4</v>
      </c>
      <c r="AH253" s="161">
        <f t="shared" si="70"/>
        <v>0</v>
      </c>
      <c r="AI253" s="161"/>
      <c r="AJ253" s="161"/>
      <c r="AK253" s="161">
        <f>VLOOKUP(eurostat_source[[#This Row],[energy carrier EUCalc]],$B$7:$AN$20,COLUMN()-COLUMN($AD$25),FALSE)*eurostat_source[[#This Row],[2020 1]]</f>
        <v>0</v>
      </c>
      <c r="AL253" s="161">
        <f>VLOOKUP(eurostat_source[[#This Row],[energy carrier EUCalc]],$B$7:$AN$20,COLUMN()-COLUMN($AD$25),FALSE)*eurostat_source[[#This Row],[2020 1]]</f>
        <v>0</v>
      </c>
      <c r="AM253" s="161">
        <f>VLOOKUP(eurostat_source[[#This Row],[energy carrier EUCalc]],$B$7:$AN$20,COLUMN()-COLUMN($AD$25),FALSE)*eurostat_source[[#This Row],[2020 1]]</f>
        <v>0</v>
      </c>
      <c r="AN253" s="161">
        <f>VLOOKUP(eurostat_source[[#This Row],[energy carrier EUCalc]],$B$7:$AN$20,COLUMN()-COLUMN($AD$25),FALSE)*eurostat_source[[#This Row],[2020 1]]</f>
        <v>0</v>
      </c>
    </row>
    <row r="254" spans="1:40" x14ac:dyDescent="0.3">
      <c r="A254" t="str">
        <f t="shared" si="67"/>
        <v>solid-bioPoland</v>
      </c>
      <c r="B254" t="s">
        <v>6</v>
      </c>
      <c r="C254" t="s">
        <v>77</v>
      </c>
      <c r="D254" s="161">
        <v>0</v>
      </c>
      <c r="E254" s="161">
        <v>0</v>
      </c>
      <c r="F254" s="161">
        <v>0</v>
      </c>
      <c r="G254" s="161">
        <v>0.14336368615842884</v>
      </c>
      <c r="H254" s="161">
        <v>0.15382151986479856</v>
      </c>
      <c r="I254" s="161">
        <v>0.15360417489821865</v>
      </c>
      <c r="J254" s="161">
        <v>0.14629729885276702</v>
      </c>
      <c r="K254" s="161">
        <v>0.15290952415096465</v>
      </c>
      <c r="L254" s="161">
        <v>0.17544205938708216</v>
      </c>
      <c r="M254" s="161">
        <v>0.16407171374777671</v>
      </c>
      <c r="N254" s="161">
        <v>0.18424664981325123</v>
      </c>
      <c r="O254" s="161">
        <v>0.18781656712876721</v>
      </c>
      <c r="P254" s="161">
        <v>0.18179488746400158</v>
      </c>
      <c r="Q254" s="161">
        <v>0.17557390730220529</v>
      </c>
      <c r="R254" s="161">
        <v>0.17326059232863317</v>
      </c>
      <c r="S254" s="161">
        <v>0.16106062053905978</v>
      </c>
      <c r="T254" s="161">
        <v>0.15548000778664589</v>
      </c>
      <c r="U254" s="161">
        <v>0.1616742683845627</v>
      </c>
      <c r="V254" s="161">
        <v>0.15804824487926641</v>
      </c>
      <c r="W254" s="161">
        <v>0.15554099507176405</v>
      </c>
      <c r="X254" s="161">
        <v>0.1554153305106207</v>
      </c>
      <c r="Y254" s="161">
        <v>0.17247281117895236</v>
      </c>
      <c r="Z254" s="161">
        <v>0.16934191860415729</v>
      </c>
      <c r="AA254" s="161">
        <v>0.17184300933904098</v>
      </c>
      <c r="AB254" s="161">
        <v>0.16704145425276798</v>
      </c>
      <c r="AC254" s="161">
        <v>0.17182856314945424</v>
      </c>
      <c r="AD254" s="161">
        <v>0.16750772580098133</v>
      </c>
      <c r="AE254" s="161">
        <v>0.16360202027882306</v>
      </c>
      <c r="AF254" s="161">
        <f t="shared" si="68"/>
        <v>0.1637947954682491</v>
      </c>
      <c r="AG254" s="161">
        <f t="shared" si="69"/>
        <v>0.16436945052714735</v>
      </c>
      <c r="AH254" s="161">
        <f t="shared" si="70"/>
        <v>0.16525229607268568</v>
      </c>
      <c r="AI254" s="161"/>
      <c r="AJ254" s="161"/>
      <c r="AK254" s="161">
        <f>VLOOKUP(eurostat_source[[#This Row],[energy carrier EUCalc]],$B$7:$AN$20,COLUMN()-COLUMN($AD$25),FALSE)*eurostat_source[[#This Row],[2020 1]]</f>
        <v>0</v>
      </c>
      <c r="AL254" s="161">
        <f>VLOOKUP(eurostat_source[[#This Row],[energy carrier EUCalc]],$B$7:$AN$20,COLUMN()-COLUMN($AD$25),FALSE)*eurostat_source[[#This Row],[2020 1]]</f>
        <v>0</v>
      </c>
      <c r="AM254" s="161">
        <f>VLOOKUP(eurostat_source[[#This Row],[energy carrier EUCalc]],$B$7:$AN$20,COLUMN()-COLUMN($AD$25),FALSE)*eurostat_source[[#This Row],[2020 1]]</f>
        <v>0</v>
      </c>
      <c r="AN254" s="161">
        <f>VLOOKUP(eurostat_source[[#This Row],[energy carrier EUCalc]],$B$7:$AN$20,COLUMN()-COLUMN($AD$25),FALSE)*eurostat_source[[#This Row],[2020 1]]</f>
        <v>0</v>
      </c>
    </row>
    <row r="255" spans="1:40" x14ac:dyDescent="0.3">
      <c r="A255" t="str">
        <f t="shared" si="67"/>
        <v>solid-ff-coalPoland</v>
      </c>
      <c r="B255" t="s">
        <v>6</v>
      </c>
      <c r="C255" t="s">
        <v>39</v>
      </c>
      <c r="D255" s="161">
        <v>0.55320916273881149</v>
      </c>
      <c r="E255" s="161">
        <v>0.60942017474076471</v>
      </c>
      <c r="F255" s="161">
        <v>0.61617256998501979</v>
      </c>
      <c r="G255" s="161">
        <v>0.54854669241938914</v>
      </c>
      <c r="H255" s="161">
        <v>0.50187043450231927</v>
      </c>
      <c r="I255" s="161">
        <v>0.49268535944302516</v>
      </c>
      <c r="J255" s="161">
        <v>0.51784963691968755</v>
      </c>
      <c r="K255" s="161">
        <v>0.46951199993854059</v>
      </c>
      <c r="L255" s="161">
        <v>0.40773780085904071</v>
      </c>
      <c r="M255" s="161">
        <v>0.41992668157099688</v>
      </c>
      <c r="N255" s="161">
        <v>0.34687401569879972</v>
      </c>
      <c r="O255" s="161">
        <v>0.35589122721286687</v>
      </c>
      <c r="P255" s="161">
        <v>0.38234146518402184</v>
      </c>
      <c r="Q255" s="161">
        <v>0.37028839887611203</v>
      </c>
      <c r="R255" s="161">
        <v>0.38309327487027972</v>
      </c>
      <c r="S255" s="161">
        <v>0.40774095815338679</v>
      </c>
      <c r="T255" s="161">
        <v>0.43149411718902075</v>
      </c>
      <c r="U255" s="161">
        <v>0.41330368432191056</v>
      </c>
      <c r="V255" s="161">
        <v>0.43135375513145013</v>
      </c>
      <c r="W255" s="161">
        <v>0.43668926788926027</v>
      </c>
      <c r="X255" s="161">
        <v>0.45515023084113249</v>
      </c>
      <c r="Y255" s="161">
        <v>0.42729117844503028</v>
      </c>
      <c r="Z255" s="161">
        <v>0.4360433931559729</v>
      </c>
      <c r="AA255" s="161">
        <v>0.42605467817756804</v>
      </c>
      <c r="AB255" s="161">
        <v>0.4204459461592529</v>
      </c>
      <c r="AC255" s="161">
        <v>0.41223809197334954</v>
      </c>
      <c r="AD255" s="161">
        <v>0.41447544764583899</v>
      </c>
      <c r="AE255" s="161">
        <v>0.40914204446388813</v>
      </c>
      <c r="AF255" s="161">
        <f t="shared" si="68"/>
        <v>0.40872588047808589</v>
      </c>
      <c r="AG255" s="161">
        <f t="shared" si="69"/>
        <v>0.40646309301274947</v>
      </c>
      <c r="AH255" s="161">
        <f t="shared" si="70"/>
        <v>0.40344047552509837</v>
      </c>
      <c r="AI255" s="161"/>
      <c r="AJ255" s="161"/>
      <c r="AK255" s="161">
        <f>VLOOKUP(eurostat_source[[#This Row],[energy carrier EUCalc]],$B$7:$AN$20,COLUMN()-COLUMN($AD$25),FALSE)*eurostat_source[[#This Row],[2020 1]]</f>
        <v>0</v>
      </c>
      <c r="AL255" s="161">
        <f>VLOOKUP(eurostat_source[[#This Row],[energy carrier EUCalc]],$B$7:$AN$20,COLUMN()-COLUMN($AD$25),FALSE)*eurostat_source[[#This Row],[2020 1]]</f>
        <v>0</v>
      </c>
      <c r="AM255" s="161">
        <f>VLOOKUP(eurostat_source[[#This Row],[energy carrier EUCalc]],$B$7:$AN$20,COLUMN()-COLUMN($AD$25),FALSE)*eurostat_source[[#This Row],[2020 1]]</f>
        <v>0</v>
      </c>
      <c r="AN255" s="161">
        <f>VLOOKUP(eurostat_source[[#This Row],[energy carrier EUCalc]],$B$7:$AN$20,COLUMN()-COLUMN($AD$25),FALSE)*eurostat_source[[#This Row],[2020 1]]</f>
        <v>0</v>
      </c>
    </row>
    <row r="256" spans="1:40" x14ac:dyDescent="0.3">
      <c r="A256" t="str">
        <f t="shared" si="67"/>
        <v>solid-wastePoland</v>
      </c>
      <c r="B256" t="s">
        <v>6</v>
      </c>
      <c r="C256" t="s">
        <v>78</v>
      </c>
      <c r="D256" s="161">
        <v>0</v>
      </c>
      <c r="E256" s="161">
        <v>0</v>
      </c>
      <c r="F256" s="161">
        <v>0</v>
      </c>
      <c r="G256" s="161">
        <v>0</v>
      </c>
      <c r="H256" s="161">
        <v>0</v>
      </c>
      <c r="I256" s="161">
        <v>0</v>
      </c>
      <c r="J256" s="161">
        <v>0</v>
      </c>
      <c r="K256" s="161">
        <v>0</v>
      </c>
      <c r="L256" s="161">
        <v>0</v>
      </c>
      <c r="M256" s="161">
        <v>0</v>
      </c>
      <c r="N256" s="161">
        <v>0</v>
      </c>
      <c r="O256" s="161">
        <v>0</v>
      </c>
      <c r="P256" s="161">
        <v>0</v>
      </c>
      <c r="Q256" s="161">
        <v>0</v>
      </c>
      <c r="R256" s="161">
        <v>0</v>
      </c>
      <c r="S256" s="161">
        <v>0</v>
      </c>
      <c r="T256" s="161">
        <v>0</v>
      </c>
      <c r="U256" s="161">
        <v>0</v>
      </c>
      <c r="V256" s="161">
        <v>0</v>
      </c>
      <c r="W256" s="161">
        <v>0</v>
      </c>
      <c r="X256" s="161">
        <v>0</v>
      </c>
      <c r="Y256" s="161">
        <v>0</v>
      </c>
      <c r="Z256" s="161">
        <v>0</v>
      </c>
      <c r="AA256" s="161">
        <v>0</v>
      </c>
      <c r="AB256" s="161">
        <v>0</v>
      </c>
      <c r="AC256" s="161">
        <v>0</v>
      </c>
      <c r="AD256" s="161">
        <v>0</v>
      </c>
      <c r="AE256" s="161">
        <v>0</v>
      </c>
      <c r="AF256" s="161">
        <f t="shared" si="68"/>
        <v>0</v>
      </c>
      <c r="AG256" s="161">
        <f t="shared" si="69"/>
        <v>0</v>
      </c>
      <c r="AH256" s="161">
        <f t="shared" si="70"/>
        <v>0</v>
      </c>
      <c r="AI256" s="161"/>
      <c r="AJ256" s="161"/>
      <c r="AK256" s="161">
        <f>VLOOKUP(eurostat_source[[#This Row],[energy carrier EUCalc]],$B$7:$AN$20,COLUMN()-COLUMN($AD$25),FALSE)*eurostat_source[[#This Row],[2020 1]]</f>
        <v>0</v>
      </c>
      <c r="AL256" s="161">
        <f>VLOOKUP(eurostat_source[[#This Row],[energy carrier EUCalc]],$B$7:$AN$20,COLUMN()-COLUMN($AD$25),FALSE)*eurostat_source[[#This Row],[2020 1]]</f>
        <v>0</v>
      </c>
      <c r="AM256" s="161">
        <f>VLOOKUP(eurostat_source[[#This Row],[energy carrier EUCalc]],$B$7:$AN$20,COLUMN()-COLUMN($AD$25),FALSE)*eurostat_source[[#This Row],[2020 1]]</f>
        <v>0</v>
      </c>
      <c r="AN256" s="161">
        <f>VLOOKUP(eurostat_source[[#This Row],[energy carrier EUCalc]],$B$7:$AN$20,COLUMN()-COLUMN($AD$25),FALSE)*eurostat_source[[#This Row],[2020 1]]</f>
        <v>0</v>
      </c>
    </row>
    <row r="257" spans="1:40" x14ac:dyDescent="0.3">
      <c r="A257" t="str">
        <f t="shared" si="67"/>
        <v>electricityPortugal</v>
      </c>
      <c r="B257" t="s">
        <v>21</v>
      </c>
      <c r="C257" t="s">
        <v>35</v>
      </c>
      <c r="D257" s="161">
        <v>0.21725498698675799</v>
      </c>
      <c r="E257" s="161">
        <v>0.23475850050661914</v>
      </c>
      <c r="F257" s="161">
        <v>0.23498780706004396</v>
      </c>
      <c r="G257" s="161">
        <v>0.23983806601146221</v>
      </c>
      <c r="H257" s="161">
        <v>0.24477960468104426</v>
      </c>
      <c r="I257" s="161">
        <v>0.2576032507180282</v>
      </c>
      <c r="J257" s="161">
        <v>0.26602821176418839</v>
      </c>
      <c r="K257" s="161">
        <v>0.26557802294996485</v>
      </c>
      <c r="L257" s="161">
        <v>0.27708449505473542</v>
      </c>
      <c r="M257" s="161">
        <v>0.28817354232045528</v>
      </c>
      <c r="N257" s="161">
        <v>0.30383168204108996</v>
      </c>
      <c r="O257" s="161">
        <v>0.31760885814111145</v>
      </c>
      <c r="P257" s="161">
        <v>0.32633052053778672</v>
      </c>
      <c r="Q257" s="161">
        <v>0.32516646924788395</v>
      </c>
      <c r="R257" s="161">
        <v>0.33319047270245039</v>
      </c>
      <c r="S257" s="161">
        <v>0.35382838341261746</v>
      </c>
      <c r="T257" s="161">
        <v>0.35875336435637162</v>
      </c>
      <c r="U257" s="161">
        <v>0.37025545387706488</v>
      </c>
      <c r="V257" s="161">
        <v>0.37088088284316251</v>
      </c>
      <c r="W257" s="161">
        <v>0.38164744124302225</v>
      </c>
      <c r="X257" s="161">
        <v>0.42064584503977154</v>
      </c>
      <c r="Y257" s="161">
        <v>0.42604993874756797</v>
      </c>
      <c r="Z257" s="161">
        <v>0.4116925146613033</v>
      </c>
      <c r="AA257" s="161">
        <v>0.40197866137586019</v>
      </c>
      <c r="AB257" s="161">
        <v>0.39946551086836157</v>
      </c>
      <c r="AC257" s="161">
        <v>0.40571152282055639</v>
      </c>
      <c r="AD257" s="161">
        <v>0.42832863321905607</v>
      </c>
      <c r="AE257" s="161">
        <v>0.42094684137338895</v>
      </c>
      <c r="AF257" s="161">
        <f t="shared" si="68"/>
        <v>0.42601598012302133</v>
      </c>
      <c r="AG257" s="161">
        <f t="shared" si="69"/>
        <v>0.4315294898510072</v>
      </c>
      <c r="AH257" s="161">
        <f t="shared" si="70"/>
        <v>0.43651769471180568</v>
      </c>
      <c r="AI257" s="161"/>
      <c r="AJ257" s="161"/>
      <c r="AK257" s="161">
        <f>VLOOKUP(eurostat_source[[#This Row],[energy carrier EUCalc]],$B$7:$AN$20,COLUMN()-COLUMN($AD$25),FALSE)*eurostat_source[[#This Row],[2020 1]]</f>
        <v>0</v>
      </c>
      <c r="AL257" s="161">
        <f>VLOOKUP(eurostat_source[[#This Row],[energy carrier EUCalc]],$B$7:$AN$20,COLUMN()-COLUMN($AD$25),FALSE)*eurostat_source[[#This Row],[2020 1]]</f>
        <v>0</v>
      </c>
      <c r="AM257" s="161">
        <f>VLOOKUP(eurostat_source[[#This Row],[energy carrier EUCalc]],$B$7:$AN$20,COLUMN()-COLUMN($AD$25),FALSE)*eurostat_source[[#This Row],[2020 1]]</f>
        <v>0</v>
      </c>
      <c r="AN257" s="161">
        <f>VLOOKUP(eurostat_source[[#This Row],[energy carrier EUCalc]],$B$7:$AN$20,COLUMN()-COLUMN($AD$25),FALSE)*eurostat_source[[#This Row],[2020 1]]</f>
        <v>0</v>
      </c>
    </row>
    <row r="258" spans="1:40" x14ac:dyDescent="0.3">
      <c r="A258" t="str">
        <f t="shared" si="67"/>
        <v>gas-bioPortugal</v>
      </c>
      <c r="B258" t="s">
        <v>21</v>
      </c>
      <c r="C258" t="s">
        <v>67</v>
      </c>
      <c r="D258" s="161">
        <v>0</v>
      </c>
      <c r="E258" s="161">
        <v>0</v>
      </c>
      <c r="F258" s="161">
        <v>0</v>
      </c>
      <c r="G258" s="161">
        <v>0</v>
      </c>
      <c r="H258" s="161">
        <v>0</v>
      </c>
      <c r="I258" s="161">
        <v>0</v>
      </c>
      <c r="J258" s="161">
        <v>0</v>
      </c>
      <c r="K258" s="161">
        <v>0</v>
      </c>
      <c r="L258" s="161">
        <v>0</v>
      </c>
      <c r="M258" s="161">
        <v>0</v>
      </c>
      <c r="N258" s="161">
        <v>0</v>
      </c>
      <c r="O258" s="161">
        <v>0</v>
      </c>
      <c r="P258" s="161">
        <v>0</v>
      </c>
      <c r="Q258" s="161">
        <v>0</v>
      </c>
      <c r="R258" s="161">
        <v>0</v>
      </c>
      <c r="S258" s="161">
        <v>0</v>
      </c>
      <c r="T258" s="161">
        <v>0</v>
      </c>
      <c r="U258" s="161">
        <v>0</v>
      </c>
      <c r="V258" s="161">
        <v>0</v>
      </c>
      <c r="W258" s="161">
        <v>0</v>
      </c>
      <c r="X258" s="161">
        <v>0</v>
      </c>
      <c r="Y258" s="161">
        <v>0</v>
      </c>
      <c r="Z258" s="161">
        <v>0</v>
      </c>
      <c r="AA258" s="161">
        <v>0</v>
      </c>
      <c r="AB258" s="161">
        <v>0</v>
      </c>
      <c r="AC258" s="161">
        <v>0</v>
      </c>
      <c r="AD258" s="161">
        <v>0</v>
      </c>
      <c r="AE258" s="161">
        <v>0</v>
      </c>
      <c r="AF258" s="161">
        <f t="shared" si="68"/>
        <v>0</v>
      </c>
      <c r="AG258" s="161">
        <f t="shared" si="69"/>
        <v>0</v>
      </c>
      <c r="AH258" s="161">
        <f t="shared" si="70"/>
        <v>0</v>
      </c>
      <c r="AI258" s="161"/>
      <c r="AJ258" s="161"/>
      <c r="AK258" s="161">
        <f>VLOOKUP(eurostat_source[[#This Row],[energy carrier EUCalc]],$B$7:$AN$20,COLUMN()-COLUMN($AD$25),FALSE)*eurostat_source[[#This Row],[2020 1]]</f>
        <v>0</v>
      </c>
      <c r="AL258" s="161">
        <f>VLOOKUP(eurostat_source[[#This Row],[energy carrier EUCalc]],$B$7:$AN$20,COLUMN()-COLUMN($AD$25),FALSE)*eurostat_source[[#This Row],[2020 1]]</f>
        <v>0</v>
      </c>
      <c r="AM258" s="161">
        <f>VLOOKUP(eurostat_source[[#This Row],[energy carrier EUCalc]],$B$7:$AN$20,COLUMN()-COLUMN($AD$25),FALSE)*eurostat_source[[#This Row],[2020 1]]</f>
        <v>0</v>
      </c>
      <c r="AN258" s="161">
        <f>VLOOKUP(eurostat_source[[#This Row],[energy carrier EUCalc]],$B$7:$AN$20,COLUMN()-COLUMN($AD$25),FALSE)*eurostat_source[[#This Row],[2020 1]]</f>
        <v>0</v>
      </c>
    </row>
    <row r="259" spans="1:40" x14ac:dyDescent="0.3">
      <c r="A259" t="str">
        <f t="shared" si="67"/>
        <v>gas-ff-naturalPortugal</v>
      </c>
      <c r="B259" t="s">
        <v>21</v>
      </c>
      <c r="C259" t="s">
        <v>33</v>
      </c>
      <c r="D259" s="161">
        <v>0.27496438323891015</v>
      </c>
      <c r="E259" s="161">
        <v>0.27448662661982631</v>
      </c>
      <c r="F259" s="161">
        <v>0.28827688528182482</v>
      </c>
      <c r="G259" s="161">
        <v>0.29533745981734605</v>
      </c>
      <c r="H259" s="161">
        <v>0.29577097968008248</v>
      </c>
      <c r="I259" s="161">
        <v>0.29761091578069537</v>
      </c>
      <c r="J259" s="161">
        <v>0.30533186213773028</v>
      </c>
      <c r="K259" s="161">
        <v>0.30512936444812611</v>
      </c>
      <c r="L259" s="161">
        <v>0.29343211633844979</v>
      </c>
      <c r="M259" s="161">
        <v>0.29963282843870964</v>
      </c>
      <c r="N259" s="161">
        <v>0.28817872468420708</v>
      </c>
      <c r="O259" s="161">
        <v>0.27860870169827395</v>
      </c>
      <c r="P259" s="161">
        <v>0.27487626845053054</v>
      </c>
      <c r="Q259" s="161">
        <v>0.30246357551564007</v>
      </c>
      <c r="R259" s="161">
        <v>0.29987360730365886</v>
      </c>
      <c r="S259" s="161">
        <v>0.27949162886843981</v>
      </c>
      <c r="T259" s="161">
        <v>0.2649186329944701</v>
      </c>
      <c r="U259" s="161">
        <v>0.25712250734374376</v>
      </c>
      <c r="V259" s="161">
        <v>0.24824926792817981</v>
      </c>
      <c r="W259" s="161">
        <v>0.24552718782902125</v>
      </c>
      <c r="X259" s="161">
        <v>0.28764150473041172</v>
      </c>
      <c r="Y259" s="161">
        <v>0.27267456943143337</v>
      </c>
      <c r="Z259" s="161">
        <v>0.26863204973149712</v>
      </c>
      <c r="AA259" s="161">
        <v>0.26476583360003758</v>
      </c>
      <c r="AB259" s="161">
        <v>0.26044413910130343</v>
      </c>
      <c r="AC259" s="161">
        <v>0.25295896461064138</v>
      </c>
      <c r="AD259" s="161">
        <v>0.23749938560597683</v>
      </c>
      <c r="AE259" s="161">
        <v>0.2425685092377424</v>
      </c>
      <c r="AF259" s="161">
        <f t="shared" si="68"/>
        <v>0.24111310942714226</v>
      </c>
      <c r="AG259" s="161">
        <f t="shared" si="69"/>
        <v>0.24039949357703849</v>
      </c>
      <c r="AH259" s="161">
        <f t="shared" si="70"/>
        <v>0.2398867241518402</v>
      </c>
      <c r="AI259" s="161"/>
      <c r="AJ259" s="161"/>
      <c r="AK259" s="161">
        <f>VLOOKUP(eurostat_source[[#This Row],[energy carrier EUCalc]],$B$7:$AN$20,COLUMN()-COLUMN($AD$25),FALSE)*eurostat_source[[#This Row],[2020 1]]</f>
        <v>0</v>
      </c>
      <c r="AL259" s="161">
        <f>VLOOKUP(eurostat_source[[#This Row],[energy carrier EUCalc]],$B$7:$AN$20,COLUMN()-COLUMN($AD$25),FALSE)*eurostat_source[[#This Row],[2020 1]]</f>
        <v>0</v>
      </c>
      <c r="AM259" s="161">
        <f>VLOOKUP(eurostat_source[[#This Row],[energy carrier EUCalc]],$B$7:$AN$20,COLUMN()-COLUMN($AD$25),FALSE)*eurostat_source[[#This Row],[2020 1]]</f>
        <v>0</v>
      </c>
      <c r="AN259" s="161">
        <f>VLOOKUP(eurostat_source[[#This Row],[energy carrier EUCalc]],$B$7:$AN$20,COLUMN()-COLUMN($AD$25),FALSE)*eurostat_source[[#This Row],[2020 1]]</f>
        <v>0</v>
      </c>
    </row>
    <row r="260" spans="1:40" x14ac:dyDescent="0.3">
      <c r="A260" t="str">
        <f t="shared" si="67"/>
        <v>heat-ambientPortugal</v>
      </c>
      <c r="B260" t="s">
        <v>21</v>
      </c>
      <c r="C260" t="s">
        <v>37</v>
      </c>
      <c r="D260" s="161">
        <v>0</v>
      </c>
      <c r="E260" s="161">
        <v>0</v>
      </c>
      <c r="F260" s="161">
        <v>0</v>
      </c>
      <c r="G260" s="161">
        <v>0</v>
      </c>
      <c r="H260" s="161">
        <v>0</v>
      </c>
      <c r="I260" s="161">
        <v>0</v>
      </c>
      <c r="J260" s="161">
        <v>0</v>
      </c>
      <c r="K260" s="161">
        <v>0</v>
      </c>
      <c r="L260" s="161">
        <v>0</v>
      </c>
      <c r="M260" s="161">
        <v>0</v>
      </c>
      <c r="N260" s="161">
        <v>0</v>
      </c>
      <c r="O260" s="161">
        <v>0</v>
      </c>
      <c r="P260" s="161">
        <v>0</v>
      </c>
      <c r="Q260" s="161">
        <v>0</v>
      </c>
      <c r="R260" s="161">
        <v>0</v>
      </c>
      <c r="S260" s="161">
        <v>0</v>
      </c>
      <c r="T260" s="161">
        <v>0</v>
      </c>
      <c r="U260" s="161">
        <v>0</v>
      </c>
      <c r="V260" s="161">
        <v>0</v>
      </c>
      <c r="W260" s="161">
        <v>0</v>
      </c>
      <c r="X260" s="161">
        <v>0</v>
      </c>
      <c r="Y260" s="161">
        <v>0</v>
      </c>
      <c r="Z260" s="161">
        <v>0</v>
      </c>
      <c r="AA260" s="161">
        <v>0</v>
      </c>
      <c r="AB260" s="161">
        <v>0</v>
      </c>
      <c r="AC260" s="161">
        <v>0</v>
      </c>
      <c r="AD260" s="161">
        <v>0</v>
      </c>
      <c r="AE260" s="161">
        <v>0</v>
      </c>
      <c r="AF260" s="161">
        <f t="shared" si="68"/>
        <v>0</v>
      </c>
      <c r="AG260" s="161">
        <f t="shared" si="69"/>
        <v>0</v>
      </c>
      <c r="AH260" s="161">
        <f t="shared" si="70"/>
        <v>0</v>
      </c>
      <c r="AI260" s="161"/>
      <c r="AJ260" s="161"/>
      <c r="AK260" s="161">
        <f>VLOOKUP(eurostat_source[[#This Row],[energy carrier EUCalc]],$B$7:$AN$20,COLUMN()-COLUMN($AD$25),FALSE)*eurostat_source[[#This Row],[2020 1]]</f>
        <v>0</v>
      </c>
      <c r="AL260" s="161">
        <f>VLOOKUP(eurostat_source[[#This Row],[energy carrier EUCalc]],$B$7:$AN$20,COLUMN()-COLUMN($AD$25),FALSE)*eurostat_source[[#This Row],[2020 1]]</f>
        <v>0</v>
      </c>
      <c r="AM260" s="161">
        <f>VLOOKUP(eurostat_source[[#This Row],[energy carrier EUCalc]],$B$7:$AN$20,COLUMN()-COLUMN($AD$25),FALSE)*eurostat_source[[#This Row],[2020 1]]</f>
        <v>0</v>
      </c>
      <c r="AN260" s="161">
        <f>VLOOKUP(eurostat_source[[#This Row],[energy carrier EUCalc]],$B$7:$AN$20,COLUMN()-COLUMN($AD$25),FALSE)*eurostat_source[[#This Row],[2020 1]]</f>
        <v>0</v>
      </c>
    </row>
    <row r="261" spans="1:40" x14ac:dyDescent="0.3">
      <c r="A261" t="str">
        <f t="shared" si="67"/>
        <v>heat-geothermalPortugal</v>
      </c>
      <c r="B261" t="s">
        <v>21</v>
      </c>
      <c r="C261" t="s">
        <v>40</v>
      </c>
      <c r="D261" s="161">
        <v>0</v>
      </c>
      <c r="E261" s="161">
        <v>0</v>
      </c>
      <c r="F261" s="161">
        <v>0</v>
      </c>
      <c r="G261" s="161">
        <v>0</v>
      </c>
      <c r="H261" s="161">
        <v>0</v>
      </c>
      <c r="I261" s="161">
        <v>0</v>
      </c>
      <c r="J261" s="161">
        <v>0</v>
      </c>
      <c r="K261" s="161">
        <v>0</v>
      </c>
      <c r="L261" s="161">
        <v>0</v>
      </c>
      <c r="M261" s="161">
        <v>0</v>
      </c>
      <c r="N261" s="161">
        <v>0</v>
      </c>
      <c r="O261" s="161">
        <v>0</v>
      </c>
      <c r="P261" s="161">
        <v>0</v>
      </c>
      <c r="Q261" s="161">
        <v>0</v>
      </c>
      <c r="R261" s="161">
        <v>0</v>
      </c>
      <c r="S261" s="161">
        <v>0</v>
      </c>
      <c r="T261" s="161">
        <v>0</v>
      </c>
      <c r="U261" s="161">
        <v>0</v>
      </c>
      <c r="V261" s="161">
        <v>0</v>
      </c>
      <c r="W261" s="161">
        <v>0</v>
      </c>
      <c r="X261" s="161">
        <v>0</v>
      </c>
      <c r="Y261" s="161">
        <v>0</v>
      </c>
      <c r="Z261" s="161">
        <v>0</v>
      </c>
      <c r="AA261" s="161">
        <v>0</v>
      </c>
      <c r="AB261" s="161">
        <v>0</v>
      </c>
      <c r="AC261" s="161">
        <v>0</v>
      </c>
      <c r="AD261" s="161">
        <v>0</v>
      </c>
      <c r="AE261" s="161">
        <v>0</v>
      </c>
      <c r="AF261" s="161">
        <f t="shared" si="68"/>
        <v>0</v>
      </c>
      <c r="AG261" s="161">
        <f t="shared" si="69"/>
        <v>0</v>
      </c>
      <c r="AH261" s="161">
        <f t="shared" si="70"/>
        <v>0</v>
      </c>
      <c r="AI261" s="161"/>
      <c r="AJ261" s="161"/>
      <c r="AK261" s="161">
        <f>VLOOKUP(eurostat_source[[#This Row],[energy carrier EUCalc]],$B$7:$AN$20,COLUMN()-COLUMN($AD$25),FALSE)*eurostat_source[[#This Row],[2020 1]]</f>
        <v>0</v>
      </c>
      <c r="AL261" s="161">
        <f>VLOOKUP(eurostat_source[[#This Row],[energy carrier EUCalc]],$B$7:$AN$20,COLUMN()-COLUMN($AD$25),FALSE)*eurostat_source[[#This Row],[2020 1]]</f>
        <v>0</v>
      </c>
      <c r="AM261" s="161">
        <f>VLOOKUP(eurostat_source[[#This Row],[energy carrier EUCalc]],$B$7:$AN$20,COLUMN()-COLUMN($AD$25),FALSE)*eurostat_source[[#This Row],[2020 1]]</f>
        <v>0</v>
      </c>
      <c r="AN261" s="161">
        <f>VLOOKUP(eurostat_source[[#This Row],[energy carrier EUCalc]],$B$7:$AN$20,COLUMN()-COLUMN($AD$25),FALSE)*eurostat_source[[#This Row],[2020 1]]</f>
        <v>0</v>
      </c>
    </row>
    <row r="262" spans="1:40" x14ac:dyDescent="0.3">
      <c r="A262" t="str">
        <f t="shared" si="67"/>
        <v>heat-solarPortugal</v>
      </c>
      <c r="B262" t="s">
        <v>21</v>
      </c>
      <c r="C262" t="s">
        <v>38</v>
      </c>
      <c r="D262" s="161">
        <v>1.5394806141533198E-3</v>
      </c>
      <c r="E262" s="161">
        <v>1.7393441381744249E-3</v>
      </c>
      <c r="F262" s="161">
        <v>1.7671218831608764E-3</v>
      </c>
      <c r="G262" s="161">
        <v>1.7976115207064389E-3</v>
      </c>
      <c r="H262" s="161">
        <v>1.8377176447053575E-3</v>
      </c>
      <c r="I262" s="161">
        <v>1.8835024764781245E-3</v>
      </c>
      <c r="J262" s="161">
        <v>2.083990117084687E-3</v>
      </c>
      <c r="K262" s="161">
        <v>2.2159370722275207E-3</v>
      </c>
      <c r="L262" s="161">
        <v>1.8313620755436857E-3</v>
      </c>
      <c r="M262" s="161">
        <v>3.7825744663553939E-3</v>
      </c>
      <c r="N262" s="161">
        <v>3.8860067213614762E-3</v>
      </c>
      <c r="O262" s="161">
        <v>3.9774722313963397E-3</v>
      </c>
      <c r="P262" s="161">
        <v>3.9422707252637773E-3</v>
      </c>
      <c r="Q262" s="161">
        <v>3.9075818079044415E-3</v>
      </c>
      <c r="R262" s="161">
        <v>3.9307972714138998E-3</v>
      </c>
      <c r="S262" s="161">
        <v>4.2011035549185767E-3</v>
      </c>
      <c r="T262" s="161">
        <v>4.4303064707683802E-3</v>
      </c>
      <c r="U262" s="161">
        <v>4.7924975003160522E-3</v>
      </c>
      <c r="V262" s="161">
        <v>5.8238490983974463E-3</v>
      </c>
      <c r="W262" s="161">
        <v>6.5446098851979755E-3</v>
      </c>
      <c r="X262" s="161">
        <v>9.719880934574654E-3</v>
      </c>
      <c r="Y262" s="161">
        <v>1.2865532896159115E-2</v>
      </c>
      <c r="Z262" s="161">
        <v>1.5002082539852239E-2</v>
      </c>
      <c r="AA262" s="161">
        <v>1.6575911265097266E-2</v>
      </c>
      <c r="AB262" s="161">
        <v>1.7983056055074061E-2</v>
      </c>
      <c r="AC262" s="161">
        <v>1.8974178314954574E-2</v>
      </c>
      <c r="AD262" s="161">
        <v>1.9343043830869613E-2</v>
      </c>
      <c r="AE262" s="161">
        <v>2.052438459121551E-2</v>
      </c>
      <c r="AF262" s="161">
        <f t="shared" si="68"/>
        <v>2.2097573300305456E-2</v>
      </c>
      <c r="AG262" s="161">
        <f t="shared" si="69"/>
        <v>2.3724945720496257E-2</v>
      </c>
      <c r="AH262" s="161">
        <f t="shared" si="70"/>
        <v>2.5442979304026087E-2</v>
      </c>
      <c r="AI262" s="161"/>
      <c r="AJ262" s="161"/>
      <c r="AK262" s="161">
        <f>VLOOKUP(eurostat_source[[#This Row],[energy carrier EUCalc]],$B$7:$AN$20,COLUMN()-COLUMN($AD$25),FALSE)*eurostat_source[[#This Row],[2020 1]]</f>
        <v>0</v>
      </c>
      <c r="AL262" s="161">
        <f>VLOOKUP(eurostat_source[[#This Row],[energy carrier EUCalc]],$B$7:$AN$20,COLUMN()-COLUMN($AD$25),FALSE)*eurostat_source[[#This Row],[2020 1]]</f>
        <v>0</v>
      </c>
      <c r="AM262" s="161">
        <f>VLOOKUP(eurostat_source[[#This Row],[energy carrier EUCalc]],$B$7:$AN$20,COLUMN()-COLUMN($AD$25),FALSE)*eurostat_source[[#This Row],[2020 1]]</f>
        <v>0</v>
      </c>
      <c r="AN262" s="161">
        <f>VLOOKUP(eurostat_source[[#This Row],[energy carrier EUCalc]],$B$7:$AN$20,COLUMN()-COLUMN($AD$25),FALSE)*eurostat_source[[#This Row],[2020 1]]</f>
        <v>0</v>
      </c>
    </row>
    <row r="263" spans="1:40" x14ac:dyDescent="0.3">
      <c r="A263" t="str">
        <f t="shared" si="67"/>
        <v>liquid-bioPortugal</v>
      </c>
      <c r="B263" t="s">
        <v>21</v>
      </c>
      <c r="C263" t="s">
        <v>76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I263" s="161">
        <v>0</v>
      </c>
      <c r="J263" s="161">
        <v>0</v>
      </c>
      <c r="K263" s="161">
        <v>0</v>
      </c>
      <c r="L263" s="161">
        <v>0</v>
      </c>
      <c r="M263" s="161">
        <v>0</v>
      </c>
      <c r="N263" s="161">
        <v>0</v>
      </c>
      <c r="O263" s="161">
        <v>0</v>
      </c>
      <c r="P263" s="161">
        <v>0</v>
      </c>
      <c r="Q263" s="161">
        <v>0</v>
      </c>
      <c r="R263" s="161">
        <v>0</v>
      </c>
      <c r="S263" s="161">
        <v>0</v>
      </c>
      <c r="T263" s="161">
        <v>0</v>
      </c>
      <c r="U263" s="161">
        <v>0</v>
      </c>
      <c r="V263" s="161">
        <v>0</v>
      </c>
      <c r="W263" s="161">
        <v>0</v>
      </c>
      <c r="X263" s="161">
        <v>0</v>
      </c>
      <c r="Y263" s="161">
        <v>0</v>
      </c>
      <c r="Z263" s="161">
        <v>0</v>
      </c>
      <c r="AA263" s="161">
        <v>0</v>
      </c>
      <c r="AB263" s="161">
        <v>0</v>
      </c>
      <c r="AC263" s="161">
        <v>0</v>
      </c>
      <c r="AD263" s="161">
        <v>0</v>
      </c>
      <c r="AE263" s="161">
        <v>0</v>
      </c>
      <c r="AF263" s="161">
        <f t="shared" si="68"/>
        <v>0</v>
      </c>
      <c r="AG263" s="161">
        <f t="shared" si="69"/>
        <v>0</v>
      </c>
      <c r="AH263" s="161">
        <f t="shared" si="70"/>
        <v>0</v>
      </c>
      <c r="AI263" s="161"/>
      <c r="AJ263" s="161"/>
      <c r="AK263" s="161">
        <f>VLOOKUP(eurostat_source[[#This Row],[energy carrier EUCalc]],$B$7:$AN$20,COLUMN()-COLUMN($AD$25),FALSE)*eurostat_source[[#This Row],[2020 1]]</f>
        <v>0</v>
      </c>
      <c r="AL263" s="161">
        <f>VLOOKUP(eurostat_source[[#This Row],[energy carrier EUCalc]],$B$7:$AN$20,COLUMN()-COLUMN($AD$25),FALSE)*eurostat_source[[#This Row],[2020 1]]</f>
        <v>0</v>
      </c>
      <c r="AM263" s="161">
        <f>VLOOKUP(eurostat_source[[#This Row],[energy carrier EUCalc]],$B$7:$AN$20,COLUMN()-COLUMN($AD$25),FALSE)*eurostat_source[[#This Row],[2020 1]]</f>
        <v>0</v>
      </c>
      <c r="AN263" s="161">
        <f>VLOOKUP(eurostat_source[[#This Row],[energy carrier EUCalc]],$B$7:$AN$20,COLUMN()-COLUMN($AD$25),FALSE)*eurostat_source[[#This Row],[2020 1]]</f>
        <v>0</v>
      </c>
    </row>
    <row r="264" spans="1:40" x14ac:dyDescent="0.3">
      <c r="A264" t="str">
        <f t="shared" si="67"/>
        <v>liquid-ff-heatingoilPortugal</v>
      </c>
      <c r="B264" t="s">
        <v>21</v>
      </c>
      <c r="C264" t="s">
        <v>34</v>
      </c>
      <c r="D264" s="161">
        <v>1.5137870369500955E-2</v>
      </c>
      <c r="E264" s="161">
        <v>1.2947439452909245E-2</v>
      </c>
      <c r="F264" s="161">
        <v>1.2573705467623873E-2</v>
      </c>
      <c r="G264" s="161">
        <v>1.2244611575191394E-2</v>
      </c>
      <c r="H264" s="161">
        <v>1.5198005708965848E-2</v>
      </c>
      <c r="I264" s="161">
        <v>4.7826638530959502E-3</v>
      </c>
      <c r="J264" s="161">
        <v>4.9854468939932702E-3</v>
      </c>
      <c r="K264" s="161">
        <v>5.3706130001397101E-3</v>
      </c>
      <c r="L264" s="161">
        <v>5.7567575499662491E-3</v>
      </c>
      <c r="M264" s="161">
        <v>3.6815697332102512E-3</v>
      </c>
      <c r="N264" s="161">
        <v>0</v>
      </c>
      <c r="O264" s="161">
        <v>0</v>
      </c>
      <c r="P264" s="161">
        <v>1.1387670625831726E-2</v>
      </c>
      <c r="Q264" s="161">
        <v>9.9215320251396606E-4</v>
      </c>
      <c r="R264" s="161">
        <v>1.935631675162978E-3</v>
      </c>
      <c r="S264" s="161">
        <v>6.4326387740819984E-4</v>
      </c>
      <c r="T264" s="161">
        <v>1.0629000814168017E-2</v>
      </c>
      <c r="U264" s="161">
        <v>7.2690405406958484E-3</v>
      </c>
      <c r="V264" s="161">
        <v>2.6202829212545143E-3</v>
      </c>
      <c r="W264" s="161">
        <v>3.1911346388562708E-3</v>
      </c>
      <c r="X264" s="161">
        <v>4.2169453978032991E-2</v>
      </c>
      <c r="Y264" s="161">
        <v>3.190495063774592E-2</v>
      </c>
      <c r="Z264" s="161">
        <v>2.4760322307379914E-2</v>
      </c>
      <c r="AA264" s="161">
        <v>2.3857603806829369E-2</v>
      </c>
      <c r="AB264" s="161">
        <v>2.2890078028862729E-2</v>
      </c>
      <c r="AC264" s="161">
        <v>2.1509927052399958E-2</v>
      </c>
      <c r="AD264" s="161">
        <v>2.1356336245561002E-2</v>
      </c>
      <c r="AE264" s="161">
        <v>1.8639194532326649E-2</v>
      </c>
      <c r="AF264" s="161">
        <f t="shared" si="68"/>
        <v>1.9776209931489729E-2</v>
      </c>
      <c r="AG264" s="161">
        <f t="shared" si="69"/>
        <v>2.1491802632513251E-2</v>
      </c>
      <c r="AH264" s="161">
        <f t="shared" si="70"/>
        <v>2.3321869431878948E-2</v>
      </c>
      <c r="AI264" s="161"/>
      <c r="AJ264" s="161"/>
      <c r="AK264" s="161">
        <f>VLOOKUP(eurostat_source[[#This Row],[energy carrier EUCalc]],$B$7:$AN$20,COLUMN()-COLUMN($AD$25),FALSE)*eurostat_source[[#This Row],[2020 1]]</f>
        <v>0</v>
      </c>
      <c r="AL264" s="161">
        <f>VLOOKUP(eurostat_source[[#This Row],[energy carrier EUCalc]],$B$7:$AN$20,COLUMN()-COLUMN($AD$25),FALSE)*eurostat_source[[#This Row],[2020 1]]</f>
        <v>0</v>
      </c>
      <c r="AM264" s="161">
        <f>VLOOKUP(eurostat_source[[#This Row],[energy carrier EUCalc]],$B$7:$AN$20,COLUMN()-COLUMN($AD$25),FALSE)*eurostat_source[[#This Row],[2020 1]]</f>
        <v>0</v>
      </c>
      <c r="AN264" s="161">
        <f>VLOOKUP(eurostat_source[[#This Row],[energy carrier EUCalc]],$B$7:$AN$20,COLUMN()-COLUMN($AD$25),FALSE)*eurostat_source[[#This Row],[2020 1]]</f>
        <v>0</v>
      </c>
    </row>
    <row r="265" spans="1:40" x14ac:dyDescent="0.3">
      <c r="A265" t="str">
        <f t="shared" si="67"/>
        <v>solid-bioPortugal</v>
      </c>
      <c r="B265" t="s">
        <v>21</v>
      </c>
      <c r="C265" t="s">
        <v>77</v>
      </c>
      <c r="D265" s="161">
        <v>0.4908322584995804</v>
      </c>
      <c r="E265" s="161">
        <v>0.47580371228335255</v>
      </c>
      <c r="F265" s="161">
        <v>0.46239448030734653</v>
      </c>
      <c r="G265" s="161">
        <v>0.45078225107529385</v>
      </c>
      <c r="H265" s="161">
        <v>0.44241369228520211</v>
      </c>
      <c r="I265" s="161">
        <v>0.43811966717170231</v>
      </c>
      <c r="J265" s="161">
        <v>0.4215704890870034</v>
      </c>
      <c r="K265" s="161">
        <v>0.42170606252954179</v>
      </c>
      <c r="L265" s="161">
        <v>0.42189526898130486</v>
      </c>
      <c r="M265" s="161">
        <v>0.40472948504126943</v>
      </c>
      <c r="N265" s="161">
        <v>0.4041035865533415</v>
      </c>
      <c r="O265" s="161">
        <v>0.39980496792921832</v>
      </c>
      <c r="P265" s="161">
        <v>0.38346326966058719</v>
      </c>
      <c r="Q265" s="161">
        <v>0.36747022022605752</v>
      </c>
      <c r="R265" s="161">
        <v>0.3610694910473139</v>
      </c>
      <c r="S265" s="161">
        <v>0.36183562028661609</v>
      </c>
      <c r="T265" s="161">
        <v>0.36126869536422196</v>
      </c>
      <c r="U265" s="161">
        <v>0.36056050073817941</v>
      </c>
      <c r="V265" s="161">
        <v>0.37242571720900564</v>
      </c>
      <c r="W265" s="161">
        <v>0.36308962640390213</v>
      </c>
      <c r="X265" s="161">
        <v>0.23982331531720913</v>
      </c>
      <c r="Y265" s="161">
        <v>0.25650500828709383</v>
      </c>
      <c r="Z265" s="161">
        <v>0.27991303075996737</v>
      </c>
      <c r="AA265" s="161">
        <v>0.2928219899521754</v>
      </c>
      <c r="AB265" s="161">
        <v>0.29921721594639827</v>
      </c>
      <c r="AC265" s="161">
        <v>0.30084540720144759</v>
      </c>
      <c r="AD265" s="161">
        <v>0.29347260109853646</v>
      </c>
      <c r="AE265" s="161">
        <v>0.29732107026532645</v>
      </c>
      <c r="AF265" s="161">
        <f t="shared" si="68"/>
        <v>0.29099712721804116</v>
      </c>
      <c r="AG265" s="161">
        <f t="shared" si="69"/>
        <v>0.28285426821894472</v>
      </c>
      <c r="AH265" s="161">
        <f t="shared" si="70"/>
        <v>0.27483073240044897</v>
      </c>
      <c r="AI265" s="161"/>
      <c r="AJ265" s="161"/>
      <c r="AK265" s="161">
        <f>VLOOKUP(eurostat_source[[#This Row],[energy carrier EUCalc]],$B$7:$AN$20,COLUMN()-COLUMN($AD$25),FALSE)*eurostat_source[[#This Row],[2020 1]]</f>
        <v>0</v>
      </c>
      <c r="AL265" s="161">
        <f>VLOOKUP(eurostat_source[[#This Row],[energy carrier EUCalc]],$B$7:$AN$20,COLUMN()-COLUMN($AD$25),FALSE)*eurostat_source[[#This Row],[2020 1]]</f>
        <v>0</v>
      </c>
      <c r="AM265" s="161">
        <f>VLOOKUP(eurostat_source[[#This Row],[energy carrier EUCalc]],$B$7:$AN$20,COLUMN()-COLUMN($AD$25),FALSE)*eurostat_source[[#This Row],[2020 1]]</f>
        <v>0</v>
      </c>
      <c r="AN265" s="161">
        <f>VLOOKUP(eurostat_source[[#This Row],[energy carrier EUCalc]],$B$7:$AN$20,COLUMN()-COLUMN($AD$25),FALSE)*eurostat_source[[#This Row],[2020 1]]</f>
        <v>0</v>
      </c>
    </row>
    <row r="266" spans="1:40" x14ac:dyDescent="0.3">
      <c r="A266" t="str">
        <f t="shared" si="67"/>
        <v>solid-ff-coalPortugal</v>
      </c>
      <c r="B266" t="s">
        <v>21</v>
      </c>
      <c r="C266" t="s">
        <v>39</v>
      </c>
      <c r="D266" s="161">
        <v>2.710202910971328E-4</v>
      </c>
      <c r="E266" s="161">
        <v>2.6437699911832961E-4</v>
      </c>
      <c r="F266" s="161">
        <v>0</v>
      </c>
      <c r="G266" s="161">
        <v>0</v>
      </c>
      <c r="H266" s="161">
        <v>0</v>
      </c>
      <c r="I266" s="161">
        <v>0</v>
      </c>
      <c r="J266" s="161">
        <v>0</v>
      </c>
      <c r="K266" s="161">
        <v>0</v>
      </c>
      <c r="L266" s="161">
        <v>0</v>
      </c>
      <c r="M266" s="161">
        <v>0</v>
      </c>
      <c r="N266" s="161">
        <v>0</v>
      </c>
      <c r="O266" s="161">
        <v>0</v>
      </c>
      <c r="P266" s="161">
        <v>0</v>
      </c>
      <c r="Q266" s="161">
        <v>0</v>
      </c>
      <c r="R266" s="161">
        <v>0</v>
      </c>
      <c r="S266" s="161">
        <v>0</v>
      </c>
      <c r="T266" s="161">
        <v>0</v>
      </c>
      <c r="U266" s="161">
        <v>0</v>
      </c>
      <c r="V266" s="161">
        <v>0</v>
      </c>
      <c r="W266" s="161">
        <v>0</v>
      </c>
      <c r="X266" s="161">
        <v>0</v>
      </c>
      <c r="Y266" s="161">
        <v>0</v>
      </c>
      <c r="Z266" s="161">
        <v>0</v>
      </c>
      <c r="AA266" s="161">
        <v>0</v>
      </c>
      <c r="AB266" s="161">
        <v>0</v>
      </c>
      <c r="AC266" s="161">
        <v>0</v>
      </c>
      <c r="AD266" s="161">
        <v>0</v>
      </c>
      <c r="AE266" s="161">
        <v>0</v>
      </c>
      <c r="AF266" s="161">
        <f t="shared" si="68"/>
        <v>0</v>
      </c>
      <c r="AG266" s="161">
        <f t="shared" si="69"/>
        <v>0</v>
      </c>
      <c r="AH266" s="161">
        <f t="shared" si="70"/>
        <v>0</v>
      </c>
      <c r="AI266" s="161"/>
      <c r="AJ266" s="161"/>
      <c r="AK266" s="161">
        <f>VLOOKUP(eurostat_source[[#This Row],[energy carrier EUCalc]],$B$7:$AN$20,COLUMN()-COLUMN($AD$25),FALSE)*eurostat_source[[#This Row],[2020 1]]</f>
        <v>0</v>
      </c>
      <c r="AL266" s="161">
        <f>VLOOKUP(eurostat_source[[#This Row],[energy carrier EUCalc]],$B$7:$AN$20,COLUMN()-COLUMN($AD$25),FALSE)*eurostat_source[[#This Row],[2020 1]]</f>
        <v>0</v>
      </c>
      <c r="AM266" s="161">
        <f>VLOOKUP(eurostat_source[[#This Row],[energy carrier EUCalc]],$B$7:$AN$20,COLUMN()-COLUMN($AD$25),FALSE)*eurostat_source[[#This Row],[2020 1]]</f>
        <v>0</v>
      </c>
      <c r="AN266" s="161">
        <f>VLOOKUP(eurostat_source[[#This Row],[energy carrier EUCalc]],$B$7:$AN$20,COLUMN()-COLUMN($AD$25),FALSE)*eurostat_source[[#This Row],[2020 1]]</f>
        <v>0</v>
      </c>
    </row>
    <row r="267" spans="1:40" x14ac:dyDescent="0.3">
      <c r="A267" t="str">
        <f t="shared" si="67"/>
        <v>solid-wastePortugal</v>
      </c>
      <c r="B267" t="s">
        <v>21</v>
      </c>
      <c r="C267" t="s">
        <v>78</v>
      </c>
      <c r="D267" s="161">
        <v>0</v>
      </c>
      <c r="E267" s="161">
        <v>0</v>
      </c>
      <c r="F267" s="161">
        <v>0</v>
      </c>
      <c r="G267" s="161">
        <v>0</v>
      </c>
      <c r="H267" s="161">
        <v>0</v>
      </c>
      <c r="I267" s="161">
        <v>0</v>
      </c>
      <c r="J267" s="161">
        <v>0</v>
      </c>
      <c r="K267" s="161">
        <v>0</v>
      </c>
      <c r="L267" s="161">
        <v>0</v>
      </c>
      <c r="M267" s="161">
        <v>0</v>
      </c>
      <c r="N267" s="161">
        <v>0</v>
      </c>
      <c r="O267" s="161">
        <v>0</v>
      </c>
      <c r="P267" s="161">
        <v>0</v>
      </c>
      <c r="Q267" s="161">
        <v>0</v>
      </c>
      <c r="R267" s="161">
        <v>0</v>
      </c>
      <c r="S267" s="161">
        <v>0</v>
      </c>
      <c r="T267" s="161">
        <v>0</v>
      </c>
      <c r="U267" s="161">
        <v>0</v>
      </c>
      <c r="V267" s="161">
        <v>0</v>
      </c>
      <c r="W267" s="161">
        <v>0</v>
      </c>
      <c r="X267" s="161">
        <v>0</v>
      </c>
      <c r="Y267" s="161">
        <v>0</v>
      </c>
      <c r="Z267" s="161">
        <v>0</v>
      </c>
      <c r="AA267" s="161">
        <v>0</v>
      </c>
      <c r="AB267" s="161">
        <v>0</v>
      </c>
      <c r="AC267" s="161">
        <v>0</v>
      </c>
      <c r="AD267" s="161">
        <v>0</v>
      </c>
      <c r="AE267" s="161">
        <v>0</v>
      </c>
      <c r="AF267" s="161">
        <f t="shared" si="68"/>
        <v>0</v>
      </c>
      <c r="AG267" s="161">
        <f t="shared" si="69"/>
        <v>0</v>
      </c>
      <c r="AH267" s="161">
        <f t="shared" si="70"/>
        <v>0</v>
      </c>
      <c r="AI267" s="161"/>
      <c r="AJ267" s="161"/>
      <c r="AK267" s="161">
        <f>VLOOKUP(eurostat_source[[#This Row],[energy carrier EUCalc]],$B$7:$AN$20,COLUMN()-COLUMN($AD$25),FALSE)*eurostat_source[[#This Row],[2020 1]]</f>
        <v>0</v>
      </c>
      <c r="AL267" s="161">
        <f>VLOOKUP(eurostat_source[[#This Row],[energy carrier EUCalc]],$B$7:$AN$20,COLUMN()-COLUMN($AD$25),FALSE)*eurostat_source[[#This Row],[2020 1]]</f>
        <v>0</v>
      </c>
      <c r="AM267" s="161">
        <f>VLOOKUP(eurostat_source[[#This Row],[energy carrier EUCalc]],$B$7:$AN$20,COLUMN()-COLUMN($AD$25),FALSE)*eurostat_source[[#This Row],[2020 1]]</f>
        <v>0</v>
      </c>
      <c r="AN267" s="161">
        <f>VLOOKUP(eurostat_source[[#This Row],[energy carrier EUCalc]],$B$7:$AN$20,COLUMN()-COLUMN($AD$25),FALSE)*eurostat_source[[#This Row],[2020 1]]</f>
        <v>0</v>
      </c>
    </row>
    <row r="268" spans="1:40" x14ac:dyDescent="0.3">
      <c r="A268" t="str">
        <f t="shared" si="67"/>
        <v>electricityRomania</v>
      </c>
      <c r="B268" t="s">
        <v>10</v>
      </c>
      <c r="C268" t="s">
        <v>35</v>
      </c>
      <c r="D268" s="161">
        <v>0.10672315467359049</v>
      </c>
      <c r="E268" s="161">
        <v>0.12850309131472579</v>
      </c>
      <c r="F268" s="161">
        <v>0.19038360749970415</v>
      </c>
      <c r="G268" s="161">
        <v>0.17165297882525229</v>
      </c>
      <c r="H268" s="161">
        <v>0.169116667840568</v>
      </c>
      <c r="I268" s="161">
        <v>0.16227349337039212</v>
      </c>
      <c r="J268" s="161">
        <v>0.14228005517084011</v>
      </c>
      <c r="K268" s="161">
        <v>0.11022834816149221</v>
      </c>
      <c r="L268" s="161">
        <v>0.11222884734371499</v>
      </c>
      <c r="M268" s="161">
        <v>0.11888219697813431</v>
      </c>
      <c r="N268" s="161">
        <v>0.11310866342284555</v>
      </c>
      <c r="O268" s="161">
        <v>0.1388548796071426</v>
      </c>
      <c r="P268" s="161">
        <v>0.12957379180379147</v>
      </c>
      <c r="Q268" s="161">
        <v>0.11944869934780743</v>
      </c>
      <c r="R268" s="161">
        <v>0.10838535482649542</v>
      </c>
      <c r="S268" s="161">
        <v>0.12167502397928839</v>
      </c>
      <c r="T268" s="161">
        <v>0.13304829289104761</v>
      </c>
      <c r="U268" s="161">
        <v>0.14261121862424833</v>
      </c>
      <c r="V268" s="161">
        <v>0.13027651886370384</v>
      </c>
      <c r="W268" s="161">
        <v>0.13868532166093689</v>
      </c>
      <c r="X268" s="161">
        <v>0.13981442834940958</v>
      </c>
      <c r="Y268" s="161">
        <v>0.14771134467310965</v>
      </c>
      <c r="Z268" s="161">
        <v>0.14572896449494985</v>
      </c>
      <c r="AA268" s="161">
        <v>0.15004970009775723</v>
      </c>
      <c r="AB268" s="161">
        <v>0.15491479108628353</v>
      </c>
      <c r="AC268" s="161">
        <v>0.15820509130560581</v>
      </c>
      <c r="AD268" s="161">
        <v>0.15694817983524281</v>
      </c>
      <c r="AE268" s="161">
        <v>0.15755851572037208</v>
      </c>
      <c r="AF268" s="161">
        <f t="shared" si="68"/>
        <v>0.15905324542998445</v>
      </c>
      <c r="AG268" s="161">
        <f t="shared" si="69"/>
        <v>0.1619309180866125</v>
      </c>
      <c r="AH268" s="161">
        <f t="shared" si="70"/>
        <v>0.16425547772918006</v>
      </c>
      <c r="AI268" s="161"/>
      <c r="AJ268" s="161"/>
      <c r="AK268" s="161">
        <f>VLOOKUP(eurostat_source[[#This Row],[energy carrier EUCalc]],$B$7:$AN$20,COLUMN()-COLUMN($AD$25),FALSE)*eurostat_source[[#This Row],[2020 1]]</f>
        <v>0</v>
      </c>
      <c r="AL268" s="161">
        <f>VLOOKUP(eurostat_source[[#This Row],[energy carrier EUCalc]],$B$7:$AN$20,COLUMN()-COLUMN($AD$25),FALSE)*eurostat_source[[#This Row],[2020 1]]</f>
        <v>0</v>
      </c>
      <c r="AM268" s="161">
        <f>VLOOKUP(eurostat_source[[#This Row],[energy carrier EUCalc]],$B$7:$AN$20,COLUMN()-COLUMN($AD$25),FALSE)*eurostat_source[[#This Row],[2020 1]]</f>
        <v>0</v>
      </c>
      <c r="AN268" s="161">
        <f>VLOOKUP(eurostat_source[[#This Row],[energy carrier EUCalc]],$B$7:$AN$20,COLUMN()-COLUMN($AD$25),FALSE)*eurostat_source[[#This Row],[2020 1]]</f>
        <v>0</v>
      </c>
    </row>
    <row r="269" spans="1:40" x14ac:dyDescent="0.3">
      <c r="A269" t="str">
        <f t="shared" si="67"/>
        <v>gas-bioRomania</v>
      </c>
      <c r="B269" t="s">
        <v>10</v>
      </c>
      <c r="C269" t="s">
        <v>67</v>
      </c>
      <c r="D269" s="161">
        <v>0</v>
      </c>
      <c r="E269" s="161">
        <v>0</v>
      </c>
      <c r="F269" s="161">
        <v>0</v>
      </c>
      <c r="G269" s="161">
        <v>0</v>
      </c>
      <c r="H269" s="161">
        <v>0</v>
      </c>
      <c r="I269" s="161">
        <v>0</v>
      </c>
      <c r="J269" s="161">
        <v>0</v>
      </c>
      <c r="K269" s="161">
        <v>0</v>
      </c>
      <c r="L269" s="161">
        <v>0</v>
      </c>
      <c r="M269" s="161">
        <v>0</v>
      </c>
      <c r="N269" s="161">
        <v>0</v>
      </c>
      <c r="O269" s="161">
        <v>0</v>
      </c>
      <c r="P269" s="161">
        <v>0</v>
      </c>
      <c r="Q269" s="161">
        <v>0</v>
      </c>
      <c r="R269" s="161">
        <v>0</v>
      </c>
      <c r="S269" s="161">
        <v>0</v>
      </c>
      <c r="T269" s="161">
        <v>0</v>
      </c>
      <c r="U269" s="161">
        <v>0</v>
      </c>
      <c r="V269" s="161">
        <v>0</v>
      </c>
      <c r="W269" s="161">
        <v>0</v>
      </c>
      <c r="X269" s="161">
        <v>0</v>
      </c>
      <c r="Y269" s="161">
        <v>0</v>
      </c>
      <c r="Z269" s="161">
        <v>0</v>
      </c>
      <c r="AA269" s="161">
        <v>0</v>
      </c>
      <c r="AB269" s="161">
        <v>0</v>
      </c>
      <c r="AC269" s="161">
        <v>0</v>
      </c>
      <c r="AD269" s="161">
        <v>0</v>
      </c>
      <c r="AE269" s="161">
        <v>0</v>
      </c>
      <c r="AF269" s="161">
        <f t="shared" si="68"/>
        <v>0</v>
      </c>
      <c r="AG269" s="161">
        <f t="shared" si="69"/>
        <v>0</v>
      </c>
      <c r="AH269" s="161">
        <f t="shared" si="70"/>
        <v>0</v>
      </c>
      <c r="AI269" s="161"/>
      <c r="AJ269" s="161"/>
      <c r="AK269" s="161">
        <f>VLOOKUP(eurostat_source[[#This Row],[energy carrier EUCalc]],$B$7:$AN$20,COLUMN()-COLUMN($AD$25),FALSE)*eurostat_source[[#This Row],[2020 1]]</f>
        <v>0</v>
      </c>
      <c r="AL269" s="161">
        <f>VLOOKUP(eurostat_source[[#This Row],[energy carrier EUCalc]],$B$7:$AN$20,COLUMN()-COLUMN($AD$25),FALSE)*eurostat_source[[#This Row],[2020 1]]</f>
        <v>0</v>
      </c>
      <c r="AM269" s="161">
        <f>VLOOKUP(eurostat_source[[#This Row],[energy carrier EUCalc]],$B$7:$AN$20,COLUMN()-COLUMN($AD$25),FALSE)*eurostat_source[[#This Row],[2020 1]]</f>
        <v>0</v>
      </c>
      <c r="AN269" s="161">
        <f>VLOOKUP(eurostat_source[[#This Row],[energy carrier EUCalc]],$B$7:$AN$20,COLUMN()-COLUMN($AD$25),FALSE)*eurostat_source[[#This Row],[2020 1]]</f>
        <v>0</v>
      </c>
    </row>
    <row r="270" spans="1:40" x14ac:dyDescent="0.3">
      <c r="A270" t="str">
        <f t="shared" si="67"/>
        <v>gas-ff-naturalRomania</v>
      </c>
      <c r="B270" t="s">
        <v>10</v>
      </c>
      <c r="C270" t="s">
        <v>33</v>
      </c>
      <c r="D270" s="161">
        <v>0.58031273182492571</v>
      </c>
      <c r="E270" s="161">
        <v>0.66142173896864032</v>
      </c>
      <c r="F270" s="161">
        <v>0.51219451053184806</v>
      </c>
      <c r="G270" s="161">
        <v>0.52754178269021501</v>
      </c>
      <c r="H270" s="161">
        <v>0.5434140286933058</v>
      </c>
      <c r="I270" s="161">
        <v>0.53081444921676613</v>
      </c>
      <c r="J270" s="161">
        <v>0.38464710424395782</v>
      </c>
      <c r="K270" s="161">
        <v>0.37679850514863494</v>
      </c>
      <c r="L270" s="161">
        <v>0.41391162307379953</v>
      </c>
      <c r="M270" s="161">
        <v>0.40952336520229399</v>
      </c>
      <c r="N270" s="161">
        <v>0.43062653515346716</v>
      </c>
      <c r="O270" s="161">
        <v>0.48201842857047272</v>
      </c>
      <c r="P270" s="161">
        <v>0.51937684598527112</v>
      </c>
      <c r="Q270" s="161">
        <v>0.49560685558044365</v>
      </c>
      <c r="R270" s="161">
        <v>0.43757781282794217</v>
      </c>
      <c r="S270" s="161">
        <v>0.437140396875421</v>
      </c>
      <c r="T270" s="161">
        <v>0.43908076855998446</v>
      </c>
      <c r="U270" s="161">
        <v>0.40035032856873271</v>
      </c>
      <c r="V270" s="161">
        <v>0.34966137886334542</v>
      </c>
      <c r="W270" s="161">
        <v>0.3591161522771813</v>
      </c>
      <c r="X270" s="161">
        <v>0.35007997441737226</v>
      </c>
      <c r="Y270" s="161">
        <v>0.37998444898510336</v>
      </c>
      <c r="Z270" s="161">
        <v>0.38541093685440592</v>
      </c>
      <c r="AA270" s="161">
        <v>0.38864024170559941</v>
      </c>
      <c r="AB270" s="161">
        <v>0.36040823068973116</v>
      </c>
      <c r="AC270" s="161">
        <v>0.37756246997476889</v>
      </c>
      <c r="AD270" s="161">
        <v>0.3827367968851631</v>
      </c>
      <c r="AE270" s="161">
        <v>0.39178999393691838</v>
      </c>
      <c r="AF270" s="161">
        <f t="shared" si="68"/>
        <v>0.39093396047373696</v>
      </c>
      <c r="AG270" s="161">
        <f t="shared" si="69"/>
        <v>0.39506121863477611</v>
      </c>
      <c r="AH270" s="161">
        <f t="shared" si="70"/>
        <v>0.39865572527053561</v>
      </c>
      <c r="AI270" s="161"/>
      <c r="AJ270" s="161"/>
      <c r="AK270" s="161">
        <f>VLOOKUP(eurostat_source[[#This Row],[energy carrier EUCalc]],$B$7:$AN$20,COLUMN()-COLUMN($AD$25),FALSE)*eurostat_source[[#This Row],[2020 1]]</f>
        <v>0</v>
      </c>
      <c r="AL270" s="161">
        <f>VLOOKUP(eurostat_source[[#This Row],[energy carrier EUCalc]],$B$7:$AN$20,COLUMN()-COLUMN($AD$25),FALSE)*eurostat_source[[#This Row],[2020 1]]</f>
        <v>0</v>
      </c>
      <c r="AM270" s="161">
        <f>VLOOKUP(eurostat_source[[#This Row],[energy carrier EUCalc]],$B$7:$AN$20,COLUMN()-COLUMN($AD$25),FALSE)*eurostat_source[[#This Row],[2020 1]]</f>
        <v>0</v>
      </c>
      <c r="AN270" s="161">
        <f>VLOOKUP(eurostat_source[[#This Row],[energy carrier EUCalc]],$B$7:$AN$20,COLUMN()-COLUMN($AD$25),FALSE)*eurostat_source[[#This Row],[2020 1]]</f>
        <v>0</v>
      </c>
    </row>
    <row r="271" spans="1:40" x14ac:dyDescent="0.3">
      <c r="A271" t="str">
        <f t="shared" si="67"/>
        <v>heat-ambientRomania</v>
      </c>
      <c r="B271" t="s">
        <v>10</v>
      </c>
      <c r="C271" t="s">
        <v>37</v>
      </c>
      <c r="D271" s="161">
        <v>0</v>
      </c>
      <c r="E271" s="161">
        <v>0</v>
      </c>
      <c r="F271" s="161">
        <v>0</v>
      </c>
      <c r="G271" s="161">
        <v>0</v>
      </c>
      <c r="H271" s="161">
        <v>0</v>
      </c>
      <c r="I271" s="161">
        <v>0</v>
      </c>
      <c r="J271" s="161">
        <v>0</v>
      </c>
      <c r="K271" s="161">
        <v>0</v>
      </c>
      <c r="L271" s="161">
        <v>0</v>
      </c>
      <c r="M271" s="161">
        <v>0</v>
      </c>
      <c r="N271" s="161">
        <v>0</v>
      </c>
      <c r="O271" s="161">
        <v>0</v>
      </c>
      <c r="P271" s="161">
        <v>0</v>
      </c>
      <c r="Q271" s="161">
        <v>0</v>
      </c>
      <c r="R271" s="161">
        <v>0</v>
      </c>
      <c r="S271" s="161">
        <v>0</v>
      </c>
      <c r="T271" s="161">
        <v>0</v>
      </c>
      <c r="U271" s="161">
        <v>0</v>
      </c>
      <c r="V271" s="161">
        <v>0</v>
      </c>
      <c r="W271" s="161">
        <v>0</v>
      </c>
      <c r="X271" s="161">
        <v>0</v>
      </c>
      <c r="Y271" s="161">
        <v>0</v>
      </c>
      <c r="Z271" s="161">
        <v>0</v>
      </c>
      <c r="AA271" s="161">
        <v>0</v>
      </c>
      <c r="AB271" s="161">
        <v>0</v>
      </c>
      <c r="AC271" s="161">
        <v>0</v>
      </c>
      <c r="AD271" s="161">
        <v>0</v>
      </c>
      <c r="AE271" s="161">
        <v>0</v>
      </c>
      <c r="AF271" s="161">
        <f t="shared" si="68"/>
        <v>0</v>
      </c>
      <c r="AG271" s="161">
        <f t="shared" si="69"/>
        <v>0</v>
      </c>
      <c r="AH271" s="161">
        <f t="shared" si="70"/>
        <v>0</v>
      </c>
      <c r="AI271" s="161"/>
      <c r="AJ271" s="161"/>
      <c r="AK271" s="161">
        <f>VLOOKUP(eurostat_source[[#This Row],[energy carrier EUCalc]],$B$7:$AN$20,COLUMN()-COLUMN($AD$25),FALSE)*eurostat_source[[#This Row],[2020 1]]</f>
        <v>0</v>
      </c>
      <c r="AL271" s="161">
        <f>VLOOKUP(eurostat_source[[#This Row],[energy carrier EUCalc]],$B$7:$AN$20,COLUMN()-COLUMN($AD$25),FALSE)*eurostat_source[[#This Row],[2020 1]]</f>
        <v>0</v>
      </c>
      <c r="AM271" s="161">
        <f>VLOOKUP(eurostat_source[[#This Row],[energy carrier EUCalc]],$B$7:$AN$20,COLUMN()-COLUMN($AD$25),FALSE)*eurostat_source[[#This Row],[2020 1]]</f>
        <v>0</v>
      </c>
      <c r="AN271" s="161">
        <f>VLOOKUP(eurostat_source[[#This Row],[energy carrier EUCalc]],$B$7:$AN$20,COLUMN()-COLUMN($AD$25),FALSE)*eurostat_source[[#This Row],[2020 1]]</f>
        <v>0</v>
      </c>
    </row>
    <row r="272" spans="1:40" x14ac:dyDescent="0.3">
      <c r="A272" t="str">
        <f t="shared" si="67"/>
        <v>heat-geothermalRomania</v>
      </c>
      <c r="B272" t="s">
        <v>10</v>
      </c>
      <c r="C272" t="s">
        <v>40</v>
      </c>
      <c r="D272" s="161">
        <v>0</v>
      </c>
      <c r="E272" s="161">
        <v>0</v>
      </c>
      <c r="F272" s="161">
        <v>0</v>
      </c>
      <c r="G272" s="161">
        <v>0</v>
      </c>
      <c r="H272" s="161">
        <v>0</v>
      </c>
      <c r="I272" s="161">
        <v>0</v>
      </c>
      <c r="J272" s="161">
        <v>0</v>
      </c>
      <c r="K272" s="161">
        <v>0</v>
      </c>
      <c r="L272" s="161">
        <v>0</v>
      </c>
      <c r="M272" s="161">
        <v>8.2100092658574997E-4</v>
      </c>
      <c r="N272" s="161">
        <v>3.3264523617639865E-4</v>
      </c>
      <c r="O272" s="161">
        <v>4.3445463607838411E-4</v>
      </c>
      <c r="P272" s="161">
        <v>1.2922745292186101E-3</v>
      </c>
      <c r="Q272" s="161">
        <v>1.0988127597777904E-3</v>
      </c>
      <c r="R272" s="161">
        <v>9.4707536607291734E-4</v>
      </c>
      <c r="S272" s="161">
        <v>8.5281827706801532E-4</v>
      </c>
      <c r="T272" s="161">
        <v>9.610017445044549E-4</v>
      </c>
      <c r="U272" s="161">
        <v>1.0867146223862251E-3</v>
      </c>
      <c r="V272" s="161">
        <v>1.2004380433384358E-3</v>
      </c>
      <c r="W272" s="161">
        <v>1.5729577708840951E-3</v>
      </c>
      <c r="X272" s="161">
        <v>2.1562377462026505E-3</v>
      </c>
      <c r="Y272" s="161">
        <v>1.7898505885792036E-3</v>
      </c>
      <c r="Z272" s="161">
        <v>1.6548331520917139E-3</v>
      </c>
      <c r="AA272" s="161">
        <v>1.5135938862425203E-3</v>
      </c>
      <c r="AB272" s="161">
        <v>6.2142845041037267E-4</v>
      </c>
      <c r="AC272" s="161">
        <v>6.1396748649682252E-4</v>
      </c>
      <c r="AD272" s="161">
        <v>5.3835006822025317E-4</v>
      </c>
      <c r="AE272" s="161">
        <v>5.0899046781155335E-4</v>
      </c>
      <c r="AF272" s="161">
        <f t="shared" si="68"/>
        <v>4.5121805235408616E-4</v>
      </c>
      <c r="AG272" s="161">
        <f t="shared" si="69"/>
        <v>3.7629605325565122E-4</v>
      </c>
      <c r="AH272" s="161">
        <f t="shared" si="70"/>
        <v>2.5662988149280683E-4</v>
      </c>
      <c r="AI272" s="161"/>
      <c r="AJ272" s="161"/>
      <c r="AK272" s="161">
        <f>VLOOKUP(eurostat_source[[#This Row],[energy carrier EUCalc]],$B$7:$AN$20,COLUMN()-COLUMN($AD$25),FALSE)*eurostat_source[[#This Row],[2020 1]]</f>
        <v>0</v>
      </c>
      <c r="AL272" s="161">
        <f>VLOOKUP(eurostat_source[[#This Row],[energy carrier EUCalc]],$B$7:$AN$20,COLUMN()-COLUMN($AD$25),FALSE)*eurostat_source[[#This Row],[2020 1]]</f>
        <v>0</v>
      </c>
      <c r="AM272" s="161">
        <f>VLOOKUP(eurostat_source[[#This Row],[energy carrier EUCalc]],$B$7:$AN$20,COLUMN()-COLUMN($AD$25),FALSE)*eurostat_source[[#This Row],[2020 1]]</f>
        <v>0</v>
      </c>
      <c r="AN272" s="161">
        <f>VLOOKUP(eurostat_source[[#This Row],[energy carrier EUCalc]],$B$7:$AN$20,COLUMN()-COLUMN($AD$25),FALSE)*eurostat_source[[#This Row],[2020 1]]</f>
        <v>0</v>
      </c>
    </row>
    <row r="273" spans="1:40" x14ac:dyDescent="0.3">
      <c r="A273" t="str">
        <f t="shared" si="67"/>
        <v>heat-solarRomania</v>
      </c>
      <c r="B273" t="s">
        <v>10</v>
      </c>
      <c r="C273" t="s">
        <v>38</v>
      </c>
      <c r="D273" s="161">
        <v>0</v>
      </c>
      <c r="E273" s="161">
        <v>0</v>
      </c>
      <c r="F273" s="161">
        <v>0</v>
      </c>
      <c r="G273" s="161">
        <v>0</v>
      </c>
      <c r="H273" s="161">
        <v>0</v>
      </c>
      <c r="I273" s="161">
        <v>0</v>
      </c>
      <c r="J273" s="161">
        <v>0</v>
      </c>
      <c r="K273" s="161">
        <v>0</v>
      </c>
      <c r="L273" s="161">
        <v>0</v>
      </c>
      <c r="M273" s="161">
        <v>0</v>
      </c>
      <c r="N273" s="161">
        <v>0</v>
      </c>
      <c r="O273" s="161">
        <v>0</v>
      </c>
      <c r="P273" s="161">
        <v>0</v>
      </c>
      <c r="Q273" s="161">
        <v>0</v>
      </c>
      <c r="R273" s="161">
        <v>0</v>
      </c>
      <c r="S273" s="161">
        <v>0</v>
      </c>
      <c r="T273" s="161">
        <v>0</v>
      </c>
      <c r="U273" s="161">
        <v>0</v>
      </c>
      <c r="V273" s="161">
        <v>0</v>
      </c>
      <c r="W273" s="161">
        <v>0</v>
      </c>
      <c r="X273" s="161">
        <v>0</v>
      </c>
      <c r="Y273" s="161">
        <v>0</v>
      </c>
      <c r="Z273" s="161">
        <v>0</v>
      </c>
      <c r="AA273" s="161">
        <v>0</v>
      </c>
      <c r="AB273" s="161">
        <v>0</v>
      </c>
      <c r="AC273" s="161">
        <v>0</v>
      </c>
      <c r="AD273" s="161">
        <v>0</v>
      </c>
      <c r="AE273" s="161">
        <v>0</v>
      </c>
      <c r="AF273" s="161">
        <f t="shared" si="68"/>
        <v>0</v>
      </c>
      <c r="AG273" s="161">
        <f t="shared" si="69"/>
        <v>0</v>
      </c>
      <c r="AH273" s="161">
        <f t="shared" si="70"/>
        <v>0</v>
      </c>
      <c r="AI273" s="161"/>
      <c r="AJ273" s="161"/>
      <c r="AK273" s="161">
        <f>VLOOKUP(eurostat_source[[#This Row],[energy carrier EUCalc]],$B$7:$AN$20,COLUMN()-COLUMN($AD$25),FALSE)*eurostat_source[[#This Row],[2020 1]]</f>
        <v>0</v>
      </c>
      <c r="AL273" s="161">
        <f>VLOOKUP(eurostat_source[[#This Row],[energy carrier EUCalc]],$B$7:$AN$20,COLUMN()-COLUMN($AD$25),FALSE)*eurostat_source[[#This Row],[2020 1]]</f>
        <v>0</v>
      </c>
      <c r="AM273" s="161">
        <f>VLOOKUP(eurostat_source[[#This Row],[energy carrier EUCalc]],$B$7:$AN$20,COLUMN()-COLUMN($AD$25),FALSE)*eurostat_source[[#This Row],[2020 1]]</f>
        <v>0</v>
      </c>
      <c r="AN273" s="161">
        <f>VLOOKUP(eurostat_source[[#This Row],[energy carrier EUCalc]],$B$7:$AN$20,COLUMN()-COLUMN($AD$25),FALSE)*eurostat_source[[#This Row],[2020 1]]</f>
        <v>0</v>
      </c>
    </row>
    <row r="274" spans="1:40" x14ac:dyDescent="0.3">
      <c r="A274" t="str">
        <f t="shared" si="67"/>
        <v>liquid-bioRomania</v>
      </c>
      <c r="B274" t="s">
        <v>10</v>
      </c>
      <c r="C274" t="s">
        <v>76</v>
      </c>
      <c r="D274" s="161">
        <v>0</v>
      </c>
      <c r="E274" s="161">
        <v>0</v>
      </c>
      <c r="F274" s="161">
        <v>0</v>
      </c>
      <c r="G274" s="161">
        <v>0</v>
      </c>
      <c r="H274" s="161">
        <v>0</v>
      </c>
      <c r="I274" s="161">
        <v>0</v>
      </c>
      <c r="J274" s="161">
        <v>0</v>
      </c>
      <c r="K274" s="161">
        <v>0</v>
      </c>
      <c r="L274" s="161">
        <v>0</v>
      </c>
      <c r="M274" s="161">
        <v>0</v>
      </c>
      <c r="N274" s="161">
        <v>0</v>
      </c>
      <c r="O274" s="161">
        <v>0</v>
      </c>
      <c r="P274" s="161">
        <v>0</v>
      </c>
      <c r="Q274" s="161">
        <v>0</v>
      </c>
      <c r="R274" s="161">
        <v>0</v>
      </c>
      <c r="S274" s="161">
        <v>0</v>
      </c>
      <c r="T274" s="161">
        <v>0</v>
      </c>
      <c r="U274" s="161">
        <v>0</v>
      </c>
      <c r="V274" s="161">
        <v>0</v>
      </c>
      <c r="W274" s="161">
        <v>0</v>
      </c>
      <c r="X274" s="161">
        <v>0</v>
      </c>
      <c r="Y274" s="161">
        <v>0</v>
      </c>
      <c r="Z274" s="161">
        <v>0</v>
      </c>
      <c r="AA274" s="161">
        <v>0</v>
      </c>
      <c r="AB274" s="161">
        <v>0</v>
      </c>
      <c r="AC274" s="161">
        <v>0</v>
      </c>
      <c r="AD274" s="161">
        <v>0</v>
      </c>
      <c r="AE274" s="161">
        <v>0</v>
      </c>
      <c r="AF274" s="161">
        <f t="shared" si="68"/>
        <v>0</v>
      </c>
      <c r="AG274" s="161">
        <f t="shared" si="69"/>
        <v>0</v>
      </c>
      <c r="AH274" s="161">
        <f t="shared" si="70"/>
        <v>0</v>
      </c>
      <c r="AI274" s="161"/>
      <c r="AJ274" s="161"/>
      <c r="AK274" s="161">
        <f>VLOOKUP(eurostat_source[[#This Row],[energy carrier EUCalc]],$B$7:$AN$20,COLUMN()-COLUMN($AD$25),FALSE)*eurostat_source[[#This Row],[2020 1]]</f>
        <v>0</v>
      </c>
      <c r="AL274" s="161">
        <f>VLOOKUP(eurostat_source[[#This Row],[energy carrier EUCalc]],$B$7:$AN$20,COLUMN()-COLUMN($AD$25),FALSE)*eurostat_source[[#This Row],[2020 1]]</f>
        <v>0</v>
      </c>
      <c r="AM274" s="161">
        <f>VLOOKUP(eurostat_source[[#This Row],[energy carrier EUCalc]],$B$7:$AN$20,COLUMN()-COLUMN($AD$25),FALSE)*eurostat_source[[#This Row],[2020 1]]</f>
        <v>0</v>
      </c>
      <c r="AN274" s="161">
        <f>VLOOKUP(eurostat_source[[#This Row],[energy carrier EUCalc]],$B$7:$AN$20,COLUMN()-COLUMN($AD$25),FALSE)*eurostat_source[[#This Row],[2020 1]]</f>
        <v>0</v>
      </c>
    </row>
    <row r="275" spans="1:40" x14ac:dyDescent="0.3">
      <c r="A275" t="str">
        <f t="shared" si="67"/>
        <v>liquid-ff-heatingoilRomania</v>
      </c>
      <c r="B275" t="s">
        <v>10</v>
      </c>
      <c r="C275" t="s">
        <v>34</v>
      </c>
      <c r="D275" s="161">
        <v>2.0614336053412462E-2</v>
      </c>
      <c r="E275" s="161">
        <v>1.4349051872774988E-2</v>
      </c>
      <c r="F275" s="161">
        <v>4.9914272605535645E-2</v>
      </c>
      <c r="G275" s="161">
        <v>2.2750943443423519E-2</v>
      </c>
      <c r="H275" s="161">
        <v>7.0585011272412393E-3</v>
      </c>
      <c r="I275" s="161">
        <v>2.5033781230233504E-2</v>
      </c>
      <c r="J275" s="161">
        <v>4.0330943547680614E-3</v>
      </c>
      <c r="K275" s="161">
        <v>2.4451216147802105E-2</v>
      </c>
      <c r="L275" s="161">
        <v>2.93349432779728E-2</v>
      </c>
      <c r="M275" s="161">
        <v>2.235153537345896E-2</v>
      </c>
      <c r="N275" s="161">
        <v>2.6895957509427526E-2</v>
      </c>
      <c r="O275" s="161">
        <v>1.1146960239246934E-2</v>
      </c>
      <c r="P275" s="161">
        <v>7.6054932526941601E-4</v>
      </c>
      <c r="Q275" s="161">
        <v>1.157899225050504E-2</v>
      </c>
      <c r="R275" s="161">
        <v>3.0389631475939295E-2</v>
      </c>
      <c r="S275" s="161">
        <v>1.9539116468005217E-2</v>
      </c>
      <c r="T275" s="161">
        <v>2.7505695985782737E-2</v>
      </c>
      <c r="U275" s="161">
        <v>2.6215094461315543E-2</v>
      </c>
      <c r="V275" s="161">
        <v>1.3285964592030986E-2</v>
      </c>
      <c r="W275" s="161">
        <v>1.8044817003164213E-3</v>
      </c>
      <c r="X275" s="161">
        <v>4.0475207643556369E-4</v>
      </c>
      <c r="Y275" s="161">
        <v>7.1596991294102627E-4</v>
      </c>
      <c r="Z275" s="161">
        <v>8.5818681208806947E-4</v>
      </c>
      <c r="AA275" s="161">
        <v>0</v>
      </c>
      <c r="AB275" s="161">
        <v>3.1056295245679042E-4</v>
      </c>
      <c r="AC275" s="161">
        <v>1.5607795865850841E-4</v>
      </c>
      <c r="AD275" s="161">
        <v>1.5519729418206788E-4</v>
      </c>
      <c r="AE275" s="161">
        <v>0</v>
      </c>
      <c r="AF275" s="161">
        <f t="shared" si="68"/>
        <v>0</v>
      </c>
      <c r="AG275" s="161">
        <f t="shared" si="69"/>
        <v>0</v>
      </c>
      <c r="AH275" s="161">
        <f t="shared" si="70"/>
        <v>0</v>
      </c>
      <c r="AI275" s="161"/>
      <c r="AJ275" s="161"/>
      <c r="AK275" s="161">
        <f>VLOOKUP(eurostat_source[[#This Row],[energy carrier EUCalc]],$B$7:$AN$20,COLUMN()-COLUMN($AD$25),FALSE)*eurostat_source[[#This Row],[2020 1]]</f>
        <v>0</v>
      </c>
      <c r="AL275" s="161">
        <f>VLOOKUP(eurostat_source[[#This Row],[energy carrier EUCalc]],$B$7:$AN$20,COLUMN()-COLUMN($AD$25),FALSE)*eurostat_source[[#This Row],[2020 1]]</f>
        <v>0</v>
      </c>
      <c r="AM275" s="161">
        <f>VLOOKUP(eurostat_source[[#This Row],[energy carrier EUCalc]],$B$7:$AN$20,COLUMN()-COLUMN($AD$25),FALSE)*eurostat_source[[#This Row],[2020 1]]</f>
        <v>0</v>
      </c>
      <c r="AN275" s="161">
        <f>VLOOKUP(eurostat_source[[#This Row],[energy carrier EUCalc]],$B$7:$AN$20,COLUMN()-COLUMN($AD$25),FALSE)*eurostat_source[[#This Row],[2020 1]]</f>
        <v>0</v>
      </c>
    </row>
    <row r="276" spans="1:40" x14ac:dyDescent="0.3">
      <c r="A276" t="str">
        <f t="shared" si="67"/>
        <v>solid-bioRomania</v>
      </c>
      <c r="B276" t="s">
        <v>10</v>
      </c>
      <c r="C276" t="s">
        <v>77</v>
      </c>
      <c r="D276" s="161">
        <v>0.13343170437685459</v>
      </c>
      <c r="E276" s="161">
        <v>0.10304382419288244</v>
      </c>
      <c r="F276" s="161">
        <v>0.14920560058438043</v>
      </c>
      <c r="G276" s="161">
        <v>0.21262809966219093</v>
      </c>
      <c r="H276" s="161">
        <v>0.26066292083623605</v>
      </c>
      <c r="I276" s="161">
        <v>0.26625603188895097</v>
      </c>
      <c r="J276" s="161">
        <v>0.44070581188536362</v>
      </c>
      <c r="K276" s="161">
        <v>0.46949248686180917</v>
      </c>
      <c r="L276" s="161">
        <v>0.44174598100478546</v>
      </c>
      <c r="M276" s="161">
        <v>0.44022206487783999</v>
      </c>
      <c r="N276" s="161">
        <v>0.42178797072309332</v>
      </c>
      <c r="O276" s="161">
        <v>0.36606336430965619</v>
      </c>
      <c r="P276" s="161">
        <v>0.34442024984879188</v>
      </c>
      <c r="Q276" s="161">
        <v>0.3696074120650652</v>
      </c>
      <c r="R276" s="161">
        <v>0.41696893254278217</v>
      </c>
      <c r="S276" s="161">
        <v>0.41871277923285583</v>
      </c>
      <c r="T276" s="161">
        <v>0.39785054395638997</v>
      </c>
      <c r="U276" s="161">
        <v>0.42803512992202536</v>
      </c>
      <c r="V276" s="161">
        <v>0.49873567942243785</v>
      </c>
      <c r="W276" s="161">
        <v>0.49679195935833043</v>
      </c>
      <c r="X276" s="161">
        <v>0.50611247399970261</v>
      </c>
      <c r="Y276" s="161">
        <v>0.4669273835862599</v>
      </c>
      <c r="Z276" s="161">
        <v>0.46242679570731965</v>
      </c>
      <c r="AA276" s="161">
        <v>0.45607805203782137</v>
      </c>
      <c r="AB276" s="161">
        <v>0.47182590442950811</v>
      </c>
      <c r="AC276" s="161">
        <v>0.44890530935837958</v>
      </c>
      <c r="AD276" s="161">
        <v>0.44997443631314155</v>
      </c>
      <c r="AE276" s="161">
        <v>0.44375109827894599</v>
      </c>
      <c r="AF276" s="161">
        <f t="shared" si="68"/>
        <v>0.44532269511463807</v>
      </c>
      <c r="AG276" s="161">
        <f t="shared" si="69"/>
        <v>0.43998139668385811</v>
      </c>
      <c r="AH276" s="161">
        <f t="shared" si="70"/>
        <v>0.43430034041641086</v>
      </c>
      <c r="AI276" s="161"/>
      <c r="AJ276" s="161"/>
      <c r="AK276" s="161">
        <f>VLOOKUP(eurostat_source[[#This Row],[energy carrier EUCalc]],$B$7:$AN$20,COLUMN()-COLUMN($AD$25),FALSE)*eurostat_source[[#This Row],[2020 1]]</f>
        <v>0</v>
      </c>
      <c r="AL276" s="161">
        <f>VLOOKUP(eurostat_source[[#This Row],[energy carrier EUCalc]],$B$7:$AN$20,COLUMN()-COLUMN($AD$25),FALSE)*eurostat_source[[#This Row],[2020 1]]</f>
        <v>0</v>
      </c>
      <c r="AM276" s="161">
        <f>VLOOKUP(eurostat_source[[#This Row],[energy carrier EUCalc]],$B$7:$AN$20,COLUMN()-COLUMN($AD$25),FALSE)*eurostat_source[[#This Row],[2020 1]]</f>
        <v>0</v>
      </c>
      <c r="AN276" s="161">
        <f>VLOOKUP(eurostat_source[[#This Row],[energy carrier EUCalc]],$B$7:$AN$20,COLUMN()-COLUMN($AD$25),FALSE)*eurostat_source[[#This Row],[2020 1]]</f>
        <v>0</v>
      </c>
    </row>
    <row r="277" spans="1:40" x14ac:dyDescent="0.3">
      <c r="A277" t="str">
        <f t="shared" si="67"/>
        <v>solid-ff-coalRomania</v>
      </c>
      <c r="B277" t="s">
        <v>10</v>
      </c>
      <c r="C277" t="s">
        <v>39</v>
      </c>
      <c r="D277" s="161">
        <v>0.15891807307121661</v>
      </c>
      <c r="E277" s="161">
        <v>9.268229365097648E-2</v>
      </c>
      <c r="F277" s="161">
        <v>9.8302008778531846E-2</v>
      </c>
      <c r="G277" s="161">
        <v>6.5426195378918015E-2</v>
      </c>
      <c r="H277" s="161">
        <v>1.9747881502648973E-2</v>
      </c>
      <c r="I277" s="161">
        <v>1.5622244293657349E-2</v>
      </c>
      <c r="J277" s="161">
        <v>2.833393434507038E-2</v>
      </c>
      <c r="K277" s="161">
        <v>1.9029443680261594E-2</v>
      </c>
      <c r="L277" s="161">
        <v>2.778605299727168E-3</v>
      </c>
      <c r="M277" s="161">
        <v>8.1998366416870284E-3</v>
      </c>
      <c r="N277" s="161">
        <v>7.2482279549899191E-3</v>
      </c>
      <c r="O277" s="161">
        <v>1.4819126374030732E-3</v>
      </c>
      <c r="P277" s="161">
        <v>4.5762885076575614E-3</v>
      </c>
      <c r="Q277" s="161">
        <v>2.6592279964008825E-3</v>
      </c>
      <c r="R277" s="161">
        <v>5.7311929607679162E-3</v>
      </c>
      <c r="S277" s="161">
        <v>2.079865167361564E-3</v>
      </c>
      <c r="T277" s="161">
        <v>1.5536968622906161E-3</v>
      </c>
      <c r="U277" s="161">
        <v>1.7015138012916686E-3</v>
      </c>
      <c r="V277" s="161">
        <v>6.8400202151435562E-3</v>
      </c>
      <c r="W277" s="161">
        <v>2.029127232350947E-3</v>
      </c>
      <c r="X277" s="161">
        <v>1.4321334108773245E-3</v>
      </c>
      <c r="Y277" s="161">
        <v>2.8710022540068348E-3</v>
      </c>
      <c r="Z277" s="161">
        <v>3.92028297914468E-3</v>
      </c>
      <c r="AA277" s="161">
        <v>3.7184122725795114E-3</v>
      </c>
      <c r="AB277" s="161">
        <v>1.1919082391610049E-2</v>
      </c>
      <c r="AC277" s="161">
        <v>1.4557083916090299E-2</v>
      </c>
      <c r="AD277" s="161">
        <v>9.6470396040502556E-3</v>
      </c>
      <c r="AE277" s="161">
        <v>6.3914015959520504E-3</v>
      </c>
      <c r="AF277" s="161">
        <f t="shared" si="68"/>
        <v>6.8603903754180882E-3</v>
      </c>
      <c r="AG277" s="161">
        <f t="shared" si="69"/>
        <v>6.8624273914455417E-3</v>
      </c>
      <c r="AH277" s="161">
        <f t="shared" si="70"/>
        <v>7.3457574073550009E-3</v>
      </c>
      <c r="AI277" s="161"/>
      <c r="AJ277" s="161"/>
      <c r="AK277" s="161">
        <f>VLOOKUP(eurostat_source[[#This Row],[energy carrier EUCalc]],$B$7:$AN$20,COLUMN()-COLUMN($AD$25),FALSE)*eurostat_source[[#This Row],[2020 1]]</f>
        <v>0</v>
      </c>
      <c r="AL277" s="161">
        <f>VLOOKUP(eurostat_source[[#This Row],[energy carrier EUCalc]],$B$7:$AN$20,COLUMN()-COLUMN($AD$25),FALSE)*eurostat_source[[#This Row],[2020 1]]</f>
        <v>0</v>
      </c>
      <c r="AM277" s="161">
        <f>VLOOKUP(eurostat_source[[#This Row],[energy carrier EUCalc]],$B$7:$AN$20,COLUMN()-COLUMN($AD$25),FALSE)*eurostat_source[[#This Row],[2020 1]]</f>
        <v>0</v>
      </c>
      <c r="AN277" s="161">
        <f>VLOOKUP(eurostat_source[[#This Row],[energy carrier EUCalc]],$B$7:$AN$20,COLUMN()-COLUMN($AD$25),FALSE)*eurostat_source[[#This Row],[2020 1]]</f>
        <v>0</v>
      </c>
    </row>
    <row r="278" spans="1:40" x14ac:dyDescent="0.3">
      <c r="A278" t="str">
        <f t="shared" si="67"/>
        <v>solid-wasteRomania</v>
      </c>
      <c r="B278" t="s">
        <v>10</v>
      </c>
      <c r="C278" t="s">
        <v>78</v>
      </c>
      <c r="D278" s="161">
        <v>0</v>
      </c>
      <c r="E278" s="161">
        <v>0</v>
      </c>
      <c r="F278" s="161">
        <v>0</v>
      </c>
      <c r="G278" s="161">
        <v>0</v>
      </c>
      <c r="H278" s="161">
        <v>0</v>
      </c>
      <c r="I278" s="161">
        <v>0</v>
      </c>
      <c r="J278" s="161">
        <v>0</v>
      </c>
      <c r="K278" s="161">
        <v>0</v>
      </c>
      <c r="L278" s="161">
        <v>0</v>
      </c>
      <c r="M278" s="161">
        <v>0</v>
      </c>
      <c r="N278" s="161">
        <v>0</v>
      </c>
      <c r="O278" s="161">
        <v>0</v>
      </c>
      <c r="P278" s="161">
        <v>0</v>
      </c>
      <c r="Q278" s="161">
        <v>0</v>
      </c>
      <c r="R278" s="161">
        <v>0</v>
      </c>
      <c r="S278" s="161">
        <v>0</v>
      </c>
      <c r="T278" s="161">
        <v>0</v>
      </c>
      <c r="U278" s="161">
        <v>0</v>
      </c>
      <c r="V278" s="161">
        <v>0</v>
      </c>
      <c r="W278" s="161">
        <v>0</v>
      </c>
      <c r="X278" s="161">
        <v>0</v>
      </c>
      <c r="Y278" s="161">
        <v>0</v>
      </c>
      <c r="Z278" s="161">
        <v>0</v>
      </c>
      <c r="AA278" s="161">
        <v>0</v>
      </c>
      <c r="AB278" s="161">
        <v>0</v>
      </c>
      <c r="AC278" s="161">
        <v>0</v>
      </c>
      <c r="AD278" s="161">
        <v>0</v>
      </c>
      <c r="AE278" s="161">
        <v>0</v>
      </c>
      <c r="AF278" s="161">
        <f t="shared" si="68"/>
        <v>0</v>
      </c>
      <c r="AG278" s="161">
        <f t="shared" si="69"/>
        <v>0</v>
      </c>
      <c r="AH278" s="161">
        <f t="shared" si="70"/>
        <v>0</v>
      </c>
      <c r="AI278" s="161"/>
      <c r="AJ278" s="161"/>
      <c r="AK278" s="161">
        <f>VLOOKUP(eurostat_source[[#This Row],[energy carrier EUCalc]],$B$7:$AN$20,COLUMN()-COLUMN($AD$25),FALSE)*eurostat_source[[#This Row],[2020 1]]</f>
        <v>0</v>
      </c>
      <c r="AL278" s="161">
        <f>VLOOKUP(eurostat_source[[#This Row],[energy carrier EUCalc]],$B$7:$AN$20,COLUMN()-COLUMN($AD$25),FALSE)*eurostat_source[[#This Row],[2020 1]]</f>
        <v>0</v>
      </c>
      <c r="AM278" s="161">
        <f>VLOOKUP(eurostat_source[[#This Row],[energy carrier EUCalc]],$B$7:$AN$20,COLUMN()-COLUMN($AD$25),FALSE)*eurostat_source[[#This Row],[2020 1]]</f>
        <v>0</v>
      </c>
      <c r="AN278" s="161">
        <f>VLOOKUP(eurostat_source[[#This Row],[energy carrier EUCalc]],$B$7:$AN$20,COLUMN()-COLUMN($AD$25),FALSE)*eurostat_source[[#This Row],[2020 1]]</f>
        <v>0</v>
      </c>
    </row>
    <row r="279" spans="1:40" x14ac:dyDescent="0.3">
      <c r="A279" t="str">
        <f t="shared" si="67"/>
        <v>electricitySlovakia</v>
      </c>
      <c r="B279" t="s">
        <v>20</v>
      </c>
      <c r="C279" t="s">
        <v>35</v>
      </c>
      <c r="D279" s="161">
        <v>0.16833725897241408</v>
      </c>
      <c r="E279" s="161">
        <v>0.21583031618643198</v>
      </c>
      <c r="F279" s="161">
        <v>0.22046172199414468</v>
      </c>
      <c r="G279" s="161">
        <v>0.25610476941297589</v>
      </c>
      <c r="H279" s="161">
        <v>0.26863426876441526</v>
      </c>
      <c r="I279" s="161">
        <v>0.27076898843839581</v>
      </c>
      <c r="J279" s="161">
        <v>0.25470138604348874</v>
      </c>
      <c r="K279" s="161">
        <v>0.24094099472747424</v>
      </c>
      <c r="L279" s="161">
        <v>0.23532948780046281</v>
      </c>
      <c r="M279" s="161">
        <v>0.22671864525912286</v>
      </c>
      <c r="N279" s="161">
        <v>0.21372813982439387</v>
      </c>
      <c r="O279" s="161">
        <v>0.20270626550168344</v>
      </c>
      <c r="P279" s="161">
        <v>0.20015094080719029</v>
      </c>
      <c r="Q279" s="161">
        <v>0.2009023253657293</v>
      </c>
      <c r="R279" s="161">
        <v>0.20279674398678008</v>
      </c>
      <c r="S279" s="161">
        <v>0.21107772548872167</v>
      </c>
      <c r="T279" s="161">
        <v>0.22280591505599145</v>
      </c>
      <c r="U279" s="161">
        <v>0.24744225892887856</v>
      </c>
      <c r="V279" s="161">
        <v>0.23084106169018154</v>
      </c>
      <c r="W279" s="161">
        <v>0.2254095230652555</v>
      </c>
      <c r="X279" s="161">
        <v>0.20640701543910767</v>
      </c>
      <c r="Y279" s="161">
        <v>0.23278945969767695</v>
      </c>
      <c r="Z279" s="161">
        <v>0.2563025527558202</v>
      </c>
      <c r="AA279" s="161">
        <v>0.25726388872030781</v>
      </c>
      <c r="AB279" s="161">
        <v>0.27737586395798552</v>
      </c>
      <c r="AC279" s="161">
        <v>0.28208008423335135</v>
      </c>
      <c r="AD279" s="161">
        <v>0.27706862816375172</v>
      </c>
      <c r="AE279" s="161">
        <v>0.2551388415235899</v>
      </c>
      <c r="AF279" s="161">
        <f t="shared" si="68"/>
        <v>0.25590849978306102</v>
      </c>
      <c r="AG279" s="161">
        <f t="shared" si="69"/>
        <v>0.25841524359234896</v>
      </c>
      <c r="AH279" s="161">
        <f t="shared" si="70"/>
        <v>0.2617158156450583</v>
      </c>
      <c r="AI279" s="161"/>
      <c r="AJ279" s="161"/>
      <c r="AK279" s="161">
        <f>VLOOKUP(eurostat_source[[#This Row],[energy carrier EUCalc]],$B$7:$AN$20,COLUMN()-COLUMN($AD$25),FALSE)*eurostat_source[[#This Row],[2020 1]]</f>
        <v>0</v>
      </c>
      <c r="AL279" s="161">
        <f>VLOOKUP(eurostat_source[[#This Row],[energy carrier EUCalc]],$B$7:$AN$20,COLUMN()-COLUMN($AD$25),FALSE)*eurostat_source[[#This Row],[2020 1]]</f>
        <v>0</v>
      </c>
      <c r="AM279" s="161">
        <f>VLOOKUP(eurostat_source[[#This Row],[energy carrier EUCalc]],$B$7:$AN$20,COLUMN()-COLUMN($AD$25),FALSE)*eurostat_source[[#This Row],[2020 1]]</f>
        <v>0</v>
      </c>
      <c r="AN279" s="161">
        <f>VLOOKUP(eurostat_source[[#This Row],[energy carrier EUCalc]],$B$7:$AN$20,COLUMN()-COLUMN($AD$25),FALSE)*eurostat_source[[#This Row],[2020 1]]</f>
        <v>0</v>
      </c>
    </row>
    <row r="280" spans="1:40" x14ac:dyDescent="0.3">
      <c r="A280" t="str">
        <f t="shared" si="67"/>
        <v>gas-bioSlovakia</v>
      </c>
      <c r="B280" t="s">
        <v>20</v>
      </c>
      <c r="C280" t="s">
        <v>67</v>
      </c>
      <c r="D280" s="161">
        <v>0</v>
      </c>
      <c r="E280" s="161">
        <v>0</v>
      </c>
      <c r="F280" s="161">
        <v>0</v>
      </c>
      <c r="G280" s="161">
        <v>0</v>
      </c>
      <c r="H280" s="161">
        <v>0</v>
      </c>
      <c r="I280" s="161">
        <v>0</v>
      </c>
      <c r="J280" s="161">
        <v>0</v>
      </c>
      <c r="K280" s="161">
        <v>0</v>
      </c>
      <c r="L280" s="161">
        <v>0</v>
      </c>
      <c r="M280" s="161">
        <v>0</v>
      </c>
      <c r="N280" s="161">
        <v>0</v>
      </c>
      <c r="O280" s="161">
        <v>0</v>
      </c>
      <c r="P280" s="161">
        <v>0</v>
      </c>
      <c r="Q280" s="161">
        <v>0</v>
      </c>
      <c r="R280" s="161">
        <v>0</v>
      </c>
      <c r="S280" s="161">
        <v>0</v>
      </c>
      <c r="T280" s="161">
        <v>0</v>
      </c>
      <c r="U280" s="161">
        <v>0</v>
      </c>
      <c r="V280" s="161">
        <v>0</v>
      </c>
      <c r="W280" s="161">
        <v>0</v>
      </c>
      <c r="X280" s="161">
        <v>0</v>
      </c>
      <c r="Y280" s="161">
        <v>0</v>
      </c>
      <c r="Z280" s="161">
        <v>0</v>
      </c>
      <c r="AA280" s="161">
        <v>0</v>
      </c>
      <c r="AB280" s="161">
        <v>0</v>
      </c>
      <c r="AC280" s="161">
        <v>0</v>
      </c>
      <c r="AD280" s="161">
        <v>0</v>
      </c>
      <c r="AE280" s="161">
        <v>0</v>
      </c>
      <c r="AF280" s="161">
        <f t="shared" si="68"/>
        <v>0</v>
      </c>
      <c r="AG280" s="161">
        <f t="shared" si="69"/>
        <v>0</v>
      </c>
      <c r="AH280" s="161">
        <f t="shared" si="70"/>
        <v>0</v>
      </c>
      <c r="AI280" s="161"/>
      <c r="AJ280" s="161"/>
      <c r="AK280" s="161">
        <f>VLOOKUP(eurostat_source[[#This Row],[energy carrier EUCalc]],$B$7:$AN$20,COLUMN()-COLUMN($AD$25),FALSE)*eurostat_source[[#This Row],[2020 1]]</f>
        <v>0</v>
      </c>
      <c r="AL280" s="161">
        <f>VLOOKUP(eurostat_source[[#This Row],[energy carrier EUCalc]],$B$7:$AN$20,COLUMN()-COLUMN($AD$25),FALSE)*eurostat_source[[#This Row],[2020 1]]</f>
        <v>0</v>
      </c>
      <c r="AM280" s="161">
        <f>VLOOKUP(eurostat_source[[#This Row],[energy carrier EUCalc]],$B$7:$AN$20,COLUMN()-COLUMN($AD$25),FALSE)*eurostat_source[[#This Row],[2020 1]]</f>
        <v>0</v>
      </c>
      <c r="AN280" s="161">
        <f>VLOOKUP(eurostat_source[[#This Row],[energy carrier EUCalc]],$B$7:$AN$20,COLUMN()-COLUMN($AD$25),FALSE)*eurostat_source[[#This Row],[2020 1]]</f>
        <v>0</v>
      </c>
    </row>
    <row r="281" spans="1:40" x14ac:dyDescent="0.3">
      <c r="A281" t="str">
        <f t="shared" si="67"/>
        <v>gas-ff-naturalSlovakia</v>
      </c>
      <c r="B281" t="s">
        <v>20</v>
      </c>
      <c r="C281" t="s">
        <v>33</v>
      </c>
      <c r="D281" s="161">
        <v>0.59943896629273286</v>
      </c>
      <c r="E281" s="161">
        <v>0.58721007000837144</v>
      </c>
      <c r="F281" s="161">
        <v>0.61631448194831062</v>
      </c>
      <c r="G281" s="161">
        <v>0.62739613594392907</v>
      </c>
      <c r="H281" s="161">
        <v>0.64708576169126453</v>
      </c>
      <c r="I281" s="161">
        <v>0.65907192136849058</v>
      </c>
      <c r="J281" s="161">
        <v>0.68079047843660634</v>
      </c>
      <c r="K281" s="161">
        <v>0.70475636575310818</v>
      </c>
      <c r="L281" s="161">
        <v>0.72249636729242195</v>
      </c>
      <c r="M281" s="161">
        <v>0.73619082329292995</v>
      </c>
      <c r="N281" s="161">
        <v>0.75932317052473597</v>
      </c>
      <c r="O281" s="161">
        <v>0.75392152525278977</v>
      </c>
      <c r="P281" s="161">
        <v>0.73306316854725784</v>
      </c>
      <c r="Q281" s="161">
        <v>0.75078199986089544</v>
      </c>
      <c r="R281" s="161">
        <v>0.73098182263296396</v>
      </c>
      <c r="S281" s="161">
        <v>0.74423654148624863</v>
      </c>
      <c r="T281" s="161">
        <v>0.73584700567274697</v>
      </c>
      <c r="U281" s="161">
        <v>0.70182876688771956</v>
      </c>
      <c r="V281" s="161">
        <v>0.71088637715645453</v>
      </c>
      <c r="W281" s="161">
        <v>0.72433232155131233</v>
      </c>
      <c r="X281" s="161">
        <v>0.73903150993000599</v>
      </c>
      <c r="Y281" s="161">
        <v>0.70905285662923401</v>
      </c>
      <c r="Z281" s="161">
        <v>0.68934859454238417</v>
      </c>
      <c r="AA281" s="161">
        <v>0.7000376272955684</v>
      </c>
      <c r="AB281" s="161">
        <v>0.68326340754542458</v>
      </c>
      <c r="AC281" s="161">
        <v>0.68734883866394225</v>
      </c>
      <c r="AD281" s="161">
        <v>0.680711348255294</v>
      </c>
      <c r="AE281" s="161">
        <v>0.69945042840026672</v>
      </c>
      <c r="AF281" s="161">
        <f t="shared" si="68"/>
        <v>0.6992125945515214</v>
      </c>
      <c r="AG281" s="161">
        <f t="shared" si="69"/>
        <v>0.69804521629102811</v>
      </c>
      <c r="AH281" s="161">
        <f t="shared" si="70"/>
        <v>0.69541650576499969</v>
      </c>
      <c r="AI281" s="161"/>
      <c r="AJ281" s="161"/>
      <c r="AK281" s="161">
        <f>VLOOKUP(eurostat_source[[#This Row],[energy carrier EUCalc]],$B$7:$AN$20,COLUMN()-COLUMN($AD$25),FALSE)*eurostat_source[[#This Row],[2020 1]]</f>
        <v>0</v>
      </c>
      <c r="AL281" s="161">
        <f>VLOOKUP(eurostat_source[[#This Row],[energy carrier EUCalc]],$B$7:$AN$20,COLUMN()-COLUMN($AD$25),FALSE)*eurostat_source[[#This Row],[2020 1]]</f>
        <v>0</v>
      </c>
      <c r="AM281" s="161">
        <f>VLOOKUP(eurostat_source[[#This Row],[energy carrier EUCalc]],$B$7:$AN$20,COLUMN()-COLUMN($AD$25),FALSE)*eurostat_source[[#This Row],[2020 1]]</f>
        <v>0</v>
      </c>
      <c r="AN281" s="161">
        <f>VLOOKUP(eurostat_source[[#This Row],[energy carrier EUCalc]],$B$7:$AN$20,COLUMN()-COLUMN($AD$25),FALSE)*eurostat_source[[#This Row],[2020 1]]</f>
        <v>0</v>
      </c>
    </row>
    <row r="282" spans="1:40" x14ac:dyDescent="0.3">
      <c r="A282" t="str">
        <f t="shared" ref="A282:A338" si="71">C282&amp;B282</f>
        <v>heat-ambientSlovakia</v>
      </c>
      <c r="B282" t="s">
        <v>20</v>
      </c>
      <c r="C282" t="s">
        <v>37</v>
      </c>
      <c r="D282" s="161">
        <v>0</v>
      </c>
      <c r="E282" s="161">
        <v>0</v>
      </c>
      <c r="F282" s="161">
        <v>0</v>
      </c>
      <c r="G282" s="161">
        <v>0</v>
      </c>
      <c r="H282" s="161">
        <v>0</v>
      </c>
      <c r="I282" s="161">
        <v>0</v>
      </c>
      <c r="J282" s="161">
        <v>0</v>
      </c>
      <c r="K282" s="161">
        <v>0</v>
      </c>
      <c r="L282" s="161">
        <v>0</v>
      </c>
      <c r="M282" s="161">
        <v>0</v>
      </c>
      <c r="N282" s="161">
        <v>0</v>
      </c>
      <c r="O282" s="161">
        <v>0</v>
      </c>
      <c r="P282" s="161">
        <v>0</v>
      </c>
      <c r="Q282" s="161">
        <v>0</v>
      </c>
      <c r="R282" s="161">
        <v>0</v>
      </c>
      <c r="S282" s="161">
        <v>0</v>
      </c>
      <c r="T282" s="161">
        <v>0</v>
      </c>
      <c r="U282" s="161">
        <v>0</v>
      </c>
      <c r="V282" s="161">
        <v>0</v>
      </c>
      <c r="W282" s="161">
        <v>0</v>
      </c>
      <c r="X282" s="161">
        <v>0</v>
      </c>
      <c r="Y282" s="161">
        <v>0</v>
      </c>
      <c r="Z282" s="161">
        <v>0</v>
      </c>
      <c r="AA282" s="161">
        <v>0</v>
      </c>
      <c r="AB282" s="161">
        <v>0</v>
      </c>
      <c r="AC282" s="161">
        <v>0</v>
      </c>
      <c r="AD282" s="161">
        <v>0</v>
      </c>
      <c r="AE282" s="161">
        <v>0</v>
      </c>
      <c r="AF282" s="161">
        <f t="shared" si="68"/>
        <v>0</v>
      </c>
      <c r="AG282" s="161">
        <f t="shared" si="69"/>
        <v>0</v>
      </c>
      <c r="AH282" s="161">
        <f t="shared" si="70"/>
        <v>0</v>
      </c>
      <c r="AI282" s="161"/>
      <c r="AJ282" s="161"/>
      <c r="AK282" s="161">
        <f>VLOOKUP(eurostat_source[[#This Row],[energy carrier EUCalc]],$B$7:$AN$20,COLUMN()-COLUMN($AD$25),FALSE)*eurostat_source[[#This Row],[2020 1]]</f>
        <v>0</v>
      </c>
      <c r="AL282" s="161">
        <f>VLOOKUP(eurostat_source[[#This Row],[energy carrier EUCalc]],$B$7:$AN$20,COLUMN()-COLUMN($AD$25),FALSE)*eurostat_source[[#This Row],[2020 1]]</f>
        <v>0</v>
      </c>
      <c r="AM282" s="161">
        <f>VLOOKUP(eurostat_source[[#This Row],[energy carrier EUCalc]],$B$7:$AN$20,COLUMN()-COLUMN($AD$25),FALSE)*eurostat_source[[#This Row],[2020 1]]</f>
        <v>0</v>
      </c>
      <c r="AN282" s="161">
        <f>VLOOKUP(eurostat_source[[#This Row],[energy carrier EUCalc]],$B$7:$AN$20,COLUMN()-COLUMN($AD$25),FALSE)*eurostat_source[[#This Row],[2020 1]]</f>
        <v>0</v>
      </c>
    </row>
    <row r="283" spans="1:40" x14ac:dyDescent="0.3">
      <c r="A283" t="str">
        <f t="shared" si="71"/>
        <v>heat-geothermalSlovakia</v>
      </c>
      <c r="B283" t="s">
        <v>20</v>
      </c>
      <c r="C283" t="s">
        <v>40</v>
      </c>
      <c r="D283" s="161">
        <v>0</v>
      </c>
      <c r="E283" s="161">
        <v>0</v>
      </c>
      <c r="F283" s="161">
        <v>0</v>
      </c>
      <c r="G283" s="161">
        <v>0</v>
      </c>
      <c r="H283" s="161">
        <v>0</v>
      </c>
      <c r="I283" s="161">
        <v>0</v>
      </c>
      <c r="J283" s="161">
        <v>0</v>
      </c>
      <c r="K283" s="161">
        <v>0</v>
      </c>
      <c r="L283" s="161">
        <v>0</v>
      </c>
      <c r="M283" s="161">
        <v>0</v>
      </c>
      <c r="N283" s="161">
        <v>0</v>
      </c>
      <c r="O283" s="161">
        <v>0</v>
      </c>
      <c r="P283" s="161">
        <v>0</v>
      </c>
      <c r="Q283" s="161">
        <v>0</v>
      </c>
      <c r="R283" s="161">
        <v>0</v>
      </c>
      <c r="S283" s="161">
        <v>0</v>
      </c>
      <c r="T283" s="161">
        <v>0</v>
      </c>
      <c r="U283" s="161">
        <v>0</v>
      </c>
      <c r="V283" s="161">
        <v>0</v>
      </c>
      <c r="W283" s="161">
        <v>0</v>
      </c>
      <c r="X283" s="161">
        <v>0</v>
      </c>
      <c r="Y283" s="161">
        <v>0</v>
      </c>
      <c r="Z283" s="161">
        <v>0</v>
      </c>
      <c r="AA283" s="161">
        <v>0</v>
      </c>
      <c r="AB283" s="161">
        <v>0</v>
      </c>
      <c r="AC283" s="161">
        <v>0</v>
      </c>
      <c r="AD283" s="161">
        <v>0</v>
      </c>
      <c r="AE283" s="161">
        <v>0</v>
      </c>
      <c r="AF283" s="161">
        <f t="shared" ref="AF283:AF338" si="72">MAX(0,AE283+(AE283-U283)/10)</f>
        <v>0</v>
      </c>
      <c r="AG283" s="161">
        <f t="shared" ref="AG283:AG338" si="73">MAX(0,AF283+(AF283-V283)/10)</f>
        <v>0</v>
      </c>
      <c r="AH283" s="161">
        <f t="shared" ref="AH283:AH338" si="74">MAX(0,AG283+(AG283-W283)/10)</f>
        <v>0</v>
      </c>
      <c r="AI283" s="161"/>
      <c r="AJ283" s="161"/>
      <c r="AK283" s="161">
        <f>VLOOKUP(eurostat_source[[#This Row],[energy carrier EUCalc]],$B$7:$AN$20,COLUMN()-COLUMN($AD$25),FALSE)*eurostat_source[[#This Row],[2020 1]]</f>
        <v>0</v>
      </c>
      <c r="AL283" s="161">
        <f>VLOOKUP(eurostat_source[[#This Row],[energy carrier EUCalc]],$B$7:$AN$20,COLUMN()-COLUMN($AD$25),FALSE)*eurostat_source[[#This Row],[2020 1]]</f>
        <v>0</v>
      </c>
      <c r="AM283" s="161">
        <f>VLOOKUP(eurostat_source[[#This Row],[energy carrier EUCalc]],$B$7:$AN$20,COLUMN()-COLUMN($AD$25),FALSE)*eurostat_source[[#This Row],[2020 1]]</f>
        <v>0</v>
      </c>
      <c r="AN283" s="161">
        <f>VLOOKUP(eurostat_source[[#This Row],[energy carrier EUCalc]],$B$7:$AN$20,COLUMN()-COLUMN($AD$25),FALSE)*eurostat_source[[#This Row],[2020 1]]</f>
        <v>0</v>
      </c>
    </row>
    <row r="284" spans="1:40" x14ac:dyDescent="0.3">
      <c r="A284" t="str">
        <f t="shared" si="71"/>
        <v>heat-solarSlovakia</v>
      </c>
      <c r="B284" t="s">
        <v>20</v>
      </c>
      <c r="C284" t="s">
        <v>38</v>
      </c>
      <c r="D284" s="161">
        <v>0</v>
      </c>
      <c r="E284" s="161">
        <v>0</v>
      </c>
      <c r="F284" s="161">
        <v>0</v>
      </c>
      <c r="G284" s="161">
        <v>0</v>
      </c>
      <c r="H284" s="161">
        <v>0</v>
      </c>
      <c r="I284" s="161">
        <v>0</v>
      </c>
      <c r="J284" s="161">
        <v>0</v>
      </c>
      <c r="K284" s="161">
        <v>0</v>
      </c>
      <c r="L284" s="161">
        <v>0</v>
      </c>
      <c r="M284" s="161">
        <v>0</v>
      </c>
      <c r="N284" s="161">
        <v>0</v>
      </c>
      <c r="O284" s="161">
        <v>0</v>
      </c>
      <c r="P284" s="161">
        <v>0</v>
      </c>
      <c r="Q284" s="161">
        <v>0</v>
      </c>
      <c r="R284" s="161">
        <v>0</v>
      </c>
      <c r="S284" s="161">
        <v>0</v>
      </c>
      <c r="T284" s="161">
        <v>0</v>
      </c>
      <c r="U284" s="161">
        <v>0</v>
      </c>
      <c r="V284" s="161">
        <v>0</v>
      </c>
      <c r="W284" s="161">
        <v>0</v>
      </c>
      <c r="X284" s="161">
        <v>2.0863065123744671E-3</v>
      </c>
      <c r="Y284" s="161">
        <v>2.6995275526167386E-3</v>
      </c>
      <c r="Z284" s="161">
        <v>2.9927602026488414E-3</v>
      </c>
      <c r="AA284" s="161">
        <v>3.203175258232487E-3</v>
      </c>
      <c r="AB284" s="161">
        <v>3.0244680118223246E-3</v>
      </c>
      <c r="AC284" s="161">
        <v>3.0343031983653722E-3</v>
      </c>
      <c r="AD284" s="161">
        <v>2.9593149511469639E-3</v>
      </c>
      <c r="AE284" s="161">
        <v>3.5322273494110437E-3</v>
      </c>
      <c r="AF284" s="161">
        <f t="shared" si="72"/>
        <v>3.885450084352148E-3</v>
      </c>
      <c r="AG284" s="161">
        <f t="shared" si="73"/>
        <v>4.2739950927873629E-3</v>
      </c>
      <c r="AH284" s="161">
        <f t="shared" si="74"/>
        <v>4.7013946020660995E-3</v>
      </c>
      <c r="AI284" s="161"/>
      <c r="AJ284" s="161"/>
      <c r="AK284" s="161">
        <f>VLOOKUP(eurostat_source[[#This Row],[energy carrier EUCalc]],$B$7:$AN$20,COLUMN()-COLUMN($AD$25),FALSE)*eurostat_source[[#This Row],[2020 1]]</f>
        <v>0</v>
      </c>
      <c r="AL284" s="161">
        <f>VLOOKUP(eurostat_source[[#This Row],[energy carrier EUCalc]],$B$7:$AN$20,COLUMN()-COLUMN($AD$25),FALSE)*eurostat_source[[#This Row],[2020 1]]</f>
        <v>0</v>
      </c>
      <c r="AM284" s="161">
        <f>VLOOKUP(eurostat_source[[#This Row],[energy carrier EUCalc]],$B$7:$AN$20,COLUMN()-COLUMN($AD$25),FALSE)*eurostat_source[[#This Row],[2020 1]]</f>
        <v>0</v>
      </c>
      <c r="AN284" s="161">
        <f>VLOOKUP(eurostat_source[[#This Row],[energy carrier EUCalc]],$B$7:$AN$20,COLUMN()-COLUMN($AD$25),FALSE)*eurostat_source[[#This Row],[2020 1]]</f>
        <v>0</v>
      </c>
    </row>
    <row r="285" spans="1:40" x14ac:dyDescent="0.3">
      <c r="A285" t="str">
        <f t="shared" si="71"/>
        <v>liquid-bioSlovakia</v>
      </c>
      <c r="B285" t="s">
        <v>20</v>
      </c>
      <c r="C285" t="s">
        <v>76</v>
      </c>
      <c r="D285" s="161">
        <v>0</v>
      </c>
      <c r="E285" s="161">
        <v>0</v>
      </c>
      <c r="F285" s="161">
        <v>0</v>
      </c>
      <c r="G285" s="161">
        <v>0</v>
      </c>
      <c r="H285" s="161">
        <v>0</v>
      </c>
      <c r="I285" s="161">
        <v>0</v>
      </c>
      <c r="J285" s="161">
        <v>0</v>
      </c>
      <c r="K285" s="161">
        <v>0</v>
      </c>
      <c r="L285" s="161">
        <v>0</v>
      </c>
      <c r="M285" s="161">
        <v>0</v>
      </c>
      <c r="N285" s="161">
        <v>0</v>
      </c>
      <c r="O285" s="161">
        <v>0</v>
      </c>
      <c r="P285" s="161">
        <v>0</v>
      </c>
      <c r="Q285" s="161">
        <v>0</v>
      </c>
      <c r="R285" s="161">
        <v>0</v>
      </c>
      <c r="S285" s="161">
        <v>0</v>
      </c>
      <c r="T285" s="161">
        <v>0</v>
      </c>
      <c r="U285" s="161">
        <v>0</v>
      </c>
      <c r="V285" s="161">
        <v>0</v>
      </c>
      <c r="W285" s="161">
        <v>0</v>
      </c>
      <c r="X285" s="161">
        <v>0</v>
      </c>
      <c r="Y285" s="161">
        <v>0</v>
      </c>
      <c r="Z285" s="161">
        <v>0</v>
      </c>
      <c r="AA285" s="161">
        <v>0</v>
      </c>
      <c r="AB285" s="161">
        <v>0</v>
      </c>
      <c r="AC285" s="161">
        <v>0</v>
      </c>
      <c r="AD285" s="161">
        <v>0</v>
      </c>
      <c r="AE285" s="161">
        <v>0</v>
      </c>
      <c r="AF285" s="161">
        <f t="shared" si="72"/>
        <v>0</v>
      </c>
      <c r="AG285" s="161">
        <f t="shared" si="73"/>
        <v>0</v>
      </c>
      <c r="AH285" s="161">
        <f t="shared" si="74"/>
        <v>0</v>
      </c>
      <c r="AI285" s="161"/>
      <c r="AJ285" s="161"/>
      <c r="AK285" s="161">
        <f>VLOOKUP(eurostat_source[[#This Row],[energy carrier EUCalc]],$B$7:$AN$20,COLUMN()-COLUMN($AD$25),FALSE)*eurostat_source[[#This Row],[2020 1]]</f>
        <v>0</v>
      </c>
      <c r="AL285" s="161">
        <f>VLOOKUP(eurostat_source[[#This Row],[energy carrier EUCalc]],$B$7:$AN$20,COLUMN()-COLUMN($AD$25),FALSE)*eurostat_source[[#This Row],[2020 1]]</f>
        <v>0</v>
      </c>
      <c r="AM285" s="161">
        <f>VLOOKUP(eurostat_source[[#This Row],[energy carrier EUCalc]],$B$7:$AN$20,COLUMN()-COLUMN($AD$25),FALSE)*eurostat_source[[#This Row],[2020 1]]</f>
        <v>0</v>
      </c>
      <c r="AN285" s="161">
        <f>VLOOKUP(eurostat_source[[#This Row],[energy carrier EUCalc]],$B$7:$AN$20,COLUMN()-COLUMN($AD$25),FALSE)*eurostat_source[[#This Row],[2020 1]]</f>
        <v>0</v>
      </c>
    </row>
    <row r="286" spans="1:40" x14ac:dyDescent="0.3">
      <c r="A286" t="str">
        <f t="shared" si="71"/>
        <v>liquid-ff-heatingoilSlovakia</v>
      </c>
      <c r="B286" t="s">
        <v>20</v>
      </c>
      <c r="C286" t="s">
        <v>34</v>
      </c>
      <c r="D286" s="161">
        <v>0</v>
      </c>
      <c r="E286" s="161">
        <v>0</v>
      </c>
      <c r="F286" s="161">
        <v>0</v>
      </c>
      <c r="G286" s="161">
        <v>0</v>
      </c>
      <c r="H286" s="161">
        <v>0</v>
      </c>
      <c r="I286" s="161">
        <v>0</v>
      </c>
      <c r="J286" s="161">
        <v>0</v>
      </c>
      <c r="K286" s="161">
        <v>0</v>
      </c>
      <c r="L286" s="161">
        <v>0</v>
      </c>
      <c r="M286" s="161">
        <v>0</v>
      </c>
      <c r="N286" s="161">
        <v>0</v>
      </c>
      <c r="O286" s="161">
        <v>0</v>
      </c>
      <c r="P286" s="161">
        <v>0</v>
      </c>
      <c r="Q286" s="161">
        <v>0</v>
      </c>
      <c r="R286" s="161">
        <v>0</v>
      </c>
      <c r="S286" s="161">
        <v>0</v>
      </c>
      <c r="T286" s="161">
        <v>0</v>
      </c>
      <c r="U286" s="161">
        <v>0</v>
      </c>
      <c r="V286" s="161">
        <v>0</v>
      </c>
      <c r="W286" s="161">
        <v>0</v>
      </c>
      <c r="X286" s="161">
        <v>0</v>
      </c>
      <c r="Y286" s="161">
        <v>0</v>
      </c>
      <c r="Z286" s="161">
        <v>0</v>
      </c>
      <c r="AA286" s="161">
        <v>0</v>
      </c>
      <c r="AB286" s="161">
        <v>0</v>
      </c>
      <c r="AC286" s="161">
        <v>0</v>
      </c>
      <c r="AD286" s="161">
        <v>0</v>
      </c>
      <c r="AE286" s="161">
        <v>0</v>
      </c>
      <c r="AF286" s="161">
        <f t="shared" si="72"/>
        <v>0</v>
      </c>
      <c r="AG286" s="161">
        <f t="shared" si="73"/>
        <v>0</v>
      </c>
      <c r="AH286" s="161">
        <f t="shared" si="74"/>
        <v>0</v>
      </c>
      <c r="AI286" s="161"/>
      <c r="AJ286" s="161"/>
      <c r="AK286" s="161">
        <f>VLOOKUP(eurostat_source[[#This Row],[energy carrier EUCalc]],$B$7:$AN$20,COLUMN()-COLUMN($AD$25),FALSE)*eurostat_source[[#This Row],[2020 1]]</f>
        <v>0</v>
      </c>
      <c r="AL286" s="161">
        <f>VLOOKUP(eurostat_source[[#This Row],[energy carrier EUCalc]],$B$7:$AN$20,COLUMN()-COLUMN($AD$25),FALSE)*eurostat_source[[#This Row],[2020 1]]</f>
        <v>0</v>
      </c>
      <c r="AM286" s="161">
        <f>VLOOKUP(eurostat_source[[#This Row],[energy carrier EUCalc]],$B$7:$AN$20,COLUMN()-COLUMN($AD$25),FALSE)*eurostat_source[[#This Row],[2020 1]]</f>
        <v>0</v>
      </c>
      <c r="AN286" s="161">
        <f>VLOOKUP(eurostat_source[[#This Row],[energy carrier EUCalc]],$B$7:$AN$20,COLUMN()-COLUMN($AD$25),FALSE)*eurostat_source[[#This Row],[2020 1]]</f>
        <v>0</v>
      </c>
    </row>
    <row r="287" spans="1:40" x14ac:dyDescent="0.3">
      <c r="A287" t="str">
        <f t="shared" si="71"/>
        <v>solid-bioSlovakia</v>
      </c>
      <c r="B287" t="s">
        <v>20</v>
      </c>
      <c r="C287" t="s">
        <v>77</v>
      </c>
      <c r="D287" s="161">
        <v>0</v>
      </c>
      <c r="E287" s="161">
        <v>0</v>
      </c>
      <c r="F287" s="161">
        <v>0</v>
      </c>
      <c r="G287" s="161">
        <v>3.9526118556756695E-4</v>
      </c>
      <c r="H287" s="161">
        <v>3.1597071911873396E-4</v>
      </c>
      <c r="I287" s="161">
        <v>2.5580442932300032E-4</v>
      </c>
      <c r="J287" s="161">
        <v>4.2821385913068244E-4</v>
      </c>
      <c r="K287" s="161">
        <v>1.6995016491271988E-4</v>
      </c>
      <c r="L287" s="161">
        <v>1.2867368256251434E-4</v>
      </c>
      <c r="M287" s="161">
        <v>9.9946911919343324E-5</v>
      </c>
      <c r="N287" s="161">
        <v>1.096276970018889E-4</v>
      </c>
      <c r="O287" s="161">
        <v>8.9712254444756431E-3</v>
      </c>
      <c r="P287" s="161">
        <v>8.7756913079941757E-3</v>
      </c>
      <c r="Q287" s="161">
        <v>1.0200078825956926E-2</v>
      </c>
      <c r="R287" s="161">
        <v>1.5167635718220209E-2</v>
      </c>
      <c r="S287" s="161">
        <v>1.842928131442572E-2</v>
      </c>
      <c r="T287" s="161">
        <v>1.4495510490619017E-2</v>
      </c>
      <c r="U287" s="161">
        <v>2.4539056320017006E-2</v>
      </c>
      <c r="V287" s="161">
        <v>2.1030097338190369E-2</v>
      </c>
      <c r="W287" s="161">
        <v>2.2893270317488789E-2</v>
      </c>
      <c r="X287" s="161">
        <v>2.3550873908644163E-2</v>
      </c>
      <c r="Y287" s="161">
        <v>2.6724120308744187E-2</v>
      </c>
      <c r="Z287" s="161">
        <v>2.3280312007686852E-2</v>
      </c>
      <c r="AA287" s="161">
        <v>2.343148797747217E-2</v>
      </c>
      <c r="AB287" s="161">
        <v>2.3473414532535999E-2</v>
      </c>
      <c r="AC287" s="161">
        <v>1.5888880780617988E-2</v>
      </c>
      <c r="AD287" s="161">
        <v>2.0550833393918895E-2</v>
      </c>
      <c r="AE287" s="161">
        <v>2.099719630963123E-2</v>
      </c>
      <c r="AF287" s="161">
        <f t="shared" si="72"/>
        <v>2.0643010308592651E-2</v>
      </c>
      <c r="AG287" s="161">
        <f t="shared" si="73"/>
        <v>2.0604301605632879E-2</v>
      </c>
      <c r="AH287" s="161">
        <f t="shared" si="74"/>
        <v>2.0375404734447287E-2</v>
      </c>
      <c r="AI287" s="161"/>
      <c r="AJ287" s="161"/>
      <c r="AK287" s="161">
        <f>VLOOKUP(eurostat_source[[#This Row],[energy carrier EUCalc]],$B$7:$AN$20,COLUMN()-COLUMN($AD$25),FALSE)*eurostat_source[[#This Row],[2020 1]]</f>
        <v>0</v>
      </c>
      <c r="AL287" s="161">
        <f>VLOOKUP(eurostat_source[[#This Row],[energy carrier EUCalc]],$B$7:$AN$20,COLUMN()-COLUMN($AD$25),FALSE)*eurostat_source[[#This Row],[2020 1]]</f>
        <v>0</v>
      </c>
      <c r="AM287" s="161">
        <f>VLOOKUP(eurostat_source[[#This Row],[energy carrier EUCalc]],$B$7:$AN$20,COLUMN()-COLUMN($AD$25),FALSE)*eurostat_source[[#This Row],[2020 1]]</f>
        <v>0</v>
      </c>
      <c r="AN287" s="161">
        <f>VLOOKUP(eurostat_source[[#This Row],[energy carrier EUCalc]],$B$7:$AN$20,COLUMN()-COLUMN($AD$25),FALSE)*eurostat_source[[#This Row],[2020 1]]</f>
        <v>0</v>
      </c>
    </row>
    <row r="288" spans="1:40" x14ac:dyDescent="0.3">
      <c r="A288" t="str">
        <f t="shared" si="71"/>
        <v>solid-ff-coalSlovakia</v>
      </c>
      <c r="B288" t="s">
        <v>20</v>
      </c>
      <c r="C288" t="s">
        <v>39</v>
      </c>
      <c r="D288" s="161">
        <v>0.23222377473485306</v>
      </c>
      <c r="E288" s="161">
        <v>0.19695961380519661</v>
      </c>
      <c r="F288" s="161">
        <v>0.16322379605754483</v>
      </c>
      <c r="G288" s="161">
        <v>0.11610383345752741</v>
      </c>
      <c r="H288" s="161">
        <v>8.396399882520135E-2</v>
      </c>
      <c r="I288" s="161">
        <v>6.9903285763790443E-2</v>
      </c>
      <c r="J288" s="161">
        <v>6.4079921660774211E-2</v>
      </c>
      <c r="K288" s="161">
        <v>5.4132689354504861E-2</v>
      </c>
      <c r="L288" s="161">
        <v>4.2045471224552697E-2</v>
      </c>
      <c r="M288" s="161">
        <v>3.699058453602784E-2</v>
      </c>
      <c r="N288" s="161">
        <v>2.6839061953868298E-2</v>
      </c>
      <c r="O288" s="161">
        <v>3.4400983801051152E-2</v>
      </c>
      <c r="P288" s="161">
        <v>5.8010199337557626E-2</v>
      </c>
      <c r="Q288" s="161">
        <v>3.8115595947418451E-2</v>
      </c>
      <c r="R288" s="161">
        <v>5.1053797662035626E-2</v>
      </c>
      <c r="S288" s="161">
        <v>2.62564517106041E-2</v>
      </c>
      <c r="T288" s="161">
        <v>2.6851568780642453E-2</v>
      </c>
      <c r="U288" s="161">
        <v>2.6189917863384954E-2</v>
      </c>
      <c r="V288" s="161">
        <v>3.7242463815173571E-2</v>
      </c>
      <c r="W288" s="161">
        <v>2.7364885065943444E-2</v>
      </c>
      <c r="X288" s="161">
        <v>2.892429420986771E-2</v>
      </c>
      <c r="Y288" s="161">
        <v>2.8734035811728103E-2</v>
      </c>
      <c r="Z288" s="161">
        <v>2.8075780491459958E-2</v>
      </c>
      <c r="AA288" s="161">
        <v>1.6063820748419045E-2</v>
      </c>
      <c r="AB288" s="161">
        <v>1.2862845952231777E-2</v>
      </c>
      <c r="AC288" s="161">
        <v>1.1647893123722946E-2</v>
      </c>
      <c r="AD288" s="161">
        <v>1.870987523588857E-2</v>
      </c>
      <c r="AE288" s="161">
        <v>2.0881306417101002E-2</v>
      </c>
      <c r="AF288" s="161">
        <f t="shared" si="72"/>
        <v>2.0350445272472605E-2</v>
      </c>
      <c r="AG288" s="161">
        <f t="shared" si="73"/>
        <v>1.8661243418202508E-2</v>
      </c>
      <c r="AH288" s="161">
        <f t="shared" si="74"/>
        <v>1.7790879253428416E-2</v>
      </c>
      <c r="AI288" s="161"/>
      <c r="AJ288" s="161"/>
      <c r="AK288" s="161">
        <f>VLOOKUP(eurostat_source[[#This Row],[energy carrier EUCalc]],$B$7:$AN$20,COLUMN()-COLUMN($AD$25),FALSE)*eurostat_source[[#This Row],[2020 1]]</f>
        <v>0</v>
      </c>
      <c r="AL288" s="161">
        <f>VLOOKUP(eurostat_source[[#This Row],[energy carrier EUCalc]],$B$7:$AN$20,COLUMN()-COLUMN($AD$25),FALSE)*eurostat_source[[#This Row],[2020 1]]</f>
        <v>0</v>
      </c>
      <c r="AM288" s="161">
        <f>VLOOKUP(eurostat_source[[#This Row],[energy carrier EUCalc]],$B$7:$AN$20,COLUMN()-COLUMN($AD$25),FALSE)*eurostat_source[[#This Row],[2020 1]]</f>
        <v>0</v>
      </c>
      <c r="AN288" s="161">
        <f>VLOOKUP(eurostat_source[[#This Row],[energy carrier EUCalc]],$B$7:$AN$20,COLUMN()-COLUMN($AD$25),FALSE)*eurostat_source[[#This Row],[2020 1]]</f>
        <v>0</v>
      </c>
    </row>
    <row r="289" spans="1:40" x14ac:dyDescent="0.3">
      <c r="A289" t="str">
        <f t="shared" si="71"/>
        <v>solid-wasteSlovakia</v>
      </c>
      <c r="B289" t="s">
        <v>20</v>
      </c>
      <c r="C289" t="s">
        <v>78</v>
      </c>
      <c r="D289" s="161">
        <v>0</v>
      </c>
      <c r="E289" s="161">
        <v>0</v>
      </c>
      <c r="F289" s="161">
        <v>0</v>
      </c>
      <c r="G289" s="161">
        <v>0</v>
      </c>
      <c r="H289" s="161">
        <v>0</v>
      </c>
      <c r="I289" s="161">
        <v>0</v>
      </c>
      <c r="J289" s="161">
        <v>0</v>
      </c>
      <c r="K289" s="161">
        <v>0</v>
      </c>
      <c r="L289" s="161">
        <v>0</v>
      </c>
      <c r="M289" s="161">
        <v>0</v>
      </c>
      <c r="N289" s="161">
        <v>0</v>
      </c>
      <c r="O289" s="161">
        <v>0</v>
      </c>
      <c r="P289" s="161">
        <v>0</v>
      </c>
      <c r="Q289" s="161">
        <v>0</v>
      </c>
      <c r="R289" s="161">
        <v>0</v>
      </c>
      <c r="S289" s="161">
        <v>0</v>
      </c>
      <c r="T289" s="161">
        <v>0</v>
      </c>
      <c r="U289" s="161">
        <v>0</v>
      </c>
      <c r="V289" s="161">
        <v>0</v>
      </c>
      <c r="W289" s="161">
        <v>0</v>
      </c>
      <c r="X289" s="161">
        <v>0</v>
      </c>
      <c r="Y289" s="161">
        <v>0</v>
      </c>
      <c r="Z289" s="161">
        <v>0</v>
      </c>
      <c r="AA289" s="161">
        <v>0</v>
      </c>
      <c r="AB289" s="161">
        <v>0</v>
      </c>
      <c r="AC289" s="161">
        <v>0</v>
      </c>
      <c r="AD289" s="161">
        <v>0</v>
      </c>
      <c r="AE289" s="161">
        <v>0</v>
      </c>
      <c r="AF289" s="161">
        <f t="shared" si="72"/>
        <v>0</v>
      </c>
      <c r="AG289" s="161">
        <f t="shared" si="73"/>
        <v>0</v>
      </c>
      <c r="AH289" s="161">
        <f t="shared" si="74"/>
        <v>0</v>
      </c>
      <c r="AI289" s="161"/>
      <c r="AJ289" s="161"/>
      <c r="AK289" s="161">
        <f>VLOOKUP(eurostat_source[[#This Row],[energy carrier EUCalc]],$B$7:$AN$20,COLUMN()-COLUMN($AD$25),FALSE)*eurostat_source[[#This Row],[2020 1]]</f>
        <v>0</v>
      </c>
      <c r="AL289" s="161">
        <f>VLOOKUP(eurostat_source[[#This Row],[energy carrier EUCalc]],$B$7:$AN$20,COLUMN()-COLUMN($AD$25),FALSE)*eurostat_source[[#This Row],[2020 1]]</f>
        <v>0</v>
      </c>
      <c r="AM289" s="161">
        <f>VLOOKUP(eurostat_source[[#This Row],[energy carrier EUCalc]],$B$7:$AN$20,COLUMN()-COLUMN($AD$25),FALSE)*eurostat_source[[#This Row],[2020 1]]</f>
        <v>0</v>
      </c>
      <c r="AN289" s="161">
        <f>VLOOKUP(eurostat_source[[#This Row],[energy carrier EUCalc]],$B$7:$AN$20,COLUMN()-COLUMN($AD$25),FALSE)*eurostat_source[[#This Row],[2020 1]]</f>
        <v>0</v>
      </c>
    </row>
    <row r="290" spans="1:40" x14ac:dyDescent="0.3">
      <c r="A290" t="str">
        <f t="shared" si="71"/>
        <v>electricitySlovenia</v>
      </c>
      <c r="B290" t="s">
        <v>26</v>
      </c>
      <c r="C290" t="s">
        <v>35</v>
      </c>
      <c r="D290" s="161">
        <v>0.2230580313577516</v>
      </c>
      <c r="E290" s="161">
        <v>0.20193903431484966</v>
      </c>
      <c r="F290" s="161">
        <v>0.22670237629126594</v>
      </c>
      <c r="G290" s="161">
        <v>0.21429129066611152</v>
      </c>
      <c r="H290" s="161">
        <v>0.2224098958244736</v>
      </c>
      <c r="I290" s="161">
        <v>0.20489944882367492</v>
      </c>
      <c r="J290" s="161">
        <v>0.24386910104601789</v>
      </c>
      <c r="K290" s="161">
        <v>0.24026176833127896</v>
      </c>
      <c r="L290" s="161">
        <v>0.25043390512446556</v>
      </c>
      <c r="M290" s="161">
        <v>0.21578852705416088</v>
      </c>
      <c r="N290" s="161">
        <v>0.21615033855943588</v>
      </c>
      <c r="O290" s="161">
        <v>0.22565764365735524</v>
      </c>
      <c r="P290" s="161">
        <v>0.21726904965933444</v>
      </c>
      <c r="Q290" s="161">
        <v>0.2239492462176674</v>
      </c>
      <c r="R290" s="161">
        <v>0.22758308581873146</v>
      </c>
      <c r="S290" s="161">
        <v>0.23460426825547401</v>
      </c>
      <c r="T290" s="161">
        <v>0.24815571621694388</v>
      </c>
      <c r="U290" s="161">
        <v>0.27200294035724087</v>
      </c>
      <c r="V290" s="161">
        <v>0.26936560959545391</v>
      </c>
      <c r="W290" s="161">
        <v>0.22670353545328856</v>
      </c>
      <c r="X290" s="161">
        <v>0.22596807363327537</v>
      </c>
      <c r="Y290" s="161">
        <v>0.2349303324895233</v>
      </c>
      <c r="Z290" s="161">
        <v>0.24040897097625336</v>
      </c>
      <c r="AA290" s="161">
        <v>0.2474719699515385</v>
      </c>
      <c r="AB290" s="161">
        <v>0.28273944812027546</v>
      </c>
      <c r="AC290" s="161">
        <v>0.26647533715541105</v>
      </c>
      <c r="AD290" s="161">
        <v>0.26304108943734866</v>
      </c>
      <c r="AE290" s="161">
        <v>0.27469337627457813</v>
      </c>
      <c r="AF290" s="161">
        <f t="shared" si="72"/>
        <v>0.27496241986631187</v>
      </c>
      <c r="AG290" s="161">
        <f t="shared" si="73"/>
        <v>0.27552210089339768</v>
      </c>
      <c r="AH290" s="161">
        <f t="shared" si="74"/>
        <v>0.28040395743740859</v>
      </c>
      <c r="AI290" s="161"/>
      <c r="AJ290" s="161"/>
      <c r="AK290" s="161">
        <f>VLOOKUP(eurostat_source[[#This Row],[energy carrier EUCalc]],$B$7:$AN$20,COLUMN()-COLUMN($AD$25),FALSE)*eurostat_source[[#This Row],[2020 1]]</f>
        <v>0</v>
      </c>
      <c r="AL290" s="161">
        <f>VLOOKUP(eurostat_source[[#This Row],[energy carrier EUCalc]],$B$7:$AN$20,COLUMN()-COLUMN($AD$25),FALSE)*eurostat_source[[#This Row],[2020 1]]</f>
        <v>0</v>
      </c>
      <c r="AM290" s="161">
        <f>VLOOKUP(eurostat_source[[#This Row],[energy carrier EUCalc]],$B$7:$AN$20,COLUMN()-COLUMN($AD$25),FALSE)*eurostat_source[[#This Row],[2020 1]]</f>
        <v>0</v>
      </c>
      <c r="AN290" s="161">
        <f>VLOOKUP(eurostat_source[[#This Row],[energy carrier EUCalc]],$B$7:$AN$20,COLUMN()-COLUMN($AD$25),FALSE)*eurostat_source[[#This Row],[2020 1]]</f>
        <v>0</v>
      </c>
    </row>
    <row r="291" spans="1:40" x14ac:dyDescent="0.3">
      <c r="A291" t="str">
        <f t="shared" si="71"/>
        <v>gas-bioSlovenia</v>
      </c>
      <c r="B291" t="s">
        <v>26</v>
      </c>
      <c r="C291" t="s">
        <v>67</v>
      </c>
      <c r="D291" s="161">
        <v>0</v>
      </c>
      <c r="E291" s="161">
        <v>0</v>
      </c>
      <c r="F291" s="161">
        <v>0</v>
      </c>
      <c r="G291" s="161">
        <v>0</v>
      </c>
      <c r="H291" s="161">
        <v>0</v>
      </c>
      <c r="I291" s="161">
        <v>0</v>
      </c>
      <c r="J291" s="161">
        <v>0</v>
      </c>
      <c r="K291" s="161">
        <v>0</v>
      </c>
      <c r="L291" s="161">
        <v>0</v>
      </c>
      <c r="M291" s="161">
        <v>0</v>
      </c>
      <c r="N291" s="161">
        <v>0</v>
      </c>
      <c r="O291" s="161">
        <v>0</v>
      </c>
      <c r="P291" s="161">
        <v>0</v>
      </c>
      <c r="Q291" s="161">
        <v>0</v>
      </c>
      <c r="R291" s="161">
        <v>0</v>
      </c>
      <c r="S291" s="161">
        <v>0</v>
      </c>
      <c r="T291" s="161">
        <v>0</v>
      </c>
      <c r="U291" s="161">
        <v>0</v>
      </c>
      <c r="V291" s="161">
        <v>0</v>
      </c>
      <c r="W291" s="161">
        <v>0</v>
      </c>
      <c r="X291" s="161">
        <v>0</v>
      </c>
      <c r="Y291" s="161">
        <v>0</v>
      </c>
      <c r="Z291" s="161">
        <v>0</v>
      </c>
      <c r="AA291" s="161">
        <v>0</v>
      </c>
      <c r="AB291" s="161">
        <v>0</v>
      </c>
      <c r="AC291" s="161">
        <v>0</v>
      </c>
      <c r="AD291" s="161">
        <v>0</v>
      </c>
      <c r="AE291" s="161">
        <v>0</v>
      </c>
      <c r="AF291" s="161">
        <f t="shared" si="72"/>
        <v>0</v>
      </c>
      <c r="AG291" s="161">
        <f t="shared" si="73"/>
        <v>0</v>
      </c>
      <c r="AH291" s="161">
        <f t="shared" si="74"/>
        <v>0</v>
      </c>
      <c r="AI291" s="161"/>
      <c r="AJ291" s="161"/>
      <c r="AK291" s="161">
        <f>VLOOKUP(eurostat_source[[#This Row],[energy carrier EUCalc]],$B$7:$AN$20,COLUMN()-COLUMN($AD$25),FALSE)*eurostat_source[[#This Row],[2020 1]]</f>
        <v>0</v>
      </c>
      <c r="AL291" s="161">
        <f>VLOOKUP(eurostat_source[[#This Row],[energy carrier EUCalc]],$B$7:$AN$20,COLUMN()-COLUMN($AD$25),FALSE)*eurostat_source[[#This Row],[2020 1]]</f>
        <v>0</v>
      </c>
      <c r="AM291" s="161">
        <f>VLOOKUP(eurostat_source[[#This Row],[energy carrier EUCalc]],$B$7:$AN$20,COLUMN()-COLUMN($AD$25),FALSE)*eurostat_source[[#This Row],[2020 1]]</f>
        <v>0</v>
      </c>
      <c r="AN291" s="161">
        <f>VLOOKUP(eurostat_source[[#This Row],[energy carrier EUCalc]],$B$7:$AN$20,COLUMN()-COLUMN($AD$25),FALSE)*eurostat_source[[#This Row],[2020 1]]</f>
        <v>0</v>
      </c>
    </row>
    <row r="292" spans="1:40" x14ac:dyDescent="0.3">
      <c r="A292" t="str">
        <f t="shared" si="71"/>
        <v>gas-ff-naturalSlovenia</v>
      </c>
      <c r="B292" t="s">
        <v>26</v>
      </c>
      <c r="C292" t="s">
        <v>33</v>
      </c>
      <c r="D292" s="161">
        <v>6.0776555108413802E-2</v>
      </c>
      <c r="E292" s="161">
        <v>6.103729336433774E-2</v>
      </c>
      <c r="F292" s="161">
        <v>8.4254314821578011E-2</v>
      </c>
      <c r="G292" s="161">
        <v>7.4929537429237178E-2</v>
      </c>
      <c r="H292" s="161">
        <v>6.9434674410204011E-2</v>
      </c>
      <c r="I292" s="161">
        <v>7.7347633115383008E-2</v>
      </c>
      <c r="J292" s="161">
        <v>7.1031259709324404E-2</v>
      </c>
      <c r="K292" s="161">
        <v>0.10618357930506048</v>
      </c>
      <c r="L292" s="161">
        <v>9.6762737538017451E-2</v>
      </c>
      <c r="M292" s="161">
        <v>0.11991699106276051</v>
      </c>
      <c r="N292" s="161">
        <v>0.10140062898795567</v>
      </c>
      <c r="O292" s="161">
        <v>0.10613833449591527</v>
      </c>
      <c r="P292" s="161">
        <v>0.1166654674141281</v>
      </c>
      <c r="Q292" s="161">
        <v>0.12360367786552882</v>
      </c>
      <c r="R292" s="161">
        <v>0.1288256384119229</v>
      </c>
      <c r="S292" s="161">
        <v>0.13805167692031739</v>
      </c>
      <c r="T292" s="161">
        <v>0.12454217644852678</v>
      </c>
      <c r="U292" s="161">
        <v>0.12962807831737846</v>
      </c>
      <c r="V292" s="161">
        <v>0.1440086007023513</v>
      </c>
      <c r="W292" s="161">
        <v>0.12057269888763285</v>
      </c>
      <c r="X292" s="161">
        <v>0.122469856255424</v>
      </c>
      <c r="Y292" s="161">
        <v>0.12911399944691446</v>
      </c>
      <c r="Z292" s="161">
        <v>0.13403078276165348</v>
      </c>
      <c r="AA292" s="161">
        <v>0.12843952470806769</v>
      </c>
      <c r="AB292" s="161">
        <v>0.11865182584979039</v>
      </c>
      <c r="AC292" s="161">
        <v>0.1319699816373951</v>
      </c>
      <c r="AD292" s="161">
        <v>0.13781059652738092</v>
      </c>
      <c r="AE292" s="161">
        <v>0.14474521880158209</v>
      </c>
      <c r="AF292" s="161">
        <f t="shared" si="72"/>
        <v>0.14625693285000246</v>
      </c>
      <c r="AG292" s="161">
        <f t="shared" si="73"/>
        <v>0.14648176606476759</v>
      </c>
      <c r="AH292" s="161">
        <f t="shared" si="74"/>
        <v>0.14907267278248107</v>
      </c>
      <c r="AI292" s="161"/>
      <c r="AJ292" s="161"/>
      <c r="AK292" s="161">
        <f>VLOOKUP(eurostat_source[[#This Row],[energy carrier EUCalc]],$B$7:$AN$20,COLUMN()-COLUMN($AD$25),FALSE)*eurostat_source[[#This Row],[2020 1]]</f>
        <v>0</v>
      </c>
      <c r="AL292" s="161">
        <f>VLOOKUP(eurostat_source[[#This Row],[energy carrier EUCalc]],$B$7:$AN$20,COLUMN()-COLUMN($AD$25),FALSE)*eurostat_source[[#This Row],[2020 1]]</f>
        <v>0</v>
      </c>
      <c r="AM292" s="161">
        <f>VLOOKUP(eurostat_source[[#This Row],[energy carrier EUCalc]],$B$7:$AN$20,COLUMN()-COLUMN($AD$25),FALSE)*eurostat_source[[#This Row],[2020 1]]</f>
        <v>0</v>
      </c>
      <c r="AN292" s="161">
        <f>VLOOKUP(eurostat_source[[#This Row],[energy carrier EUCalc]],$B$7:$AN$20,COLUMN()-COLUMN($AD$25),FALSE)*eurostat_source[[#This Row],[2020 1]]</f>
        <v>0</v>
      </c>
    </row>
    <row r="293" spans="1:40" x14ac:dyDescent="0.3">
      <c r="A293" t="str">
        <f t="shared" si="71"/>
        <v>heat-ambientSlovenia</v>
      </c>
      <c r="B293" t="s">
        <v>26</v>
      </c>
      <c r="C293" t="s">
        <v>37</v>
      </c>
      <c r="D293" s="161">
        <v>0</v>
      </c>
      <c r="E293" s="161">
        <v>0</v>
      </c>
      <c r="F293" s="161">
        <v>0</v>
      </c>
      <c r="G293" s="161">
        <v>0</v>
      </c>
      <c r="H293" s="161">
        <v>0</v>
      </c>
      <c r="I293" s="161">
        <v>0</v>
      </c>
      <c r="J293" s="161">
        <v>0</v>
      </c>
      <c r="K293" s="161">
        <v>0</v>
      </c>
      <c r="L293" s="161">
        <v>0</v>
      </c>
      <c r="M293" s="161">
        <v>0</v>
      </c>
      <c r="N293" s="161">
        <v>0</v>
      </c>
      <c r="O293" s="161">
        <v>0</v>
      </c>
      <c r="P293" s="161">
        <v>0</v>
      </c>
      <c r="Q293" s="161">
        <v>0</v>
      </c>
      <c r="R293" s="161">
        <v>0</v>
      </c>
      <c r="S293" s="161">
        <v>0</v>
      </c>
      <c r="T293" s="161">
        <v>0</v>
      </c>
      <c r="U293" s="161">
        <v>0</v>
      </c>
      <c r="V293" s="161">
        <v>0</v>
      </c>
      <c r="W293" s="161">
        <v>0</v>
      </c>
      <c r="X293" s="161">
        <v>0</v>
      </c>
      <c r="Y293" s="161">
        <v>0</v>
      </c>
      <c r="Z293" s="161">
        <v>0</v>
      </c>
      <c r="AA293" s="161">
        <v>0</v>
      </c>
      <c r="AB293" s="161">
        <v>0</v>
      </c>
      <c r="AC293" s="161">
        <v>0</v>
      </c>
      <c r="AD293" s="161">
        <v>0</v>
      </c>
      <c r="AE293" s="161">
        <v>0</v>
      </c>
      <c r="AF293" s="161">
        <f t="shared" si="72"/>
        <v>0</v>
      </c>
      <c r="AG293" s="161">
        <f t="shared" si="73"/>
        <v>0</v>
      </c>
      <c r="AH293" s="161">
        <f t="shared" si="74"/>
        <v>0</v>
      </c>
      <c r="AI293" s="161"/>
      <c r="AJ293" s="161"/>
      <c r="AK293" s="161">
        <f>VLOOKUP(eurostat_source[[#This Row],[energy carrier EUCalc]],$B$7:$AN$20,COLUMN()-COLUMN($AD$25),FALSE)*eurostat_source[[#This Row],[2020 1]]</f>
        <v>0</v>
      </c>
      <c r="AL293" s="161">
        <f>VLOOKUP(eurostat_source[[#This Row],[energy carrier EUCalc]],$B$7:$AN$20,COLUMN()-COLUMN($AD$25),FALSE)*eurostat_source[[#This Row],[2020 1]]</f>
        <v>0</v>
      </c>
      <c r="AM293" s="161">
        <f>VLOOKUP(eurostat_source[[#This Row],[energy carrier EUCalc]],$B$7:$AN$20,COLUMN()-COLUMN($AD$25),FALSE)*eurostat_source[[#This Row],[2020 1]]</f>
        <v>0</v>
      </c>
      <c r="AN293" s="161">
        <f>VLOOKUP(eurostat_source[[#This Row],[energy carrier EUCalc]],$B$7:$AN$20,COLUMN()-COLUMN($AD$25),FALSE)*eurostat_source[[#This Row],[2020 1]]</f>
        <v>0</v>
      </c>
    </row>
    <row r="294" spans="1:40" x14ac:dyDescent="0.3">
      <c r="A294" t="str">
        <f t="shared" si="71"/>
        <v>heat-geothermalSlovenia</v>
      </c>
      <c r="B294" t="s">
        <v>26</v>
      </c>
      <c r="C294" t="s">
        <v>40</v>
      </c>
      <c r="D294" s="161">
        <v>0</v>
      </c>
      <c r="E294" s="161">
        <v>0</v>
      </c>
      <c r="F294" s="161">
        <v>0</v>
      </c>
      <c r="G294" s="161">
        <v>0</v>
      </c>
      <c r="H294" s="161">
        <v>0</v>
      </c>
      <c r="I294" s="161">
        <v>0</v>
      </c>
      <c r="J294" s="161">
        <v>0</v>
      </c>
      <c r="K294" s="161">
        <v>0</v>
      </c>
      <c r="L294" s="161">
        <v>0</v>
      </c>
      <c r="M294" s="161">
        <v>0</v>
      </c>
      <c r="N294" s="161">
        <v>0</v>
      </c>
      <c r="O294" s="161">
        <v>0</v>
      </c>
      <c r="P294" s="161">
        <v>0</v>
      </c>
      <c r="Q294" s="161">
        <v>0</v>
      </c>
      <c r="R294" s="161">
        <v>0</v>
      </c>
      <c r="S294" s="161">
        <v>0</v>
      </c>
      <c r="T294" s="161">
        <v>0</v>
      </c>
      <c r="U294" s="161">
        <v>0</v>
      </c>
      <c r="V294" s="161">
        <v>0</v>
      </c>
      <c r="W294" s="161">
        <v>5.3193590546350023E-3</v>
      </c>
      <c r="X294" s="161">
        <v>6.8251528107628407E-3</v>
      </c>
      <c r="Y294" s="161">
        <v>8.9216958454763993E-3</v>
      </c>
      <c r="Z294" s="161">
        <v>1.4032541776605102E-2</v>
      </c>
      <c r="AA294" s="161">
        <v>1.7839937036564963E-2</v>
      </c>
      <c r="AB294" s="161">
        <v>2.1688805831944373E-2</v>
      </c>
      <c r="AC294" s="161">
        <v>2.598226398637744E-2</v>
      </c>
      <c r="AD294" s="161">
        <v>3.0123370596940275E-2</v>
      </c>
      <c r="AE294" s="161">
        <v>3.2704290187560672E-2</v>
      </c>
      <c r="AF294" s="161">
        <f t="shared" si="72"/>
        <v>3.5974719206316737E-2</v>
      </c>
      <c r="AG294" s="161">
        <f t="shared" si="73"/>
        <v>3.957219112694841E-2</v>
      </c>
      <c r="AH294" s="161">
        <f t="shared" si="74"/>
        <v>4.2997474334179747E-2</v>
      </c>
      <c r="AI294" s="161"/>
      <c r="AJ294" s="161"/>
      <c r="AK294" s="161">
        <f>VLOOKUP(eurostat_source[[#This Row],[energy carrier EUCalc]],$B$7:$AN$20,COLUMN()-COLUMN($AD$25),FALSE)*eurostat_source[[#This Row],[2020 1]]</f>
        <v>0</v>
      </c>
      <c r="AL294" s="161">
        <f>VLOOKUP(eurostat_source[[#This Row],[energy carrier EUCalc]],$B$7:$AN$20,COLUMN()-COLUMN($AD$25),FALSE)*eurostat_source[[#This Row],[2020 1]]</f>
        <v>0</v>
      </c>
      <c r="AM294" s="161">
        <f>VLOOKUP(eurostat_source[[#This Row],[energy carrier EUCalc]],$B$7:$AN$20,COLUMN()-COLUMN($AD$25),FALSE)*eurostat_source[[#This Row],[2020 1]]</f>
        <v>0</v>
      </c>
      <c r="AN294" s="161">
        <f>VLOOKUP(eurostat_source[[#This Row],[energy carrier EUCalc]],$B$7:$AN$20,COLUMN()-COLUMN($AD$25),FALSE)*eurostat_source[[#This Row],[2020 1]]</f>
        <v>0</v>
      </c>
    </row>
    <row r="295" spans="1:40" x14ac:dyDescent="0.3">
      <c r="A295" t="str">
        <f t="shared" si="71"/>
        <v>heat-solarSlovenia</v>
      </c>
      <c r="B295" t="s">
        <v>26</v>
      </c>
      <c r="C295" t="s">
        <v>38</v>
      </c>
      <c r="D295" s="161">
        <v>0</v>
      </c>
      <c r="E295" s="161">
        <v>0</v>
      </c>
      <c r="F295" s="161">
        <v>0</v>
      </c>
      <c r="G295" s="161">
        <v>0</v>
      </c>
      <c r="H295" s="161">
        <v>0</v>
      </c>
      <c r="I295" s="161">
        <v>0</v>
      </c>
      <c r="J295" s="161">
        <v>0</v>
      </c>
      <c r="K295" s="161">
        <v>0</v>
      </c>
      <c r="L295" s="161">
        <v>0</v>
      </c>
      <c r="M295" s="161">
        <v>0</v>
      </c>
      <c r="N295" s="161">
        <v>0</v>
      </c>
      <c r="O295" s="161">
        <v>0</v>
      </c>
      <c r="P295" s="161">
        <v>0</v>
      </c>
      <c r="Q295" s="161">
        <v>0</v>
      </c>
      <c r="R295" s="161">
        <v>0</v>
      </c>
      <c r="S295" s="161">
        <v>0</v>
      </c>
      <c r="T295" s="161">
        <v>0</v>
      </c>
      <c r="U295" s="161">
        <v>0</v>
      </c>
      <c r="V295" s="161">
        <v>0</v>
      </c>
      <c r="W295" s="161">
        <v>6.4035703329537183E-3</v>
      </c>
      <c r="X295" s="161">
        <v>6.6496255554621218E-3</v>
      </c>
      <c r="Y295" s="161">
        <v>7.6010976621498022E-3</v>
      </c>
      <c r="Z295" s="161">
        <v>8.5919085312225162E-3</v>
      </c>
      <c r="AA295" s="161">
        <v>9.3036853753517418E-3</v>
      </c>
      <c r="AB295" s="161">
        <v>1.136000134686937E-2</v>
      </c>
      <c r="AC295" s="161">
        <v>1.0531181134188192E-2</v>
      </c>
      <c r="AD295" s="161">
        <v>1.0265086787325307E-2</v>
      </c>
      <c r="AE295" s="161">
        <v>1.0503897071602989E-2</v>
      </c>
      <c r="AF295" s="161">
        <f t="shared" si="72"/>
        <v>1.1554286778763289E-2</v>
      </c>
      <c r="AG295" s="161">
        <f t="shared" si="73"/>
        <v>1.2709715456639618E-2</v>
      </c>
      <c r="AH295" s="161">
        <f t="shared" si="74"/>
        <v>1.3340329969008208E-2</v>
      </c>
      <c r="AI295" s="161"/>
      <c r="AJ295" s="161"/>
      <c r="AK295" s="161">
        <f>VLOOKUP(eurostat_source[[#This Row],[energy carrier EUCalc]],$B$7:$AN$20,COLUMN()-COLUMN($AD$25),FALSE)*eurostat_source[[#This Row],[2020 1]]</f>
        <v>0</v>
      </c>
      <c r="AL295" s="161">
        <f>VLOOKUP(eurostat_source[[#This Row],[energy carrier EUCalc]],$B$7:$AN$20,COLUMN()-COLUMN($AD$25),FALSE)*eurostat_source[[#This Row],[2020 1]]</f>
        <v>0</v>
      </c>
      <c r="AM295" s="161">
        <f>VLOOKUP(eurostat_source[[#This Row],[energy carrier EUCalc]],$B$7:$AN$20,COLUMN()-COLUMN($AD$25),FALSE)*eurostat_source[[#This Row],[2020 1]]</f>
        <v>0</v>
      </c>
      <c r="AN295" s="161">
        <f>VLOOKUP(eurostat_source[[#This Row],[energy carrier EUCalc]],$B$7:$AN$20,COLUMN()-COLUMN($AD$25),FALSE)*eurostat_source[[#This Row],[2020 1]]</f>
        <v>0</v>
      </c>
    </row>
    <row r="296" spans="1:40" x14ac:dyDescent="0.3">
      <c r="A296" t="str">
        <f t="shared" si="71"/>
        <v>liquid-bioSlovenia</v>
      </c>
      <c r="B296" t="s">
        <v>26</v>
      </c>
      <c r="C296" t="s">
        <v>76</v>
      </c>
      <c r="D296" s="161">
        <v>0</v>
      </c>
      <c r="E296" s="161">
        <v>0</v>
      </c>
      <c r="F296" s="161">
        <v>0</v>
      </c>
      <c r="G296" s="161">
        <v>0</v>
      </c>
      <c r="H296" s="161">
        <v>0</v>
      </c>
      <c r="I296" s="161">
        <v>0</v>
      </c>
      <c r="J296" s="161">
        <v>0</v>
      </c>
      <c r="K296" s="161">
        <v>0</v>
      </c>
      <c r="L296" s="161">
        <v>0</v>
      </c>
      <c r="M296" s="161">
        <v>0</v>
      </c>
      <c r="N296" s="161">
        <v>0</v>
      </c>
      <c r="O296" s="161">
        <v>0</v>
      </c>
      <c r="P296" s="161">
        <v>0</v>
      </c>
      <c r="Q296" s="161">
        <v>0</v>
      </c>
      <c r="R296" s="161">
        <v>0</v>
      </c>
      <c r="S296" s="161">
        <v>0</v>
      </c>
      <c r="T296" s="161">
        <v>0</v>
      </c>
      <c r="U296" s="161">
        <v>0</v>
      </c>
      <c r="V296" s="161">
        <v>0</v>
      </c>
      <c r="W296" s="161">
        <v>0</v>
      </c>
      <c r="X296" s="161">
        <v>0</v>
      </c>
      <c r="Y296" s="161">
        <v>0</v>
      </c>
      <c r="Z296" s="161">
        <v>0</v>
      </c>
      <c r="AA296" s="161">
        <v>0</v>
      </c>
      <c r="AB296" s="161">
        <v>0</v>
      </c>
      <c r="AC296" s="161">
        <v>0</v>
      </c>
      <c r="AD296" s="161">
        <v>0</v>
      </c>
      <c r="AE296" s="161">
        <v>0</v>
      </c>
      <c r="AF296" s="161">
        <f t="shared" si="72"/>
        <v>0</v>
      </c>
      <c r="AG296" s="161">
        <f t="shared" si="73"/>
        <v>0</v>
      </c>
      <c r="AH296" s="161">
        <f t="shared" si="74"/>
        <v>0</v>
      </c>
      <c r="AI296" s="161"/>
      <c r="AJ296" s="161"/>
      <c r="AK296" s="161">
        <f>VLOOKUP(eurostat_source[[#This Row],[energy carrier EUCalc]],$B$7:$AN$20,COLUMN()-COLUMN($AD$25),FALSE)*eurostat_source[[#This Row],[2020 1]]</f>
        <v>0</v>
      </c>
      <c r="AL296" s="161">
        <f>VLOOKUP(eurostat_source[[#This Row],[energy carrier EUCalc]],$B$7:$AN$20,COLUMN()-COLUMN($AD$25),FALSE)*eurostat_source[[#This Row],[2020 1]]</f>
        <v>0</v>
      </c>
      <c r="AM296" s="161">
        <f>VLOOKUP(eurostat_source[[#This Row],[energy carrier EUCalc]],$B$7:$AN$20,COLUMN()-COLUMN($AD$25),FALSE)*eurostat_source[[#This Row],[2020 1]]</f>
        <v>0</v>
      </c>
      <c r="AN296" s="161">
        <f>VLOOKUP(eurostat_source[[#This Row],[energy carrier EUCalc]],$B$7:$AN$20,COLUMN()-COLUMN($AD$25),FALSE)*eurostat_source[[#This Row],[2020 1]]</f>
        <v>0</v>
      </c>
    </row>
    <row r="297" spans="1:40" x14ac:dyDescent="0.3">
      <c r="A297" t="str">
        <f t="shared" si="71"/>
        <v>liquid-ff-heatingoilSlovenia</v>
      </c>
      <c r="B297" t="s">
        <v>26</v>
      </c>
      <c r="C297" t="s">
        <v>34</v>
      </c>
      <c r="D297" s="161">
        <v>0.41485705921168808</v>
      </c>
      <c r="E297" s="161">
        <v>0.4527719636423807</v>
      </c>
      <c r="F297" s="161">
        <v>0.40549836093261782</v>
      </c>
      <c r="G297" s="161">
        <v>0.48519285125191175</v>
      </c>
      <c r="H297" s="161">
        <v>0.5025370958332791</v>
      </c>
      <c r="I297" s="161">
        <v>0.54163318072142952</v>
      </c>
      <c r="J297" s="161">
        <v>0.49970008975731006</v>
      </c>
      <c r="K297" s="161">
        <v>0.48222049172135795</v>
      </c>
      <c r="L297" s="161">
        <v>0.47927487226461124</v>
      </c>
      <c r="M297" s="161">
        <v>0.48935304146975878</v>
      </c>
      <c r="N297" s="161">
        <v>0.33153309532047653</v>
      </c>
      <c r="O297" s="161">
        <v>0.3153814985632058</v>
      </c>
      <c r="P297" s="161">
        <v>0.35702651407190467</v>
      </c>
      <c r="Q297" s="161">
        <v>0.36816147419407075</v>
      </c>
      <c r="R297" s="161">
        <v>0.35829627937222103</v>
      </c>
      <c r="S297" s="161">
        <v>0.32760645212589889</v>
      </c>
      <c r="T297" s="161">
        <v>0.32104472098860604</v>
      </c>
      <c r="U297" s="161">
        <v>0.25890222474465596</v>
      </c>
      <c r="V297" s="161">
        <v>0.26746057765294162</v>
      </c>
      <c r="W297" s="161">
        <v>0.21721290463563356</v>
      </c>
      <c r="X297" s="161">
        <v>0.22179134136295689</v>
      </c>
      <c r="Y297" s="161">
        <v>0.18181369524984578</v>
      </c>
      <c r="Z297" s="161">
        <v>0.16286895338610377</v>
      </c>
      <c r="AA297" s="161">
        <v>0.13603720761087457</v>
      </c>
      <c r="AB297" s="161">
        <v>0.13061791841338788</v>
      </c>
      <c r="AC297" s="161">
        <v>0.11708070360009554</v>
      </c>
      <c r="AD297" s="161">
        <v>0.10502781867609565</v>
      </c>
      <c r="AE297" s="161">
        <v>9.823193841503404E-2</v>
      </c>
      <c r="AF297" s="161">
        <f t="shared" si="72"/>
        <v>8.2164909782071846E-2</v>
      </c>
      <c r="AG297" s="161">
        <f t="shared" si="73"/>
        <v>6.363534299498487E-2</v>
      </c>
      <c r="AH297" s="161">
        <f t="shared" si="74"/>
        <v>4.8277586830920004E-2</v>
      </c>
      <c r="AI297" s="161"/>
      <c r="AJ297" s="161"/>
      <c r="AK297" s="161">
        <f>VLOOKUP(eurostat_source[[#This Row],[energy carrier EUCalc]],$B$7:$AN$20,COLUMN()-COLUMN($AD$25),FALSE)*eurostat_source[[#This Row],[2020 1]]</f>
        <v>0</v>
      </c>
      <c r="AL297" s="161">
        <f>VLOOKUP(eurostat_source[[#This Row],[energy carrier EUCalc]],$B$7:$AN$20,COLUMN()-COLUMN($AD$25),FALSE)*eurostat_source[[#This Row],[2020 1]]</f>
        <v>0</v>
      </c>
      <c r="AM297" s="161">
        <f>VLOOKUP(eurostat_source[[#This Row],[energy carrier EUCalc]],$B$7:$AN$20,COLUMN()-COLUMN($AD$25),FALSE)*eurostat_source[[#This Row],[2020 1]]</f>
        <v>0</v>
      </c>
      <c r="AN297" s="161">
        <f>VLOOKUP(eurostat_source[[#This Row],[energy carrier EUCalc]],$B$7:$AN$20,COLUMN()-COLUMN($AD$25),FALSE)*eurostat_source[[#This Row],[2020 1]]</f>
        <v>0</v>
      </c>
    </row>
    <row r="298" spans="1:40" x14ac:dyDescent="0.3">
      <c r="A298" t="str">
        <f t="shared" si="71"/>
        <v>solid-bioSlovenia</v>
      </c>
      <c r="B298" t="s">
        <v>26</v>
      </c>
      <c r="C298" t="s">
        <v>77</v>
      </c>
      <c r="D298" s="161">
        <v>0.1745889755290575</v>
      </c>
      <c r="E298" s="161">
        <v>0.14570142664851299</v>
      </c>
      <c r="F298" s="161">
        <v>0.1644002680415311</v>
      </c>
      <c r="G298" s="161">
        <v>0.14831170079030181</v>
      </c>
      <c r="H298" s="161">
        <v>0.1482732638829824</v>
      </c>
      <c r="I298" s="161">
        <v>0.13831212167882428</v>
      </c>
      <c r="J298" s="161">
        <v>0.15985863223668315</v>
      </c>
      <c r="K298" s="161">
        <v>0.15426674884232269</v>
      </c>
      <c r="L298" s="161">
        <v>0.1604393296152293</v>
      </c>
      <c r="M298" s="161">
        <v>0.16218823002268756</v>
      </c>
      <c r="N298" s="161">
        <v>0.34626134894140981</v>
      </c>
      <c r="O298" s="161">
        <v>0.35149119528138906</v>
      </c>
      <c r="P298" s="161">
        <v>0.30294614297021527</v>
      </c>
      <c r="Q298" s="161">
        <v>0.28070263544573643</v>
      </c>
      <c r="R298" s="161">
        <v>0.28487846886588514</v>
      </c>
      <c r="S298" s="161">
        <v>0.29973760269830962</v>
      </c>
      <c r="T298" s="161">
        <v>0.30625738634592325</v>
      </c>
      <c r="U298" s="161">
        <v>0.33946675658072473</v>
      </c>
      <c r="V298" s="161">
        <v>0.31916521204925319</v>
      </c>
      <c r="W298" s="161">
        <v>0.4215816877555566</v>
      </c>
      <c r="X298" s="161">
        <v>0.41520359937006124</v>
      </c>
      <c r="Y298" s="161">
        <v>0.43685166670212094</v>
      </c>
      <c r="Z298" s="161">
        <v>0.43966930518909414</v>
      </c>
      <c r="AA298" s="161">
        <v>0.46050301224417761</v>
      </c>
      <c r="AB298" s="161">
        <v>0.43446323046618512</v>
      </c>
      <c r="AC298" s="161">
        <v>0.44796053248653261</v>
      </c>
      <c r="AD298" s="161">
        <v>0.45373203797490924</v>
      </c>
      <c r="AE298" s="161">
        <v>0.43901373409267896</v>
      </c>
      <c r="AF298" s="161">
        <f t="shared" si="72"/>
        <v>0.44896843184387436</v>
      </c>
      <c r="AG298" s="161">
        <f t="shared" si="73"/>
        <v>0.4619487538233365</v>
      </c>
      <c r="AH298" s="161">
        <f t="shared" si="74"/>
        <v>0.46598546043011446</v>
      </c>
      <c r="AI298" s="161"/>
      <c r="AJ298" s="161"/>
      <c r="AK298" s="161">
        <f>VLOOKUP(eurostat_source[[#This Row],[energy carrier EUCalc]],$B$7:$AN$20,COLUMN()-COLUMN($AD$25),FALSE)*eurostat_source[[#This Row],[2020 1]]</f>
        <v>0</v>
      </c>
      <c r="AL298" s="161">
        <f>VLOOKUP(eurostat_source[[#This Row],[energy carrier EUCalc]],$B$7:$AN$20,COLUMN()-COLUMN($AD$25),FALSE)*eurostat_source[[#This Row],[2020 1]]</f>
        <v>0</v>
      </c>
      <c r="AM298" s="161">
        <f>VLOOKUP(eurostat_source[[#This Row],[energy carrier EUCalc]],$B$7:$AN$20,COLUMN()-COLUMN($AD$25),FALSE)*eurostat_source[[#This Row],[2020 1]]</f>
        <v>0</v>
      </c>
      <c r="AN298" s="161">
        <f>VLOOKUP(eurostat_source[[#This Row],[energy carrier EUCalc]],$B$7:$AN$20,COLUMN()-COLUMN($AD$25),FALSE)*eurostat_source[[#This Row],[2020 1]]</f>
        <v>0</v>
      </c>
    </row>
    <row r="299" spans="1:40" x14ac:dyDescent="0.3">
      <c r="A299" t="str">
        <f t="shared" si="71"/>
        <v>solid-ff-coalSlovenia</v>
      </c>
      <c r="B299" t="s">
        <v>26</v>
      </c>
      <c r="C299" t="s">
        <v>39</v>
      </c>
      <c r="D299" s="161">
        <v>0.12671937879308903</v>
      </c>
      <c r="E299" s="161">
        <v>0.13855028202991868</v>
      </c>
      <c r="F299" s="161">
        <v>0.11914467991300715</v>
      </c>
      <c r="G299" s="161">
        <v>7.727461986243786E-2</v>
      </c>
      <c r="H299" s="161">
        <v>5.7345070049060864E-2</v>
      </c>
      <c r="I299" s="161">
        <v>3.7807615660688201E-2</v>
      </c>
      <c r="J299" s="161">
        <v>2.5540917250664548E-2</v>
      </c>
      <c r="K299" s="161">
        <v>1.706741179998001E-2</v>
      </c>
      <c r="L299" s="161">
        <v>1.3089155457676523E-2</v>
      </c>
      <c r="M299" s="161">
        <v>1.2753210390632147E-2</v>
      </c>
      <c r="N299" s="161">
        <v>4.654588190722138E-3</v>
      </c>
      <c r="O299" s="161">
        <v>1.3313280021348345E-3</v>
      </c>
      <c r="P299" s="161">
        <v>6.0928258844175995E-3</v>
      </c>
      <c r="Q299" s="161">
        <v>3.5829662769967167E-3</v>
      </c>
      <c r="R299" s="161">
        <v>4.1652753123956485E-4</v>
      </c>
      <c r="S299" s="161">
        <v>0</v>
      </c>
      <c r="T299" s="161">
        <v>0</v>
      </c>
      <c r="U299" s="161">
        <v>0</v>
      </c>
      <c r="V299" s="161">
        <v>0</v>
      </c>
      <c r="W299" s="161">
        <v>2.206243880299713E-3</v>
      </c>
      <c r="X299" s="161">
        <v>1.0923510120574979E-3</v>
      </c>
      <c r="Y299" s="161">
        <v>7.6751260396945272E-4</v>
      </c>
      <c r="Z299" s="161">
        <v>3.9753737906772214E-4</v>
      </c>
      <c r="AA299" s="161">
        <v>4.0466307342495599E-4</v>
      </c>
      <c r="AB299" s="161">
        <v>4.7876997154738463E-4</v>
      </c>
      <c r="AC299" s="161">
        <v>0</v>
      </c>
      <c r="AD299" s="161">
        <v>0</v>
      </c>
      <c r="AE299" s="161">
        <v>1.0754515696311681E-4</v>
      </c>
      <c r="AF299" s="161">
        <f t="shared" si="72"/>
        <v>1.1829967265942848E-4</v>
      </c>
      <c r="AG299" s="161">
        <f t="shared" si="73"/>
        <v>1.3012963992537133E-4</v>
      </c>
      <c r="AH299" s="161">
        <f t="shared" si="74"/>
        <v>0</v>
      </c>
      <c r="AI299" s="161"/>
      <c r="AJ299" s="161"/>
      <c r="AK299" s="161">
        <f>VLOOKUP(eurostat_source[[#This Row],[energy carrier EUCalc]],$B$7:$AN$20,COLUMN()-COLUMN($AD$25),FALSE)*eurostat_source[[#This Row],[2020 1]]</f>
        <v>0</v>
      </c>
      <c r="AL299" s="161">
        <f>VLOOKUP(eurostat_source[[#This Row],[energy carrier EUCalc]],$B$7:$AN$20,COLUMN()-COLUMN($AD$25),FALSE)*eurostat_source[[#This Row],[2020 1]]</f>
        <v>0</v>
      </c>
      <c r="AM299" s="161">
        <f>VLOOKUP(eurostat_source[[#This Row],[energy carrier EUCalc]],$B$7:$AN$20,COLUMN()-COLUMN($AD$25),FALSE)*eurostat_source[[#This Row],[2020 1]]</f>
        <v>0</v>
      </c>
      <c r="AN299" s="161">
        <f>VLOOKUP(eurostat_source[[#This Row],[energy carrier EUCalc]],$B$7:$AN$20,COLUMN()-COLUMN($AD$25),FALSE)*eurostat_source[[#This Row],[2020 1]]</f>
        <v>0</v>
      </c>
    </row>
    <row r="300" spans="1:40" x14ac:dyDescent="0.3">
      <c r="A300" t="str">
        <f t="shared" si="71"/>
        <v>solid-wasteSlovenia</v>
      </c>
      <c r="B300" t="s">
        <v>26</v>
      </c>
      <c r="C300" t="s">
        <v>78</v>
      </c>
      <c r="D300" s="161">
        <v>0</v>
      </c>
      <c r="E300" s="161">
        <v>0</v>
      </c>
      <c r="F300" s="161">
        <v>0</v>
      </c>
      <c r="G300" s="161">
        <v>0</v>
      </c>
      <c r="H300" s="161">
        <v>0</v>
      </c>
      <c r="I300" s="161">
        <v>0</v>
      </c>
      <c r="J300" s="161">
        <v>0</v>
      </c>
      <c r="K300" s="161">
        <v>0</v>
      </c>
      <c r="L300" s="161">
        <v>0</v>
      </c>
      <c r="M300" s="161">
        <v>0</v>
      </c>
      <c r="N300" s="161">
        <v>0</v>
      </c>
      <c r="O300" s="161">
        <v>0</v>
      </c>
      <c r="P300" s="161">
        <v>0</v>
      </c>
      <c r="Q300" s="161">
        <v>0</v>
      </c>
      <c r="R300" s="161">
        <v>0</v>
      </c>
      <c r="S300" s="161">
        <v>0</v>
      </c>
      <c r="T300" s="161">
        <v>0</v>
      </c>
      <c r="U300" s="161">
        <v>0</v>
      </c>
      <c r="V300" s="161">
        <v>0</v>
      </c>
      <c r="W300" s="161">
        <v>0</v>
      </c>
      <c r="X300" s="161">
        <v>0</v>
      </c>
      <c r="Y300" s="161">
        <v>0</v>
      </c>
      <c r="Z300" s="161">
        <v>0</v>
      </c>
      <c r="AA300" s="161">
        <v>0</v>
      </c>
      <c r="AB300" s="161">
        <v>0</v>
      </c>
      <c r="AC300" s="161">
        <v>0</v>
      </c>
      <c r="AD300" s="161">
        <v>0</v>
      </c>
      <c r="AE300" s="161">
        <v>0</v>
      </c>
      <c r="AF300" s="161">
        <f t="shared" si="72"/>
        <v>0</v>
      </c>
      <c r="AG300" s="161">
        <f t="shared" si="73"/>
        <v>0</v>
      </c>
      <c r="AH300" s="161">
        <f t="shared" si="74"/>
        <v>0</v>
      </c>
      <c r="AI300" s="161"/>
      <c r="AJ300" s="161"/>
      <c r="AK300" s="161">
        <f>VLOOKUP(eurostat_source[[#This Row],[energy carrier EUCalc]],$B$7:$AN$20,COLUMN()-COLUMN($AD$25),FALSE)*eurostat_source[[#This Row],[2020 1]]</f>
        <v>0</v>
      </c>
      <c r="AL300" s="161">
        <f>VLOOKUP(eurostat_source[[#This Row],[energy carrier EUCalc]],$B$7:$AN$20,COLUMN()-COLUMN($AD$25),FALSE)*eurostat_source[[#This Row],[2020 1]]</f>
        <v>0</v>
      </c>
      <c r="AM300" s="161">
        <f>VLOOKUP(eurostat_source[[#This Row],[energy carrier EUCalc]],$B$7:$AN$20,COLUMN()-COLUMN($AD$25),FALSE)*eurostat_source[[#This Row],[2020 1]]</f>
        <v>0</v>
      </c>
      <c r="AN300" s="161">
        <f>VLOOKUP(eurostat_source[[#This Row],[energy carrier EUCalc]],$B$7:$AN$20,COLUMN()-COLUMN($AD$25),FALSE)*eurostat_source[[#This Row],[2020 1]]</f>
        <v>0</v>
      </c>
    </row>
    <row r="301" spans="1:40" x14ac:dyDescent="0.3">
      <c r="A301" t="str">
        <f t="shared" si="71"/>
        <v>electricitySpain</v>
      </c>
      <c r="B301" t="s">
        <v>7</v>
      </c>
      <c r="C301" t="s">
        <v>35</v>
      </c>
      <c r="D301" s="161">
        <v>0.2735352849073156</v>
      </c>
      <c r="E301" s="161">
        <v>0.26665377685916147</v>
      </c>
      <c r="F301" s="161">
        <v>0.27037437292639949</v>
      </c>
      <c r="G301" s="161">
        <v>0.27834156448702901</v>
      </c>
      <c r="H301" s="161">
        <v>0.28701916901685087</v>
      </c>
      <c r="I301" s="161">
        <v>0.30556494752762259</v>
      </c>
      <c r="J301" s="161">
        <v>0.30243189933678372</v>
      </c>
      <c r="K301" s="161">
        <v>0.3179934741609306</v>
      </c>
      <c r="L301" s="161">
        <v>0.32005019681156166</v>
      </c>
      <c r="M301" s="161">
        <v>0.32825219720661847</v>
      </c>
      <c r="N301" s="161">
        <v>0.30979946241697265</v>
      </c>
      <c r="O301" s="161">
        <v>0.33648902150221477</v>
      </c>
      <c r="P301" s="161">
        <v>0.3341754663891281</v>
      </c>
      <c r="Q301" s="161">
        <v>0.33368717244837637</v>
      </c>
      <c r="R301" s="161">
        <v>0.33836268261610231</v>
      </c>
      <c r="S301" s="161">
        <v>0.35372293993265852</v>
      </c>
      <c r="T301" s="161">
        <v>0.372866159610172</v>
      </c>
      <c r="U301" s="161">
        <v>0.37366251568063097</v>
      </c>
      <c r="V301" s="161">
        <v>0.38353347895451839</v>
      </c>
      <c r="W301" s="161">
        <v>0.38401649730160814</v>
      </c>
      <c r="X301" s="161">
        <v>0.38351966335824772</v>
      </c>
      <c r="Y301" s="161">
        <v>0.41782054264882434</v>
      </c>
      <c r="Z301" s="161">
        <v>0.41494899873819985</v>
      </c>
      <c r="AA301" s="161">
        <v>0.40957215011804748</v>
      </c>
      <c r="AB301" s="161">
        <v>0.41042013959088031</v>
      </c>
      <c r="AC301" s="161">
        <v>0.401704469498537</v>
      </c>
      <c r="AD301" s="161">
        <v>0.39376265592883486</v>
      </c>
      <c r="AE301" s="161">
        <v>0.38999847296721118</v>
      </c>
      <c r="AF301" s="161">
        <f t="shared" si="72"/>
        <v>0.3916320686958692</v>
      </c>
      <c r="AG301" s="161">
        <f t="shared" si="73"/>
        <v>0.3924419276700043</v>
      </c>
      <c r="AH301" s="161">
        <f t="shared" si="74"/>
        <v>0.39328447070684391</v>
      </c>
      <c r="AI301" s="161"/>
      <c r="AJ301" s="161"/>
      <c r="AK301" s="161">
        <f>VLOOKUP(eurostat_source[[#This Row],[energy carrier EUCalc]],$B$7:$AN$20,COLUMN()-COLUMN($AD$25),FALSE)*eurostat_source[[#This Row],[2020 1]]</f>
        <v>0</v>
      </c>
      <c r="AL301" s="161">
        <f>VLOOKUP(eurostat_source[[#This Row],[energy carrier EUCalc]],$B$7:$AN$20,COLUMN()-COLUMN($AD$25),FALSE)*eurostat_source[[#This Row],[2020 1]]</f>
        <v>0</v>
      </c>
      <c r="AM301" s="161">
        <f>VLOOKUP(eurostat_source[[#This Row],[energy carrier EUCalc]],$B$7:$AN$20,COLUMN()-COLUMN($AD$25),FALSE)*eurostat_source[[#This Row],[2020 1]]</f>
        <v>0</v>
      </c>
      <c r="AN301" s="161">
        <f>VLOOKUP(eurostat_source[[#This Row],[energy carrier EUCalc]],$B$7:$AN$20,COLUMN()-COLUMN($AD$25),FALSE)*eurostat_source[[#This Row],[2020 1]]</f>
        <v>0</v>
      </c>
    </row>
    <row r="302" spans="1:40" x14ac:dyDescent="0.3">
      <c r="A302" t="str">
        <f t="shared" si="71"/>
        <v>gas-bioSpain</v>
      </c>
      <c r="B302" t="s">
        <v>7</v>
      </c>
      <c r="C302" t="s">
        <v>67</v>
      </c>
      <c r="D302" s="161">
        <v>0</v>
      </c>
      <c r="E302" s="161">
        <v>0</v>
      </c>
      <c r="F302" s="161">
        <v>0</v>
      </c>
      <c r="G302" s="161">
        <v>0</v>
      </c>
      <c r="H302" s="161">
        <v>0</v>
      </c>
      <c r="I302" s="161">
        <v>0</v>
      </c>
      <c r="J302" s="161">
        <v>0</v>
      </c>
      <c r="K302" s="161">
        <v>0</v>
      </c>
      <c r="L302" s="161">
        <v>0</v>
      </c>
      <c r="M302" s="161">
        <v>0</v>
      </c>
      <c r="N302" s="161">
        <v>0</v>
      </c>
      <c r="O302" s="161">
        <v>0</v>
      </c>
      <c r="P302" s="161">
        <v>0</v>
      </c>
      <c r="Q302" s="161">
        <v>0</v>
      </c>
      <c r="R302" s="161">
        <v>0</v>
      </c>
      <c r="S302" s="161">
        <v>0</v>
      </c>
      <c r="T302" s="161">
        <v>0</v>
      </c>
      <c r="U302" s="161">
        <v>0</v>
      </c>
      <c r="V302" s="161">
        <v>0</v>
      </c>
      <c r="W302" s="161">
        <v>0</v>
      </c>
      <c r="X302" s="161">
        <v>0</v>
      </c>
      <c r="Y302" s="161">
        <v>0</v>
      </c>
      <c r="Z302" s="161">
        <v>0</v>
      </c>
      <c r="AA302" s="161">
        <v>0</v>
      </c>
      <c r="AB302" s="161">
        <v>0</v>
      </c>
      <c r="AC302" s="161">
        <v>0</v>
      </c>
      <c r="AD302" s="161">
        <v>0</v>
      </c>
      <c r="AE302" s="161">
        <v>0</v>
      </c>
      <c r="AF302" s="161">
        <f t="shared" si="72"/>
        <v>0</v>
      </c>
      <c r="AG302" s="161">
        <f t="shared" si="73"/>
        <v>0</v>
      </c>
      <c r="AH302" s="161">
        <f t="shared" si="74"/>
        <v>0</v>
      </c>
      <c r="AI302" s="161"/>
      <c r="AJ302" s="161"/>
      <c r="AK302" s="161">
        <f>VLOOKUP(eurostat_source[[#This Row],[energy carrier EUCalc]],$B$7:$AN$20,COLUMN()-COLUMN($AD$25),FALSE)*eurostat_source[[#This Row],[2020 1]]</f>
        <v>0</v>
      </c>
      <c r="AL302" s="161">
        <f>VLOOKUP(eurostat_source[[#This Row],[energy carrier EUCalc]],$B$7:$AN$20,COLUMN()-COLUMN($AD$25),FALSE)*eurostat_source[[#This Row],[2020 1]]</f>
        <v>0</v>
      </c>
      <c r="AM302" s="161">
        <f>VLOOKUP(eurostat_source[[#This Row],[energy carrier EUCalc]],$B$7:$AN$20,COLUMN()-COLUMN($AD$25),FALSE)*eurostat_source[[#This Row],[2020 1]]</f>
        <v>0</v>
      </c>
      <c r="AN302" s="161">
        <f>VLOOKUP(eurostat_source[[#This Row],[energy carrier EUCalc]],$B$7:$AN$20,COLUMN()-COLUMN($AD$25),FALSE)*eurostat_source[[#This Row],[2020 1]]</f>
        <v>0</v>
      </c>
    </row>
    <row r="303" spans="1:40" x14ac:dyDescent="0.3">
      <c r="A303" t="str">
        <f t="shared" si="71"/>
        <v>gas-ff-naturalSpain</v>
      </c>
      <c r="B303" t="s">
        <v>7</v>
      </c>
      <c r="C303" t="s">
        <v>33</v>
      </c>
      <c r="D303" s="161">
        <v>0.33810933420973854</v>
      </c>
      <c r="E303" s="161">
        <v>0.34500162076278956</v>
      </c>
      <c r="F303" s="161">
        <v>0.327763984644869</v>
      </c>
      <c r="G303" s="161">
        <v>0.32057947135297443</v>
      </c>
      <c r="H303" s="161">
        <v>0.32156097285626051</v>
      </c>
      <c r="I303" s="161">
        <v>0.30255098030463951</v>
      </c>
      <c r="J303" s="161">
        <v>0.31222835161995682</v>
      </c>
      <c r="K303" s="161">
        <v>0.29996792778051756</v>
      </c>
      <c r="L303" s="161">
        <v>0.31522528314033016</v>
      </c>
      <c r="M303" s="161">
        <v>0.32251050666279563</v>
      </c>
      <c r="N303" s="161">
        <v>0.329524551830357</v>
      </c>
      <c r="O303" s="161">
        <v>0.31720581240395279</v>
      </c>
      <c r="P303" s="161">
        <v>0.32984898095145992</v>
      </c>
      <c r="Q303" s="161">
        <v>0.33622415239253201</v>
      </c>
      <c r="R303" s="161">
        <v>0.32632935465203627</v>
      </c>
      <c r="S303" s="161">
        <v>0.32489375010845856</v>
      </c>
      <c r="T303" s="161">
        <v>0.33720074585995535</v>
      </c>
      <c r="U303" s="161">
        <v>0.34224824970362006</v>
      </c>
      <c r="V303" s="161">
        <v>0.33333611694026949</v>
      </c>
      <c r="W303" s="161">
        <v>0.32064362891603271</v>
      </c>
      <c r="X303" s="161">
        <v>0.33514845215012079</v>
      </c>
      <c r="Y303" s="161">
        <v>0.29850569687026485</v>
      </c>
      <c r="Z303" s="161">
        <v>0.30477809818903762</v>
      </c>
      <c r="AA303" s="161">
        <v>0.2926784569108522</v>
      </c>
      <c r="AB303" s="161">
        <v>0.28285078883124443</v>
      </c>
      <c r="AC303" s="161">
        <v>0.27310696639566773</v>
      </c>
      <c r="AD303" s="161">
        <v>0.30135452670401391</v>
      </c>
      <c r="AE303" s="161">
        <v>0.30961376954684566</v>
      </c>
      <c r="AF303" s="161">
        <f t="shared" si="72"/>
        <v>0.3063503215311682</v>
      </c>
      <c r="AG303" s="161">
        <f t="shared" si="73"/>
        <v>0.30365174199025807</v>
      </c>
      <c r="AH303" s="161">
        <f t="shared" si="74"/>
        <v>0.30195255329768061</v>
      </c>
      <c r="AI303" s="161"/>
      <c r="AJ303" s="161"/>
      <c r="AK303" s="161">
        <f>VLOOKUP(eurostat_source[[#This Row],[energy carrier EUCalc]],$B$7:$AN$20,COLUMN()-COLUMN($AD$25),FALSE)*eurostat_source[[#This Row],[2020 1]]</f>
        <v>0</v>
      </c>
      <c r="AL303" s="161">
        <f>VLOOKUP(eurostat_source[[#This Row],[energy carrier EUCalc]],$B$7:$AN$20,COLUMN()-COLUMN($AD$25),FALSE)*eurostat_source[[#This Row],[2020 1]]</f>
        <v>0</v>
      </c>
      <c r="AM303" s="161">
        <f>VLOOKUP(eurostat_source[[#This Row],[energy carrier EUCalc]],$B$7:$AN$20,COLUMN()-COLUMN($AD$25),FALSE)*eurostat_source[[#This Row],[2020 1]]</f>
        <v>0</v>
      </c>
      <c r="AN303" s="161">
        <f>VLOOKUP(eurostat_source[[#This Row],[energy carrier EUCalc]],$B$7:$AN$20,COLUMN()-COLUMN($AD$25),FALSE)*eurostat_source[[#This Row],[2020 1]]</f>
        <v>0</v>
      </c>
    </row>
    <row r="304" spans="1:40" x14ac:dyDescent="0.3">
      <c r="A304" t="str">
        <f t="shared" si="71"/>
        <v>heat-ambientSpain</v>
      </c>
      <c r="B304" t="s">
        <v>7</v>
      </c>
      <c r="C304" t="s">
        <v>37</v>
      </c>
      <c r="D304" s="161">
        <v>0</v>
      </c>
      <c r="E304" s="161">
        <v>0</v>
      </c>
      <c r="F304" s="161">
        <v>0</v>
      </c>
      <c r="G304" s="161">
        <v>0</v>
      </c>
      <c r="H304" s="161">
        <v>0</v>
      </c>
      <c r="I304" s="161">
        <v>0</v>
      </c>
      <c r="J304" s="161">
        <v>0</v>
      </c>
      <c r="K304" s="161">
        <v>0</v>
      </c>
      <c r="L304" s="161">
        <v>0</v>
      </c>
      <c r="M304" s="161">
        <v>0</v>
      </c>
      <c r="N304" s="161">
        <v>0</v>
      </c>
      <c r="O304" s="161">
        <v>0</v>
      </c>
      <c r="P304" s="161">
        <v>0</v>
      </c>
      <c r="Q304" s="161">
        <v>0</v>
      </c>
      <c r="R304" s="161">
        <v>0</v>
      </c>
      <c r="S304" s="161">
        <v>0</v>
      </c>
      <c r="T304" s="161">
        <v>0</v>
      </c>
      <c r="U304" s="161">
        <v>0</v>
      </c>
      <c r="V304" s="161">
        <v>0</v>
      </c>
      <c r="W304" s="161">
        <v>0</v>
      </c>
      <c r="X304" s="161">
        <v>0</v>
      </c>
      <c r="Y304" s="161">
        <v>0</v>
      </c>
      <c r="Z304" s="161">
        <v>0</v>
      </c>
      <c r="AA304" s="161">
        <v>0</v>
      </c>
      <c r="AB304" s="161">
        <v>4.793369517561253E-3</v>
      </c>
      <c r="AC304" s="161">
        <v>5.7966898060869236E-3</v>
      </c>
      <c r="AD304" s="161">
        <v>6.8188896927373725E-3</v>
      </c>
      <c r="AE304" s="161">
        <v>7.9397930556353684E-3</v>
      </c>
      <c r="AF304" s="161">
        <f t="shared" si="72"/>
        <v>8.7337723611989049E-3</v>
      </c>
      <c r="AG304" s="161">
        <f t="shared" si="73"/>
        <v>9.6071495973187957E-3</v>
      </c>
      <c r="AH304" s="161">
        <f t="shared" si="74"/>
        <v>1.0567864557050676E-2</v>
      </c>
      <c r="AI304" s="161"/>
      <c r="AJ304" s="161"/>
      <c r="AK304" s="161">
        <f>VLOOKUP(eurostat_source[[#This Row],[energy carrier EUCalc]],$B$7:$AN$20,COLUMN()-COLUMN($AD$25),FALSE)*eurostat_source[[#This Row],[2020 1]]</f>
        <v>0</v>
      </c>
      <c r="AL304" s="161">
        <f>VLOOKUP(eurostat_source[[#This Row],[energy carrier EUCalc]],$B$7:$AN$20,COLUMN()-COLUMN($AD$25),FALSE)*eurostat_source[[#This Row],[2020 1]]</f>
        <v>0</v>
      </c>
      <c r="AM304" s="161">
        <f>VLOOKUP(eurostat_source[[#This Row],[energy carrier EUCalc]],$B$7:$AN$20,COLUMN()-COLUMN($AD$25),FALSE)*eurostat_source[[#This Row],[2020 1]]</f>
        <v>0</v>
      </c>
      <c r="AN304" s="161">
        <f>VLOOKUP(eurostat_source[[#This Row],[energy carrier EUCalc]],$B$7:$AN$20,COLUMN()-COLUMN($AD$25),FALSE)*eurostat_source[[#This Row],[2020 1]]</f>
        <v>0</v>
      </c>
    </row>
    <row r="305" spans="1:40" x14ac:dyDescent="0.3">
      <c r="A305" t="str">
        <f t="shared" si="71"/>
        <v>heat-geothermalSpain</v>
      </c>
      <c r="B305" t="s">
        <v>7</v>
      </c>
      <c r="C305" t="s">
        <v>40</v>
      </c>
      <c r="D305" s="161">
        <v>0</v>
      </c>
      <c r="E305" s="161">
        <v>0</v>
      </c>
      <c r="F305" s="161">
        <v>0</v>
      </c>
      <c r="G305" s="161">
        <v>0</v>
      </c>
      <c r="H305" s="161">
        <v>0</v>
      </c>
      <c r="I305" s="161">
        <v>0</v>
      </c>
      <c r="J305" s="161">
        <v>0</v>
      </c>
      <c r="K305" s="161">
        <v>0</v>
      </c>
      <c r="L305" s="161">
        <v>0</v>
      </c>
      <c r="M305" s="161">
        <v>0</v>
      </c>
      <c r="N305" s="161">
        <v>0</v>
      </c>
      <c r="O305" s="161">
        <v>0</v>
      </c>
      <c r="P305" s="161">
        <v>0</v>
      </c>
      <c r="Q305" s="161">
        <v>0</v>
      </c>
      <c r="R305" s="161">
        <v>0</v>
      </c>
      <c r="S305" s="161">
        <v>1.2561466390485312E-4</v>
      </c>
      <c r="T305" s="161">
        <v>1.6628468461838561E-4</v>
      </c>
      <c r="U305" s="161">
        <v>2.4953951136761732E-4</v>
      </c>
      <c r="V305" s="161">
        <v>3.4521008481093609E-4</v>
      </c>
      <c r="W305" s="161">
        <v>4.7499850527132627E-4</v>
      </c>
      <c r="X305" s="161">
        <v>5.3208803829195045E-4</v>
      </c>
      <c r="Y305" s="161">
        <v>6.1453361463755852E-4</v>
      </c>
      <c r="Z305" s="161">
        <v>6.5702553620398377E-4</v>
      </c>
      <c r="AA305" s="161">
        <v>7.0122621748148052E-4</v>
      </c>
      <c r="AB305" s="161">
        <v>7.1911680872255681E-4</v>
      </c>
      <c r="AC305" s="161">
        <v>7.1028452385833913E-4</v>
      </c>
      <c r="AD305" s="161">
        <v>7.004506146810846E-4</v>
      </c>
      <c r="AE305" s="161">
        <v>6.9017735672762242E-4</v>
      </c>
      <c r="AF305" s="161">
        <f t="shared" si="72"/>
        <v>7.3424114126362293E-4</v>
      </c>
      <c r="AG305" s="161">
        <f t="shared" si="73"/>
        <v>7.7314424690889158E-4</v>
      </c>
      <c r="AH305" s="161">
        <f t="shared" si="74"/>
        <v>8.0295882107264812E-4</v>
      </c>
      <c r="AI305" s="161"/>
      <c r="AJ305" s="161"/>
      <c r="AK305" s="161">
        <f>VLOOKUP(eurostat_source[[#This Row],[energy carrier EUCalc]],$B$7:$AN$20,COLUMN()-COLUMN($AD$25),FALSE)*eurostat_source[[#This Row],[2020 1]]</f>
        <v>0</v>
      </c>
      <c r="AL305" s="161">
        <f>VLOOKUP(eurostat_source[[#This Row],[energy carrier EUCalc]],$B$7:$AN$20,COLUMN()-COLUMN($AD$25),FALSE)*eurostat_source[[#This Row],[2020 1]]</f>
        <v>0</v>
      </c>
      <c r="AM305" s="161">
        <f>VLOOKUP(eurostat_source[[#This Row],[energy carrier EUCalc]],$B$7:$AN$20,COLUMN()-COLUMN($AD$25),FALSE)*eurostat_source[[#This Row],[2020 1]]</f>
        <v>0</v>
      </c>
      <c r="AN305" s="161">
        <f>VLOOKUP(eurostat_source[[#This Row],[energy carrier EUCalc]],$B$7:$AN$20,COLUMN()-COLUMN($AD$25),FALSE)*eurostat_source[[#This Row],[2020 1]]</f>
        <v>0</v>
      </c>
    </row>
    <row r="306" spans="1:40" x14ac:dyDescent="0.3">
      <c r="A306" t="str">
        <f t="shared" si="71"/>
        <v>heat-solarSpain</v>
      </c>
      <c r="B306" t="s">
        <v>7</v>
      </c>
      <c r="C306" t="s">
        <v>38</v>
      </c>
      <c r="D306" s="161">
        <v>1.9673835336432273E-3</v>
      </c>
      <c r="E306" s="161">
        <v>1.8874934634922804E-3</v>
      </c>
      <c r="F306" s="161">
        <v>1.9138847956690693E-3</v>
      </c>
      <c r="G306" s="161">
        <v>1.9552511853091394E-3</v>
      </c>
      <c r="H306" s="161">
        <v>1.9169784832628936E-3</v>
      </c>
      <c r="I306" s="161">
        <v>1.9961780817967911E-3</v>
      </c>
      <c r="J306" s="161">
        <v>1.9143247331543081E-3</v>
      </c>
      <c r="K306" s="161">
        <v>1.912806350557658E-3</v>
      </c>
      <c r="L306" s="161">
        <v>1.9262522112179286E-3</v>
      </c>
      <c r="M306" s="161">
        <v>1.8953030909796729E-3</v>
      </c>
      <c r="N306" s="161">
        <v>2.0197566429483757E-3</v>
      </c>
      <c r="O306" s="161">
        <v>2.1125961279677809E-3</v>
      </c>
      <c r="P306" s="161">
        <v>2.2672813040628386E-3</v>
      </c>
      <c r="Q306" s="161">
        <v>2.3427798717134641E-3</v>
      </c>
      <c r="R306" s="161">
        <v>2.4918281378892926E-3</v>
      </c>
      <c r="S306" s="161">
        <v>2.7190217542774724E-3</v>
      </c>
      <c r="T306" s="161">
        <v>3.1887946992301013E-3</v>
      </c>
      <c r="U306" s="161">
        <v>4.2777837909912606E-3</v>
      </c>
      <c r="V306" s="161">
        <v>6.0731023145134955E-3</v>
      </c>
      <c r="W306" s="161">
        <v>7.4486895294694185E-3</v>
      </c>
      <c r="X306" s="161">
        <v>8.4563570817599732E-3</v>
      </c>
      <c r="Y306" s="161">
        <v>1.0228840187037852E-2</v>
      </c>
      <c r="Z306" s="161">
        <v>1.1217957472587357E-2</v>
      </c>
      <c r="AA306" s="161">
        <v>1.2770280610475037E-2</v>
      </c>
      <c r="AB306" s="161">
        <v>1.3727617885912686E-2</v>
      </c>
      <c r="AC306" s="161">
        <v>1.4509860006674126E-2</v>
      </c>
      <c r="AD306" s="161">
        <v>1.5354485017569783E-2</v>
      </c>
      <c r="AE306" s="161">
        <v>1.5987456692229292E-2</v>
      </c>
      <c r="AF306" s="161">
        <f t="shared" si="72"/>
        <v>1.7158423982353094E-2</v>
      </c>
      <c r="AG306" s="161">
        <f t="shared" si="73"/>
        <v>1.8266956149137054E-2</v>
      </c>
      <c r="AH306" s="161">
        <f t="shared" si="74"/>
        <v>1.9348782811103818E-2</v>
      </c>
      <c r="AI306" s="161"/>
      <c r="AJ306" s="161"/>
      <c r="AK306" s="161">
        <f>VLOOKUP(eurostat_source[[#This Row],[energy carrier EUCalc]],$B$7:$AN$20,COLUMN()-COLUMN($AD$25),FALSE)*eurostat_source[[#This Row],[2020 1]]</f>
        <v>0</v>
      </c>
      <c r="AL306" s="161">
        <f>VLOOKUP(eurostat_source[[#This Row],[energy carrier EUCalc]],$B$7:$AN$20,COLUMN()-COLUMN($AD$25),FALSE)*eurostat_source[[#This Row],[2020 1]]</f>
        <v>0</v>
      </c>
      <c r="AM306" s="161">
        <f>VLOOKUP(eurostat_source[[#This Row],[energy carrier EUCalc]],$B$7:$AN$20,COLUMN()-COLUMN($AD$25),FALSE)*eurostat_source[[#This Row],[2020 1]]</f>
        <v>0</v>
      </c>
      <c r="AN306" s="161">
        <f>VLOOKUP(eurostat_source[[#This Row],[energy carrier EUCalc]],$B$7:$AN$20,COLUMN()-COLUMN($AD$25),FALSE)*eurostat_source[[#This Row],[2020 1]]</f>
        <v>0</v>
      </c>
    </row>
    <row r="307" spans="1:40" x14ac:dyDescent="0.3">
      <c r="A307" t="str">
        <f t="shared" si="71"/>
        <v>liquid-bioSpain</v>
      </c>
      <c r="B307" t="s">
        <v>7</v>
      </c>
      <c r="C307" t="s">
        <v>76</v>
      </c>
      <c r="D307" s="161">
        <v>0</v>
      </c>
      <c r="E307" s="161">
        <v>0</v>
      </c>
      <c r="F307" s="161">
        <v>0</v>
      </c>
      <c r="G307" s="161">
        <v>0</v>
      </c>
      <c r="H307" s="161">
        <v>0</v>
      </c>
      <c r="I307" s="161">
        <v>0</v>
      </c>
      <c r="J307" s="161">
        <v>0</v>
      </c>
      <c r="K307" s="161">
        <v>0</v>
      </c>
      <c r="L307" s="161">
        <v>0</v>
      </c>
      <c r="M307" s="161">
        <v>0</v>
      </c>
      <c r="N307" s="161">
        <v>0</v>
      </c>
      <c r="O307" s="161">
        <v>0</v>
      </c>
      <c r="P307" s="161">
        <v>0</v>
      </c>
      <c r="Q307" s="161">
        <v>0</v>
      </c>
      <c r="R307" s="161">
        <v>0</v>
      </c>
      <c r="S307" s="161">
        <v>0</v>
      </c>
      <c r="T307" s="161">
        <v>0</v>
      </c>
      <c r="U307" s="161">
        <v>0</v>
      </c>
      <c r="V307" s="161">
        <v>0</v>
      </c>
      <c r="W307" s="161">
        <v>0</v>
      </c>
      <c r="X307" s="161">
        <v>0</v>
      </c>
      <c r="Y307" s="161">
        <v>0</v>
      </c>
      <c r="Z307" s="161">
        <v>0</v>
      </c>
      <c r="AA307" s="161">
        <v>4.3235915330805361E-5</v>
      </c>
      <c r="AB307" s="161">
        <v>4.3539879998690424E-5</v>
      </c>
      <c r="AC307" s="161">
        <v>4.3005117608995465E-5</v>
      </c>
      <c r="AD307" s="161">
        <v>4.2409710548136632E-5</v>
      </c>
      <c r="AE307" s="161">
        <v>4.1787702533494451E-5</v>
      </c>
      <c r="AF307" s="161">
        <f t="shared" si="72"/>
        <v>4.5966472786843895E-5</v>
      </c>
      <c r="AG307" s="161">
        <f t="shared" si="73"/>
        <v>5.0563120065528283E-5</v>
      </c>
      <c r="AH307" s="161">
        <f t="shared" si="74"/>
        <v>5.5619432072081114E-5</v>
      </c>
      <c r="AI307" s="161"/>
      <c r="AJ307" s="161"/>
      <c r="AK307" s="161">
        <f>VLOOKUP(eurostat_source[[#This Row],[energy carrier EUCalc]],$B$7:$AN$20,COLUMN()-COLUMN($AD$25),FALSE)*eurostat_source[[#This Row],[2020 1]]</f>
        <v>0</v>
      </c>
      <c r="AL307" s="161">
        <f>VLOOKUP(eurostat_source[[#This Row],[energy carrier EUCalc]],$B$7:$AN$20,COLUMN()-COLUMN($AD$25),FALSE)*eurostat_source[[#This Row],[2020 1]]</f>
        <v>0</v>
      </c>
      <c r="AM307" s="161">
        <f>VLOOKUP(eurostat_source[[#This Row],[energy carrier EUCalc]],$B$7:$AN$20,COLUMN()-COLUMN($AD$25),FALSE)*eurostat_source[[#This Row],[2020 1]]</f>
        <v>0</v>
      </c>
      <c r="AN307" s="161">
        <f>VLOOKUP(eurostat_source[[#This Row],[energy carrier EUCalc]],$B$7:$AN$20,COLUMN()-COLUMN($AD$25),FALSE)*eurostat_source[[#This Row],[2020 1]]</f>
        <v>0</v>
      </c>
    </row>
    <row r="308" spans="1:40" x14ac:dyDescent="0.3">
      <c r="A308" t="str">
        <f t="shared" si="71"/>
        <v>liquid-ff-heatingoilSpain</v>
      </c>
      <c r="B308" t="s">
        <v>7</v>
      </c>
      <c r="C308" t="s">
        <v>34</v>
      </c>
      <c r="D308" s="161">
        <v>0.13779382414478628</v>
      </c>
      <c r="E308" s="161">
        <v>0.14112522197021513</v>
      </c>
      <c r="F308" s="161">
        <v>0.14685531587609288</v>
      </c>
      <c r="G308" s="161">
        <v>0.1560294847117403</v>
      </c>
      <c r="H308" s="161">
        <v>0.15809307823795032</v>
      </c>
      <c r="I308" s="161">
        <v>0.17114983017427332</v>
      </c>
      <c r="J308" s="161">
        <v>0.17603902604767979</v>
      </c>
      <c r="K308" s="161">
        <v>0.17533010041426464</v>
      </c>
      <c r="L308" s="161">
        <v>0.16751164097229498</v>
      </c>
      <c r="M308" s="161">
        <v>0.16734364463566892</v>
      </c>
      <c r="N308" s="161">
        <v>0.1813534467570028</v>
      </c>
      <c r="O308" s="161">
        <v>0.17284757117212854</v>
      </c>
      <c r="P308" s="161">
        <v>0.16639296574824117</v>
      </c>
      <c r="Q308" s="161">
        <v>0.17296679178761237</v>
      </c>
      <c r="R308" s="161">
        <v>0.18215686721151175</v>
      </c>
      <c r="S308" s="161">
        <v>0.1715014837122939</v>
      </c>
      <c r="T308" s="161">
        <v>0.14395194238462461</v>
      </c>
      <c r="U308" s="161">
        <v>0.13785092648471708</v>
      </c>
      <c r="V308" s="161">
        <v>0.13218706969183927</v>
      </c>
      <c r="W308" s="161">
        <v>0.12247193850173398</v>
      </c>
      <c r="X308" s="161">
        <v>0.11677086920541661</v>
      </c>
      <c r="Y308" s="161">
        <v>0.10714478169339793</v>
      </c>
      <c r="Z308" s="161">
        <v>9.9973604579113862E-2</v>
      </c>
      <c r="AA308" s="161">
        <v>0.10890067959485333</v>
      </c>
      <c r="AB308" s="161">
        <v>0.11000192047997823</v>
      </c>
      <c r="AC308" s="161">
        <v>0.13045152373132402</v>
      </c>
      <c r="AD308" s="161">
        <v>0.11045960882729523</v>
      </c>
      <c r="AE308" s="161">
        <v>0.10644014578919575</v>
      </c>
      <c r="AF308" s="161">
        <f t="shared" si="72"/>
        <v>0.10329906771964362</v>
      </c>
      <c r="AG308" s="161">
        <f t="shared" si="73"/>
        <v>0.10041026752242405</v>
      </c>
      <c r="AH308" s="161">
        <f t="shared" si="74"/>
        <v>9.8204100424493054E-2</v>
      </c>
      <c r="AI308" s="161"/>
      <c r="AJ308" s="161"/>
      <c r="AK308" s="161">
        <f>VLOOKUP(eurostat_source[[#This Row],[energy carrier EUCalc]],$B$7:$AN$20,COLUMN()-COLUMN($AD$25),FALSE)*eurostat_source[[#This Row],[2020 1]]</f>
        <v>0</v>
      </c>
      <c r="AL308" s="161">
        <f>VLOOKUP(eurostat_source[[#This Row],[energy carrier EUCalc]],$B$7:$AN$20,COLUMN()-COLUMN($AD$25),FALSE)*eurostat_source[[#This Row],[2020 1]]</f>
        <v>0</v>
      </c>
      <c r="AM308" s="161">
        <f>VLOOKUP(eurostat_source[[#This Row],[energy carrier EUCalc]],$B$7:$AN$20,COLUMN()-COLUMN($AD$25),FALSE)*eurostat_source[[#This Row],[2020 1]]</f>
        <v>0</v>
      </c>
      <c r="AN308" s="161">
        <f>VLOOKUP(eurostat_source[[#This Row],[energy carrier EUCalc]],$B$7:$AN$20,COLUMN()-COLUMN($AD$25),FALSE)*eurostat_source[[#This Row],[2020 1]]</f>
        <v>0</v>
      </c>
    </row>
    <row r="309" spans="1:40" x14ac:dyDescent="0.3">
      <c r="A309" t="str">
        <f t="shared" si="71"/>
        <v>solid-bioSpain</v>
      </c>
      <c r="B309" t="s">
        <v>7</v>
      </c>
      <c r="C309" t="s">
        <v>77</v>
      </c>
      <c r="D309" s="161">
        <v>0.21837851920033854</v>
      </c>
      <c r="E309" s="161">
        <v>0.20920137503326602</v>
      </c>
      <c r="F309" s="161">
        <v>0.20996926130414489</v>
      </c>
      <c r="G309" s="161">
        <v>0.20995698687460004</v>
      </c>
      <c r="H309" s="161">
        <v>0.20182723981401784</v>
      </c>
      <c r="I309" s="161">
        <v>0.19667395158929937</v>
      </c>
      <c r="J309" s="161">
        <v>0.18673413650341059</v>
      </c>
      <c r="K309" s="161">
        <v>0.18362959408262938</v>
      </c>
      <c r="L309" s="161">
        <v>0.1777480915553567</v>
      </c>
      <c r="M309" s="161">
        <v>0.1673476770166967</v>
      </c>
      <c r="N309" s="161">
        <v>0.16479139272429996</v>
      </c>
      <c r="O309" s="161">
        <v>0.15713770713141784</v>
      </c>
      <c r="P309" s="161">
        <v>0.15313551035320155</v>
      </c>
      <c r="Q309" s="161">
        <v>0.14276975384675711</v>
      </c>
      <c r="R309" s="161">
        <v>0.13688940177142433</v>
      </c>
      <c r="S309" s="161">
        <v>0.13298773853639659</v>
      </c>
      <c r="T309" s="161">
        <v>0.12974741017832198</v>
      </c>
      <c r="U309" s="161">
        <v>0.12972945699578001</v>
      </c>
      <c r="V309" s="161">
        <v>0.13198305271577684</v>
      </c>
      <c r="W309" s="161">
        <v>0.15278197149583686</v>
      </c>
      <c r="X309" s="161">
        <v>0.14519537998117185</v>
      </c>
      <c r="Y309" s="161">
        <v>0.15784983850375842</v>
      </c>
      <c r="Z309" s="161">
        <v>0.16138380130951363</v>
      </c>
      <c r="AA309" s="161">
        <v>0.16898003392242994</v>
      </c>
      <c r="AB309" s="161">
        <v>0.17124342809388818</v>
      </c>
      <c r="AC309" s="161">
        <v>0.16777063137179987</v>
      </c>
      <c r="AD309" s="161">
        <v>0.16630846351196718</v>
      </c>
      <c r="AE309" s="161">
        <v>0.16414935171076583</v>
      </c>
      <c r="AF309" s="161">
        <f t="shared" si="72"/>
        <v>0.16759134118226443</v>
      </c>
      <c r="AG309" s="161">
        <f t="shared" si="73"/>
        <v>0.1711521700289132</v>
      </c>
      <c r="AH309" s="161">
        <f t="shared" si="74"/>
        <v>0.17298918988222084</v>
      </c>
      <c r="AI309" s="161"/>
      <c r="AJ309" s="161"/>
      <c r="AK309" s="161">
        <f>VLOOKUP(eurostat_source[[#This Row],[energy carrier EUCalc]],$B$7:$AN$20,COLUMN()-COLUMN($AD$25),FALSE)*eurostat_source[[#This Row],[2020 1]]</f>
        <v>0</v>
      </c>
      <c r="AL309" s="161">
        <f>VLOOKUP(eurostat_source[[#This Row],[energy carrier EUCalc]],$B$7:$AN$20,COLUMN()-COLUMN($AD$25),FALSE)*eurostat_source[[#This Row],[2020 1]]</f>
        <v>0</v>
      </c>
      <c r="AM309" s="161">
        <f>VLOOKUP(eurostat_source[[#This Row],[energy carrier EUCalc]],$B$7:$AN$20,COLUMN()-COLUMN($AD$25),FALSE)*eurostat_source[[#This Row],[2020 1]]</f>
        <v>0</v>
      </c>
      <c r="AN309" s="161">
        <f>VLOOKUP(eurostat_source[[#This Row],[energy carrier EUCalc]],$B$7:$AN$20,COLUMN()-COLUMN($AD$25),FALSE)*eurostat_source[[#This Row],[2020 1]]</f>
        <v>0</v>
      </c>
    </row>
    <row r="310" spans="1:40" x14ac:dyDescent="0.3">
      <c r="A310" t="str">
        <f t="shared" si="71"/>
        <v>solid-ff-coalSpain</v>
      </c>
      <c r="B310" t="s">
        <v>7</v>
      </c>
      <c r="C310" t="s">
        <v>39</v>
      </c>
      <c r="D310" s="161">
        <v>3.0215654004177809E-2</v>
      </c>
      <c r="E310" s="161">
        <v>3.6130511911075587E-2</v>
      </c>
      <c r="F310" s="161">
        <v>4.312318045282458E-2</v>
      </c>
      <c r="G310" s="161">
        <v>3.3137241388347387E-2</v>
      </c>
      <c r="H310" s="161">
        <v>2.958256159165757E-2</v>
      </c>
      <c r="I310" s="161">
        <v>2.2064112322368292E-2</v>
      </c>
      <c r="J310" s="161">
        <v>2.0652261759014853E-2</v>
      </c>
      <c r="K310" s="161">
        <v>2.1166097211100122E-2</v>
      </c>
      <c r="L310" s="161">
        <v>1.7538535309238459E-2</v>
      </c>
      <c r="M310" s="161">
        <v>1.2650671387240724E-2</v>
      </c>
      <c r="N310" s="161">
        <v>1.2511389628419125E-2</v>
      </c>
      <c r="O310" s="161">
        <v>1.420729166231826E-2</v>
      </c>
      <c r="P310" s="161">
        <v>1.4179795253906334E-2</v>
      </c>
      <c r="Q310" s="161">
        <v>1.2009349653008691E-2</v>
      </c>
      <c r="R310" s="161">
        <v>1.3769865611036179E-2</v>
      </c>
      <c r="S310" s="161">
        <v>1.4049451292010252E-2</v>
      </c>
      <c r="T310" s="161">
        <v>1.2878662583077662E-2</v>
      </c>
      <c r="U310" s="161">
        <v>1.1981527832893005E-2</v>
      </c>
      <c r="V310" s="161">
        <v>1.2541969298271534E-2</v>
      </c>
      <c r="W310" s="161">
        <v>1.216227575004734E-2</v>
      </c>
      <c r="X310" s="161">
        <v>1.037719018499136E-2</v>
      </c>
      <c r="Y310" s="161">
        <v>7.8357664820788552E-3</v>
      </c>
      <c r="Z310" s="161">
        <v>7.0405141753436184E-3</v>
      </c>
      <c r="AA310" s="161">
        <v>6.3539367105297827E-3</v>
      </c>
      <c r="AB310" s="161">
        <v>6.2000789118135165E-3</v>
      </c>
      <c r="AC310" s="161">
        <v>5.9065695484429304E-3</v>
      </c>
      <c r="AD310" s="161">
        <v>5.1985099923524446E-3</v>
      </c>
      <c r="AE310" s="161">
        <v>5.1390451788555763E-3</v>
      </c>
      <c r="AF310" s="161">
        <f t="shared" si="72"/>
        <v>4.4547969134518337E-3</v>
      </c>
      <c r="AG310" s="161">
        <f t="shared" si="73"/>
        <v>3.6460796749698638E-3</v>
      </c>
      <c r="AH310" s="161">
        <f t="shared" si="74"/>
        <v>2.7944600674621161E-3</v>
      </c>
      <c r="AI310" s="161"/>
      <c r="AJ310" s="161"/>
      <c r="AK310" s="161">
        <f>VLOOKUP(eurostat_source[[#This Row],[energy carrier EUCalc]],$B$7:$AN$20,COLUMN()-COLUMN($AD$25),FALSE)*eurostat_source[[#This Row],[2020 1]]</f>
        <v>0</v>
      </c>
      <c r="AL310" s="161">
        <f>VLOOKUP(eurostat_source[[#This Row],[energy carrier EUCalc]],$B$7:$AN$20,COLUMN()-COLUMN($AD$25),FALSE)*eurostat_source[[#This Row],[2020 1]]</f>
        <v>0</v>
      </c>
      <c r="AM310" s="161">
        <f>VLOOKUP(eurostat_source[[#This Row],[energy carrier EUCalc]],$B$7:$AN$20,COLUMN()-COLUMN($AD$25),FALSE)*eurostat_source[[#This Row],[2020 1]]</f>
        <v>0</v>
      </c>
      <c r="AN310" s="161">
        <f>VLOOKUP(eurostat_source[[#This Row],[energy carrier EUCalc]],$B$7:$AN$20,COLUMN()-COLUMN($AD$25),FALSE)*eurostat_source[[#This Row],[2020 1]]</f>
        <v>0</v>
      </c>
    </row>
    <row r="311" spans="1:40" x14ac:dyDescent="0.3">
      <c r="A311" t="str">
        <f t="shared" si="71"/>
        <v>solid-wasteSpain</v>
      </c>
      <c r="B311" t="s">
        <v>7</v>
      </c>
      <c r="C311" t="s">
        <v>78</v>
      </c>
      <c r="D311" s="161">
        <v>0</v>
      </c>
      <c r="E311" s="161">
        <v>0</v>
      </c>
      <c r="F311" s="161">
        <v>0</v>
      </c>
      <c r="G311" s="161">
        <v>0</v>
      </c>
      <c r="H311" s="161">
        <v>0</v>
      </c>
      <c r="I311" s="161">
        <v>0</v>
      </c>
      <c r="J311" s="161">
        <v>0</v>
      </c>
      <c r="K311" s="161">
        <v>0</v>
      </c>
      <c r="L311" s="161">
        <v>0</v>
      </c>
      <c r="M311" s="161">
        <v>0</v>
      </c>
      <c r="N311" s="161">
        <v>0</v>
      </c>
      <c r="O311" s="161">
        <v>0</v>
      </c>
      <c r="P311" s="161">
        <v>0</v>
      </c>
      <c r="Q311" s="161">
        <v>0</v>
      </c>
      <c r="R311" s="161">
        <v>0</v>
      </c>
      <c r="S311" s="161">
        <v>0</v>
      </c>
      <c r="T311" s="161">
        <v>0</v>
      </c>
      <c r="U311" s="161">
        <v>0</v>
      </c>
      <c r="V311" s="161">
        <v>0</v>
      </c>
      <c r="W311" s="161">
        <v>0</v>
      </c>
      <c r="X311" s="161">
        <v>0</v>
      </c>
      <c r="Y311" s="161">
        <v>0</v>
      </c>
      <c r="Z311" s="161">
        <v>0</v>
      </c>
      <c r="AA311" s="161">
        <v>0</v>
      </c>
      <c r="AB311" s="161">
        <v>0</v>
      </c>
      <c r="AC311" s="161">
        <v>0</v>
      </c>
      <c r="AD311" s="161">
        <v>0</v>
      </c>
      <c r="AE311" s="161">
        <v>0</v>
      </c>
      <c r="AF311" s="161">
        <f t="shared" si="72"/>
        <v>0</v>
      </c>
      <c r="AG311" s="161">
        <f t="shared" si="73"/>
        <v>0</v>
      </c>
      <c r="AH311" s="161">
        <f t="shared" si="74"/>
        <v>0</v>
      </c>
      <c r="AI311" s="161"/>
      <c r="AJ311" s="161"/>
      <c r="AK311" s="161">
        <f>VLOOKUP(eurostat_source[[#This Row],[energy carrier EUCalc]],$B$7:$AN$20,COLUMN()-COLUMN($AD$25),FALSE)*eurostat_source[[#This Row],[2020 1]]</f>
        <v>0</v>
      </c>
      <c r="AL311" s="161">
        <f>VLOOKUP(eurostat_source[[#This Row],[energy carrier EUCalc]],$B$7:$AN$20,COLUMN()-COLUMN($AD$25),FALSE)*eurostat_source[[#This Row],[2020 1]]</f>
        <v>0</v>
      </c>
      <c r="AM311" s="161">
        <f>VLOOKUP(eurostat_source[[#This Row],[energy carrier EUCalc]],$B$7:$AN$20,COLUMN()-COLUMN($AD$25),FALSE)*eurostat_source[[#This Row],[2020 1]]</f>
        <v>0</v>
      </c>
      <c r="AN311" s="161">
        <f>VLOOKUP(eurostat_source[[#This Row],[energy carrier EUCalc]],$B$7:$AN$20,COLUMN()-COLUMN($AD$25),FALSE)*eurostat_source[[#This Row],[2020 1]]</f>
        <v>0</v>
      </c>
    </row>
    <row r="312" spans="1:40" x14ac:dyDescent="0.3">
      <c r="A312" t="str">
        <f t="shared" si="71"/>
        <v>electricitySweden</v>
      </c>
      <c r="B312" t="s">
        <v>9</v>
      </c>
      <c r="C312" t="s">
        <v>35</v>
      </c>
      <c r="D312" s="161">
        <v>0.59237260457096852</v>
      </c>
      <c r="E312" s="161">
        <v>0.59283405831631553</v>
      </c>
      <c r="F312" s="161">
        <v>0.57319419040070263</v>
      </c>
      <c r="G312" s="161">
        <v>0.59406298350990228</v>
      </c>
      <c r="H312" s="161">
        <v>0.59471022283868347</v>
      </c>
      <c r="I312" s="161">
        <v>0.62605609150038932</v>
      </c>
      <c r="J312" s="161">
        <v>0.61427308230543209</v>
      </c>
      <c r="K312" s="161">
        <v>0.62740190736955681</v>
      </c>
      <c r="L312" s="161">
        <v>0.63980152484362585</v>
      </c>
      <c r="M312" s="161">
        <v>0.65820005500572076</v>
      </c>
      <c r="N312" s="161">
        <v>0.68836993613506348</v>
      </c>
      <c r="O312" s="161">
        <v>0.70003761892473193</v>
      </c>
      <c r="P312" s="161">
        <v>0.71377079341848326</v>
      </c>
      <c r="Q312" s="161">
        <v>0.72130814199102788</v>
      </c>
      <c r="R312" s="161">
        <v>0.75122721286323069</v>
      </c>
      <c r="S312" s="161">
        <v>0.76129503820215771</v>
      </c>
      <c r="T312" s="161">
        <v>0.79285080417452014</v>
      </c>
      <c r="U312" s="161">
        <v>0.80433567740623046</v>
      </c>
      <c r="V312" s="161">
        <v>0.79814675324148887</v>
      </c>
      <c r="W312" s="161">
        <v>0.80467557768772224</v>
      </c>
      <c r="X312" s="161">
        <v>0.8222638950211496</v>
      </c>
      <c r="Y312" s="161">
        <v>0.73354863023673333</v>
      </c>
      <c r="Z312" s="161">
        <v>0.74058714304937612</v>
      </c>
      <c r="AA312" s="161">
        <v>0.77303872477276936</v>
      </c>
      <c r="AB312" s="161">
        <v>0.77651981391484048</v>
      </c>
      <c r="AC312" s="161">
        <v>0.78184107263312896</v>
      </c>
      <c r="AD312" s="161">
        <v>0.78792201929942673</v>
      </c>
      <c r="AE312" s="161">
        <v>0.79264569000962659</v>
      </c>
      <c r="AF312" s="161">
        <f t="shared" si="72"/>
        <v>0.79147669126996623</v>
      </c>
      <c r="AG312" s="161">
        <f t="shared" si="73"/>
        <v>0.79080968507281391</v>
      </c>
      <c r="AH312" s="161">
        <f t="shared" si="74"/>
        <v>0.78942309581132308</v>
      </c>
      <c r="AI312" s="161"/>
      <c r="AJ312" s="161"/>
      <c r="AK312" s="161">
        <f>VLOOKUP(eurostat_source[[#This Row],[energy carrier EUCalc]],$B$7:$AN$20,COLUMN()-COLUMN($AD$25),FALSE)*eurostat_source[[#This Row],[2020 1]]</f>
        <v>0</v>
      </c>
      <c r="AL312" s="161">
        <f>VLOOKUP(eurostat_source[[#This Row],[energy carrier EUCalc]],$B$7:$AN$20,COLUMN()-COLUMN($AD$25),FALSE)*eurostat_source[[#This Row],[2020 1]]</f>
        <v>0</v>
      </c>
      <c r="AM312" s="161">
        <f>VLOOKUP(eurostat_source[[#This Row],[energy carrier EUCalc]],$B$7:$AN$20,COLUMN()-COLUMN($AD$25),FALSE)*eurostat_source[[#This Row],[2020 1]]</f>
        <v>0</v>
      </c>
      <c r="AN312" s="161">
        <f>VLOOKUP(eurostat_source[[#This Row],[energy carrier EUCalc]],$B$7:$AN$20,COLUMN()-COLUMN($AD$25),FALSE)*eurostat_source[[#This Row],[2020 1]]</f>
        <v>0</v>
      </c>
    </row>
    <row r="313" spans="1:40" x14ac:dyDescent="0.3">
      <c r="A313" t="str">
        <f t="shared" si="71"/>
        <v>gas-bioSweden</v>
      </c>
      <c r="B313" t="s">
        <v>9</v>
      </c>
      <c r="C313" t="s">
        <v>67</v>
      </c>
      <c r="D313" s="161">
        <v>0</v>
      </c>
      <c r="E313" s="161">
        <v>0</v>
      </c>
      <c r="F313" s="161">
        <v>0</v>
      </c>
      <c r="G313" s="161">
        <v>0</v>
      </c>
      <c r="H313" s="161">
        <v>0</v>
      </c>
      <c r="I313" s="161">
        <v>0</v>
      </c>
      <c r="J313" s="161">
        <v>0</v>
      </c>
      <c r="K313" s="161">
        <v>0</v>
      </c>
      <c r="L313" s="161">
        <v>0</v>
      </c>
      <c r="M313" s="161">
        <v>0</v>
      </c>
      <c r="N313" s="161">
        <v>0</v>
      </c>
      <c r="O313" s="161">
        <v>0</v>
      </c>
      <c r="P313" s="161">
        <v>0</v>
      </c>
      <c r="Q313" s="161">
        <v>0</v>
      </c>
      <c r="R313" s="161">
        <v>0</v>
      </c>
      <c r="S313" s="161">
        <v>0</v>
      </c>
      <c r="T313" s="161">
        <v>0</v>
      </c>
      <c r="U313" s="161">
        <v>0</v>
      </c>
      <c r="V313" s="161">
        <v>1.3896131673465942E-2</v>
      </c>
      <c r="W313" s="161">
        <v>1.5050289909494842E-2</v>
      </c>
      <c r="X313" s="161">
        <v>1.3694900900702295E-2</v>
      </c>
      <c r="Y313" s="161">
        <v>2.5401758081237693E-3</v>
      </c>
      <c r="Z313" s="161">
        <v>5.884494507033578E-3</v>
      </c>
      <c r="AA313" s="161">
        <v>7.2410815806343487E-3</v>
      </c>
      <c r="AB313" s="161">
        <v>8.9100023506644751E-3</v>
      </c>
      <c r="AC313" s="161">
        <v>9.4777857851615875E-3</v>
      </c>
      <c r="AD313" s="161">
        <v>1.0122514577693047E-2</v>
      </c>
      <c r="AE313" s="161">
        <v>6.6689502459545613E-3</v>
      </c>
      <c r="AF313" s="161">
        <f t="shared" si="72"/>
        <v>7.335845270550017E-3</v>
      </c>
      <c r="AG313" s="161">
        <f t="shared" si="73"/>
        <v>6.6798166302584243E-3</v>
      </c>
      <c r="AH313" s="161">
        <f t="shared" si="74"/>
        <v>5.8427693023347825E-3</v>
      </c>
      <c r="AI313" s="161"/>
      <c r="AJ313" s="161"/>
      <c r="AK313" s="161">
        <f>VLOOKUP(eurostat_source[[#This Row],[energy carrier EUCalc]],$B$7:$AN$20,COLUMN()-COLUMN($AD$25),FALSE)*eurostat_source[[#This Row],[2020 1]]</f>
        <v>0</v>
      </c>
      <c r="AL313" s="161">
        <f>VLOOKUP(eurostat_source[[#This Row],[energy carrier EUCalc]],$B$7:$AN$20,COLUMN()-COLUMN($AD$25),FALSE)*eurostat_source[[#This Row],[2020 1]]</f>
        <v>0</v>
      </c>
      <c r="AM313" s="161">
        <f>VLOOKUP(eurostat_source[[#This Row],[energy carrier EUCalc]],$B$7:$AN$20,COLUMN()-COLUMN($AD$25),FALSE)*eurostat_source[[#This Row],[2020 1]]</f>
        <v>0</v>
      </c>
      <c r="AN313" s="161">
        <f>VLOOKUP(eurostat_source[[#This Row],[energy carrier EUCalc]],$B$7:$AN$20,COLUMN()-COLUMN($AD$25),FALSE)*eurostat_source[[#This Row],[2020 1]]</f>
        <v>0</v>
      </c>
    </row>
    <row r="314" spans="1:40" x14ac:dyDescent="0.3">
      <c r="A314" t="str">
        <f t="shared" si="71"/>
        <v>gas-ff-naturalSweden</v>
      </c>
      <c r="B314" t="s">
        <v>9</v>
      </c>
      <c r="C314" t="s">
        <v>33</v>
      </c>
      <c r="D314" s="161">
        <v>1.2315551557673131E-2</v>
      </c>
      <c r="E314" s="161">
        <v>1.4013938620060212E-2</v>
      </c>
      <c r="F314" s="161">
        <v>1.4557818550405272E-2</v>
      </c>
      <c r="G314" s="161">
        <v>1.6212986540289874E-2</v>
      </c>
      <c r="H314" s="161">
        <v>1.8131702856376854E-2</v>
      </c>
      <c r="I314" s="161">
        <v>1.9904660183568307E-2</v>
      </c>
      <c r="J314" s="161">
        <v>2.0164169569328632E-2</v>
      </c>
      <c r="K314" s="161">
        <v>2.0154273243388594E-2</v>
      </c>
      <c r="L314" s="161">
        <v>2.5340811812976836E-2</v>
      </c>
      <c r="M314" s="161">
        <v>2.8325277835115105E-2</v>
      </c>
      <c r="N314" s="161">
        <v>2.4777598708107265E-2</v>
      </c>
      <c r="O314" s="161">
        <v>2.8749042396663285E-2</v>
      </c>
      <c r="P314" s="161">
        <v>2.1343452790323236E-2</v>
      </c>
      <c r="Q314" s="161">
        <v>2.0262546417815976E-2</v>
      </c>
      <c r="R314" s="161">
        <v>2.0826140673952973E-2</v>
      </c>
      <c r="S314" s="161">
        <v>2.0179820760324211E-2</v>
      </c>
      <c r="T314" s="161">
        <v>1.7795871306296607E-2</v>
      </c>
      <c r="U314" s="161">
        <v>1.6137429159801143E-2</v>
      </c>
      <c r="V314" s="161">
        <v>1.5115542383821561E-2</v>
      </c>
      <c r="W314" s="161">
        <v>1.9170435333921012E-2</v>
      </c>
      <c r="X314" s="161">
        <v>1.8651061619983034E-2</v>
      </c>
      <c r="Y314" s="161">
        <v>1.5405619406290557E-2</v>
      </c>
      <c r="Z314" s="161">
        <v>1.0216607617065132E-2</v>
      </c>
      <c r="AA314" s="161">
        <v>8.2892497868325126E-3</v>
      </c>
      <c r="AB314" s="161">
        <v>7.581822256965895E-3</v>
      </c>
      <c r="AC314" s="161">
        <v>6.8616486951783582E-3</v>
      </c>
      <c r="AD314" s="161">
        <v>7.2564790947576294E-3</v>
      </c>
      <c r="AE314" s="161">
        <v>8.2897196242592928E-3</v>
      </c>
      <c r="AF314" s="161">
        <f t="shared" si="72"/>
        <v>7.5049486707051078E-3</v>
      </c>
      <c r="AG314" s="161">
        <f t="shared" si="73"/>
        <v>6.7438892993934626E-3</v>
      </c>
      <c r="AH314" s="161">
        <f t="shared" si="74"/>
        <v>5.5012346959407077E-3</v>
      </c>
      <c r="AI314" s="161"/>
      <c r="AJ314" s="161"/>
      <c r="AK314" s="161">
        <f>VLOOKUP(eurostat_source[[#This Row],[energy carrier EUCalc]],$B$7:$AN$20,COLUMN()-COLUMN($AD$25),FALSE)*eurostat_source[[#This Row],[2020 1]]</f>
        <v>0</v>
      </c>
      <c r="AL314" s="161">
        <f>VLOOKUP(eurostat_source[[#This Row],[energy carrier EUCalc]],$B$7:$AN$20,COLUMN()-COLUMN($AD$25),FALSE)*eurostat_source[[#This Row],[2020 1]]</f>
        <v>0</v>
      </c>
      <c r="AM314" s="161">
        <f>VLOOKUP(eurostat_source[[#This Row],[energy carrier EUCalc]],$B$7:$AN$20,COLUMN()-COLUMN($AD$25),FALSE)*eurostat_source[[#This Row],[2020 1]]</f>
        <v>0</v>
      </c>
      <c r="AN314" s="161">
        <f>VLOOKUP(eurostat_source[[#This Row],[energy carrier EUCalc]],$B$7:$AN$20,COLUMN()-COLUMN($AD$25),FALSE)*eurostat_source[[#This Row],[2020 1]]</f>
        <v>0</v>
      </c>
    </row>
    <row r="315" spans="1:40" x14ac:dyDescent="0.3">
      <c r="A315" t="str">
        <f t="shared" si="71"/>
        <v>heat-ambientSweden</v>
      </c>
      <c r="B315" t="s">
        <v>9</v>
      </c>
      <c r="C315" t="s">
        <v>37</v>
      </c>
      <c r="D315" s="161">
        <v>0</v>
      </c>
      <c r="E315" s="161">
        <v>0</v>
      </c>
      <c r="F315" s="161">
        <v>0</v>
      </c>
      <c r="G315" s="161">
        <v>0</v>
      </c>
      <c r="H315" s="161">
        <v>0</v>
      </c>
      <c r="I315" s="161">
        <v>0</v>
      </c>
      <c r="J315" s="161">
        <v>0</v>
      </c>
      <c r="K315" s="161">
        <v>0</v>
      </c>
      <c r="L315" s="161">
        <v>0</v>
      </c>
      <c r="M315" s="161">
        <v>0</v>
      </c>
      <c r="N315" s="161">
        <v>0</v>
      </c>
      <c r="O315" s="161">
        <v>0</v>
      </c>
      <c r="P315" s="161">
        <v>0</v>
      </c>
      <c r="Q315" s="161">
        <v>0</v>
      </c>
      <c r="R315" s="161">
        <v>0</v>
      </c>
      <c r="S315" s="161">
        <v>0</v>
      </c>
      <c r="T315" s="161">
        <v>0</v>
      </c>
      <c r="U315" s="161">
        <v>0</v>
      </c>
      <c r="V315" s="161">
        <v>0</v>
      </c>
      <c r="W315" s="161">
        <v>0</v>
      </c>
      <c r="X315" s="161">
        <v>0</v>
      </c>
      <c r="Y315" s="161">
        <v>0</v>
      </c>
      <c r="Z315" s="161">
        <v>0</v>
      </c>
      <c r="AA315" s="161">
        <v>0</v>
      </c>
      <c r="AB315" s="161">
        <v>0</v>
      </c>
      <c r="AC315" s="161">
        <v>0</v>
      </c>
      <c r="AD315" s="161">
        <v>0</v>
      </c>
      <c r="AE315" s="161">
        <v>0</v>
      </c>
      <c r="AF315" s="161">
        <f t="shared" si="72"/>
        <v>0</v>
      </c>
      <c r="AG315" s="161">
        <f t="shared" si="73"/>
        <v>0</v>
      </c>
      <c r="AH315" s="161">
        <f t="shared" si="74"/>
        <v>0</v>
      </c>
      <c r="AI315" s="161"/>
      <c r="AJ315" s="161"/>
      <c r="AK315" s="161">
        <f>VLOOKUP(eurostat_source[[#This Row],[energy carrier EUCalc]],$B$7:$AN$20,COLUMN()-COLUMN($AD$25),FALSE)*eurostat_source[[#This Row],[2020 1]]</f>
        <v>0</v>
      </c>
      <c r="AL315" s="161">
        <f>VLOOKUP(eurostat_source[[#This Row],[energy carrier EUCalc]],$B$7:$AN$20,COLUMN()-COLUMN($AD$25),FALSE)*eurostat_source[[#This Row],[2020 1]]</f>
        <v>0</v>
      </c>
      <c r="AM315" s="161">
        <f>VLOOKUP(eurostat_source[[#This Row],[energy carrier EUCalc]],$B$7:$AN$20,COLUMN()-COLUMN($AD$25),FALSE)*eurostat_source[[#This Row],[2020 1]]</f>
        <v>0</v>
      </c>
      <c r="AN315" s="161">
        <f>VLOOKUP(eurostat_source[[#This Row],[energy carrier EUCalc]],$B$7:$AN$20,COLUMN()-COLUMN($AD$25),FALSE)*eurostat_source[[#This Row],[2020 1]]</f>
        <v>0</v>
      </c>
    </row>
    <row r="316" spans="1:40" x14ac:dyDescent="0.3">
      <c r="A316" t="str">
        <f t="shared" si="71"/>
        <v>heat-geothermalSweden</v>
      </c>
      <c r="B316" t="s">
        <v>9</v>
      </c>
      <c r="C316" t="s">
        <v>40</v>
      </c>
      <c r="D316" s="161">
        <v>0</v>
      </c>
      <c r="E316" s="161">
        <v>0</v>
      </c>
      <c r="F316" s="161">
        <v>0</v>
      </c>
      <c r="G316" s="161">
        <v>0</v>
      </c>
      <c r="H316" s="161">
        <v>0</v>
      </c>
      <c r="I316" s="161">
        <v>0</v>
      </c>
      <c r="J316" s="161">
        <v>0</v>
      </c>
      <c r="K316" s="161">
        <v>0</v>
      </c>
      <c r="L316" s="161">
        <v>0</v>
      </c>
      <c r="M316" s="161">
        <v>0</v>
      </c>
      <c r="N316" s="161">
        <v>0</v>
      </c>
      <c r="O316" s="161">
        <v>0</v>
      </c>
      <c r="P316" s="161">
        <v>0</v>
      </c>
      <c r="Q316" s="161">
        <v>0</v>
      </c>
      <c r="R316" s="161">
        <v>0</v>
      </c>
      <c r="S316" s="161">
        <v>0</v>
      </c>
      <c r="T316" s="161">
        <v>0</v>
      </c>
      <c r="U316" s="161">
        <v>0</v>
      </c>
      <c r="V316" s="161">
        <v>0</v>
      </c>
      <c r="W316" s="161">
        <v>0</v>
      </c>
      <c r="X316" s="161">
        <v>0</v>
      </c>
      <c r="Y316" s="161">
        <v>0</v>
      </c>
      <c r="Z316" s="161">
        <v>0</v>
      </c>
      <c r="AA316" s="161">
        <v>0</v>
      </c>
      <c r="AB316" s="161">
        <v>0</v>
      </c>
      <c r="AC316" s="161">
        <v>0</v>
      </c>
      <c r="AD316" s="161">
        <v>0</v>
      </c>
      <c r="AE316" s="161">
        <v>0</v>
      </c>
      <c r="AF316" s="161">
        <f t="shared" si="72"/>
        <v>0</v>
      </c>
      <c r="AG316" s="161">
        <f t="shared" si="73"/>
        <v>0</v>
      </c>
      <c r="AH316" s="161">
        <f t="shared" si="74"/>
        <v>0</v>
      </c>
      <c r="AI316" s="161"/>
      <c r="AJ316" s="161"/>
      <c r="AK316" s="161">
        <f>VLOOKUP(eurostat_source[[#This Row],[energy carrier EUCalc]],$B$7:$AN$20,COLUMN()-COLUMN($AD$25),FALSE)*eurostat_source[[#This Row],[2020 1]]</f>
        <v>0</v>
      </c>
      <c r="AL316" s="161">
        <f>VLOOKUP(eurostat_source[[#This Row],[energy carrier EUCalc]],$B$7:$AN$20,COLUMN()-COLUMN($AD$25),FALSE)*eurostat_source[[#This Row],[2020 1]]</f>
        <v>0</v>
      </c>
      <c r="AM316" s="161">
        <f>VLOOKUP(eurostat_source[[#This Row],[energy carrier EUCalc]],$B$7:$AN$20,COLUMN()-COLUMN($AD$25),FALSE)*eurostat_source[[#This Row],[2020 1]]</f>
        <v>0</v>
      </c>
      <c r="AN316" s="161">
        <f>VLOOKUP(eurostat_source[[#This Row],[energy carrier EUCalc]],$B$7:$AN$20,COLUMN()-COLUMN($AD$25),FALSE)*eurostat_source[[#This Row],[2020 1]]</f>
        <v>0</v>
      </c>
    </row>
    <row r="317" spans="1:40" x14ac:dyDescent="0.3">
      <c r="A317" t="str">
        <f t="shared" si="71"/>
        <v>heat-solarSweden</v>
      </c>
      <c r="B317" t="s">
        <v>9</v>
      </c>
      <c r="C317" t="s">
        <v>38</v>
      </c>
      <c r="D317" s="161">
        <v>5.745448942544426E-4</v>
      </c>
      <c r="E317" s="161">
        <v>5.9166913125731954E-4</v>
      </c>
      <c r="F317" s="161">
        <v>6.4540419328703376E-4</v>
      </c>
      <c r="G317" s="161">
        <v>6.508314739524561E-4</v>
      </c>
      <c r="H317" s="161">
        <v>6.6049413746379682E-4</v>
      </c>
      <c r="I317" s="161">
        <v>7.9993788757995498E-4</v>
      </c>
      <c r="J317" s="161">
        <v>6.3027974724166034E-4</v>
      </c>
      <c r="K317" s="161">
        <v>7.0404648489196442E-4</v>
      </c>
      <c r="L317" s="161">
        <v>7.6954823228905312E-4</v>
      </c>
      <c r="M317" s="161">
        <v>8.3766508148794467E-4</v>
      </c>
      <c r="N317" s="161">
        <v>9.3736907554642216E-4</v>
      </c>
      <c r="O317" s="161">
        <v>6.4544732839043697E-4</v>
      </c>
      <c r="P317" s="161">
        <v>7.602002541206536E-4</v>
      </c>
      <c r="Q317" s="161">
        <v>8.5390205274058623E-4</v>
      </c>
      <c r="R317" s="161">
        <v>1.0087143885495185E-3</v>
      </c>
      <c r="S317" s="161">
        <v>1.2242205996128319E-3</v>
      </c>
      <c r="T317" s="161">
        <v>1.2792296530589613E-3</v>
      </c>
      <c r="U317" s="161">
        <v>2.0290964597246305E-3</v>
      </c>
      <c r="V317" s="161">
        <v>2.2552183219678246E-3</v>
      </c>
      <c r="W317" s="161">
        <v>2.2599433048608201E-3</v>
      </c>
      <c r="X317" s="161">
        <v>2.1458464311836945E-3</v>
      </c>
      <c r="Y317" s="161">
        <v>2.2178951568670854E-3</v>
      </c>
      <c r="Z317" s="161">
        <v>2.173804731055906E-3</v>
      </c>
      <c r="AA317" s="161">
        <v>2.3100205459154299E-3</v>
      </c>
      <c r="AB317" s="161">
        <v>2.4442537186965298E-3</v>
      </c>
      <c r="AC317" s="161">
        <v>2.3847291035309602E-3</v>
      </c>
      <c r="AD317" s="161">
        <v>2.3008147535372092E-3</v>
      </c>
      <c r="AE317" s="161">
        <v>2.2635622243696312E-3</v>
      </c>
      <c r="AF317" s="161">
        <f t="shared" si="72"/>
        <v>2.2870088008341313E-3</v>
      </c>
      <c r="AG317" s="161">
        <f t="shared" si="73"/>
        <v>2.290187848720762E-3</v>
      </c>
      <c r="AH317" s="161">
        <f t="shared" si="74"/>
        <v>2.293212303106756E-3</v>
      </c>
      <c r="AI317" s="161"/>
      <c r="AJ317" s="161"/>
      <c r="AK317" s="161">
        <f>VLOOKUP(eurostat_source[[#This Row],[energy carrier EUCalc]],$B$7:$AN$20,COLUMN()-COLUMN($AD$25),FALSE)*eurostat_source[[#This Row],[2020 1]]</f>
        <v>0</v>
      </c>
      <c r="AL317" s="161">
        <f>VLOOKUP(eurostat_source[[#This Row],[energy carrier EUCalc]],$B$7:$AN$20,COLUMN()-COLUMN($AD$25),FALSE)*eurostat_source[[#This Row],[2020 1]]</f>
        <v>0</v>
      </c>
      <c r="AM317" s="161">
        <f>VLOOKUP(eurostat_source[[#This Row],[energy carrier EUCalc]],$B$7:$AN$20,COLUMN()-COLUMN($AD$25),FALSE)*eurostat_source[[#This Row],[2020 1]]</f>
        <v>0</v>
      </c>
      <c r="AN317" s="161">
        <f>VLOOKUP(eurostat_source[[#This Row],[energy carrier EUCalc]],$B$7:$AN$20,COLUMN()-COLUMN($AD$25),FALSE)*eurostat_source[[#This Row],[2020 1]]</f>
        <v>0</v>
      </c>
    </row>
    <row r="318" spans="1:40" x14ac:dyDescent="0.3">
      <c r="A318" t="str">
        <f t="shared" si="71"/>
        <v>liquid-bioSweden</v>
      </c>
      <c r="B318" t="s">
        <v>9</v>
      </c>
      <c r="C318" t="s">
        <v>76</v>
      </c>
      <c r="D318" s="161">
        <v>0</v>
      </c>
      <c r="E318" s="161">
        <v>0</v>
      </c>
      <c r="F318" s="161">
        <v>0</v>
      </c>
      <c r="G318" s="161">
        <v>0</v>
      </c>
      <c r="H318" s="161">
        <v>0</v>
      </c>
      <c r="I318" s="161">
        <v>0</v>
      </c>
      <c r="J318" s="161">
        <v>0</v>
      </c>
      <c r="K318" s="161">
        <v>0</v>
      </c>
      <c r="L318" s="161">
        <v>0</v>
      </c>
      <c r="M318" s="161">
        <v>0</v>
      </c>
      <c r="N318" s="161">
        <v>0</v>
      </c>
      <c r="O318" s="161">
        <v>0</v>
      </c>
      <c r="P318" s="161">
        <v>0</v>
      </c>
      <c r="Q318" s="161">
        <v>0</v>
      </c>
      <c r="R318" s="161">
        <v>0</v>
      </c>
      <c r="S318" s="161">
        <v>0</v>
      </c>
      <c r="T318" s="161">
        <v>0</v>
      </c>
      <c r="U318" s="161">
        <v>0</v>
      </c>
      <c r="V318" s="161">
        <v>0</v>
      </c>
      <c r="W318" s="161">
        <v>0</v>
      </c>
      <c r="X318" s="161">
        <v>0</v>
      </c>
      <c r="Y318" s="161">
        <v>0</v>
      </c>
      <c r="Z318" s="161">
        <v>0</v>
      </c>
      <c r="AA318" s="161">
        <v>0</v>
      </c>
      <c r="AB318" s="161">
        <v>0</v>
      </c>
      <c r="AC318" s="161">
        <v>0</v>
      </c>
      <c r="AD318" s="161">
        <v>0</v>
      </c>
      <c r="AE318" s="161">
        <v>0</v>
      </c>
      <c r="AF318" s="161">
        <f t="shared" si="72"/>
        <v>0</v>
      </c>
      <c r="AG318" s="161">
        <f t="shared" si="73"/>
        <v>0</v>
      </c>
      <c r="AH318" s="161">
        <f t="shared" si="74"/>
        <v>0</v>
      </c>
      <c r="AI318" s="161"/>
      <c r="AJ318" s="161"/>
      <c r="AK318" s="161">
        <f>VLOOKUP(eurostat_source[[#This Row],[energy carrier EUCalc]],$B$7:$AN$20,COLUMN()-COLUMN($AD$25),FALSE)*eurostat_source[[#This Row],[2020 1]]</f>
        <v>0</v>
      </c>
      <c r="AL318" s="161">
        <f>VLOOKUP(eurostat_source[[#This Row],[energy carrier EUCalc]],$B$7:$AN$20,COLUMN()-COLUMN($AD$25),FALSE)*eurostat_source[[#This Row],[2020 1]]</f>
        <v>0</v>
      </c>
      <c r="AM318" s="161">
        <f>VLOOKUP(eurostat_source[[#This Row],[energy carrier EUCalc]],$B$7:$AN$20,COLUMN()-COLUMN($AD$25),FALSE)*eurostat_source[[#This Row],[2020 1]]</f>
        <v>0</v>
      </c>
      <c r="AN318" s="161">
        <f>VLOOKUP(eurostat_source[[#This Row],[energy carrier EUCalc]],$B$7:$AN$20,COLUMN()-COLUMN($AD$25),FALSE)*eurostat_source[[#This Row],[2020 1]]</f>
        <v>0</v>
      </c>
    </row>
    <row r="319" spans="1:40" x14ac:dyDescent="0.3">
      <c r="A319" t="str">
        <f t="shared" si="71"/>
        <v>liquid-ff-heatingoilSweden</v>
      </c>
      <c r="B319" t="s">
        <v>9</v>
      </c>
      <c r="C319" t="s">
        <v>34</v>
      </c>
      <c r="D319" s="161">
        <v>0.28050612757464655</v>
      </c>
      <c r="E319" s="161">
        <v>0.28678194423313408</v>
      </c>
      <c r="F319" s="161">
        <v>0.30732314093170632</v>
      </c>
      <c r="G319" s="161">
        <v>0.28310706714463663</v>
      </c>
      <c r="H319" s="161">
        <v>0.287045058226788</v>
      </c>
      <c r="I319" s="161">
        <v>0.24604849234811399</v>
      </c>
      <c r="J319" s="161">
        <v>0.25642326302850244</v>
      </c>
      <c r="K319" s="161">
        <v>0.24114311921385356</v>
      </c>
      <c r="L319" s="161">
        <v>0.22156020257240971</v>
      </c>
      <c r="M319" s="161">
        <v>0.20243534683622758</v>
      </c>
      <c r="N319" s="161">
        <v>0.16854753328088889</v>
      </c>
      <c r="O319" s="161">
        <v>0.1625666413750653</v>
      </c>
      <c r="P319" s="161">
        <v>0.15012994260267903</v>
      </c>
      <c r="Q319" s="161">
        <v>0.14188396559703534</v>
      </c>
      <c r="R319" s="161">
        <v>0.10621697051627298</v>
      </c>
      <c r="S319" s="161">
        <v>8.6883344788999894E-2</v>
      </c>
      <c r="T319" s="161">
        <v>5.5624487869209212E-2</v>
      </c>
      <c r="U319" s="161">
        <v>3.5115310167618756E-2</v>
      </c>
      <c r="V319" s="161">
        <v>2.3235091368770635E-2</v>
      </c>
      <c r="W319" s="161">
        <v>1.7605068050851463E-2</v>
      </c>
      <c r="X319" s="161">
        <v>1.4725190028448371E-2</v>
      </c>
      <c r="Y319" s="161">
        <v>1.0550461395108627E-2</v>
      </c>
      <c r="Z319" s="161">
        <v>7.8568466610461334E-3</v>
      </c>
      <c r="AA319" s="161">
        <v>8.9143895391490414E-3</v>
      </c>
      <c r="AB319" s="161">
        <v>6.5127619214222082E-3</v>
      </c>
      <c r="AC319" s="161">
        <v>6.3000507024628455E-3</v>
      </c>
      <c r="AD319" s="161">
        <v>4.6508238822842414E-3</v>
      </c>
      <c r="AE319" s="161">
        <v>4.1220852959757736E-3</v>
      </c>
      <c r="AF319" s="161">
        <f t="shared" si="72"/>
        <v>1.0227628088114752E-3</v>
      </c>
      <c r="AG319" s="161">
        <f t="shared" si="73"/>
        <v>0</v>
      </c>
      <c r="AH319" s="161">
        <f t="shared" si="74"/>
        <v>0</v>
      </c>
      <c r="AI319" s="161"/>
      <c r="AJ319" s="161"/>
      <c r="AK319" s="161">
        <f>VLOOKUP(eurostat_source[[#This Row],[energy carrier EUCalc]],$B$7:$AN$20,COLUMN()-COLUMN($AD$25),FALSE)*eurostat_source[[#This Row],[2020 1]]</f>
        <v>0</v>
      </c>
      <c r="AL319" s="161">
        <f>VLOOKUP(eurostat_source[[#This Row],[energy carrier EUCalc]],$B$7:$AN$20,COLUMN()-COLUMN($AD$25),FALSE)*eurostat_source[[#This Row],[2020 1]]</f>
        <v>0</v>
      </c>
      <c r="AM319" s="161">
        <f>VLOOKUP(eurostat_source[[#This Row],[energy carrier EUCalc]],$B$7:$AN$20,COLUMN()-COLUMN($AD$25),FALSE)*eurostat_source[[#This Row],[2020 1]]</f>
        <v>0</v>
      </c>
      <c r="AN319" s="161">
        <f>VLOOKUP(eurostat_source[[#This Row],[energy carrier EUCalc]],$B$7:$AN$20,COLUMN()-COLUMN($AD$25),FALSE)*eurostat_source[[#This Row],[2020 1]]</f>
        <v>0</v>
      </c>
    </row>
    <row r="320" spans="1:40" x14ac:dyDescent="0.3">
      <c r="A320" t="str">
        <f t="shared" si="71"/>
        <v>solid-bioSweden</v>
      </c>
      <c r="B320" t="s">
        <v>9</v>
      </c>
      <c r="C320" t="s">
        <v>77</v>
      </c>
      <c r="D320" s="161">
        <v>0.11423117140245739</v>
      </c>
      <c r="E320" s="161">
        <v>0.10577838969923289</v>
      </c>
      <c r="F320" s="161">
        <v>0.10427944592389866</v>
      </c>
      <c r="G320" s="161">
        <v>0.10596613133121872</v>
      </c>
      <c r="H320" s="161">
        <v>9.945252194068796E-2</v>
      </c>
      <c r="I320" s="161">
        <v>0.10719081808034832</v>
      </c>
      <c r="J320" s="161">
        <v>0.10850920534949524</v>
      </c>
      <c r="K320" s="161">
        <v>0.11059665368830894</v>
      </c>
      <c r="L320" s="161">
        <v>0.11252791253869847</v>
      </c>
      <c r="M320" s="161">
        <v>0.11020165524144862</v>
      </c>
      <c r="N320" s="161">
        <v>0.1173675628003939</v>
      </c>
      <c r="O320" s="161">
        <v>0.10800124997514911</v>
      </c>
      <c r="P320" s="161">
        <v>0.1139956109343938</v>
      </c>
      <c r="Q320" s="161">
        <v>0.11569144394138017</v>
      </c>
      <c r="R320" s="161">
        <v>0.12072096155799389</v>
      </c>
      <c r="S320" s="161">
        <v>0.13041757564890538</v>
      </c>
      <c r="T320" s="161">
        <v>0.13244960699691502</v>
      </c>
      <c r="U320" s="161">
        <v>0.1423824868066251</v>
      </c>
      <c r="V320" s="161">
        <v>0.14735126301048518</v>
      </c>
      <c r="W320" s="161">
        <v>0.14123868571314943</v>
      </c>
      <c r="X320" s="161">
        <v>0.12851910599853295</v>
      </c>
      <c r="Y320" s="161">
        <v>0.23573721799687672</v>
      </c>
      <c r="Z320" s="161">
        <v>0.23328110343442318</v>
      </c>
      <c r="AA320" s="161">
        <v>0.20020653377469924</v>
      </c>
      <c r="AB320" s="161">
        <v>0.19803134583741058</v>
      </c>
      <c r="AC320" s="161">
        <v>0.19313471308053737</v>
      </c>
      <c r="AD320" s="161">
        <v>0.18774734839230106</v>
      </c>
      <c r="AE320" s="161">
        <v>0.18600999259981418</v>
      </c>
      <c r="AF320" s="161">
        <f t="shared" si="72"/>
        <v>0.19037274317913308</v>
      </c>
      <c r="AG320" s="161">
        <f t="shared" si="73"/>
        <v>0.19467489119599787</v>
      </c>
      <c r="AH320" s="161">
        <f t="shared" si="74"/>
        <v>0.20001851174428273</v>
      </c>
      <c r="AI320" s="161"/>
      <c r="AJ320" s="161"/>
      <c r="AK320" s="161">
        <f>VLOOKUP(eurostat_source[[#This Row],[energy carrier EUCalc]],$B$7:$AN$20,COLUMN()-COLUMN($AD$25),FALSE)*eurostat_source[[#This Row],[2020 1]]</f>
        <v>0</v>
      </c>
      <c r="AL320" s="161">
        <f>VLOOKUP(eurostat_source[[#This Row],[energy carrier EUCalc]],$B$7:$AN$20,COLUMN()-COLUMN($AD$25),FALSE)*eurostat_source[[#This Row],[2020 1]]</f>
        <v>0</v>
      </c>
      <c r="AM320" s="161">
        <f>VLOOKUP(eurostat_source[[#This Row],[energy carrier EUCalc]],$B$7:$AN$20,COLUMN()-COLUMN($AD$25),FALSE)*eurostat_source[[#This Row],[2020 1]]</f>
        <v>0</v>
      </c>
      <c r="AN320" s="161">
        <f>VLOOKUP(eurostat_source[[#This Row],[energy carrier EUCalc]],$B$7:$AN$20,COLUMN()-COLUMN($AD$25),FALSE)*eurostat_source[[#This Row],[2020 1]]</f>
        <v>0</v>
      </c>
    </row>
    <row r="321" spans="1:40" x14ac:dyDescent="0.3">
      <c r="A321" t="str">
        <f t="shared" si="71"/>
        <v>solid-ff-coalSweden</v>
      </c>
      <c r="B321" t="s">
        <v>9</v>
      </c>
      <c r="C321" t="s">
        <v>39</v>
      </c>
      <c r="D321" s="161">
        <v>0</v>
      </c>
      <c r="E321" s="161">
        <v>0</v>
      </c>
      <c r="F321" s="161">
        <v>0</v>
      </c>
      <c r="G321" s="161">
        <v>0</v>
      </c>
      <c r="H321" s="161">
        <v>0</v>
      </c>
      <c r="I321" s="161">
        <v>0</v>
      </c>
      <c r="J321" s="161">
        <v>0</v>
      </c>
      <c r="K321" s="161">
        <v>0</v>
      </c>
      <c r="L321" s="161">
        <v>0</v>
      </c>
      <c r="M321" s="161">
        <v>0</v>
      </c>
      <c r="N321" s="161">
        <v>0</v>
      </c>
      <c r="O321" s="161">
        <v>0</v>
      </c>
      <c r="P321" s="161">
        <v>0</v>
      </c>
      <c r="Q321" s="161">
        <v>0</v>
      </c>
      <c r="R321" s="161">
        <v>0</v>
      </c>
      <c r="S321" s="161">
        <v>0</v>
      </c>
      <c r="T321" s="161">
        <v>0</v>
      </c>
      <c r="U321" s="161">
        <v>0</v>
      </c>
      <c r="V321" s="161">
        <v>0</v>
      </c>
      <c r="W321" s="161">
        <v>0</v>
      </c>
      <c r="X321" s="161">
        <v>0</v>
      </c>
      <c r="Y321" s="161">
        <v>0</v>
      </c>
      <c r="Z321" s="161">
        <v>0</v>
      </c>
      <c r="AA321" s="161">
        <v>0</v>
      </c>
      <c r="AB321" s="161">
        <v>0</v>
      </c>
      <c r="AC321" s="161">
        <v>0</v>
      </c>
      <c r="AD321" s="161">
        <v>0</v>
      </c>
      <c r="AE321" s="161">
        <v>0</v>
      </c>
      <c r="AF321" s="161">
        <f t="shared" si="72"/>
        <v>0</v>
      </c>
      <c r="AG321" s="161">
        <f t="shared" si="73"/>
        <v>0</v>
      </c>
      <c r="AH321" s="161">
        <f t="shared" si="74"/>
        <v>0</v>
      </c>
      <c r="AI321" s="161"/>
      <c r="AJ321" s="161"/>
      <c r="AK321" s="161">
        <f>VLOOKUP(eurostat_source[[#This Row],[energy carrier EUCalc]],$B$7:$AN$20,COLUMN()-COLUMN($AD$25),FALSE)*eurostat_source[[#This Row],[2020 1]]</f>
        <v>0</v>
      </c>
      <c r="AL321" s="161">
        <f>VLOOKUP(eurostat_source[[#This Row],[energy carrier EUCalc]],$B$7:$AN$20,COLUMN()-COLUMN($AD$25),FALSE)*eurostat_source[[#This Row],[2020 1]]</f>
        <v>0</v>
      </c>
      <c r="AM321" s="161">
        <f>VLOOKUP(eurostat_source[[#This Row],[energy carrier EUCalc]],$B$7:$AN$20,COLUMN()-COLUMN($AD$25),FALSE)*eurostat_source[[#This Row],[2020 1]]</f>
        <v>0</v>
      </c>
      <c r="AN321" s="161">
        <f>VLOOKUP(eurostat_source[[#This Row],[energy carrier EUCalc]],$B$7:$AN$20,COLUMN()-COLUMN($AD$25),FALSE)*eurostat_source[[#This Row],[2020 1]]</f>
        <v>0</v>
      </c>
    </row>
    <row r="322" spans="1:40" x14ac:dyDescent="0.3">
      <c r="A322" t="str">
        <f t="shared" si="71"/>
        <v>solid-wasteSweden</v>
      </c>
      <c r="B322" t="s">
        <v>9</v>
      </c>
      <c r="C322" t="s">
        <v>78</v>
      </c>
      <c r="D322" s="161">
        <v>0</v>
      </c>
      <c r="E322" s="161">
        <v>0</v>
      </c>
      <c r="F322" s="161">
        <v>0</v>
      </c>
      <c r="G322" s="161">
        <v>0</v>
      </c>
      <c r="H322" s="161">
        <v>0</v>
      </c>
      <c r="I322" s="161">
        <v>0</v>
      </c>
      <c r="J322" s="161">
        <v>0</v>
      </c>
      <c r="K322" s="161">
        <v>0</v>
      </c>
      <c r="L322" s="161">
        <v>0</v>
      </c>
      <c r="M322" s="161">
        <v>0</v>
      </c>
      <c r="N322" s="161">
        <v>0</v>
      </c>
      <c r="O322" s="161">
        <v>0</v>
      </c>
      <c r="P322" s="161">
        <v>0</v>
      </c>
      <c r="Q322" s="161">
        <v>0</v>
      </c>
      <c r="R322" s="161">
        <v>0</v>
      </c>
      <c r="S322" s="161">
        <v>0</v>
      </c>
      <c r="T322" s="161">
        <v>0</v>
      </c>
      <c r="U322" s="161">
        <v>0</v>
      </c>
      <c r="V322" s="161">
        <v>0</v>
      </c>
      <c r="W322" s="161">
        <v>0</v>
      </c>
      <c r="X322" s="161">
        <v>0</v>
      </c>
      <c r="Y322" s="161">
        <v>0</v>
      </c>
      <c r="Z322" s="161">
        <v>0</v>
      </c>
      <c r="AA322" s="161">
        <v>0</v>
      </c>
      <c r="AB322" s="161">
        <v>0</v>
      </c>
      <c r="AC322" s="161">
        <v>0</v>
      </c>
      <c r="AD322" s="161">
        <v>0</v>
      </c>
      <c r="AE322" s="161">
        <v>0</v>
      </c>
      <c r="AF322" s="161">
        <f t="shared" si="72"/>
        <v>0</v>
      </c>
      <c r="AG322" s="161">
        <f t="shared" si="73"/>
        <v>0</v>
      </c>
      <c r="AH322" s="161">
        <f t="shared" si="74"/>
        <v>0</v>
      </c>
      <c r="AI322" s="161"/>
      <c r="AJ322" s="161"/>
      <c r="AK322" s="161">
        <f>VLOOKUP(eurostat_source[[#This Row],[energy carrier EUCalc]],$B$7:$AN$20,COLUMN()-COLUMN($AD$25),FALSE)*eurostat_source[[#This Row],[2020 1]]</f>
        <v>0</v>
      </c>
      <c r="AL322" s="161">
        <f>VLOOKUP(eurostat_source[[#This Row],[energy carrier EUCalc]],$B$7:$AN$20,COLUMN()-COLUMN($AD$25),FALSE)*eurostat_source[[#This Row],[2020 1]]</f>
        <v>0</v>
      </c>
      <c r="AM322" s="161">
        <f>VLOOKUP(eurostat_source[[#This Row],[energy carrier EUCalc]],$B$7:$AN$20,COLUMN()-COLUMN($AD$25),FALSE)*eurostat_source[[#This Row],[2020 1]]</f>
        <v>0</v>
      </c>
      <c r="AN322" s="161">
        <f>VLOOKUP(eurostat_source[[#This Row],[energy carrier EUCalc]],$B$7:$AN$20,COLUMN()-COLUMN($AD$25),FALSE)*eurostat_source[[#This Row],[2020 1]]</f>
        <v>0</v>
      </c>
    </row>
    <row r="323" spans="1:40" x14ac:dyDescent="0.3">
      <c r="A323" t="str">
        <f t="shared" si="71"/>
        <v>electricityUnited Kingdom</v>
      </c>
      <c r="B323" t="s">
        <v>4</v>
      </c>
      <c r="C323" t="s">
        <v>35</v>
      </c>
      <c r="D323" s="161">
        <v>0.21610908275995189</v>
      </c>
      <c r="E323" s="161">
        <v>0.20666164695238073</v>
      </c>
      <c r="F323" s="161">
        <v>0.2127297138967302</v>
      </c>
      <c r="G323" s="161">
        <v>0.20734468270361581</v>
      </c>
      <c r="H323" s="161">
        <v>0.21631330673581672</v>
      </c>
      <c r="I323" s="161">
        <v>0.22342551100403585</v>
      </c>
      <c r="J323" s="161">
        <v>0.20947254304218232</v>
      </c>
      <c r="K323" s="161">
        <v>0.21834671312276072</v>
      </c>
      <c r="L323" s="161">
        <v>0.22214810385221784</v>
      </c>
      <c r="M323" s="161">
        <v>0.22422839890701676</v>
      </c>
      <c r="N323" s="161">
        <v>0.22340479457413825</v>
      </c>
      <c r="O323" s="161">
        <v>0.22379420152325075</v>
      </c>
      <c r="P323" s="161">
        <v>0.22630491403429043</v>
      </c>
      <c r="Q323" s="161">
        <v>0.23638316909277096</v>
      </c>
      <c r="R323" s="161">
        <v>0.23421598814664157</v>
      </c>
      <c r="S323" s="161">
        <v>0.24453334765501408</v>
      </c>
      <c r="T323" s="161">
        <v>0.24887748684804684</v>
      </c>
      <c r="U323" s="161">
        <v>0.25457946891134214</v>
      </c>
      <c r="V323" s="161">
        <v>0.24249077966408603</v>
      </c>
      <c r="W323" s="161">
        <v>0.24693328177933022</v>
      </c>
      <c r="X323" s="161">
        <v>0.22473245518349802</v>
      </c>
      <c r="Y323" s="161">
        <v>0.25423369347261954</v>
      </c>
      <c r="Z323" s="161">
        <v>0.24098804177342495</v>
      </c>
      <c r="AA323" s="161">
        <v>0.23546961070093186</v>
      </c>
      <c r="AB323" s="161">
        <v>0.2598064761290439</v>
      </c>
      <c r="AC323" s="161">
        <v>0.25037010289007605</v>
      </c>
      <c r="AD323" s="161">
        <v>0.24283439557086914</v>
      </c>
      <c r="AE323" s="161">
        <v>0.24614463187287569</v>
      </c>
      <c r="AF323" s="161">
        <f t="shared" si="72"/>
        <v>0.24530114816902904</v>
      </c>
      <c r="AG323" s="161">
        <f t="shared" si="73"/>
        <v>0.24558218501952334</v>
      </c>
      <c r="AH323" s="161">
        <f t="shared" si="74"/>
        <v>0.24544707534354265</v>
      </c>
      <c r="AI323" s="161"/>
      <c r="AJ323" s="161"/>
      <c r="AK323" s="161">
        <f>VLOOKUP(eurostat_source[[#This Row],[energy carrier EUCalc]],$B$7:$AN$20,COLUMN()-COLUMN($AD$25),FALSE)*eurostat_source[[#This Row],[2020 1]]</f>
        <v>0</v>
      </c>
      <c r="AL323" s="161">
        <f>VLOOKUP(eurostat_source[[#This Row],[energy carrier EUCalc]],$B$7:$AN$20,COLUMN()-COLUMN($AD$25),FALSE)*eurostat_source[[#This Row],[2020 1]]</f>
        <v>0</v>
      </c>
      <c r="AM323" s="161">
        <f>VLOOKUP(eurostat_source[[#This Row],[energy carrier EUCalc]],$B$7:$AN$20,COLUMN()-COLUMN($AD$25),FALSE)*eurostat_source[[#This Row],[2020 1]]</f>
        <v>0</v>
      </c>
      <c r="AN323" s="161">
        <f>VLOOKUP(eurostat_source[[#This Row],[energy carrier EUCalc]],$B$7:$AN$20,COLUMN()-COLUMN($AD$25),FALSE)*eurostat_source[[#This Row],[2020 1]]</f>
        <v>0</v>
      </c>
    </row>
    <row r="324" spans="1:40" x14ac:dyDescent="0.3">
      <c r="A324" t="str">
        <f t="shared" si="71"/>
        <v>gas-bioUnited Kingdom</v>
      </c>
      <c r="B324" t="s">
        <v>4</v>
      </c>
      <c r="C324" t="s">
        <v>67</v>
      </c>
      <c r="D324" s="161">
        <v>0</v>
      </c>
      <c r="E324" s="161">
        <v>0</v>
      </c>
      <c r="F324" s="161">
        <v>0</v>
      </c>
      <c r="G324" s="161">
        <v>0</v>
      </c>
      <c r="H324" s="161">
        <v>0</v>
      </c>
      <c r="I324" s="161">
        <v>0</v>
      </c>
      <c r="J324" s="161">
        <v>0</v>
      </c>
      <c r="K324" s="161">
        <v>0</v>
      </c>
      <c r="L324" s="161">
        <v>0</v>
      </c>
      <c r="M324" s="161">
        <v>0</v>
      </c>
      <c r="N324" s="161">
        <v>0</v>
      </c>
      <c r="O324" s="161">
        <v>0</v>
      </c>
      <c r="P324" s="161">
        <v>0</v>
      </c>
      <c r="Q324" s="161">
        <v>0</v>
      </c>
      <c r="R324" s="161">
        <v>0</v>
      </c>
      <c r="S324" s="161">
        <v>0</v>
      </c>
      <c r="T324" s="161">
        <v>0</v>
      </c>
      <c r="U324" s="161">
        <v>0</v>
      </c>
      <c r="V324" s="161">
        <v>0</v>
      </c>
      <c r="W324" s="161">
        <v>0</v>
      </c>
      <c r="X324" s="161">
        <v>0</v>
      </c>
      <c r="Y324" s="161">
        <v>0</v>
      </c>
      <c r="Z324" s="161">
        <v>0</v>
      </c>
      <c r="AA324" s="161">
        <v>0</v>
      </c>
      <c r="AB324" s="161">
        <v>0</v>
      </c>
      <c r="AC324" s="161">
        <v>0</v>
      </c>
      <c r="AD324" s="161">
        <v>0</v>
      </c>
      <c r="AE324" s="161">
        <v>0</v>
      </c>
      <c r="AF324" s="161">
        <f t="shared" si="72"/>
        <v>0</v>
      </c>
      <c r="AG324" s="161">
        <f t="shared" si="73"/>
        <v>0</v>
      </c>
      <c r="AH324" s="161">
        <f t="shared" si="74"/>
        <v>0</v>
      </c>
      <c r="AI324" s="161"/>
      <c r="AJ324" s="161"/>
      <c r="AK324" s="161">
        <f>VLOOKUP(eurostat_source[[#This Row],[energy carrier EUCalc]],$B$7:$AN$20,COLUMN()-COLUMN($AD$25),FALSE)*eurostat_source[[#This Row],[2020 1]]</f>
        <v>0</v>
      </c>
      <c r="AL324" s="161">
        <f>VLOOKUP(eurostat_source[[#This Row],[energy carrier EUCalc]],$B$7:$AN$20,COLUMN()-COLUMN($AD$25),FALSE)*eurostat_source[[#This Row],[2020 1]]</f>
        <v>0</v>
      </c>
      <c r="AM324" s="161">
        <f>VLOOKUP(eurostat_source[[#This Row],[energy carrier EUCalc]],$B$7:$AN$20,COLUMN()-COLUMN($AD$25),FALSE)*eurostat_source[[#This Row],[2020 1]]</f>
        <v>0</v>
      </c>
      <c r="AN324" s="161">
        <f>VLOOKUP(eurostat_source[[#This Row],[energy carrier EUCalc]],$B$7:$AN$20,COLUMN()-COLUMN($AD$25),FALSE)*eurostat_source[[#This Row],[2020 1]]</f>
        <v>0</v>
      </c>
    </row>
    <row r="325" spans="1:40" x14ac:dyDescent="0.3">
      <c r="A325" t="str">
        <f t="shared" si="71"/>
        <v>gas-ff-naturalUnited Kingdom</v>
      </c>
      <c r="B325" t="s">
        <v>4</v>
      </c>
      <c r="C325" t="s">
        <v>33</v>
      </c>
      <c r="D325" s="161">
        <v>0.63383502321309748</v>
      </c>
      <c r="E325" s="161">
        <v>0.64491068397478257</v>
      </c>
      <c r="F325" s="161">
        <v>0.64669645311208823</v>
      </c>
      <c r="G325" s="161">
        <v>0.64290639712496378</v>
      </c>
      <c r="H325" s="161">
        <v>0.64379822540602749</v>
      </c>
      <c r="I325" s="161">
        <v>0.65125614466182791</v>
      </c>
      <c r="J325" s="161">
        <v>0.66841100718262481</v>
      </c>
      <c r="K325" s="161">
        <v>0.65867602076910248</v>
      </c>
      <c r="L325" s="161">
        <v>0.658490863927646</v>
      </c>
      <c r="M325" s="161">
        <v>0.66273764208217167</v>
      </c>
      <c r="N325" s="161">
        <v>0.672353491121775</v>
      </c>
      <c r="O325" s="161">
        <v>0.6715970744538613</v>
      </c>
      <c r="P325" s="161">
        <v>0.67757917752799079</v>
      </c>
      <c r="Q325" s="161">
        <v>0.6770840429623487</v>
      </c>
      <c r="R325" s="161">
        <v>0.68090785184109048</v>
      </c>
      <c r="S325" s="161">
        <v>0.67612570242934822</v>
      </c>
      <c r="T325" s="161">
        <v>0.66726962191565509</v>
      </c>
      <c r="U325" s="161">
        <v>0.66368350292778999</v>
      </c>
      <c r="V325" s="161">
        <v>0.66352327037383452</v>
      </c>
      <c r="W325" s="161">
        <v>0.65544889836629783</v>
      </c>
      <c r="X325" s="161">
        <v>0.6726153744235186</v>
      </c>
      <c r="Y325" s="161">
        <v>0.64161921315203274</v>
      </c>
      <c r="Z325" s="161">
        <v>0.65710290285295037</v>
      </c>
      <c r="AA325" s="161">
        <v>0.6516885133216298</v>
      </c>
      <c r="AB325" s="161">
        <v>0.62031221745314657</v>
      </c>
      <c r="AC325" s="161">
        <v>0.62831404849748185</v>
      </c>
      <c r="AD325" s="161">
        <v>0.63642539212949578</v>
      </c>
      <c r="AE325" s="161">
        <v>0.63029014707734499</v>
      </c>
      <c r="AF325" s="161">
        <f t="shared" si="72"/>
        <v>0.62695081149230047</v>
      </c>
      <c r="AG325" s="161">
        <f t="shared" si="73"/>
        <v>0.62329356560414706</v>
      </c>
      <c r="AH325" s="161">
        <f t="shared" si="74"/>
        <v>0.62007803232793202</v>
      </c>
      <c r="AI325" s="161"/>
      <c r="AJ325" s="161"/>
      <c r="AK325" s="161">
        <f>VLOOKUP(eurostat_source[[#This Row],[energy carrier EUCalc]],$B$7:$AN$20,COLUMN()-COLUMN($AD$25),FALSE)*eurostat_source[[#This Row],[2020 1]]</f>
        <v>0</v>
      </c>
      <c r="AL325" s="161">
        <f>VLOOKUP(eurostat_source[[#This Row],[energy carrier EUCalc]],$B$7:$AN$20,COLUMN()-COLUMN($AD$25),FALSE)*eurostat_source[[#This Row],[2020 1]]</f>
        <v>0</v>
      </c>
      <c r="AM325" s="161">
        <f>VLOOKUP(eurostat_source[[#This Row],[energy carrier EUCalc]],$B$7:$AN$20,COLUMN()-COLUMN($AD$25),FALSE)*eurostat_source[[#This Row],[2020 1]]</f>
        <v>0</v>
      </c>
      <c r="AN325" s="161">
        <f>VLOOKUP(eurostat_source[[#This Row],[energy carrier EUCalc]],$B$7:$AN$20,COLUMN()-COLUMN($AD$25),FALSE)*eurostat_source[[#This Row],[2020 1]]</f>
        <v>0</v>
      </c>
    </row>
    <row r="326" spans="1:40" x14ac:dyDescent="0.3">
      <c r="A326" t="str">
        <f t="shared" si="71"/>
        <v>heat-ambientUnited Kingdom</v>
      </c>
      <c r="B326" t="s">
        <v>4</v>
      </c>
      <c r="C326" t="s">
        <v>37</v>
      </c>
      <c r="D326" s="161">
        <v>0</v>
      </c>
      <c r="E326" s="161">
        <v>0</v>
      </c>
      <c r="F326" s="161">
        <v>0</v>
      </c>
      <c r="G326" s="161">
        <v>0</v>
      </c>
      <c r="H326" s="161">
        <v>0</v>
      </c>
      <c r="I326" s="161">
        <v>0</v>
      </c>
      <c r="J326" s="161">
        <v>0</v>
      </c>
      <c r="K326" s="161">
        <v>0</v>
      </c>
      <c r="L326" s="161">
        <v>0</v>
      </c>
      <c r="M326" s="161">
        <v>0</v>
      </c>
      <c r="N326" s="161">
        <v>0</v>
      </c>
      <c r="O326" s="161">
        <v>0</v>
      </c>
      <c r="P326" s="161">
        <v>0</v>
      </c>
      <c r="Q326" s="161">
        <v>0</v>
      </c>
      <c r="R326" s="161">
        <v>0</v>
      </c>
      <c r="S326" s="161">
        <v>0</v>
      </c>
      <c r="T326" s="161">
        <v>0</v>
      </c>
      <c r="U326" s="161">
        <v>0</v>
      </c>
      <c r="V326" s="161">
        <v>4.086653725753473E-5</v>
      </c>
      <c r="W326" s="161">
        <v>1.8559925653700762E-4</v>
      </c>
      <c r="X326" s="161">
        <v>3.7570832136746393E-4</v>
      </c>
      <c r="Y326" s="161">
        <v>8.9280308344836525E-4</v>
      </c>
      <c r="Z326" s="161">
        <v>1.0468385709807785E-3</v>
      </c>
      <c r="AA326" s="161">
        <v>1.6072685443833021E-3</v>
      </c>
      <c r="AB326" s="161">
        <v>2.3105028672791772E-3</v>
      </c>
      <c r="AC326" s="161">
        <v>2.5373350046608554E-3</v>
      </c>
      <c r="AD326" s="161">
        <v>2.5422136363427109E-3</v>
      </c>
      <c r="AE326" s="161">
        <v>2.8719005408063378E-3</v>
      </c>
      <c r="AF326" s="161">
        <f t="shared" si="72"/>
        <v>3.1590905948869715E-3</v>
      </c>
      <c r="AG326" s="161">
        <f t="shared" si="73"/>
        <v>3.4709130006499154E-3</v>
      </c>
      <c r="AH326" s="161">
        <f t="shared" si="74"/>
        <v>3.799444375061206E-3</v>
      </c>
      <c r="AI326" s="161"/>
      <c r="AJ326" s="161"/>
      <c r="AK326" s="161">
        <f>VLOOKUP(eurostat_source[[#This Row],[energy carrier EUCalc]],$B$7:$AN$20,COLUMN()-COLUMN($AD$25),FALSE)*eurostat_source[[#This Row],[2020 1]]</f>
        <v>0</v>
      </c>
      <c r="AL326" s="161">
        <f>VLOOKUP(eurostat_source[[#This Row],[energy carrier EUCalc]],$B$7:$AN$20,COLUMN()-COLUMN($AD$25),FALSE)*eurostat_source[[#This Row],[2020 1]]</f>
        <v>0</v>
      </c>
      <c r="AM326" s="161">
        <f>VLOOKUP(eurostat_source[[#This Row],[energy carrier EUCalc]],$B$7:$AN$20,COLUMN()-COLUMN($AD$25),FALSE)*eurostat_source[[#This Row],[2020 1]]</f>
        <v>0</v>
      </c>
      <c r="AN326" s="161">
        <f>VLOOKUP(eurostat_source[[#This Row],[energy carrier EUCalc]],$B$7:$AN$20,COLUMN()-COLUMN($AD$25),FALSE)*eurostat_source[[#This Row],[2020 1]]</f>
        <v>0</v>
      </c>
    </row>
    <row r="327" spans="1:40" x14ac:dyDescent="0.3">
      <c r="A327" t="str">
        <f t="shared" si="71"/>
        <v>heat-geothermalUnited Kingdom</v>
      </c>
      <c r="B327" t="s">
        <v>4</v>
      </c>
      <c r="C327" t="s">
        <v>40</v>
      </c>
      <c r="D327" s="161">
        <v>0</v>
      </c>
      <c r="E327" s="161">
        <v>0</v>
      </c>
      <c r="F327" s="161">
        <v>0</v>
      </c>
      <c r="G327" s="161">
        <v>0</v>
      </c>
      <c r="H327" s="161">
        <v>0</v>
      </c>
      <c r="I327" s="161">
        <v>0</v>
      </c>
      <c r="J327" s="161">
        <v>0</v>
      </c>
      <c r="K327" s="161">
        <v>0</v>
      </c>
      <c r="L327" s="161">
        <v>0</v>
      </c>
      <c r="M327" s="161">
        <v>0</v>
      </c>
      <c r="N327" s="161">
        <v>0</v>
      </c>
      <c r="O327" s="161">
        <v>0</v>
      </c>
      <c r="P327" s="161">
        <v>0</v>
      </c>
      <c r="Q327" s="161">
        <v>0</v>
      </c>
      <c r="R327" s="161">
        <v>0</v>
      </c>
      <c r="S327" s="161">
        <v>0</v>
      </c>
      <c r="T327" s="161">
        <v>0</v>
      </c>
      <c r="U327" s="161">
        <v>0</v>
      </c>
      <c r="V327" s="161">
        <v>0</v>
      </c>
      <c r="W327" s="161">
        <v>0</v>
      </c>
      <c r="X327" s="161">
        <v>0</v>
      </c>
      <c r="Y327" s="161">
        <v>0</v>
      </c>
      <c r="Z327" s="161">
        <v>0</v>
      </c>
      <c r="AA327" s="161">
        <v>0</v>
      </c>
      <c r="AB327" s="161">
        <v>0</v>
      </c>
      <c r="AC327" s="161">
        <v>0</v>
      </c>
      <c r="AD327" s="161">
        <v>0</v>
      </c>
      <c r="AE327" s="161">
        <v>0</v>
      </c>
      <c r="AF327" s="161">
        <f t="shared" si="72"/>
        <v>0</v>
      </c>
      <c r="AG327" s="161">
        <f t="shared" si="73"/>
        <v>0</v>
      </c>
      <c r="AH327" s="161">
        <f t="shared" si="74"/>
        <v>0</v>
      </c>
      <c r="AI327" s="161"/>
      <c r="AJ327" s="161"/>
      <c r="AK327" s="161">
        <f>VLOOKUP(eurostat_source[[#This Row],[energy carrier EUCalc]],$B$7:$AN$20,COLUMN()-COLUMN($AD$25),FALSE)*eurostat_source[[#This Row],[2020 1]]</f>
        <v>0</v>
      </c>
      <c r="AL327" s="161">
        <f>VLOOKUP(eurostat_source[[#This Row],[energy carrier EUCalc]],$B$7:$AN$20,COLUMN()-COLUMN($AD$25),FALSE)*eurostat_source[[#This Row],[2020 1]]</f>
        <v>0</v>
      </c>
      <c r="AM327" s="161">
        <f>VLOOKUP(eurostat_source[[#This Row],[energy carrier EUCalc]],$B$7:$AN$20,COLUMN()-COLUMN($AD$25),FALSE)*eurostat_source[[#This Row],[2020 1]]</f>
        <v>0</v>
      </c>
      <c r="AN327" s="161">
        <f>VLOOKUP(eurostat_source[[#This Row],[energy carrier EUCalc]],$B$7:$AN$20,COLUMN()-COLUMN($AD$25),FALSE)*eurostat_source[[#This Row],[2020 1]]</f>
        <v>0</v>
      </c>
    </row>
    <row r="328" spans="1:40" x14ac:dyDescent="0.3">
      <c r="A328" t="str">
        <f t="shared" si="71"/>
        <v>heat-solarUnited Kingdom</v>
      </c>
      <c r="B328" t="s">
        <v>4</v>
      </c>
      <c r="C328" t="s">
        <v>38</v>
      </c>
      <c r="D328" s="161">
        <v>0</v>
      </c>
      <c r="E328" s="161">
        <v>0</v>
      </c>
      <c r="F328" s="161">
        <v>0</v>
      </c>
      <c r="G328" s="161">
        <v>0</v>
      </c>
      <c r="H328" s="161">
        <v>0</v>
      </c>
      <c r="I328" s="161">
        <v>0</v>
      </c>
      <c r="J328" s="161">
        <v>0</v>
      </c>
      <c r="K328" s="161">
        <v>0</v>
      </c>
      <c r="L328" s="161">
        <v>0</v>
      </c>
      <c r="M328" s="161">
        <v>0</v>
      </c>
      <c r="N328" s="161">
        <v>0</v>
      </c>
      <c r="O328" s="161">
        <v>0</v>
      </c>
      <c r="P328" s="161">
        <v>0</v>
      </c>
      <c r="Q328" s="161">
        <v>0</v>
      </c>
      <c r="R328" s="161">
        <v>0</v>
      </c>
      <c r="S328" s="161">
        <v>0</v>
      </c>
      <c r="T328" s="161">
        <v>0</v>
      </c>
      <c r="U328" s="161">
        <v>0</v>
      </c>
      <c r="V328" s="161">
        <v>0</v>
      </c>
      <c r="W328" s="161">
        <v>0</v>
      </c>
      <c r="X328" s="161">
        <v>8.3578715677108239E-4</v>
      </c>
      <c r="Y328" s="161">
        <v>1.1385398851311616E-3</v>
      </c>
      <c r="Z328" s="161">
        <v>1.1214870485135909E-3</v>
      </c>
      <c r="AA328" s="161">
        <v>1.1563553824492884E-3</v>
      </c>
      <c r="AB328" s="161">
        <v>1.3856083710081107E-3</v>
      </c>
      <c r="AC328" s="161">
        <v>1.3694664825219757E-3</v>
      </c>
      <c r="AD328" s="161">
        <v>1.3400556529046606E-3</v>
      </c>
      <c r="AE328" s="161">
        <v>1.413596728136735E-3</v>
      </c>
      <c r="AF328" s="161">
        <f t="shared" si="72"/>
        <v>1.5549564009504084E-3</v>
      </c>
      <c r="AG328" s="161">
        <f t="shared" si="73"/>
        <v>1.7104520410454493E-3</v>
      </c>
      <c r="AH328" s="161">
        <f t="shared" si="74"/>
        <v>1.8814972451499943E-3</v>
      </c>
      <c r="AI328" s="161"/>
      <c r="AJ328" s="161"/>
      <c r="AK328" s="161">
        <f>VLOOKUP(eurostat_source[[#This Row],[energy carrier EUCalc]],$B$7:$AN$20,COLUMN()-COLUMN($AD$25),FALSE)*eurostat_source[[#This Row],[2020 1]]</f>
        <v>0</v>
      </c>
      <c r="AL328" s="161">
        <f>VLOOKUP(eurostat_source[[#This Row],[energy carrier EUCalc]],$B$7:$AN$20,COLUMN()-COLUMN($AD$25),FALSE)*eurostat_source[[#This Row],[2020 1]]</f>
        <v>0</v>
      </c>
      <c r="AM328" s="161">
        <f>VLOOKUP(eurostat_source[[#This Row],[energy carrier EUCalc]],$B$7:$AN$20,COLUMN()-COLUMN($AD$25),FALSE)*eurostat_source[[#This Row],[2020 1]]</f>
        <v>0</v>
      </c>
      <c r="AN328" s="161">
        <f>VLOOKUP(eurostat_source[[#This Row],[energy carrier EUCalc]],$B$7:$AN$20,COLUMN()-COLUMN($AD$25),FALSE)*eurostat_source[[#This Row],[2020 1]]</f>
        <v>0</v>
      </c>
    </row>
    <row r="329" spans="1:40" x14ac:dyDescent="0.3">
      <c r="A329" t="str">
        <f t="shared" si="71"/>
        <v>liquid-bioUnited Kingdom</v>
      </c>
      <c r="B329" t="s">
        <v>4</v>
      </c>
      <c r="C329" t="s">
        <v>76</v>
      </c>
      <c r="D329" s="161">
        <v>0</v>
      </c>
      <c r="E329" s="161">
        <v>0</v>
      </c>
      <c r="F329" s="161">
        <v>0</v>
      </c>
      <c r="G329" s="161">
        <v>0</v>
      </c>
      <c r="H329" s="161">
        <v>0</v>
      </c>
      <c r="I329" s="161">
        <v>0</v>
      </c>
      <c r="J329" s="161">
        <v>0</v>
      </c>
      <c r="K329" s="161">
        <v>0</v>
      </c>
      <c r="L329" s="161">
        <v>0</v>
      </c>
      <c r="M329" s="161">
        <v>0</v>
      </c>
      <c r="N329" s="161">
        <v>0</v>
      </c>
      <c r="O329" s="161">
        <v>0</v>
      </c>
      <c r="P329" s="161">
        <v>0</v>
      </c>
      <c r="Q329" s="161">
        <v>0</v>
      </c>
      <c r="R329" s="161">
        <v>0</v>
      </c>
      <c r="S329" s="161">
        <v>0</v>
      </c>
      <c r="T329" s="161">
        <v>0</v>
      </c>
      <c r="U329" s="161">
        <v>0</v>
      </c>
      <c r="V329" s="161">
        <v>0</v>
      </c>
      <c r="W329" s="161">
        <v>0</v>
      </c>
      <c r="X329" s="161">
        <v>0</v>
      </c>
      <c r="Y329" s="161">
        <v>0</v>
      </c>
      <c r="Z329" s="161">
        <v>0</v>
      </c>
      <c r="AA329" s="161">
        <v>0</v>
      </c>
      <c r="AB329" s="161">
        <v>0</v>
      </c>
      <c r="AC329" s="161">
        <v>0</v>
      </c>
      <c r="AD329" s="161">
        <v>0</v>
      </c>
      <c r="AE329" s="161">
        <v>0</v>
      </c>
      <c r="AF329" s="161">
        <f t="shared" si="72"/>
        <v>0</v>
      </c>
      <c r="AG329" s="161">
        <f t="shared" si="73"/>
        <v>0</v>
      </c>
      <c r="AH329" s="161">
        <f t="shared" si="74"/>
        <v>0</v>
      </c>
      <c r="AI329" s="161"/>
      <c r="AJ329" s="161"/>
      <c r="AK329" s="161">
        <f>VLOOKUP(eurostat_source[[#This Row],[energy carrier EUCalc]],$B$7:$AN$20,COLUMN()-COLUMN($AD$25),FALSE)*eurostat_source[[#This Row],[2020 1]]</f>
        <v>0</v>
      </c>
      <c r="AL329" s="161">
        <f>VLOOKUP(eurostat_source[[#This Row],[energy carrier EUCalc]],$B$7:$AN$20,COLUMN()-COLUMN($AD$25),FALSE)*eurostat_source[[#This Row],[2020 1]]</f>
        <v>0</v>
      </c>
      <c r="AM329" s="161">
        <f>VLOOKUP(eurostat_source[[#This Row],[energy carrier EUCalc]],$B$7:$AN$20,COLUMN()-COLUMN($AD$25),FALSE)*eurostat_source[[#This Row],[2020 1]]</f>
        <v>0</v>
      </c>
      <c r="AN329" s="161">
        <f>VLOOKUP(eurostat_source[[#This Row],[energy carrier EUCalc]],$B$7:$AN$20,COLUMN()-COLUMN($AD$25),FALSE)*eurostat_source[[#This Row],[2020 1]]</f>
        <v>0</v>
      </c>
    </row>
    <row r="330" spans="1:40" x14ac:dyDescent="0.3">
      <c r="A330" t="str">
        <f t="shared" si="71"/>
        <v>liquid-ff-heatingoilUnited Kingdom</v>
      </c>
      <c r="B330" t="s">
        <v>4</v>
      </c>
      <c r="C330" t="s">
        <v>34</v>
      </c>
      <c r="D330" s="161">
        <v>5.2238841365872798E-2</v>
      </c>
      <c r="E330" s="161">
        <v>5.3626978778819751E-2</v>
      </c>
      <c r="F330" s="161">
        <v>5.6420161274358095E-2</v>
      </c>
      <c r="G330" s="161">
        <v>5.7819246528148523E-2</v>
      </c>
      <c r="H330" s="161">
        <v>5.9964707379891728E-2</v>
      </c>
      <c r="I330" s="161">
        <v>6.2431958136993933E-2</v>
      </c>
      <c r="J330" s="161">
        <v>6.6332735551681524E-2</v>
      </c>
      <c r="K330" s="161">
        <v>6.9655089757471755E-2</v>
      </c>
      <c r="L330" s="161">
        <v>7.1304794803913149E-2</v>
      </c>
      <c r="M330" s="161">
        <v>6.3033157585589014E-2</v>
      </c>
      <c r="N330" s="161">
        <v>6.408889357225174E-2</v>
      </c>
      <c r="O330" s="161">
        <v>6.7116617141965845E-2</v>
      </c>
      <c r="P330" s="161">
        <v>5.9041812385945913E-2</v>
      </c>
      <c r="Q330" s="161">
        <v>5.6433521238626494E-2</v>
      </c>
      <c r="R330" s="161">
        <v>5.9885949279511241E-2</v>
      </c>
      <c r="S330" s="161">
        <v>5.8881065605438578E-2</v>
      </c>
      <c r="T330" s="161">
        <v>6.3416674974099946E-2</v>
      </c>
      <c r="U330" s="161">
        <v>5.897144624391016E-2</v>
      </c>
      <c r="V330" s="161">
        <v>5.9096190859723431E-2</v>
      </c>
      <c r="W330" s="161">
        <v>6.0866235652912194E-2</v>
      </c>
      <c r="X330" s="161">
        <v>6.1816027806726681E-2</v>
      </c>
      <c r="Y330" s="161">
        <v>5.8916444850384463E-2</v>
      </c>
      <c r="Z330" s="161">
        <v>5.4672848036427281E-2</v>
      </c>
      <c r="AA330" s="161">
        <v>5.7092671589010595E-2</v>
      </c>
      <c r="AB330" s="161">
        <v>5.989585109808087E-2</v>
      </c>
      <c r="AC330" s="161">
        <v>5.8421662250704921E-2</v>
      </c>
      <c r="AD330" s="161">
        <v>5.718076480265568E-2</v>
      </c>
      <c r="AE330" s="161">
        <v>5.7691070297653309E-2</v>
      </c>
      <c r="AF330" s="161">
        <f t="shared" si="72"/>
        <v>5.7563032703027622E-2</v>
      </c>
      <c r="AG330" s="161">
        <f t="shared" si="73"/>
        <v>5.7409716887358041E-2</v>
      </c>
      <c r="AH330" s="161">
        <f t="shared" si="74"/>
        <v>5.7064065010802627E-2</v>
      </c>
      <c r="AI330" s="161"/>
      <c r="AJ330" s="161"/>
      <c r="AK330" s="161">
        <f>VLOOKUP(eurostat_source[[#This Row],[energy carrier EUCalc]],$B$7:$AN$20,COLUMN()-COLUMN($AD$25),FALSE)*eurostat_source[[#This Row],[2020 1]]</f>
        <v>0</v>
      </c>
      <c r="AL330" s="161">
        <f>VLOOKUP(eurostat_source[[#This Row],[energy carrier EUCalc]],$B$7:$AN$20,COLUMN()-COLUMN($AD$25),FALSE)*eurostat_source[[#This Row],[2020 1]]</f>
        <v>0</v>
      </c>
      <c r="AM330" s="161">
        <f>VLOOKUP(eurostat_source[[#This Row],[energy carrier EUCalc]],$B$7:$AN$20,COLUMN()-COLUMN($AD$25),FALSE)*eurostat_source[[#This Row],[2020 1]]</f>
        <v>0</v>
      </c>
      <c r="AN330" s="161">
        <f>VLOOKUP(eurostat_source[[#This Row],[energy carrier EUCalc]],$B$7:$AN$20,COLUMN()-COLUMN($AD$25),FALSE)*eurostat_source[[#This Row],[2020 1]]</f>
        <v>0</v>
      </c>
    </row>
    <row r="331" spans="1:40" x14ac:dyDescent="0.3">
      <c r="A331" t="str">
        <f t="shared" si="71"/>
        <v>solid-bioUnited Kingdom</v>
      </c>
      <c r="B331" t="s">
        <v>4</v>
      </c>
      <c r="C331" t="s">
        <v>77</v>
      </c>
      <c r="D331" s="161">
        <v>4.6626098690707518E-3</v>
      </c>
      <c r="E331" s="161">
        <v>4.2631065308423319E-3</v>
      </c>
      <c r="F331" s="161">
        <v>5.0732853196882501E-3</v>
      </c>
      <c r="G331" s="161">
        <v>4.8969160264766371E-3</v>
      </c>
      <c r="H331" s="161">
        <v>5.0608201184059939E-3</v>
      </c>
      <c r="I331" s="161">
        <v>5.1861491140788316E-3</v>
      </c>
      <c r="J331" s="161">
        <v>4.6224449638149643E-3</v>
      </c>
      <c r="K331" s="161">
        <v>4.9593306588340885E-3</v>
      </c>
      <c r="L331" s="161">
        <v>4.0506821356367266E-3</v>
      </c>
      <c r="M331" s="161">
        <v>4.0553298299782293E-3</v>
      </c>
      <c r="N331" s="161">
        <v>3.9850167699701277E-3</v>
      </c>
      <c r="O331" s="161">
        <v>4.0984418573362762E-3</v>
      </c>
      <c r="P331" s="161">
        <v>4.1734784404788023E-3</v>
      </c>
      <c r="Q331" s="161">
        <v>4.0592567718947033E-3</v>
      </c>
      <c r="R331" s="161">
        <v>3.9832130351149901E-3</v>
      </c>
      <c r="S331" s="161">
        <v>5.2752755683061151E-3</v>
      </c>
      <c r="T331" s="161">
        <v>6.0592929076414958E-3</v>
      </c>
      <c r="U331" s="161">
        <v>6.9512024409881506E-3</v>
      </c>
      <c r="V331" s="161">
        <v>1.7877556368455429E-2</v>
      </c>
      <c r="W331" s="161">
        <v>2.0030765238986604E-2</v>
      </c>
      <c r="X331" s="161">
        <v>2.3426960043501407E-2</v>
      </c>
      <c r="Y331" s="161">
        <v>2.460889520056736E-2</v>
      </c>
      <c r="Z331" s="161">
        <v>2.8761271333478944E-2</v>
      </c>
      <c r="AA331" s="161">
        <v>3.6458625481751342E-2</v>
      </c>
      <c r="AB331" s="161">
        <v>4.0075425227248038E-2</v>
      </c>
      <c r="AC331" s="161">
        <v>4.3701687654047416E-2</v>
      </c>
      <c r="AD331" s="161">
        <v>4.5243670831776141E-2</v>
      </c>
      <c r="AE331" s="161">
        <v>4.6710537734150979E-2</v>
      </c>
      <c r="AF331" s="161">
        <f t="shared" si="72"/>
        <v>5.0686471263467259E-2</v>
      </c>
      <c r="AG331" s="161">
        <f t="shared" si="73"/>
        <v>5.3967362752968442E-2</v>
      </c>
      <c r="AH331" s="161">
        <f t="shared" si="74"/>
        <v>5.7361022504366629E-2</v>
      </c>
      <c r="AI331" s="161"/>
      <c r="AJ331" s="161"/>
      <c r="AK331" s="161">
        <f>VLOOKUP(eurostat_source[[#This Row],[energy carrier EUCalc]],$B$7:$AN$20,COLUMN()-COLUMN($AD$25),FALSE)*eurostat_source[[#This Row],[2020 1]]</f>
        <v>0</v>
      </c>
      <c r="AL331" s="161">
        <f>VLOOKUP(eurostat_source[[#This Row],[energy carrier EUCalc]],$B$7:$AN$20,COLUMN()-COLUMN($AD$25),FALSE)*eurostat_source[[#This Row],[2020 1]]</f>
        <v>0</v>
      </c>
      <c r="AM331" s="161">
        <f>VLOOKUP(eurostat_source[[#This Row],[energy carrier EUCalc]],$B$7:$AN$20,COLUMN()-COLUMN($AD$25),FALSE)*eurostat_source[[#This Row],[2020 1]]</f>
        <v>0</v>
      </c>
      <c r="AN331" s="161">
        <f>VLOOKUP(eurostat_source[[#This Row],[energy carrier EUCalc]],$B$7:$AN$20,COLUMN()-COLUMN($AD$25),FALSE)*eurostat_source[[#This Row],[2020 1]]</f>
        <v>0</v>
      </c>
    </row>
    <row r="332" spans="1:40" x14ac:dyDescent="0.3">
      <c r="A332" t="str">
        <f t="shared" si="71"/>
        <v>solid-ff-coalUnited Kingdom</v>
      </c>
      <c r="B332" t="s">
        <v>4</v>
      </c>
      <c r="C332" t="s">
        <v>39</v>
      </c>
      <c r="D332" s="161">
        <v>9.3154442792007214E-2</v>
      </c>
      <c r="E332" s="161">
        <v>9.0537583763174528E-2</v>
      </c>
      <c r="F332" s="161">
        <v>7.9080386397135299E-2</v>
      </c>
      <c r="G332" s="161">
        <v>8.7032757616795492E-2</v>
      </c>
      <c r="H332" s="161">
        <v>7.4862940359858104E-2</v>
      </c>
      <c r="I332" s="161">
        <v>5.7700237083063537E-2</v>
      </c>
      <c r="J332" s="161">
        <v>5.1161269259696406E-2</v>
      </c>
      <c r="K332" s="161">
        <v>4.836284569183099E-2</v>
      </c>
      <c r="L332" s="161">
        <v>4.4005555280586355E-2</v>
      </c>
      <c r="M332" s="161">
        <v>4.5945471595244237E-2</v>
      </c>
      <c r="N332" s="161">
        <v>3.6167803961864781E-2</v>
      </c>
      <c r="O332" s="161">
        <v>3.3120929015658614E-2</v>
      </c>
      <c r="P332" s="161">
        <v>3.2622888198836984E-2</v>
      </c>
      <c r="Q332" s="161">
        <v>2.5769881547607235E-2</v>
      </c>
      <c r="R332" s="161">
        <v>2.0741929737734487E-2</v>
      </c>
      <c r="S332" s="161">
        <v>1.4911190723930649E-2</v>
      </c>
      <c r="T332" s="161">
        <v>1.4096400964582947E-2</v>
      </c>
      <c r="U332" s="161">
        <v>1.5523634437116426E-2</v>
      </c>
      <c r="V332" s="161">
        <v>1.6772276611937129E-2</v>
      </c>
      <c r="W332" s="161">
        <v>1.6336174738998774E-2</v>
      </c>
      <c r="X332" s="161">
        <v>1.5957068341062128E-2</v>
      </c>
      <c r="Y332" s="161">
        <v>1.8304344525433721E-2</v>
      </c>
      <c r="Z332" s="161">
        <v>1.6026397500649693E-2</v>
      </c>
      <c r="AA332" s="161">
        <v>1.6169392481079767E-2</v>
      </c>
      <c r="AB332" s="161">
        <v>1.5819939855297987E-2</v>
      </c>
      <c r="AC332" s="161">
        <v>1.496302159486765E-2</v>
      </c>
      <c r="AD332" s="161">
        <v>1.4183607084968819E-2</v>
      </c>
      <c r="AE332" s="161">
        <v>1.4516113305135279E-2</v>
      </c>
      <c r="AF332" s="161">
        <f t="shared" si="72"/>
        <v>1.4415361191937164E-2</v>
      </c>
      <c r="AG332" s="161">
        <f t="shared" si="73"/>
        <v>1.4179669649937167E-2</v>
      </c>
      <c r="AH332" s="161">
        <f t="shared" si="74"/>
        <v>1.3964019141031007E-2</v>
      </c>
      <c r="AI332" s="161"/>
      <c r="AJ332" s="161"/>
      <c r="AK332" s="161">
        <f>VLOOKUP(eurostat_source[[#This Row],[energy carrier EUCalc]],$B$7:$AN$20,COLUMN()-COLUMN($AD$25),FALSE)*eurostat_source[[#This Row],[2020 1]]</f>
        <v>0</v>
      </c>
      <c r="AL332" s="161">
        <f>VLOOKUP(eurostat_source[[#This Row],[energy carrier EUCalc]],$B$7:$AN$20,COLUMN()-COLUMN($AD$25),FALSE)*eurostat_source[[#This Row],[2020 1]]</f>
        <v>0</v>
      </c>
      <c r="AM332" s="161">
        <f>VLOOKUP(eurostat_source[[#This Row],[energy carrier EUCalc]],$B$7:$AN$20,COLUMN()-COLUMN($AD$25),FALSE)*eurostat_source[[#This Row],[2020 1]]</f>
        <v>0</v>
      </c>
      <c r="AN332" s="161">
        <f>VLOOKUP(eurostat_source[[#This Row],[energy carrier EUCalc]],$B$7:$AN$20,COLUMN()-COLUMN($AD$25),FALSE)*eurostat_source[[#This Row],[2020 1]]</f>
        <v>0</v>
      </c>
    </row>
    <row r="333" spans="1:40" x14ac:dyDescent="0.3">
      <c r="A333" t="str">
        <f t="shared" si="71"/>
        <v>solid-wasteUnited Kingdom</v>
      </c>
      <c r="B333" t="s">
        <v>4</v>
      </c>
      <c r="C333" t="s">
        <v>78</v>
      </c>
      <c r="D333" s="161">
        <v>0</v>
      </c>
      <c r="E333" s="161">
        <v>0</v>
      </c>
      <c r="F333" s="161">
        <v>0</v>
      </c>
      <c r="G333" s="161">
        <v>0</v>
      </c>
      <c r="H333" s="161">
        <v>0</v>
      </c>
      <c r="I333" s="161">
        <v>0</v>
      </c>
      <c r="J333" s="161">
        <v>0</v>
      </c>
      <c r="K333" s="161">
        <v>0</v>
      </c>
      <c r="L333" s="161">
        <v>0</v>
      </c>
      <c r="M333" s="161">
        <v>0</v>
      </c>
      <c r="N333" s="161">
        <v>0</v>
      </c>
      <c r="O333" s="161">
        <v>2.7273600792744243E-4</v>
      </c>
      <c r="P333" s="161">
        <v>2.7772941245706264E-4</v>
      </c>
      <c r="Q333" s="161">
        <v>2.7012838675197058E-4</v>
      </c>
      <c r="R333" s="161">
        <v>2.6506795990705642E-4</v>
      </c>
      <c r="S333" s="161">
        <v>2.7341801796233766E-4</v>
      </c>
      <c r="T333" s="161">
        <v>2.8052238997370362E-4</v>
      </c>
      <c r="U333" s="161">
        <v>2.9074503885304906E-4</v>
      </c>
      <c r="V333" s="161">
        <v>1.9905958470605627E-4</v>
      </c>
      <c r="W333" s="161">
        <v>1.9904496693748264E-4</v>
      </c>
      <c r="X333" s="161">
        <v>2.4061872355462215E-4</v>
      </c>
      <c r="Y333" s="161">
        <v>2.8606583038251764E-4</v>
      </c>
      <c r="Z333" s="161">
        <v>2.8021288357438223E-4</v>
      </c>
      <c r="AA333" s="161">
        <v>3.5756249876399703E-4</v>
      </c>
      <c r="AB333" s="161">
        <v>3.939789988952261E-4</v>
      </c>
      <c r="AC333" s="161">
        <v>3.2267562563931566E-4</v>
      </c>
      <c r="AD333" s="161">
        <v>2.4990029098710041E-4</v>
      </c>
      <c r="AE333" s="161">
        <v>3.6200244389675095E-4</v>
      </c>
      <c r="AF333" s="161">
        <f t="shared" si="72"/>
        <v>3.6912818440112114E-4</v>
      </c>
      <c r="AG333" s="161">
        <f t="shared" si="73"/>
        <v>3.8613504437062763E-4</v>
      </c>
      <c r="AH333" s="161">
        <f t="shared" si="74"/>
        <v>4.0484405211394214E-4</v>
      </c>
      <c r="AI333" s="161"/>
      <c r="AJ333" s="161"/>
      <c r="AK333" s="161">
        <f>VLOOKUP(eurostat_source[[#This Row],[energy carrier EUCalc]],$B$7:$AN$20,COLUMN()-COLUMN($AD$25),FALSE)*eurostat_source[[#This Row],[2020 1]]</f>
        <v>0</v>
      </c>
      <c r="AL333" s="161">
        <f>VLOOKUP(eurostat_source[[#This Row],[energy carrier EUCalc]],$B$7:$AN$20,COLUMN()-COLUMN($AD$25),FALSE)*eurostat_source[[#This Row],[2020 1]]</f>
        <v>0</v>
      </c>
      <c r="AM333" s="161">
        <f>VLOOKUP(eurostat_source[[#This Row],[energy carrier EUCalc]],$B$7:$AN$20,COLUMN()-COLUMN($AD$25),FALSE)*eurostat_source[[#This Row],[2020 1]]</f>
        <v>0</v>
      </c>
      <c r="AN333" s="161">
        <f>VLOOKUP(eurostat_source[[#This Row],[energy carrier EUCalc]],$B$7:$AN$20,COLUMN()-COLUMN($AD$25),FALSE)*eurostat_source[[#This Row],[2020 1]]</f>
        <v>0</v>
      </c>
    </row>
    <row r="334" spans="1:40" x14ac:dyDescent="0.3">
      <c r="A334" t="str">
        <f t="shared" si="71"/>
        <v>liquid-ff-heatingoilSwitzerland</v>
      </c>
      <c r="B334" t="s">
        <v>14</v>
      </c>
      <c r="C334" s="81" t="s">
        <v>34</v>
      </c>
      <c r="D334" s="161">
        <f>[2]_CH_NRG_Bal_T17a!X5</f>
        <v>0.7063013483713334</v>
      </c>
      <c r="E334" s="161">
        <f>[2]_CH_NRG_Bal_T17a!Y5</f>
        <v>0.6946710139689779</v>
      </c>
      <c r="F334" s="161">
        <f>[2]_CH_NRG_Bal_T17a!Z5</f>
        <v>0.69285674962297983</v>
      </c>
      <c r="G334" s="161">
        <f>[2]_CH_NRG_Bal_T17a!AA5</f>
        <v>0.67884781126282656</v>
      </c>
      <c r="H334" s="161">
        <f>[2]_CH_NRG_Bal_T17a!AB5</f>
        <v>0.67830076662046856</v>
      </c>
      <c r="I334" s="161">
        <f>[2]_CH_NRG_Bal_T17a!AC5</f>
        <v>0.6730820464236964</v>
      </c>
      <c r="J334" s="161">
        <f>[2]_CH_NRG_Bal_T17a!AD5</f>
        <v>0.65826340689403218</v>
      </c>
      <c r="K334" s="161">
        <f>[2]_CH_NRG_Bal_T17a!AE5</f>
        <v>0.66572794089874199</v>
      </c>
      <c r="L334" s="161">
        <f>[2]_CH_NRG_Bal_T17a!AF5</f>
        <v>0.66647245606422212</v>
      </c>
      <c r="M334" s="161">
        <f>[2]_CH_NRG_Bal_T17a!AG5</f>
        <v>0.6520557418254872</v>
      </c>
      <c r="N334" s="161">
        <f>[2]_CH_NRG_Bal_T17a!AH5</f>
        <v>0.64229244877788605</v>
      </c>
      <c r="O334" s="161">
        <f>[2]_CH_NRG_Bal_T17a!AI5</f>
        <v>0.64484631980903151</v>
      </c>
      <c r="P334" s="161">
        <f>[2]_CH_NRG_Bal_T17a!AJ5</f>
        <v>0.63909196024441461</v>
      </c>
      <c r="Q334" s="161">
        <f>[2]_CH_NRG_Bal_T17a!AK5</f>
        <v>0.63885101909034636</v>
      </c>
      <c r="R334" s="161">
        <f>[2]_CH_NRG_Bal_T17a!AL5</f>
        <v>0.63137310027796212</v>
      </c>
      <c r="S334" s="161">
        <f>[2]_CH_NRG_Bal_T17a!AM5</f>
        <v>0.62680596233679364</v>
      </c>
      <c r="T334" s="161">
        <f>[2]_CH_NRG_Bal_T17a!AN5</f>
        <v>0.62190090592536307</v>
      </c>
      <c r="U334" s="161">
        <f>[2]_CH_NRG_Bal_T17a!AO5</f>
        <v>0.59879313077874319</v>
      </c>
      <c r="V334" s="161">
        <f>[2]_CH_NRG_Bal_T17a!AP5</f>
        <v>0.5951130773128197</v>
      </c>
      <c r="W334" s="161">
        <f>[2]_CH_NRG_Bal_T17a!AQ5</f>
        <v>0.58674930775534451</v>
      </c>
      <c r="X334" s="161">
        <f>[2]_CH_NRG_Bal_T17a!AR5</f>
        <v>0.57767327408733959</v>
      </c>
      <c r="Y334" s="161">
        <f>[2]_CH_NRG_Bal_T17a!AS5</f>
        <v>0.55168505651728417</v>
      </c>
      <c r="Z334" s="161">
        <f>[2]_CH_NRG_Bal_T17a!AT5</f>
        <v>0.54588599832200146</v>
      </c>
      <c r="AA334" s="161">
        <f>[2]_CH_NRG_Bal_T17a!AU5</f>
        <v>0.54118905038074261</v>
      </c>
      <c r="AB334" s="161">
        <f>[2]_CH_NRG_Bal_T17a!AV5</f>
        <v>0.51181096091586342</v>
      </c>
      <c r="AC334" s="161">
        <f>[2]_CH_NRG_Bal_T17a!AW5</f>
        <v>0.50792379696405943</v>
      </c>
      <c r="AD334" s="161">
        <f>[2]_CH_NRG_Bal_T17a!AX5</f>
        <v>0.50087209362393759</v>
      </c>
      <c r="AE334" s="161">
        <f>[2]_CH_NRG_Bal_T17a!AY5</f>
        <v>0.48663689809513805</v>
      </c>
      <c r="AF334" s="161">
        <f t="shared" si="72"/>
        <v>0.47542127482677754</v>
      </c>
      <c r="AG334" s="161">
        <f t="shared" si="73"/>
        <v>0.46345209457817332</v>
      </c>
      <c r="AH334" s="161">
        <f t="shared" si="74"/>
        <v>0.45112237326045623</v>
      </c>
      <c r="AI334" s="161"/>
      <c r="AJ334" s="161"/>
      <c r="AK334" s="161">
        <f>VLOOKUP(eurostat_source[[#This Row],[energy carrier EUCalc]],$B$7:$AN$20,COLUMN()-COLUMN($AD$25),FALSE)*eurostat_source[[#This Row],[2020 1]]</f>
        <v>0</v>
      </c>
      <c r="AL334" s="161">
        <f>VLOOKUP(eurostat_source[[#This Row],[energy carrier EUCalc]],$B$7:$AN$20,COLUMN()-COLUMN($AD$25),FALSE)*eurostat_source[[#This Row],[2020 1]]</f>
        <v>0</v>
      </c>
      <c r="AM334" s="161">
        <f>VLOOKUP(eurostat_source[[#This Row],[energy carrier EUCalc]],$B$7:$AN$20,COLUMN()-COLUMN($AD$25),FALSE)*eurostat_source[[#This Row],[2020 1]]</f>
        <v>0</v>
      </c>
      <c r="AN334" s="161">
        <f>VLOOKUP(eurostat_source[[#This Row],[energy carrier EUCalc]],$B$7:$AN$20,COLUMN()-COLUMN($AD$25),FALSE)*eurostat_source[[#This Row],[2020 1]]</f>
        <v>0</v>
      </c>
    </row>
    <row r="335" spans="1:40" x14ac:dyDescent="0.3">
      <c r="A335" t="str">
        <f t="shared" si="71"/>
        <v>gas-ff-naturalSwitzerland</v>
      </c>
      <c r="B335" t="s">
        <v>14</v>
      </c>
      <c r="C335" s="81" t="s">
        <v>33</v>
      </c>
      <c r="D335" s="161">
        <f>[2]_CH_NRG_Bal_T17a!X6</f>
        <v>0.11922665833573817</v>
      </c>
      <c r="E335" s="161">
        <f>[2]_CH_NRG_Bal_T17a!Y6</f>
        <v>0.12826033497898015</v>
      </c>
      <c r="F335" s="161">
        <f>[2]_CH_NRG_Bal_T17a!Z6</f>
        <v>0.13464252790669906</v>
      </c>
      <c r="G335" s="161">
        <f>[2]_CH_NRG_Bal_T17a!AA6</f>
        <v>0.14264618260999865</v>
      </c>
      <c r="H335" s="161">
        <f>[2]_CH_NRG_Bal_T17a!AB6</f>
        <v>0.14345567195762374</v>
      </c>
      <c r="I335" s="161">
        <f>[2]_CH_NRG_Bal_T17a!AC6</f>
        <v>0.15348183410279387</v>
      </c>
      <c r="J335" s="161">
        <f>[2]_CH_NRG_Bal_T17a!AD6</f>
        <v>0.16542171807025197</v>
      </c>
      <c r="K335" s="161">
        <f>[2]_CH_NRG_Bal_T17a!AE6</f>
        <v>0.16129803431183129</v>
      </c>
      <c r="L335" s="161">
        <f>[2]_CH_NRG_Bal_T17a!AF6</f>
        <v>0.1630845518612683</v>
      </c>
      <c r="M335" s="161">
        <f>[2]_CH_NRG_Bal_T17a!AG6</f>
        <v>0.17458514381528961</v>
      </c>
      <c r="N335" s="161">
        <f>[2]_CH_NRG_Bal_T17a!AH6</f>
        <v>0.17894918735761348</v>
      </c>
      <c r="O335" s="161">
        <f>[2]_CH_NRG_Bal_T17a!AI6</f>
        <v>0.17810919442278939</v>
      </c>
      <c r="P335" s="161">
        <f>[2]_CH_NRG_Bal_T17a!AJ6</f>
        <v>0.18260582377439466</v>
      </c>
      <c r="Q335" s="161">
        <f>[2]_CH_NRG_Bal_T17a!AK6</f>
        <v>0.18469798262370307</v>
      </c>
      <c r="R335" s="161">
        <f>[2]_CH_NRG_Bal_T17a!AL6</f>
        <v>0.19051885051232978</v>
      </c>
      <c r="S335" s="161">
        <f>[2]_CH_NRG_Bal_T17a!AM6</f>
        <v>0.19239430626913132</v>
      </c>
      <c r="T335" s="161">
        <f>[2]_CH_NRG_Bal_T17a!AN6</f>
        <v>0.19115456060153321</v>
      </c>
      <c r="U335" s="161">
        <f>[2]_CH_NRG_Bal_T17a!AO6</f>
        <v>0.20398317981032726</v>
      </c>
      <c r="V335" s="161">
        <f>[2]_CH_NRG_Bal_T17a!AP6</f>
        <v>0.20725220992359036</v>
      </c>
      <c r="W335" s="161">
        <f>[2]_CH_NRG_Bal_T17a!AQ6</f>
        <v>0.21132326273169677</v>
      </c>
      <c r="X335" s="161">
        <f>[2]_CH_NRG_Bal_T17a!AR6</f>
        <v>0.22265507287112982</v>
      </c>
      <c r="Y335" s="161">
        <f>[2]_CH_NRG_Bal_T17a!AS6</f>
        <v>0.2317694789138843</v>
      </c>
      <c r="Z335" s="161">
        <f>[2]_CH_NRG_Bal_T17a!AT6</f>
        <v>0.24364813834228474</v>
      </c>
      <c r="AA335" s="161">
        <f>[2]_CH_NRG_Bal_T17a!AU6</f>
        <v>0.24768316617601546</v>
      </c>
      <c r="AB335" s="161">
        <f>[2]_CH_NRG_Bal_T17a!AV6</f>
        <v>0.25770210169679747</v>
      </c>
      <c r="AC335" s="161">
        <f>[2]_CH_NRG_Bal_T17a!AW6</f>
        <v>0.263234168480659</v>
      </c>
      <c r="AD335" s="161">
        <f>[2]_CH_NRG_Bal_T17a!AX6</f>
        <v>0.26845377551774391</v>
      </c>
      <c r="AE335" s="161">
        <f>[2]_CH_NRG_Bal_T17a!AY6</f>
        <v>0.2759012019891573</v>
      </c>
      <c r="AF335" s="161">
        <f t="shared" si="72"/>
        <v>0.28309300420704031</v>
      </c>
      <c r="AG335" s="161">
        <f t="shared" si="73"/>
        <v>0.2906770836353853</v>
      </c>
      <c r="AH335" s="161">
        <f t="shared" si="74"/>
        <v>0.29861246572575417</v>
      </c>
      <c r="AI335" s="161"/>
      <c r="AJ335" s="161"/>
      <c r="AK335" s="161">
        <f>VLOOKUP(eurostat_source[[#This Row],[energy carrier EUCalc]],$B$7:$AN$20,COLUMN()-COLUMN($AD$25),FALSE)*eurostat_source[[#This Row],[2020 1]]</f>
        <v>0</v>
      </c>
      <c r="AL335" s="161">
        <f>VLOOKUP(eurostat_source[[#This Row],[energy carrier EUCalc]],$B$7:$AN$20,COLUMN()-COLUMN($AD$25),FALSE)*eurostat_source[[#This Row],[2020 1]]</f>
        <v>0</v>
      </c>
      <c r="AM335" s="161">
        <f>VLOOKUP(eurostat_source[[#This Row],[energy carrier EUCalc]],$B$7:$AN$20,COLUMN()-COLUMN($AD$25),FALSE)*eurostat_source[[#This Row],[2020 1]]</f>
        <v>0</v>
      </c>
      <c r="AN335" s="161">
        <f>VLOOKUP(eurostat_source[[#This Row],[energy carrier EUCalc]],$B$7:$AN$20,COLUMN()-COLUMN($AD$25),FALSE)*eurostat_source[[#This Row],[2020 1]]</f>
        <v>0</v>
      </c>
    </row>
    <row r="336" spans="1:40" x14ac:dyDescent="0.3">
      <c r="A336" t="str">
        <f t="shared" si="71"/>
        <v>solid-ff-coalSwitzerland</v>
      </c>
      <c r="B336" t="s">
        <v>14</v>
      </c>
      <c r="C336" s="81" t="s">
        <v>39</v>
      </c>
      <c r="D336" s="161">
        <f>[2]_CH_NRG_Bal_T17a!X7</f>
        <v>3.6692840597394413E-3</v>
      </c>
      <c r="E336" s="161">
        <f>[2]_CH_NRG_Bal_T17a!Y7</f>
        <v>4.1147423512674459E-3</v>
      </c>
      <c r="F336" s="161">
        <f>[2]_CH_NRG_Bal_T17a!Z7</f>
        <v>3.4109790712278081E-3</v>
      </c>
      <c r="G336" s="161">
        <f>[2]_CH_NRG_Bal_T17a!AA7</f>
        <v>3.0527989396207772E-3</v>
      </c>
      <c r="H336" s="161">
        <f>[2]_CH_NRG_Bal_T17a!AB7</f>
        <v>2.929626583653248E-3</v>
      </c>
      <c r="I336" s="161">
        <f>[2]_CH_NRG_Bal_T17a!AC7</f>
        <v>2.6176674494882896E-3</v>
      </c>
      <c r="J336" s="161">
        <f>[2]_CH_NRG_Bal_T17a!AD7</f>
        <v>1.424820919137082E-3</v>
      </c>
      <c r="K336" s="161">
        <f>[2]_CH_NRG_Bal_T17a!AE7</f>
        <v>1.2959955383370486E-3</v>
      </c>
      <c r="L336" s="161">
        <f>[2]_CH_NRG_Bal_T17a!AF7</f>
        <v>7.9913402136469003E-4</v>
      </c>
      <c r="M336" s="161">
        <f>[2]_CH_NRG_Bal_T17a!AG7</f>
        <v>8.1076858878808764E-4</v>
      </c>
      <c r="N336" s="161">
        <f>[2]_CH_NRG_Bal_T17a!AH7</f>
        <v>8.1066178579673558E-4</v>
      </c>
      <c r="O336" s="161">
        <f>[2]_CH_NRG_Bal_T17a!AI7</f>
        <v>7.7168367292367089E-4</v>
      </c>
      <c r="P336" s="161">
        <f>[2]_CH_NRG_Bal_T17a!AJ7</f>
        <v>7.9744838459478427E-4</v>
      </c>
      <c r="Q336" s="161">
        <f>[2]_CH_NRG_Bal_T17a!AK7</f>
        <v>7.5577329191772974E-4</v>
      </c>
      <c r="R336" s="161">
        <f>[2]_CH_NRG_Bal_T17a!AL7</f>
        <v>2.3215884687325006E-3</v>
      </c>
      <c r="S336" s="161">
        <f>[2]_CH_NRG_Bal_T17a!AM7</f>
        <v>2.2825299242508995E-3</v>
      </c>
      <c r="T336" s="161">
        <f>[2]_CH_NRG_Bal_T17a!AN7</f>
        <v>2.3622223816852661E-3</v>
      </c>
      <c r="U336" s="161">
        <f>[2]_CH_NRG_Bal_T17a!AO7</f>
        <v>2.6335853606038349E-3</v>
      </c>
      <c r="V336" s="161">
        <f>[2]_CH_NRG_Bal_T17a!AP7</f>
        <v>2.4726699828835587E-3</v>
      </c>
      <c r="W336" s="161">
        <f>[2]_CH_NRG_Bal_T17a!AQ7</f>
        <v>2.5165092191167999E-3</v>
      </c>
      <c r="X336" s="161">
        <f>[2]_CH_NRG_Bal_T17a!AR7</f>
        <v>2.3358423237464696E-3</v>
      </c>
      <c r="Y336" s="161">
        <f>[2]_CH_NRG_Bal_T17a!AS7</f>
        <v>2.1486187233678584E-3</v>
      </c>
      <c r="Z336" s="161">
        <f>[2]_CH_NRG_Bal_T17a!AT7</f>
        <v>1.9653907746188829E-3</v>
      </c>
      <c r="AA336" s="161">
        <f>[2]_CH_NRG_Bal_T17a!AU7</f>
        <v>1.8450936923211875E-3</v>
      </c>
      <c r="AB336" s="161">
        <f>[2]_CH_NRG_Bal_T17a!AV7</f>
        <v>1.5387335066898758E-3</v>
      </c>
      <c r="AC336" s="161">
        <f>[2]_CH_NRG_Bal_T17a!AW7</f>
        <v>1.4446647612165301E-3</v>
      </c>
      <c r="AD336" s="161">
        <f>[2]_CH_NRG_Bal_T17a!AX7</f>
        <v>1.3911927021920565E-3</v>
      </c>
      <c r="AE336" s="161">
        <f>[2]_CH_NRG_Bal_T17a!AY7</f>
        <v>7.2211766324505164E-4</v>
      </c>
      <c r="AF336" s="161">
        <f t="shared" si="72"/>
        <v>5.309708935091733E-4</v>
      </c>
      <c r="AG336" s="161">
        <f t="shared" si="73"/>
        <v>3.3680098457173474E-4</v>
      </c>
      <c r="AH336" s="161">
        <f t="shared" si="74"/>
        <v>1.1883016111722823E-4</v>
      </c>
      <c r="AI336" s="161"/>
      <c r="AJ336" s="161"/>
      <c r="AK336" s="161">
        <f>VLOOKUP(eurostat_source[[#This Row],[energy carrier EUCalc]],$B$7:$AN$20,COLUMN()-COLUMN($AD$25),FALSE)*eurostat_source[[#This Row],[2020 1]]</f>
        <v>0</v>
      </c>
      <c r="AL336" s="161">
        <f>VLOOKUP(eurostat_source[[#This Row],[energy carrier EUCalc]],$B$7:$AN$20,COLUMN()-COLUMN($AD$25),FALSE)*eurostat_source[[#This Row],[2020 1]]</f>
        <v>0</v>
      </c>
      <c r="AM336" s="161">
        <f>VLOOKUP(eurostat_source[[#This Row],[energy carrier EUCalc]],$B$7:$AN$20,COLUMN()-COLUMN($AD$25),FALSE)*eurostat_source[[#This Row],[2020 1]]</f>
        <v>0</v>
      </c>
      <c r="AN336" s="161">
        <f>VLOOKUP(eurostat_source[[#This Row],[energy carrier EUCalc]],$B$7:$AN$20,COLUMN()-COLUMN($AD$25),FALSE)*eurostat_source[[#This Row],[2020 1]]</f>
        <v>0</v>
      </c>
    </row>
    <row r="337" spans="1:40" x14ac:dyDescent="0.3">
      <c r="A337" t="str">
        <f t="shared" si="71"/>
        <v>electricitySwitzerland</v>
      </c>
      <c r="B337" t="s">
        <v>14</v>
      </c>
      <c r="C337" s="81" t="s">
        <v>35</v>
      </c>
      <c r="D337" s="161">
        <f>[2]_CH_NRG_Bal_T17a!X8</f>
        <v>6.0809692936819419E-2</v>
      </c>
      <c r="E337" s="161">
        <f>[2]_CH_NRG_Bal_T17a!Y8</f>
        <v>6.0026831535785898E-2</v>
      </c>
      <c r="F337" s="161">
        <f>[2]_CH_NRG_Bal_T17a!Z8</f>
        <v>6.1582372384400633E-2</v>
      </c>
      <c r="G337" s="161">
        <f>[2]_CH_NRG_Bal_T17a!AA8</f>
        <v>6.4500289080295689E-2</v>
      </c>
      <c r="H337" s="161">
        <f>[2]_CH_NRG_Bal_T17a!AB8</f>
        <v>6.843933914898806E-2</v>
      </c>
      <c r="I337" s="161">
        <f>[2]_CH_NRG_Bal_T17a!AC8</f>
        <v>6.6008597729751928E-2</v>
      </c>
      <c r="J337" s="161">
        <f>[2]_CH_NRG_Bal_T17a!AD8</f>
        <v>6.6128785179337138E-2</v>
      </c>
      <c r="K337" s="161">
        <f>[2]_CH_NRG_Bal_T17a!AE8</f>
        <v>6.9159572123799085E-2</v>
      </c>
      <c r="L337" s="161">
        <f>[2]_CH_NRG_Bal_T17a!AF8</f>
        <v>6.8203800481511576E-2</v>
      </c>
      <c r="M337" s="161">
        <f>[2]_CH_NRG_Bal_T17a!AG8</f>
        <v>7.1192349514835343E-2</v>
      </c>
      <c r="N337" s="161">
        <f>[2]_CH_NRG_Bal_T17a!AH8</f>
        <v>7.7493466408560752E-2</v>
      </c>
      <c r="O337" s="161">
        <f>[2]_CH_NRG_Bal_T17a!AI8</f>
        <v>7.5422058793654809E-2</v>
      </c>
      <c r="P337" s="161">
        <f>[2]_CH_NRG_Bal_T17a!AJ8</f>
        <v>7.8963451113311253E-2</v>
      </c>
      <c r="Q337" s="161">
        <f>[2]_CH_NRG_Bal_T17a!AK8</f>
        <v>7.6610402828239235E-2</v>
      </c>
      <c r="R337" s="161">
        <f>[2]_CH_NRG_Bal_T17a!AL8</f>
        <v>7.8482951956114211E-2</v>
      </c>
      <c r="S337" s="161">
        <f>[2]_CH_NRG_Bal_T17a!AM8</f>
        <v>7.9467031323381093E-2</v>
      </c>
      <c r="T337" s="161">
        <f>[2]_CH_NRG_Bal_T17a!AN8</f>
        <v>8.2604476160622498E-2</v>
      </c>
      <c r="U337" s="161">
        <f>[2]_CH_NRG_Bal_T17a!AO8</f>
        <v>9.0894358263204966E-2</v>
      </c>
      <c r="V337" s="161">
        <f>[2]_CH_NRG_Bal_T17a!AP8</f>
        <v>8.7416451057795011E-2</v>
      </c>
      <c r="W337" s="161">
        <f>[2]_CH_NRG_Bal_T17a!AQ8</f>
        <v>8.9076767907202523E-2</v>
      </c>
      <c r="X337" s="161">
        <f>[2]_CH_NRG_Bal_T17a!AR8</f>
        <v>8.5898747163352038E-2</v>
      </c>
      <c r="Y337" s="161">
        <f>[2]_CH_NRG_Bal_T17a!AS8</f>
        <v>0.10153184076257768</v>
      </c>
      <c r="Z337" s="161">
        <f>[2]_CH_NRG_Bal_T17a!AT8</f>
        <v>9.4900929963676536E-2</v>
      </c>
      <c r="AA337" s="161">
        <f>[2]_CH_NRG_Bal_T17a!AU8</f>
        <v>9.1198077771962746E-2</v>
      </c>
      <c r="AB337" s="161">
        <f>[2]_CH_NRG_Bal_T17a!AV8</f>
        <v>0.11116194692204436</v>
      </c>
      <c r="AC337" s="161">
        <f>[2]_CH_NRG_Bal_T17a!AW8</f>
        <v>0.1070772020159671</v>
      </c>
      <c r="AD337" s="161">
        <f>[2]_CH_NRG_Bal_T17a!AX8</f>
        <v>0.10485435084610482</v>
      </c>
      <c r="AE337" s="161">
        <f>[2]_CH_NRG_Bal_T17a!AY8</f>
        <v>0.10970803522886516</v>
      </c>
      <c r="AF337" s="161">
        <f t="shared" si="72"/>
        <v>0.11158940292543118</v>
      </c>
      <c r="AG337" s="161">
        <f t="shared" si="73"/>
        <v>0.1140066981121948</v>
      </c>
      <c r="AH337" s="161">
        <f t="shared" si="74"/>
        <v>0.11649969113269402</v>
      </c>
      <c r="AI337" s="161"/>
      <c r="AJ337" s="161"/>
      <c r="AK337" s="161">
        <f>VLOOKUP(eurostat_source[[#This Row],[energy carrier EUCalc]],$B$7:$AN$20,COLUMN()-COLUMN($AD$25),FALSE)*eurostat_source[[#This Row],[2020 1]]</f>
        <v>0</v>
      </c>
      <c r="AL337" s="161">
        <f>VLOOKUP(eurostat_source[[#This Row],[energy carrier EUCalc]],$B$7:$AN$20,COLUMN()-COLUMN($AD$25),FALSE)*eurostat_source[[#This Row],[2020 1]]</f>
        <v>0</v>
      </c>
      <c r="AM337" s="161">
        <f>VLOOKUP(eurostat_source[[#This Row],[energy carrier EUCalc]],$B$7:$AN$20,COLUMN()-COLUMN($AD$25),FALSE)*eurostat_source[[#This Row],[2020 1]]</f>
        <v>0</v>
      </c>
      <c r="AN337" s="161">
        <f>VLOOKUP(eurostat_source[[#This Row],[energy carrier EUCalc]],$B$7:$AN$20,COLUMN()-COLUMN($AD$25),FALSE)*eurostat_source[[#This Row],[2020 1]]</f>
        <v>0</v>
      </c>
    </row>
    <row r="338" spans="1:40" x14ac:dyDescent="0.3">
      <c r="A338" t="str">
        <f t="shared" si="71"/>
        <v>solid-bioSwitzerland</v>
      </c>
      <c r="B338" t="s">
        <v>14</v>
      </c>
      <c r="C338" s="81" t="s">
        <v>77</v>
      </c>
      <c r="D338" s="161">
        <f>[2]_CH_NRG_Bal_T17a!X9</f>
        <v>0.10999301629636961</v>
      </c>
      <c r="E338" s="161">
        <f>[2]_CH_NRG_Bal_T17a!Y9</f>
        <v>0.11292707716498858</v>
      </c>
      <c r="F338" s="161">
        <f>[2]_CH_NRG_Bal_T17a!Z9</f>
        <v>0.1075073710146927</v>
      </c>
      <c r="G338" s="161">
        <f>[2]_CH_NRG_Bal_T17a!AA9</f>
        <v>0.11095291810725839</v>
      </c>
      <c r="H338" s="161">
        <f>[2]_CH_NRG_Bal_T17a!AB9</f>
        <v>0.10687459568926638</v>
      </c>
      <c r="I338" s="161">
        <f>[2]_CH_NRG_Bal_T17a!AC9</f>
        <v>0.10480985429426942</v>
      </c>
      <c r="J338" s="161">
        <f>[2]_CH_NRG_Bal_T17a!AD9</f>
        <v>0.10876126893724176</v>
      </c>
      <c r="K338" s="161">
        <f>[2]_CH_NRG_Bal_T17a!AE9</f>
        <v>0.10251845712729055</v>
      </c>
      <c r="L338" s="161">
        <f>[2]_CH_NRG_Bal_T17a!AF9</f>
        <v>0.1014400575716332</v>
      </c>
      <c r="M338" s="161">
        <f>[2]_CH_NRG_Bal_T17a!AG9</f>
        <v>0.10135599625559974</v>
      </c>
      <c r="N338" s="161">
        <f>[2]_CH_NRG_Bal_T17a!AH9</f>
        <v>0.10045423567014283</v>
      </c>
      <c r="O338" s="161">
        <f>[2]_CH_NRG_Bal_T17a!AI9</f>
        <v>0.10085074330160058</v>
      </c>
      <c r="P338" s="161">
        <f>[2]_CH_NRG_Bal_T17a!AJ9</f>
        <v>9.8541316483284888E-2</v>
      </c>
      <c r="Q338" s="161">
        <f>[2]_CH_NRG_Bal_T17a!AK9</f>
        <v>9.9084822165793646E-2</v>
      </c>
      <c r="R338" s="161">
        <f>[2]_CH_NRG_Bal_T17a!AL9</f>
        <v>9.7303508784861326E-2</v>
      </c>
      <c r="S338" s="161">
        <f>[2]_CH_NRG_Bal_T17a!AM9</f>
        <v>9.9050170146443142E-2</v>
      </c>
      <c r="T338" s="161">
        <f>[2]_CH_NRG_Bal_T17a!AN9</f>
        <v>0.10197783493079586</v>
      </c>
      <c r="U338" s="161">
        <f>[2]_CH_NRG_Bal_T17a!AO9</f>
        <v>0.10369574578712071</v>
      </c>
      <c r="V338" s="161">
        <f>[2]_CH_NRG_Bal_T17a!AP9</f>
        <v>0.10774559172291134</v>
      </c>
      <c r="W338" s="161">
        <f>[2]_CH_NRG_Bal_T17a!AQ9</f>
        <v>0.11033415238663953</v>
      </c>
      <c r="X338" s="161">
        <f>[2]_CH_NRG_Bal_T17a!AR9</f>
        <v>0.11143706355443206</v>
      </c>
      <c r="Y338" s="161">
        <f>[2]_CH_NRG_Bal_T17a!AS9</f>
        <v>0.11286500508288599</v>
      </c>
      <c r="Z338" s="161">
        <f>[2]_CH_NRG_Bal_T17a!AT9</f>
        <v>0.11359954259741843</v>
      </c>
      <c r="AA338" s="161">
        <f>[2]_CH_NRG_Bal_T17a!AU9</f>
        <v>0.11808461197895792</v>
      </c>
      <c r="AB338" s="161">
        <f>[2]_CH_NRG_Bal_T17a!AV9</f>
        <v>0.11778625695860491</v>
      </c>
      <c r="AC338" s="161">
        <f>[2]_CH_NRG_Bal_T17a!AW9</f>
        <v>0.12032016777809799</v>
      </c>
      <c r="AD338" s="161">
        <f>[2]_CH_NRG_Bal_T17a!AX9</f>
        <v>0.12442858731002164</v>
      </c>
      <c r="AE338" s="161">
        <f>[2]_CH_NRG_Bal_T17a!AY9</f>
        <v>0.12703174702359432</v>
      </c>
      <c r="AF338" s="161">
        <f t="shared" si="72"/>
        <v>0.12936534714724168</v>
      </c>
      <c r="AG338" s="161">
        <f t="shared" si="73"/>
        <v>0.13152732268967471</v>
      </c>
      <c r="AH338" s="161">
        <f t="shared" si="74"/>
        <v>0.13364663971997823</v>
      </c>
      <c r="AI338" s="161"/>
      <c r="AJ338" s="161"/>
      <c r="AK338" s="161">
        <f>VLOOKUP(eurostat_source[[#This Row],[energy carrier EUCalc]],$B$7:$AN$20,COLUMN()-COLUMN($AD$25),FALSE)*eurostat_source[[#This Row],[2020 1]]</f>
        <v>0</v>
      </c>
      <c r="AL338" s="161">
        <f>VLOOKUP(eurostat_source[[#This Row],[energy carrier EUCalc]],$B$7:$AN$20,COLUMN()-COLUMN($AD$25),FALSE)*eurostat_source[[#This Row],[2020 1]]</f>
        <v>0</v>
      </c>
      <c r="AM338" s="161">
        <f>VLOOKUP(eurostat_source[[#This Row],[energy carrier EUCalc]],$B$7:$AN$20,COLUMN()-COLUMN($AD$25),FALSE)*eurostat_source[[#This Row],[2020 1]]</f>
        <v>0</v>
      </c>
      <c r="AN338" s="161">
        <f>VLOOKUP(eurostat_source[[#This Row],[energy carrier EUCalc]],$B$7:$AN$20,COLUMN()-COLUMN($AD$25),FALSE)*eurostat_source[[#This Row],[2020 1]]</f>
        <v>0</v>
      </c>
    </row>
  </sheetData>
  <hyperlinks>
    <hyperlink ref="B21" r:id="rId1" xr:uid="{4C761999-2B54-4E2D-ADB3-7748FAE85E12}"/>
    <hyperlink ref="B22" r:id="rId2" xr:uid="{68E0BB2C-A0CF-44D6-828A-7A877681F52E}"/>
  </hyperlink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/>
    <col min="3" max="3" width="16.5546875" customWidth="1"/>
    <col min="23" max="23" width="12" customWidth="1"/>
    <col min="34" max="34" width="12.44140625" bestFit="1" customWidth="1"/>
    <col min="35" max="35" width="9.88671875" bestFit="1" customWidth="1"/>
    <col min="36" max="36" width="12.33203125" customWidth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80">
        <v>2020</v>
      </c>
      <c r="AI1" s="80">
        <f>AH1+5</f>
        <v>2025</v>
      </c>
      <c r="AJ1" s="80">
        <f t="shared" ref="AJ1:AN1" si="0">AI1+5</f>
        <v>2030</v>
      </c>
      <c r="AK1" s="80">
        <f t="shared" si="0"/>
        <v>2035</v>
      </c>
      <c r="AL1" s="80">
        <f t="shared" si="0"/>
        <v>2040</v>
      </c>
      <c r="AM1" s="80">
        <f t="shared" si="0"/>
        <v>2045</v>
      </c>
      <c r="AN1" s="80">
        <f t="shared" si="0"/>
        <v>2050</v>
      </c>
      <c r="AO1" s="80">
        <v>2020</v>
      </c>
      <c r="AP1" s="80">
        <f>AO1+5</f>
        <v>2025</v>
      </c>
      <c r="AQ1" s="80">
        <f t="shared" ref="AQ1" si="1">AP1+5</f>
        <v>2030</v>
      </c>
      <c r="AR1" s="80">
        <f t="shared" ref="AR1" si="2">AQ1+5</f>
        <v>2035</v>
      </c>
      <c r="AS1" s="80">
        <f t="shared" ref="AS1" si="3">AR1+5</f>
        <v>2040</v>
      </c>
      <c r="AT1" s="80">
        <f t="shared" ref="AT1" si="4">AS1+5</f>
        <v>2045</v>
      </c>
      <c r="AU1" s="80">
        <f t="shared" ref="AU1" si="5">AT1+5</f>
        <v>2050</v>
      </c>
      <c r="AV1" s="80">
        <v>2020</v>
      </c>
      <c r="AW1" s="80">
        <f>AV1+5</f>
        <v>2025</v>
      </c>
      <c r="AX1" s="80">
        <f t="shared" ref="AX1" si="6">AW1+5</f>
        <v>2030</v>
      </c>
      <c r="AY1" s="80">
        <f t="shared" ref="AY1" si="7">AX1+5</f>
        <v>2035</v>
      </c>
      <c r="AZ1" s="80">
        <f t="shared" ref="AZ1" si="8">AY1+5</f>
        <v>2040</v>
      </c>
      <c r="BA1" s="80">
        <f t="shared" ref="BA1" si="9">AZ1+5</f>
        <v>2045</v>
      </c>
      <c r="BB1" s="80">
        <f t="shared" ref="BB1" si="10">BA1+5</f>
        <v>2050</v>
      </c>
      <c r="BC1" s="80">
        <v>2020</v>
      </c>
      <c r="BD1" s="80">
        <f>BC1+5</f>
        <v>2025</v>
      </c>
      <c r="BE1" s="80">
        <f t="shared" ref="BE1" si="11">BD1+5</f>
        <v>2030</v>
      </c>
      <c r="BF1" s="80">
        <f t="shared" ref="BF1" si="12">BE1+5</f>
        <v>2035</v>
      </c>
      <c r="BG1" s="80">
        <f t="shared" ref="BG1" si="13">BF1+5</f>
        <v>2040</v>
      </c>
      <c r="BH1" s="80">
        <f t="shared" ref="BH1" si="14">BG1+5</f>
        <v>2045</v>
      </c>
      <c r="BI1" s="80">
        <f t="shared" ref="BI1" si="15">BH1+5</f>
        <v>2050</v>
      </c>
    </row>
    <row r="2" spans="15:61" x14ac:dyDescent="0.3">
      <c r="W2" s="116"/>
      <c r="X2" s="115"/>
      <c r="Y2" s="28"/>
      <c r="Z2" s="28"/>
      <c r="AA2" s="28"/>
      <c r="AB2" s="28"/>
      <c r="AE2" s="116" t="s">
        <v>33</v>
      </c>
      <c r="AH2" s="28"/>
      <c r="AI2" s="119">
        <f ca="1">-(SUMIF(eurostat_totals[energy carrier EUCalc],$AE2,AI$30:AI$432)-SUMIF(eurostat_totals[energy carrier EUCalc],$AE2,eurostat_totals[2020 1]))</f>
        <v>8409.2921493513277</v>
      </c>
      <c r="AJ2" s="119">
        <f ca="1">-(SUMIF(eurostat_totals[energy carrier EUCalc],$AE2,AJ$30:AJ$432)-SUMIF(eurostat_totals[energy carrier EUCalc],$AE2,eurostat_totals[2020 1]))</f>
        <v>16818.584298703237</v>
      </c>
      <c r="AK2" s="119">
        <f ca="1">-(SUMIF(eurostat_totals[energy carrier EUCalc],$AE2,AK$30:AK$432)-SUMIF(eurostat_totals[energy carrier EUCalc],$AE2,eurostat_totals[2020 1]))</f>
        <v>25227.876448054565</v>
      </c>
      <c r="AL2" s="119">
        <f ca="1">-(SUMIF(eurostat_totals[energy carrier EUCalc],$AE2,AL$30:AL$432)-SUMIF(eurostat_totals[energy carrier EUCalc],$AE2,eurostat_totals[2020 1]))</f>
        <v>33637.168597406242</v>
      </c>
      <c r="AM2" s="119">
        <f ca="1">-(SUMIF(eurostat_totals[energy carrier EUCalc],$AE2,AM$30:AM$432)-SUMIF(eurostat_totals[energy carrier EUCalc],$AE2,eurostat_totals[2020 1]))</f>
        <v>42046.46074675757</v>
      </c>
      <c r="AN2" s="119">
        <f ca="1">-(SUMIF(eurostat_totals[energy carrier EUCalc],$AE2,AN$30:AN$432)-SUMIF(eurostat_totals[energy carrier EUCalc],$AE2,eurostat_totals[2020 1]))</f>
        <v>50455.75289610913</v>
      </c>
      <c r="AO2" s="28"/>
      <c r="AP2" s="119">
        <f ca="1">-(SUMIF(eurostat_totals[energy carrier EUCalc],$AE2,AP$30:AP$432)-SUMIF(eurostat_totals[energy carrier EUCalc],$AE2,eurostat_totals[2020 1]))</f>
        <v>8409.2921493513277</v>
      </c>
      <c r="AQ2" s="119">
        <f ca="1">-(SUMIF(eurostat_totals[energy carrier EUCalc],$AE2,AQ$30:AQ$432)-SUMIF(eurostat_totals[energy carrier EUCalc],$AE2,eurostat_totals[2020 1]))</f>
        <v>16818.584298703237</v>
      </c>
      <c r="AR2" s="119">
        <f ca="1">-(SUMIF(eurostat_totals[energy carrier EUCalc],$AE2,AR$30:AR$432)-SUMIF(eurostat_totals[energy carrier EUCalc],$AE2,eurostat_totals[2020 1]))</f>
        <v>25227.876448054565</v>
      </c>
      <c r="AS2" s="119">
        <f ca="1">-(SUMIF(eurostat_totals[energy carrier EUCalc],$AE2,AS$30:AS$432)-SUMIF(eurostat_totals[energy carrier EUCalc],$AE2,eurostat_totals[2020 1]))</f>
        <v>33637.168597406242</v>
      </c>
      <c r="AT2" s="119">
        <f ca="1">-(SUMIF(eurostat_totals[energy carrier EUCalc],$AE2,AT$30:AT$432)-SUMIF(eurostat_totals[energy carrier EUCalc],$AE2,eurostat_totals[2020 1]))</f>
        <v>42046.46074675757</v>
      </c>
      <c r="AU2" s="119">
        <f ca="1">-(SUMIF(eurostat_totals[energy carrier EUCalc],$AE2,AU$30:AU$432)-SUMIF(eurostat_totals[energy carrier EUCalc],$AE2,eurostat_totals[2020 1]))</f>
        <v>504557.52896109206</v>
      </c>
      <c r="AV2" s="28"/>
      <c r="AW2" s="119">
        <f ca="1">-(SUMIF(eurostat_totals[energy carrier EUCalc],$AE2,AW$30:AW$432)-SUMIF(eurostat_totals[energy carrier EUCalc],$AE2,eurostat_totals[2020 1]))</f>
        <v>8409.2921493513277</v>
      </c>
      <c r="AX2" s="119">
        <f ca="1">-(SUMIF(eurostat_totals[energy carrier EUCalc],$AE2,AX$30:AX$432)-SUMIF(eurostat_totals[energy carrier EUCalc],$AE2,eurostat_totals[2020 1]))</f>
        <v>16818.584298703237</v>
      </c>
      <c r="AY2" s="119">
        <f ca="1">-(SUMIF(eurostat_totals[energy carrier EUCalc],$AE2,AY$30:AY$432)-SUMIF(eurostat_totals[energy carrier EUCalc],$AE2,eurostat_totals[2020 1]))</f>
        <v>25227.876448054565</v>
      </c>
      <c r="AZ2" s="119">
        <f ca="1">-(SUMIF(eurostat_totals[energy carrier EUCalc],$AE2,AZ$30:AZ$432)-SUMIF(eurostat_totals[energy carrier EUCalc],$AE2,eurostat_totals[2020 1]))</f>
        <v>33637.168597406242</v>
      </c>
      <c r="BA2" s="119">
        <f ca="1">-(SUMIF(eurostat_totals[energy carrier EUCalc],$AE2,BA$30:BA$432)-SUMIF(eurostat_totals[energy carrier EUCalc],$AE2,eurostat_totals[2020 1]))</f>
        <v>42046.46074675757</v>
      </c>
      <c r="BB2" s="119">
        <f ca="1">-(SUMIF(eurostat_totals[energy carrier EUCalc],$AE2,BB$30:BB$432)-SUMIF(eurostat_totals[energy carrier EUCalc],$AE2,eurostat_totals[2020 1]))</f>
        <v>655924.78764941974</v>
      </c>
      <c r="BC2" s="28"/>
      <c r="BD2" s="119">
        <f ca="1">-(SUMIF(eurostat_totals[energy carrier EUCalc],$AE2,BD$30:BD$432)-SUMIF(eurostat_totals[energy carrier EUCalc],$AE2,eurostat_totals[2020 1]))</f>
        <v>8409.2921493513277</v>
      </c>
      <c r="BE2" s="119">
        <f ca="1">-(SUMIF(eurostat_totals[energy carrier EUCalc],$AE2,BE$30:BE$432)-SUMIF(eurostat_totals[energy carrier EUCalc],$AE2,eurostat_totals[2020 1]))</f>
        <v>16818.584298703237</v>
      </c>
      <c r="BF2" s="119">
        <f ca="1">-(SUMIF(eurostat_totals[energy carrier EUCalc],$AE2,BF$30:BF$432)-SUMIF(eurostat_totals[energy carrier EUCalc],$AE2,eurostat_totals[2020 1]))</f>
        <v>25227.876448054565</v>
      </c>
      <c r="BG2" s="119">
        <f ca="1">-(SUMIF(eurostat_totals[energy carrier EUCalc],$AE2,BG$30:BG$432)-SUMIF(eurostat_totals[energy carrier EUCalc],$AE2,eurostat_totals[2020 1]))</f>
        <v>33637.168597406242</v>
      </c>
      <c r="BH2" s="119">
        <f ca="1">-(SUMIF(eurostat_totals[energy carrier EUCalc],$AE2,BH$30:BH$432)-SUMIF(eurostat_totals[energy carrier EUCalc],$AE2,eurostat_totals[2020 1]))</f>
        <v>42046.46074675757</v>
      </c>
      <c r="BI2" s="119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116"/>
      <c r="X3" s="115"/>
      <c r="Y3" s="28"/>
      <c r="Z3" s="28"/>
      <c r="AA3" s="28"/>
      <c r="AB3" s="28"/>
      <c r="AE3" s="116" t="s">
        <v>34</v>
      </c>
      <c r="AH3" s="28"/>
      <c r="AI3" s="119">
        <f ca="1">-(SUMIF(eurostat_totals[energy carrier EUCalc],$AE3,AI$30:AI$432)-SUMIF(eurostat_totals[energy carrier EUCalc],$AE3,eurostat_totals[2020 1]))</f>
        <v>15076.337254878017</v>
      </c>
      <c r="AJ3" s="119">
        <f ca="1">-(SUMIF(eurostat_totals[energy carrier EUCalc],$AE3,AJ$30:AJ$432)-SUMIF(eurostat_totals[energy carrier EUCalc],$AE3,eurostat_totals[2020 1]))</f>
        <v>30152.674509756151</v>
      </c>
      <c r="AK3" s="119">
        <f ca="1">-(SUMIF(eurostat_totals[energy carrier EUCalc],$AE3,AK$30:AK$432)-SUMIF(eurostat_totals[energy carrier EUCalc],$AE3,eurostat_totals[2020 1]))</f>
        <v>45229.011764634226</v>
      </c>
      <c r="AL3" s="119">
        <f ca="1">-(SUMIF(eurostat_totals[energy carrier EUCalc],$AE3,AL$30:AL$432)-SUMIF(eurostat_totals[energy carrier EUCalc],$AE3,eurostat_totals[2020 1]))</f>
        <v>60305.349019512389</v>
      </c>
      <c r="AM3" s="119">
        <f ca="1">-(SUMIF(eurostat_totals[energy carrier EUCalc],$AE3,AM$30:AM$432)-SUMIF(eurostat_totals[energy carrier EUCalc],$AE3,eurostat_totals[2020 1]))</f>
        <v>75381.686274390377</v>
      </c>
      <c r="AN3" s="119">
        <f ca="1">-(SUMIF(eurostat_totals[energy carrier EUCalc],$AE3,AN$30:AN$432)-SUMIF(eurostat_totals[energy carrier EUCalc],$AE3,eurostat_totals[2020 1]))</f>
        <v>90458.02352926851</v>
      </c>
      <c r="AO3" s="28"/>
      <c r="AP3" s="119">
        <f ca="1">-(SUMIF(eurostat_totals[energy carrier EUCalc],$AE3,AP$30:AP$432)-SUMIF(eurostat_totals[energy carrier EUCalc],$AE3,eurostat_totals[2020 1]))</f>
        <v>15076.337254878017</v>
      </c>
      <c r="AQ3" s="119">
        <f ca="1">-(SUMIF(eurostat_totals[energy carrier EUCalc],$AE3,AQ$30:AQ$432)-SUMIF(eurostat_totals[energy carrier EUCalc],$AE3,eurostat_totals[2020 1]))</f>
        <v>30152.674509756151</v>
      </c>
      <c r="AR3" s="119">
        <f ca="1">-(SUMIF(eurostat_totals[energy carrier EUCalc],$AE3,AR$30:AR$432)-SUMIF(eurostat_totals[energy carrier EUCalc],$AE3,eurostat_totals[2020 1]))</f>
        <v>45229.011764634226</v>
      </c>
      <c r="AS3" s="119">
        <f ca="1">-(SUMIF(eurostat_totals[energy carrier EUCalc],$AE3,AS$30:AS$432)-SUMIF(eurostat_totals[energy carrier EUCalc],$AE3,eurostat_totals[2020 1]))</f>
        <v>60305.349019512389</v>
      </c>
      <c r="AT3" s="119">
        <f ca="1">-(SUMIF(eurostat_totals[energy carrier EUCalc],$AE3,AT$30:AT$432)-SUMIF(eurostat_totals[energy carrier EUCalc],$AE3,eurostat_totals[2020 1]))</f>
        <v>75381.686274390377</v>
      </c>
      <c r="AU3" s="119">
        <f ca="1">-(SUMIF(eurostat_totals[energy carrier EUCalc],$AE3,AU$30:AU$432)-SUMIF(eurostat_totals[energy carrier EUCalc],$AE3,eurostat_totals[2020 1]))</f>
        <v>241221.39607804932</v>
      </c>
      <c r="AV3" s="28"/>
      <c r="AW3" s="119">
        <f ca="1">-(SUMIF(eurostat_totals[energy carrier EUCalc],$AE3,AW$30:AW$432)-SUMIF(eurostat_totals[energy carrier EUCalc],$AE3,eurostat_totals[2020 1]))</f>
        <v>15076.337254878017</v>
      </c>
      <c r="AX3" s="119">
        <f ca="1">-(SUMIF(eurostat_totals[energy carrier EUCalc],$AE3,AX$30:AX$432)-SUMIF(eurostat_totals[energy carrier EUCalc],$AE3,eurostat_totals[2020 1]))</f>
        <v>30152.674509756151</v>
      </c>
      <c r="AY3" s="119">
        <f ca="1">-(SUMIF(eurostat_totals[energy carrier EUCalc],$AE3,AY$30:AY$432)-SUMIF(eurostat_totals[energy carrier EUCalc],$AE3,eurostat_totals[2020 1]))</f>
        <v>45229.011764634226</v>
      </c>
      <c r="AZ3" s="119">
        <f ca="1">-(SUMIF(eurostat_totals[energy carrier EUCalc],$AE3,AZ$30:AZ$432)-SUMIF(eurostat_totals[energy carrier EUCalc],$AE3,eurostat_totals[2020 1]))</f>
        <v>60305.349019512389</v>
      </c>
      <c r="BA3" s="119">
        <f ca="1">-(SUMIF(eurostat_totals[energy carrier EUCalc],$AE3,BA$30:BA$432)-SUMIF(eurostat_totals[energy carrier EUCalc],$AE3,eurostat_totals[2020 1]))</f>
        <v>75381.686274390377</v>
      </c>
      <c r="BB3" s="119">
        <f ca="1">-(SUMIF(eurostat_totals[energy carrier EUCalc],$AE3,BB$30:BB$432)-SUMIF(eurostat_totals[energy carrier EUCalc],$AE3,eurostat_totals[2020 1]))</f>
        <v>271374.07058780547</v>
      </c>
      <c r="BC3" s="28"/>
      <c r="BD3" s="119">
        <f ca="1">-(SUMIF(eurostat_totals[energy carrier EUCalc],$AE3,BD$30:BD$432)-SUMIF(eurostat_totals[energy carrier EUCalc],$AE3,eurostat_totals[2020 1]))</f>
        <v>15076.337254878017</v>
      </c>
      <c r="BE3" s="119">
        <f ca="1">-(SUMIF(eurostat_totals[energy carrier EUCalc],$AE3,BE$30:BE$432)-SUMIF(eurostat_totals[energy carrier EUCalc],$AE3,eurostat_totals[2020 1]))</f>
        <v>30152.674509756151</v>
      </c>
      <c r="BF3" s="119">
        <f ca="1">-(SUMIF(eurostat_totals[energy carrier EUCalc],$AE3,BF$30:BF$432)-SUMIF(eurostat_totals[energy carrier EUCalc],$AE3,eurostat_totals[2020 1]))</f>
        <v>45229.011764634226</v>
      </c>
      <c r="BG3" s="119">
        <f ca="1">-(SUMIF(eurostat_totals[energy carrier EUCalc],$AE3,BG$30:BG$432)-SUMIF(eurostat_totals[energy carrier EUCalc],$AE3,eurostat_totals[2020 1]))</f>
        <v>60305.349019512389</v>
      </c>
      <c r="BH3" s="119">
        <f ca="1">-(SUMIF(eurostat_totals[energy carrier EUCalc],$AE3,BH$30:BH$432)-SUMIF(eurostat_totals[energy carrier EUCalc],$AE3,eurostat_totals[2020 1]))</f>
        <v>75381.686274390377</v>
      </c>
      <c r="BI3" s="119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116" t="s">
        <v>39</v>
      </c>
      <c r="AH4" s="28"/>
      <c r="AI4" s="119">
        <f ca="1">-(SUMIF(eurostat_totals[energy carrier EUCalc],$AE4,AI$30:AI$432)-SUMIF(eurostat_totals[energy carrier EUCalc],$AE4,eurostat_totals[2020 1]))</f>
        <v>2738.0230380136927</v>
      </c>
      <c r="AJ4" s="119">
        <f ca="1">-(SUMIF(eurostat_totals[energy carrier EUCalc],$AE4,AJ$30:AJ$432)-SUMIF(eurostat_totals[energy carrier EUCalc],$AE4,eurostat_totals[2020 1]))</f>
        <v>5476.0460760274145</v>
      </c>
      <c r="AK4" s="119">
        <f ca="1">-(SUMIF(eurostat_totals[energy carrier EUCalc],$AE4,AK$30:AK$432)-SUMIF(eurostat_totals[energy carrier EUCalc],$AE4,eurostat_totals[2020 1]))</f>
        <v>8214.0691140411363</v>
      </c>
      <c r="AL4" s="119">
        <f ca="1">-(SUMIF(eurostat_totals[energy carrier EUCalc],$AE4,AL$30:AL$432)-SUMIF(eurostat_totals[energy carrier EUCalc],$AE4,eurostat_totals[2020 1]))</f>
        <v>10952.092152054858</v>
      </c>
      <c r="AM4" s="119">
        <f ca="1">-(SUMIF(eurostat_totals[energy carrier EUCalc],$AE4,AM$30:AM$432)-SUMIF(eurostat_totals[energy carrier EUCalc],$AE4,eurostat_totals[2020 1]))</f>
        <v>13690.115190068522</v>
      </c>
      <c r="AN4" s="119">
        <f ca="1">-(SUMIF(eurostat_totals[energy carrier EUCalc],$AE4,AN$30:AN$432)-SUMIF(eurostat_totals[energy carrier EUCalc],$AE4,eurostat_totals[2020 1]))</f>
        <v>16428.138228082244</v>
      </c>
      <c r="AO4" s="28"/>
      <c r="AP4" s="119">
        <f ca="1">-(SUMIF(eurostat_totals[energy carrier EUCalc],$AE4,AP$30:AP$432)-SUMIF(eurostat_totals[energy carrier EUCalc],$AE4,eurostat_totals[2020 1]))</f>
        <v>2738.0230380136927</v>
      </c>
      <c r="AQ4" s="119">
        <f ca="1">-(SUMIF(eurostat_totals[energy carrier EUCalc],$AE4,AQ$30:AQ$432)-SUMIF(eurostat_totals[energy carrier EUCalc],$AE4,eurostat_totals[2020 1]))</f>
        <v>5476.0460760274145</v>
      </c>
      <c r="AR4" s="119">
        <f ca="1">-(SUMIF(eurostat_totals[energy carrier EUCalc],$AE4,AR$30:AR$432)-SUMIF(eurostat_totals[energy carrier EUCalc],$AE4,eurostat_totals[2020 1]))</f>
        <v>8214.0691140411363</v>
      </c>
      <c r="AS4" s="119">
        <f ca="1">-(SUMIF(eurostat_totals[energy carrier EUCalc],$AE4,AS$30:AS$432)-SUMIF(eurostat_totals[energy carrier EUCalc],$AE4,eurostat_totals[2020 1]))</f>
        <v>10952.092152054858</v>
      </c>
      <c r="AT4" s="119">
        <f ca="1">-(SUMIF(eurostat_totals[energy carrier EUCalc],$AE4,AT$30:AT$432)-SUMIF(eurostat_totals[energy carrier EUCalc],$AE4,eurostat_totals[2020 1]))</f>
        <v>13690.115190068522</v>
      </c>
      <c r="AU4" s="119">
        <f ca="1">-(SUMIF(eurostat_totals[energy carrier EUCalc],$AE4,AU$30:AU$432)-SUMIF(eurostat_totals[energy carrier EUCalc],$AE4,eurostat_totals[2020 1]))</f>
        <v>82140.691140411262</v>
      </c>
      <c r="AV4" s="28"/>
      <c r="AW4" s="119">
        <f ca="1">-(SUMIF(eurostat_totals[energy carrier EUCalc],$AE4,AW$30:AW$432)-SUMIF(eurostat_totals[energy carrier EUCalc],$AE4,eurostat_totals[2020 1]))</f>
        <v>2738.0230380136927</v>
      </c>
      <c r="AX4" s="119">
        <f ca="1">-(SUMIF(eurostat_totals[energy carrier EUCalc],$AE4,AX$30:AX$432)-SUMIF(eurostat_totals[energy carrier EUCalc],$AE4,eurostat_totals[2020 1]))</f>
        <v>5476.0460760274145</v>
      </c>
      <c r="AY4" s="119">
        <f ca="1">-(SUMIF(eurostat_totals[energy carrier EUCalc],$AE4,AY$30:AY$432)-SUMIF(eurostat_totals[energy carrier EUCalc],$AE4,eurostat_totals[2020 1]))</f>
        <v>8214.0691140411363</v>
      </c>
      <c r="AZ4" s="119">
        <f ca="1">-(SUMIF(eurostat_totals[energy carrier EUCalc],$AE4,AZ$30:AZ$432)-SUMIF(eurostat_totals[energy carrier EUCalc],$AE4,eurostat_totals[2020 1]))</f>
        <v>10952.092152054858</v>
      </c>
      <c r="BA4" s="119">
        <f ca="1">-(SUMIF(eurostat_totals[energy carrier EUCalc],$AE4,BA$30:BA$432)-SUMIF(eurostat_totals[energy carrier EUCalc],$AE4,eurostat_totals[2020 1]))</f>
        <v>13690.115190068522</v>
      </c>
      <c r="BB4" s="119">
        <f ca="1">-(SUMIF(eurostat_totals[energy carrier EUCalc],$AE4,BB$30:BB$432)-SUMIF(eurostat_totals[energy carrier EUCalc],$AE4,eurostat_totals[2020 1]))</f>
        <v>106782.89848253464</v>
      </c>
      <c r="BC4" s="28"/>
      <c r="BD4" s="119">
        <f ca="1">-(SUMIF(eurostat_totals[energy carrier EUCalc],$AE4,BD$30:BD$432)-SUMIF(eurostat_totals[energy carrier EUCalc],$AE4,eurostat_totals[2020 1]))</f>
        <v>2738.0230380136927</v>
      </c>
      <c r="BE4" s="119">
        <f ca="1">-(SUMIF(eurostat_totals[energy carrier EUCalc],$AE4,BE$30:BE$432)-SUMIF(eurostat_totals[energy carrier EUCalc],$AE4,eurostat_totals[2020 1]))</f>
        <v>5476.0460760274145</v>
      </c>
      <c r="BF4" s="119">
        <f ca="1">-(SUMIF(eurostat_totals[energy carrier EUCalc],$AE4,BF$30:BF$432)-SUMIF(eurostat_totals[energy carrier EUCalc],$AE4,eurostat_totals[2020 1]))</f>
        <v>8214.0691140411363</v>
      </c>
      <c r="BG4" s="119">
        <f ca="1">-(SUMIF(eurostat_totals[energy carrier EUCalc],$AE4,BG$30:BG$432)-SUMIF(eurostat_totals[energy carrier EUCalc],$AE4,eurostat_totals[2020 1]))</f>
        <v>10952.092152054858</v>
      </c>
      <c r="BH4" s="119">
        <f ca="1">-(SUMIF(eurostat_totals[energy carrier EUCalc],$AE4,BH$30:BH$432)-SUMIF(eurostat_totals[energy carrier EUCalc],$AE4,eurostat_totals[2020 1]))</f>
        <v>13690.115190068522</v>
      </c>
      <c r="BI4" s="119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116" t="s">
        <v>207</v>
      </c>
      <c r="Y5" s="118">
        <v>0.33333333333333331</v>
      </c>
      <c r="Z5" s="118">
        <f>Y5-($Y$5-$AB5)/3</f>
        <v>0.30555555555555552</v>
      </c>
      <c r="AA5" s="118">
        <f>Z5-($Y$5-$AB5)/3</f>
        <v>0.27777777777777773</v>
      </c>
      <c r="AB5" s="118">
        <v>0.25</v>
      </c>
      <c r="AH5" s="28"/>
      <c r="AI5" s="121">
        <f ca="1">SUM(AI2:AI4)</f>
        <v>26223.652442243038</v>
      </c>
      <c r="AJ5" s="121">
        <f t="shared" ref="AJ5:BI5" ca="1" si="16">SUM(AJ2:AJ4)</f>
        <v>52447.304884486803</v>
      </c>
      <c r="AK5" s="121">
        <f t="shared" ca="1" si="16"/>
        <v>78670.957326729927</v>
      </c>
      <c r="AL5" s="121">
        <f t="shared" ca="1" si="16"/>
        <v>104894.60976897349</v>
      </c>
      <c r="AM5" s="121">
        <f t="shared" ca="1" si="16"/>
        <v>131118.26221121647</v>
      </c>
      <c r="AN5" s="121">
        <f t="shared" ca="1" si="16"/>
        <v>157341.91465345988</v>
      </c>
      <c r="AO5" s="121">
        <f t="shared" si="16"/>
        <v>0</v>
      </c>
      <c r="AP5" s="121">
        <f t="shared" ca="1" si="16"/>
        <v>26223.652442243038</v>
      </c>
      <c r="AQ5" s="121">
        <f t="shared" ca="1" si="16"/>
        <v>52447.304884486803</v>
      </c>
      <c r="AR5" s="121">
        <f t="shared" ca="1" si="16"/>
        <v>78670.957326729927</v>
      </c>
      <c r="AS5" s="121">
        <f t="shared" ca="1" si="16"/>
        <v>104894.60976897349</v>
      </c>
      <c r="AT5" s="121">
        <f t="shared" ca="1" si="16"/>
        <v>131118.26221121647</v>
      </c>
      <c r="AU5" s="121">
        <f t="shared" ca="1" si="16"/>
        <v>827919.61617955274</v>
      </c>
      <c r="AV5" s="121">
        <f t="shared" si="16"/>
        <v>0</v>
      </c>
      <c r="AW5" s="121">
        <f t="shared" ca="1" si="16"/>
        <v>26223.652442243038</v>
      </c>
      <c r="AX5" s="121">
        <f t="shared" ca="1" si="16"/>
        <v>52447.304884486803</v>
      </c>
      <c r="AY5" s="121">
        <f t="shared" ca="1" si="16"/>
        <v>78670.957326729927</v>
      </c>
      <c r="AZ5" s="121">
        <f t="shared" ca="1" si="16"/>
        <v>104894.60976897349</v>
      </c>
      <c r="BA5" s="121">
        <f t="shared" ca="1" si="16"/>
        <v>131118.26221121647</v>
      </c>
      <c r="BB5" s="121">
        <f t="shared" ca="1" si="16"/>
        <v>1034081.7567197599</v>
      </c>
      <c r="BC5" s="121">
        <f t="shared" si="16"/>
        <v>0</v>
      </c>
      <c r="BD5" s="121">
        <f t="shared" ca="1" si="16"/>
        <v>26223.652442243038</v>
      </c>
      <c r="BE5" s="121">
        <f t="shared" ca="1" si="16"/>
        <v>52447.304884486803</v>
      </c>
      <c r="BF5" s="121">
        <f t="shared" ca="1" si="16"/>
        <v>78670.957326729927</v>
      </c>
      <c r="BG5" s="121">
        <f t="shared" ca="1" si="16"/>
        <v>104894.60976897349</v>
      </c>
      <c r="BH5" s="121">
        <f t="shared" ca="1" si="16"/>
        <v>131118.26221121647</v>
      </c>
      <c r="BI5" s="121">
        <f t="shared" ca="1" si="16"/>
        <v>1401177.0260355398</v>
      </c>
    </row>
    <row r="6" spans="15:61" x14ac:dyDescent="0.3">
      <c r="O6" s="116" t="s">
        <v>203</v>
      </c>
      <c r="P6" s="115"/>
      <c r="Q6" s="52">
        <v>0.3</v>
      </c>
      <c r="R6" s="52">
        <v>0.4</v>
      </c>
      <c r="S6" s="52">
        <v>0.5</v>
      </c>
      <c r="T6" s="52">
        <v>0.7</v>
      </c>
      <c r="V6" s="118"/>
      <c r="W6" s="116" t="s">
        <v>203</v>
      </c>
      <c r="X6" s="115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116" t="s">
        <v>203</v>
      </c>
      <c r="AG6" s="119">
        <f>SUMIF(eurostat_totals[energy carrier EUCalc],$AE6,eurostat_totals[2020 1])</f>
        <v>0</v>
      </c>
      <c r="AH6" s="28"/>
      <c r="AI6" s="122">
        <f t="shared" ref="AI6:AR8" ca="1" si="17">OFFSET($X6,0,MATCH(AI$26,$Y$1:$AB$1,0),1,1)*AI$5</f>
        <v>2622.3652442243038</v>
      </c>
      <c r="AJ6" s="122">
        <f t="shared" ca="1" si="17"/>
        <v>5244.7304884486803</v>
      </c>
      <c r="AK6" s="122">
        <f t="shared" ca="1" si="17"/>
        <v>7867.0957326729922</v>
      </c>
      <c r="AL6" s="122">
        <f t="shared" ca="1" si="17"/>
        <v>10489.460976897348</v>
      </c>
      <c r="AM6" s="122">
        <f t="shared" ca="1" si="17"/>
        <v>13111.826221121646</v>
      </c>
      <c r="AN6" s="122">
        <f t="shared" ca="1" si="17"/>
        <v>15734.191465345986</v>
      </c>
      <c r="AO6" s="122">
        <f t="shared" ca="1" si="17"/>
        <v>0</v>
      </c>
      <c r="AP6" s="122">
        <f t="shared" ca="1" si="17"/>
        <v>3205.1130762741491</v>
      </c>
      <c r="AQ6" s="122">
        <f t="shared" ca="1" si="17"/>
        <v>6410.2261525483864</v>
      </c>
      <c r="AR6" s="122">
        <f t="shared" ca="1" si="17"/>
        <v>9615.3392288225459</v>
      </c>
      <c r="AS6" s="122">
        <f t="shared" ref="AS6:BB8" ca="1" si="18">OFFSET($X6,0,MATCH(AS$26,$Y$1:$AB$1,0),1,1)*AS$5</f>
        <v>12820.45230509676</v>
      </c>
      <c r="AT6" s="122">
        <f t="shared" ca="1" si="18"/>
        <v>16025.565381370901</v>
      </c>
      <c r="AU6" s="122">
        <f t="shared" ca="1" si="18"/>
        <v>101190.17531083422</v>
      </c>
      <c r="AV6" s="122">
        <f t="shared" ca="1" si="18"/>
        <v>0</v>
      </c>
      <c r="AW6" s="122">
        <f t="shared" ca="1" si="18"/>
        <v>3642.1739503115323</v>
      </c>
      <c r="AX6" s="122">
        <f t="shared" ca="1" si="18"/>
        <v>7284.3479006231655</v>
      </c>
      <c r="AY6" s="122">
        <f t="shared" ca="1" si="18"/>
        <v>10926.521850934711</v>
      </c>
      <c r="AZ6" s="122">
        <f t="shared" ca="1" si="18"/>
        <v>14568.695801246316</v>
      </c>
      <c r="BA6" s="122">
        <f t="shared" ca="1" si="18"/>
        <v>18210.869751557839</v>
      </c>
      <c r="BB6" s="122">
        <f t="shared" ca="1" si="18"/>
        <v>143622.46621107773</v>
      </c>
      <c r="BC6" s="122">
        <f t="shared" ref="BC6:BI8" ca="1" si="19">OFFSET($X6,0,MATCH(BC$26,$Y$1:$AB$1,0),1,1)*BC$5</f>
        <v>0</v>
      </c>
      <c r="BD6" s="122">
        <f t="shared" ca="1" si="19"/>
        <v>4589.1391773925316</v>
      </c>
      <c r="BE6" s="122">
        <f t="shared" ca="1" si="19"/>
        <v>9178.2783547851905</v>
      </c>
      <c r="BF6" s="122">
        <f t="shared" ca="1" si="19"/>
        <v>13767.417532177737</v>
      </c>
      <c r="BG6" s="122">
        <f t="shared" ca="1" si="19"/>
        <v>18356.556709570359</v>
      </c>
      <c r="BH6" s="122">
        <f t="shared" ca="1" si="19"/>
        <v>22945.69588696288</v>
      </c>
      <c r="BI6" s="122">
        <f t="shared" ca="1" si="19"/>
        <v>245205.97955621945</v>
      </c>
    </row>
    <row r="7" spans="15:61" x14ac:dyDescent="0.3">
      <c r="O7" s="116" t="s">
        <v>37</v>
      </c>
      <c r="P7" s="115"/>
      <c r="Q7" s="52">
        <v>0.3</v>
      </c>
      <c r="R7" s="52">
        <v>0.4</v>
      </c>
      <c r="S7" s="52">
        <v>0.5</v>
      </c>
      <c r="T7" s="52">
        <v>0.7</v>
      </c>
      <c r="V7" s="118"/>
      <c r="W7" s="116" t="s">
        <v>37</v>
      </c>
      <c r="X7" s="115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116" t="s">
        <v>37</v>
      </c>
      <c r="AG7" s="119">
        <f>SUMIF(eurostat_totals[energy carrier EUCalc],$AE7,eurostat_totals[2020 1])</f>
        <v>74646.064292080002</v>
      </c>
      <c r="AH7" s="28"/>
      <c r="AI7" s="122">
        <f t="shared" ca="1" si="17"/>
        <v>5244.7304884486075</v>
      </c>
      <c r="AJ7" s="122">
        <f t="shared" ca="1" si="17"/>
        <v>10489.460976897361</v>
      </c>
      <c r="AK7" s="122">
        <f t="shared" ca="1" si="17"/>
        <v>15734.191465345986</v>
      </c>
      <c r="AL7" s="122">
        <f t="shared" ca="1" si="17"/>
        <v>20978.921953794699</v>
      </c>
      <c r="AM7" s="122">
        <f t="shared" ca="1" si="17"/>
        <v>26223.652442243296</v>
      </c>
      <c r="AN7" s="122">
        <f t="shared" ca="1" si="17"/>
        <v>31468.38293069198</v>
      </c>
      <c r="AO7" s="122">
        <f t="shared" ca="1" si="17"/>
        <v>0</v>
      </c>
      <c r="AP7" s="122">
        <f t="shared" ca="1" si="17"/>
        <v>7284.3479006230664</v>
      </c>
      <c r="AQ7" s="122">
        <f t="shared" ca="1" si="17"/>
        <v>14568.695801246335</v>
      </c>
      <c r="AR7" s="122">
        <f t="shared" ca="1" si="17"/>
        <v>21853.043701869425</v>
      </c>
      <c r="AS7" s="122">
        <f t="shared" ca="1" si="18"/>
        <v>29137.391602492637</v>
      </c>
      <c r="AT7" s="122">
        <f t="shared" ca="1" si="18"/>
        <v>36421.739503115685</v>
      </c>
      <c r="AU7" s="122">
        <f t="shared" ca="1" si="18"/>
        <v>229977.67116098688</v>
      </c>
      <c r="AV7" s="122">
        <f t="shared" ca="1" si="18"/>
        <v>0</v>
      </c>
      <c r="AW7" s="122">
        <f t="shared" ca="1" si="18"/>
        <v>9469.6522708099874</v>
      </c>
      <c r="AX7" s="122">
        <f t="shared" ca="1" si="18"/>
        <v>18939.304541620237</v>
      </c>
      <c r="AY7" s="122">
        <f t="shared" ca="1" si="18"/>
        <v>28408.956812430257</v>
      </c>
      <c r="AZ7" s="122">
        <f t="shared" ca="1" si="18"/>
        <v>37878.60908324043</v>
      </c>
      <c r="BA7" s="122">
        <f t="shared" ca="1" si="18"/>
        <v>47348.261354050395</v>
      </c>
      <c r="BB7" s="122">
        <f t="shared" ca="1" si="18"/>
        <v>373418.41214880225</v>
      </c>
      <c r="BC7" s="122">
        <f t="shared" ca="1" si="19"/>
        <v>0</v>
      </c>
      <c r="BD7" s="122">
        <f t="shared" ca="1" si="19"/>
        <v>13767.417532177593</v>
      </c>
      <c r="BE7" s="122">
        <f t="shared" ca="1" si="19"/>
        <v>27534.835064355568</v>
      </c>
      <c r="BF7" s="122">
        <f t="shared" ca="1" si="19"/>
        <v>41302.252596533202</v>
      </c>
      <c r="BG7" s="122">
        <f t="shared" ca="1" si="19"/>
        <v>55069.67012871107</v>
      </c>
      <c r="BH7" s="122">
        <f t="shared" ca="1" si="19"/>
        <v>68837.087660888632</v>
      </c>
      <c r="BI7" s="122">
        <f t="shared" ca="1" si="19"/>
        <v>735617.93866865826</v>
      </c>
    </row>
    <row r="8" spans="15:61" x14ac:dyDescent="0.3">
      <c r="O8" s="116" t="s">
        <v>77</v>
      </c>
      <c r="P8" s="115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116" t="s">
        <v>77</v>
      </c>
      <c r="X8" s="115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116" t="s">
        <v>77</v>
      </c>
      <c r="AG8" s="119">
        <f>SUMIF(eurostat_totals[energy carrier EUCalc],$AE8,eurostat_totals[2020 1])</f>
        <v>437545.27657972579</v>
      </c>
      <c r="AH8" s="28"/>
      <c r="AI8" s="122">
        <f t="shared" ca="1" si="17"/>
        <v>18356.556709570126</v>
      </c>
      <c r="AJ8" s="122">
        <f t="shared" ca="1" si="17"/>
        <v>36713.113419140762</v>
      </c>
      <c r="AK8" s="122">
        <f t="shared" ca="1" si="17"/>
        <v>55069.670128710954</v>
      </c>
      <c r="AL8" s="122">
        <f t="shared" ca="1" si="17"/>
        <v>73426.226838281451</v>
      </c>
      <c r="AM8" s="122">
        <f t="shared" ca="1" si="17"/>
        <v>91782.783547851534</v>
      </c>
      <c r="AN8" s="122">
        <f t="shared" ca="1" si="17"/>
        <v>110139.34025742194</v>
      </c>
      <c r="AO8" s="122">
        <f t="shared" ca="1" si="17"/>
        <v>0</v>
      </c>
      <c r="AP8" s="122">
        <f t="shared" ca="1" si="17"/>
        <v>18939.304541619971</v>
      </c>
      <c r="AQ8" s="122">
        <f t="shared" ca="1" si="17"/>
        <v>37878.609083240466</v>
      </c>
      <c r="AR8" s="122">
        <f t="shared" ca="1" si="17"/>
        <v>56817.913624860499</v>
      </c>
      <c r="AS8" s="122">
        <f t="shared" ca="1" si="18"/>
        <v>75757.218166480845</v>
      </c>
      <c r="AT8" s="122">
        <f t="shared" ca="1" si="18"/>
        <v>94696.522708100776</v>
      </c>
      <c r="AU8" s="122">
        <f t="shared" ca="1" si="18"/>
        <v>597941.94501856586</v>
      </c>
      <c r="AV8" s="122">
        <f t="shared" ca="1" si="18"/>
        <v>0</v>
      </c>
      <c r="AW8" s="122">
        <f t="shared" ca="1" si="18"/>
        <v>16754.00017143305</v>
      </c>
      <c r="AX8" s="122">
        <f t="shared" ca="1" si="18"/>
        <v>33508.000342866566</v>
      </c>
      <c r="AY8" s="122">
        <f t="shared" ca="1" si="18"/>
        <v>50262.000514299674</v>
      </c>
      <c r="AZ8" s="122">
        <f t="shared" ca="1" si="18"/>
        <v>67016.000685733059</v>
      </c>
      <c r="BA8" s="122">
        <f t="shared" ca="1" si="18"/>
        <v>83770.000857166073</v>
      </c>
      <c r="BB8" s="122">
        <f t="shared" ca="1" si="18"/>
        <v>660663.34457095771</v>
      </c>
      <c r="BC8" s="122">
        <f t="shared" ca="1" si="19"/>
        <v>0</v>
      </c>
      <c r="BD8" s="122">
        <f t="shared" ca="1" si="19"/>
        <v>12456.234910065445</v>
      </c>
      <c r="BE8" s="122">
        <f t="shared" ca="1" si="19"/>
        <v>24912.469820131235</v>
      </c>
      <c r="BF8" s="122">
        <f t="shared" ca="1" si="19"/>
        <v>37368.704730196725</v>
      </c>
      <c r="BG8" s="122">
        <f t="shared" ca="1" si="19"/>
        <v>49824.939640262419</v>
      </c>
      <c r="BH8" s="122">
        <f t="shared" ca="1" si="19"/>
        <v>62281.174550327836</v>
      </c>
      <c r="BI8" s="122">
        <f t="shared" ca="1" si="19"/>
        <v>665559.08736688155</v>
      </c>
    </row>
    <row r="9" spans="15:61" x14ac:dyDescent="0.3">
      <c r="AH9" s="28"/>
      <c r="AI9" s="121">
        <f ca="1">SUM(AI6:AI8)</f>
        <v>26223.652442243038</v>
      </c>
      <c r="AJ9" s="121">
        <f t="shared" ref="AJ9" ca="1" si="20">SUM(AJ6:AJ8)</f>
        <v>52447.304884486803</v>
      </c>
      <c r="AK9" s="121">
        <f t="shared" ref="AK9" ca="1" si="21">SUM(AK6:AK8)</f>
        <v>78670.957326729927</v>
      </c>
      <c r="AL9" s="121">
        <f t="shared" ref="AL9" ca="1" si="22">SUM(AL6:AL8)</f>
        <v>104894.60976897349</v>
      </c>
      <c r="AM9" s="121">
        <f t="shared" ref="AM9" ca="1" si="23">SUM(AM6:AM8)</f>
        <v>131118.26221121647</v>
      </c>
      <c r="AN9" s="121">
        <f t="shared" ref="AN9" ca="1" si="24">SUM(AN6:AN8)</f>
        <v>157341.91465345991</v>
      </c>
      <c r="AO9" s="121">
        <f t="shared" ref="AO9" ca="1" si="25">SUM(AO6:AO8)</f>
        <v>0</v>
      </c>
      <c r="AP9" s="121">
        <f t="shared" ref="AP9" ca="1" si="26">SUM(AP6:AP8)</f>
        <v>29428.765518517186</v>
      </c>
      <c r="AQ9" s="121">
        <f t="shared" ref="AQ9" ca="1" si="27">SUM(AQ6:AQ8)</f>
        <v>58857.531037035187</v>
      </c>
      <c r="AR9" s="121">
        <f t="shared" ref="AR9" ca="1" si="28">SUM(AR6:AR8)</f>
        <v>88286.296555552472</v>
      </c>
      <c r="AS9" s="121">
        <f t="shared" ref="AS9" ca="1" si="29">SUM(AS6:AS8)</f>
        <v>117715.06207407024</v>
      </c>
      <c r="AT9" s="121">
        <f t="shared" ref="AT9" ca="1" si="30">SUM(AT6:AT8)</f>
        <v>147143.82759258736</v>
      </c>
      <c r="AU9" s="121">
        <f t="shared" ref="AU9" ca="1" si="31">SUM(AU6:AU8)</f>
        <v>929109.79149038694</v>
      </c>
      <c r="AV9" s="121">
        <f t="shared" ref="AV9" ca="1" si="32">SUM(AV6:AV8)</f>
        <v>0</v>
      </c>
      <c r="AW9" s="121">
        <f t="shared" ref="AW9" ca="1" si="33">SUM(AW6:AW8)</f>
        <v>29865.826392554569</v>
      </c>
      <c r="AX9" s="121">
        <f t="shared" ref="AX9" ca="1" si="34">SUM(AX6:AX8)</f>
        <v>59731.652785109967</v>
      </c>
      <c r="AY9" s="121">
        <f t="shared" ref="AY9" ca="1" si="35">SUM(AY6:AY8)</f>
        <v>89597.479177664645</v>
      </c>
      <c r="AZ9" s="121">
        <f t="shared" ref="AZ9" ca="1" si="36">SUM(AZ6:AZ8)</f>
        <v>119463.3055702198</v>
      </c>
      <c r="BA9" s="121">
        <f t="shared" ref="BA9" ca="1" si="37">SUM(BA6:BA8)</f>
        <v>149329.13196277432</v>
      </c>
      <c r="BB9" s="121">
        <f t="shared" ref="BB9" ca="1" si="38">SUM(BB6:BB8)</f>
        <v>1177704.2229308377</v>
      </c>
      <c r="BC9" s="121">
        <f t="shared" ref="BC9" ca="1" si="39">SUM(BC6:BC8)</f>
        <v>0</v>
      </c>
      <c r="BD9" s="121">
        <f t="shared" ref="BD9" ca="1" si="40">SUM(BD6:BD8)</f>
        <v>30812.791619635573</v>
      </c>
      <c r="BE9" s="121">
        <f t="shared" ref="BE9" ca="1" si="41">SUM(BE6:BE8)</f>
        <v>61625.583239271997</v>
      </c>
      <c r="BF9" s="121">
        <f t="shared" ref="BF9" ca="1" si="42">SUM(BF6:BF8)</f>
        <v>92438.374858907657</v>
      </c>
      <c r="BG9" s="121">
        <f t="shared" ref="BG9" ca="1" si="43">SUM(BG6:BG8)</f>
        <v>123251.16647854386</v>
      </c>
      <c r="BH9" s="121">
        <f t="shared" ref="BH9" ca="1" si="44">SUM(BH6:BH8)</f>
        <v>154063.95809817937</v>
      </c>
      <c r="BI9" s="121">
        <f t="shared" ref="BI9" ca="1" si="45">SUM(BI6:BI8)</f>
        <v>1646383.0055917592</v>
      </c>
    </row>
    <row r="10" spans="15:61" x14ac:dyDescent="0.3">
      <c r="AH10" s="28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</row>
    <row r="11" spans="15:61" x14ac:dyDescent="0.3">
      <c r="W11" s="116" t="s">
        <v>33</v>
      </c>
      <c r="X11" s="115"/>
      <c r="Y11" s="28">
        <v>-0.05</v>
      </c>
      <c r="Z11" s="28">
        <v>-0.5</v>
      </c>
      <c r="AA11" s="28">
        <v>-0.65</v>
      </c>
      <c r="AB11" s="28">
        <v>-0.95</v>
      </c>
      <c r="AE11" s="116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123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116" t="s">
        <v>34</v>
      </c>
      <c r="X12" s="115"/>
      <c r="Y12" s="28">
        <v>-0.3</v>
      </c>
      <c r="Z12" s="28">
        <v>-0.8</v>
      </c>
      <c r="AA12" s="28">
        <v>-0.9</v>
      </c>
      <c r="AB12" s="28">
        <v>-0.95</v>
      </c>
      <c r="AE12" s="116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123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116" t="s">
        <v>39</v>
      </c>
      <c r="X13" s="115"/>
      <c r="Y13" s="28">
        <v>-0.1</v>
      </c>
      <c r="Z13" s="28">
        <v>-0.5</v>
      </c>
      <c r="AA13" s="28">
        <v>-0.65</v>
      </c>
      <c r="AB13" s="28">
        <v>-0.95</v>
      </c>
      <c r="AE13" s="116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123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116" t="s">
        <v>207</v>
      </c>
      <c r="Y14" s="118">
        <v>0.33333333333333331</v>
      </c>
      <c r="Z14" s="118">
        <f>Y14-($Y$5-$AB14)/3</f>
        <v>0.30555555555555552</v>
      </c>
      <c r="AA14" s="118">
        <f>Z14-($Y$5-$AB14)/3</f>
        <v>0.27777777777777773</v>
      </c>
      <c r="AB14" s="118">
        <v>0.25</v>
      </c>
      <c r="AE14" s="116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123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116" t="s">
        <v>203</v>
      </c>
      <c r="P15" s="115"/>
      <c r="Q15" s="52">
        <v>0.3</v>
      </c>
      <c r="R15" s="52">
        <v>0.4</v>
      </c>
      <c r="S15" s="52">
        <v>0.5</v>
      </c>
      <c r="T15" s="52">
        <v>0.7</v>
      </c>
      <c r="W15" s="116" t="s">
        <v>203</v>
      </c>
      <c r="X15" s="115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116" t="s">
        <v>203</v>
      </c>
      <c r="AH15" s="123">
        <f ca="1">OFFSET($X15,0,MATCH(AH$26,$Y$1:$AB$1,0),1,1)</f>
        <v>9.9999999999999992E-2</v>
      </c>
      <c r="AI15" s="123">
        <f t="shared" ref="AI15:AM17" ca="1" si="75">OFFSET($X15,0,MATCH(AI$26,$Y$1:$AB$1,0),1,1)</f>
        <v>9.9999999999999992E-2</v>
      </c>
      <c r="AJ15" s="123">
        <f t="shared" ca="1" si="75"/>
        <v>9.9999999999999992E-2</v>
      </c>
      <c r="AK15" s="123">
        <f t="shared" ca="1" si="75"/>
        <v>9.9999999999999992E-2</v>
      </c>
      <c r="AL15" s="123">
        <f t="shared" ca="1" si="75"/>
        <v>9.9999999999999992E-2</v>
      </c>
      <c r="AM15" s="123">
        <f t="shared" ca="1" si="75"/>
        <v>9.9999999999999992E-2</v>
      </c>
      <c r="AN15" s="123">
        <f ca="1">OFFSET($X15,0,MATCH(AN$26,$Y$1:$AB$1,0),1,1)</f>
        <v>9.9999999999999992E-2</v>
      </c>
      <c r="AO15" s="123">
        <f t="shared" ref="AO15:BI17" ca="1" si="76">OFFSET($X15,0,MATCH(AO$26,$Y$1:$AB$1,0),1,1)</f>
        <v>0.12222222222222222</v>
      </c>
      <c r="AP15" s="123">
        <f t="shared" ca="1" si="76"/>
        <v>0.12222222222222222</v>
      </c>
      <c r="AQ15" s="123">
        <f t="shared" ca="1" si="76"/>
        <v>0.12222222222222222</v>
      </c>
      <c r="AR15" s="123">
        <f t="shared" ca="1" si="76"/>
        <v>0.12222222222222222</v>
      </c>
      <c r="AS15" s="123">
        <f t="shared" ca="1" si="76"/>
        <v>0.12222222222222222</v>
      </c>
      <c r="AT15" s="123">
        <f t="shared" ca="1" si="76"/>
        <v>0.12222222222222222</v>
      </c>
      <c r="AU15" s="123">
        <f t="shared" ca="1" si="76"/>
        <v>0.12222222222222222</v>
      </c>
      <c r="AV15" s="123">
        <f t="shared" ca="1" si="76"/>
        <v>0.13888888888888887</v>
      </c>
      <c r="AW15" s="123">
        <f t="shared" ca="1" si="76"/>
        <v>0.13888888888888887</v>
      </c>
      <c r="AX15" s="123">
        <f t="shared" ca="1" si="76"/>
        <v>0.13888888888888887</v>
      </c>
      <c r="AY15" s="123">
        <f t="shared" ca="1" si="76"/>
        <v>0.13888888888888887</v>
      </c>
      <c r="AZ15" s="123">
        <f t="shared" ca="1" si="76"/>
        <v>0.13888888888888887</v>
      </c>
      <c r="BA15" s="123">
        <f t="shared" ca="1" si="76"/>
        <v>0.13888888888888887</v>
      </c>
      <c r="BB15" s="123">
        <f t="shared" ca="1" si="76"/>
        <v>0.13888888888888887</v>
      </c>
      <c r="BC15" s="123">
        <f t="shared" ca="1" si="76"/>
        <v>0.17499999999999999</v>
      </c>
      <c r="BD15" s="123">
        <f t="shared" ca="1" si="76"/>
        <v>0.17499999999999999</v>
      </c>
      <c r="BE15" s="123">
        <f t="shared" ca="1" si="76"/>
        <v>0.17499999999999999</v>
      </c>
      <c r="BF15" s="123">
        <f t="shared" ca="1" si="76"/>
        <v>0.17499999999999999</v>
      </c>
      <c r="BG15" s="123">
        <f t="shared" ca="1" si="76"/>
        <v>0.17499999999999999</v>
      </c>
      <c r="BH15" s="123">
        <f t="shared" ca="1" si="76"/>
        <v>0.17499999999999999</v>
      </c>
      <c r="BI15" s="123">
        <f t="shared" ca="1" si="76"/>
        <v>0.17499999999999999</v>
      </c>
    </row>
    <row r="16" spans="15:61" ht="15.75" customHeight="1" x14ac:dyDescent="0.3">
      <c r="O16" s="116" t="s">
        <v>37</v>
      </c>
      <c r="P16" s="115"/>
      <c r="Q16" s="52">
        <v>0.3</v>
      </c>
      <c r="R16" s="52">
        <v>0.4</v>
      </c>
      <c r="S16" s="52">
        <v>0.5</v>
      </c>
      <c r="T16" s="52">
        <v>0.7</v>
      </c>
      <c r="W16" s="116" t="s">
        <v>37</v>
      </c>
      <c r="X16" s="115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116" t="s">
        <v>37</v>
      </c>
      <c r="AH16" s="123">
        <f ca="1">OFFSET($X16,0,MATCH(AH$26,$Y$1:$AB$1,0),1,1)</f>
        <v>0.2</v>
      </c>
      <c r="AI16" s="123">
        <f t="shared" ca="1" si="75"/>
        <v>0.2</v>
      </c>
      <c r="AJ16" s="123">
        <f t="shared" ca="1" si="75"/>
        <v>0.2</v>
      </c>
      <c r="AK16" s="123">
        <f t="shared" ca="1" si="75"/>
        <v>0.2</v>
      </c>
      <c r="AL16" s="123">
        <f t="shared" ca="1" si="75"/>
        <v>0.2</v>
      </c>
      <c r="AM16" s="123">
        <f t="shared" ca="1" si="75"/>
        <v>0.2</v>
      </c>
      <c r="AN16" s="123">
        <f ca="1">OFFSET($X16,0,MATCH(AN$26,$Y$1:$AB$1,0),1,1)</f>
        <v>0.2</v>
      </c>
      <c r="AO16" s="123">
        <f t="shared" ca="1" si="76"/>
        <v>0.27777777777777779</v>
      </c>
      <c r="AP16" s="123">
        <f t="shared" ca="1" si="76"/>
        <v>0.27777777777777779</v>
      </c>
      <c r="AQ16" s="123">
        <f t="shared" ca="1" si="76"/>
        <v>0.27777777777777779</v>
      </c>
      <c r="AR16" s="123">
        <f t="shared" ca="1" si="76"/>
        <v>0.27777777777777779</v>
      </c>
      <c r="AS16" s="123">
        <f t="shared" ca="1" si="76"/>
        <v>0.27777777777777779</v>
      </c>
      <c r="AT16" s="123">
        <f t="shared" ca="1" si="76"/>
        <v>0.27777777777777779</v>
      </c>
      <c r="AU16" s="123">
        <f t="shared" ca="1" si="76"/>
        <v>0.27777777777777779</v>
      </c>
      <c r="AV16" s="123">
        <f t="shared" ca="1" si="76"/>
        <v>0.36111111111111116</v>
      </c>
      <c r="AW16" s="123">
        <f t="shared" ca="1" si="76"/>
        <v>0.36111111111111116</v>
      </c>
      <c r="AX16" s="123">
        <f t="shared" ca="1" si="76"/>
        <v>0.36111111111111116</v>
      </c>
      <c r="AY16" s="123">
        <f t="shared" ca="1" si="76"/>
        <v>0.36111111111111116</v>
      </c>
      <c r="AZ16" s="123">
        <f t="shared" ca="1" si="76"/>
        <v>0.36111111111111116</v>
      </c>
      <c r="BA16" s="123">
        <f t="shared" ca="1" si="76"/>
        <v>0.36111111111111116</v>
      </c>
      <c r="BB16" s="123">
        <f t="shared" ca="1" si="76"/>
        <v>0.36111111111111116</v>
      </c>
      <c r="BC16" s="123">
        <f t="shared" ca="1" si="76"/>
        <v>0.52499999999999991</v>
      </c>
      <c r="BD16" s="123">
        <f t="shared" ca="1" si="76"/>
        <v>0.52499999999999991</v>
      </c>
      <c r="BE16" s="123">
        <f t="shared" ca="1" si="76"/>
        <v>0.52499999999999991</v>
      </c>
      <c r="BF16" s="123">
        <f t="shared" ca="1" si="76"/>
        <v>0.52499999999999991</v>
      </c>
      <c r="BG16" s="123">
        <f t="shared" ca="1" si="76"/>
        <v>0.52499999999999991</v>
      </c>
      <c r="BH16" s="123">
        <f t="shared" ca="1" si="76"/>
        <v>0.52499999999999991</v>
      </c>
      <c r="BI16" s="123">
        <f t="shared" ca="1" si="76"/>
        <v>0.52499999999999991</v>
      </c>
    </row>
    <row r="17" spans="1:61" x14ac:dyDescent="0.3">
      <c r="O17" s="116" t="s">
        <v>77</v>
      </c>
      <c r="P17" s="115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116" t="s">
        <v>77</v>
      </c>
      <c r="X17" s="115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116" t="s">
        <v>77</v>
      </c>
      <c r="AH17" s="123">
        <f ca="1">OFFSET($X17,0,MATCH(AH$26,$Y$1:$AB$1,0),1,1)</f>
        <v>0.70000000000000007</v>
      </c>
      <c r="AI17" s="123">
        <f t="shared" ca="1" si="75"/>
        <v>0.70000000000000007</v>
      </c>
      <c r="AJ17" s="123">
        <f t="shared" ca="1" si="75"/>
        <v>0.70000000000000007</v>
      </c>
      <c r="AK17" s="123">
        <f t="shared" ca="1" si="75"/>
        <v>0.70000000000000007</v>
      </c>
      <c r="AL17" s="123">
        <f t="shared" ca="1" si="75"/>
        <v>0.70000000000000007</v>
      </c>
      <c r="AM17" s="123">
        <f t="shared" ca="1" si="75"/>
        <v>0.70000000000000007</v>
      </c>
      <c r="AN17" s="123">
        <f ca="1">OFFSET($X17,0,MATCH(AN$26,$Y$1:$AB$1,0),1,1)</f>
        <v>0.70000000000000007</v>
      </c>
      <c r="AO17" s="123">
        <f t="shared" ca="1" si="76"/>
        <v>0.72222222222222221</v>
      </c>
      <c r="AP17" s="123">
        <f t="shared" ca="1" si="76"/>
        <v>0.72222222222222221</v>
      </c>
      <c r="AQ17" s="123">
        <f t="shared" ca="1" si="76"/>
        <v>0.72222222222222221</v>
      </c>
      <c r="AR17" s="123">
        <f t="shared" ca="1" si="76"/>
        <v>0.72222222222222221</v>
      </c>
      <c r="AS17" s="123">
        <f t="shared" ca="1" si="76"/>
        <v>0.72222222222222221</v>
      </c>
      <c r="AT17" s="123">
        <f t="shared" ca="1" si="76"/>
        <v>0.72222222222222221</v>
      </c>
      <c r="AU17" s="123">
        <f t="shared" ca="1" si="76"/>
        <v>0.72222222222222221</v>
      </c>
      <c r="AV17" s="123">
        <f t="shared" ca="1" si="76"/>
        <v>0.63888888888888884</v>
      </c>
      <c r="AW17" s="123">
        <f t="shared" ca="1" si="76"/>
        <v>0.63888888888888884</v>
      </c>
      <c r="AX17" s="123">
        <f t="shared" ca="1" si="76"/>
        <v>0.63888888888888884</v>
      </c>
      <c r="AY17" s="123">
        <f t="shared" ca="1" si="76"/>
        <v>0.63888888888888884</v>
      </c>
      <c r="AZ17" s="123">
        <f t="shared" ca="1" si="76"/>
        <v>0.63888888888888884</v>
      </c>
      <c r="BA17" s="123">
        <f t="shared" ca="1" si="76"/>
        <v>0.63888888888888884</v>
      </c>
      <c r="BB17" s="123">
        <f t="shared" ca="1" si="76"/>
        <v>0.63888888888888884</v>
      </c>
      <c r="BC17" s="123">
        <f t="shared" ca="1" si="76"/>
        <v>0.47500000000000009</v>
      </c>
      <c r="BD17" s="123">
        <f t="shared" ca="1" si="76"/>
        <v>0.47500000000000009</v>
      </c>
      <c r="BE17" s="123">
        <f t="shared" ca="1" si="76"/>
        <v>0.47500000000000009</v>
      </c>
      <c r="BF17" s="123">
        <f t="shared" ca="1" si="76"/>
        <v>0.47500000000000009</v>
      </c>
      <c r="BG17" s="123">
        <f t="shared" ca="1" si="76"/>
        <v>0.47500000000000009</v>
      </c>
      <c r="BH17" s="123">
        <f t="shared" ca="1" si="76"/>
        <v>0.47500000000000009</v>
      </c>
      <c r="BI17" s="123">
        <f t="shared" ca="1" si="76"/>
        <v>0.47500000000000009</v>
      </c>
    </row>
    <row r="18" spans="1:61" x14ac:dyDescent="0.3">
      <c r="AE18" s="116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123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116" t="s">
        <v>75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123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116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123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116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123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116" t="s">
        <v>67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123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116" t="s">
        <v>76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123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116" t="s">
        <v>78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str">
        <f>AF28&amp;" "&amp;AF26</f>
        <v>2018 1</v>
      </c>
      <c r="AG27" s="51" t="str">
        <f t="shared" ref="AG27:AO27" si="107">AG28&amp;" "&amp;AG26</f>
        <v>2019 1</v>
      </c>
      <c r="AH27" s="51" t="str">
        <f t="shared" si="107"/>
        <v>2020 1</v>
      </c>
      <c r="AI27" s="51" t="str">
        <f t="shared" si="107"/>
        <v>2025 1</v>
      </c>
      <c r="AJ27" s="51" t="str">
        <f t="shared" si="107"/>
        <v>2030 1</v>
      </c>
      <c r="AK27" s="51" t="str">
        <f t="shared" si="107"/>
        <v>2035 1</v>
      </c>
      <c r="AL27" s="51" t="str">
        <f t="shared" si="107"/>
        <v>2040 1</v>
      </c>
      <c r="AM27" s="51" t="str">
        <f t="shared" si="107"/>
        <v>2045 1</v>
      </c>
      <c r="AN27" s="51" t="str">
        <f t="shared" si="107"/>
        <v>2050 1</v>
      </c>
      <c r="AO27" s="51" t="str">
        <f t="shared" si="107"/>
        <v>2020 2</v>
      </c>
      <c r="AP27" s="51" t="str">
        <f t="shared" ref="AP27:AU27" si="108">AP28&amp;" "&amp;AP26</f>
        <v>2025 2</v>
      </c>
      <c r="AQ27" s="51" t="str">
        <f t="shared" si="108"/>
        <v>2030 2</v>
      </c>
      <c r="AR27" s="51" t="str">
        <f t="shared" si="108"/>
        <v>2035 2</v>
      </c>
      <c r="AS27" s="51" t="str">
        <f t="shared" si="108"/>
        <v>2040 2</v>
      </c>
      <c r="AT27" s="51" t="str">
        <f t="shared" si="108"/>
        <v>2045 2</v>
      </c>
      <c r="AU27" s="51" t="str">
        <f t="shared" si="108"/>
        <v>2050 2</v>
      </c>
      <c r="AV27" s="51" t="str">
        <f>AV28&amp;" "&amp;AV26</f>
        <v>2020 3</v>
      </c>
      <c r="AW27" s="51" t="str">
        <f t="shared" ref="AW27:BD27" si="109">AW28&amp;" "&amp;AW26</f>
        <v>2025 3</v>
      </c>
      <c r="AX27" s="51" t="str">
        <f t="shared" si="109"/>
        <v>2030 3</v>
      </c>
      <c r="AY27" s="51" t="str">
        <f t="shared" si="109"/>
        <v>2035 3</v>
      </c>
      <c r="AZ27" s="51" t="str">
        <f t="shared" si="109"/>
        <v>2040 3</v>
      </c>
      <c r="BA27" s="51" t="str">
        <f t="shared" si="109"/>
        <v>2045 3</v>
      </c>
      <c r="BB27" s="51" t="str">
        <f t="shared" si="109"/>
        <v>2050 3</v>
      </c>
      <c r="BC27" s="51" t="str">
        <f t="shared" si="109"/>
        <v>2020 4</v>
      </c>
      <c r="BD27" s="51" t="str">
        <f t="shared" si="109"/>
        <v>2025 4</v>
      </c>
      <c r="BE27" s="51" t="str">
        <f>BE28&amp;" "&amp;BE26</f>
        <v>2030 4</v>
      </c>
      <c r="BF27" s="51" t="str">
        <f t="shared" ref="BF27:BI27" si="110">BF28&amp;" "&amp;BF26</f>
        <v>2035 4</v>
      </c>
      <c r="BG27" s="51" t="str">
        <f t="shared" si="110"/>
        <v>2040 4</v>
      </c>
      <c r="BH27" s="51" t="str">
        <f t="shared" si="110"/>
        <v>2045 4</v>
      </c>
      <c r="BI27" s="51" t="str">
        <f t="shared" si="110"/>
        <v>2050 4</v>
      </c>
    </row>
    <row r="28" spans="1:61" x14ac:dyDescent="0.3">
      <c r="AF28">
        <f>eurostat_source[[#Headers],[2017]]+1</f>
        <v>2018</v>
      </c>
      <c r="AG28">
        <f>AF28+1</f>
        <v>2019</v>
      </c>
      <c r="AH28">
        <f t="shared" ref="AH28" si="111">AG28+1</f>
        <v>2020</v>
      </c>
      <c r="AI28">
        <f>AH28+5</f>
        <v>2025</v>
      </c>
      <c r="AJ28">
        <f t="shared" ref="AJ28:AN28" si="112">AI28+5</f>
        <v>2030</v>
      </c>
      <c r="AK28">
        <f t="shared" si="112"/>
        <v>2035</v>
      </c>
      <c r="AL28">
        <f t="shared" si="112"/>
        <v>2040</v>
      </c>
      <c r="AM28">
        <f t="shared" si="112"/>
        <v>2045</v>
      </c>
      <c r="AN28">
        <f t="shared" si="112"/>
        <v>2050</v>
      </c>
      <c r="AO28">
        <f>AH28</f>
        <v>2020</v>
      </c>
      <c r="AP28">
        <f t="shared" ref="AP28:BI28" si="113">AI28</f>
        <v>2025</v>
      </c>
      <c r="AQ28">
        <f t="shared" si="113"/>
        <v>2030</v>
      </c>
      <c r="AR28">
        <f t="shared" si="113"/>
        <v>2035</v>
      </c>
      <c r="AS28">
        <f t="shared" si="113"/>
        <v>2040</v>
      </c>
      <c r="AT28">
        <f t="shared" si="113"/>
        <v>2045</v>
      </c>
      <c r="AU28">
        <f t="shared" si="113"/>
        <v>2050</v>
      </c>
      <c r="AV28">
        <f t="shared" si="113"/>
        <v>2020</v>
      </c>
      <c r="AW28">
        <f t="shared" si="113"/>
        <v>2025</v>
      </c>
      <c r="AX28">
        <f t="shared" si="113"/>
        <v>2030</v>
      </c>
      <c r="AY28">
        <f t="shared" si="113"/>
        <v>2035</v>
      </c>
      <c r="AZ28">
        <f t="shared" si="113"/>
        <v>2040</v>
      </c>
      <c r="BA28">
        <f t="shared" si="113"/>
        <v>2045</v>
      </c>
      <c r="BB28">
        <f t="shared" si="113"/>
        <v>2050</v>
      </c>
      <c r="BC28">
        <f t="shared" si="113"/>
        <v>2020</v>
      </c>
      <c r="BD28">
        <f t="shared" si="113"/>
        <v>2025</v>
      </c>
      <c r="BE28">
        <f t="shared" si="113"/>
        <v>2030</v>
      </c>
      <c r="BF28">
        <f t="shared" si="113"/>
        <v>2035</v>
      </c>
      <c r="BG28">
        <f t="shared" si="113"/>
        <v>2040</v>
      </c>
      <c r="BH28">
        <f t="shared" si="113"/>
        <v>2045</v>
      </c>
      <c r="BI28">
        <f t="shared" si="113"/>
        <v>2050</v>
      </c>
    </row>
    <row r="29" spans="1:61" x14ac:dyDescent="0.3">
      <c r="A29" s="80" t="s">
        <v>69</v>
      </c>
      <c r="B29" s="80" t="s">
        <v>70</v>
      </c>
      <c r="C29" s="80" t="s">
        <v>71</v>
      </c>
      <c r="D29" s="80" t="s">
        <v>139</v>
      </c>
      <c r="E29" s="80" t="s">
        <v>140</v>
      </c>
      <c r="F29" s="80" t="s">
        <v>141</v>
      </c>
      <c r="G29" s="80" t="s">
        <v>142</v>
      </c>
      <c r="H29" s="80" t="s">
        <v>143</v>
      </c>
      <c r="I29" s="80" t="s">
        <v>144</v>
      </c>
      <c r="J29" s="80" t="s">
        <v>145</v>
      </c>
      <c r="K29" s="80" t="s">
        <v>146</v>
      </c>
      <c r="L29" s="80" t="s">
        <v>147</v>
      </c>
      <c r="M29" s="80" t="s">
        <v>148</v>
      </c>
      <c r="N29" s="80" t="s">
        <v>149</v>
      </c>
      <c r="O29" s="80" t="s">
        <v>150</v>
      </c>
      <c r="P29" s="80" t="s">
        <v>151</v>
      </c>
      <c r="Q29" s="80" t="s">
        <v>152</v>
      </c>
      <c r="R29" s="80" t="s">
        <v>153</v>
      </c>
      <c r="S29" s="80" t="s">
        <v>154</v>
      </c>
      <c r="T29" s="80" t="s">
        <v>155</v>
      </c>
      <c r="U29" s="80" t="s">
        <v>156</v>
      </c>
      <c r="V29" s="80" t="s">
        <v>157</v>
      </c>
      <c r="W29" s="80" t="s">
        <v>158</v>
      </c>
      <c r="X29" s="80" t="s">
        <v>159</v>
      </c>
      <c r="Y29" s="80" t="s">
        <v>160</v>
      </c>
      <c r="Z29" s="80" t="s">
        <v>161</v>
      </c>
      <c r="AA29" s="80" t="s">
        <v>162</v>
      </c>
      <c r="AB29" s="80" t="s">
        <v>163</v>
      </c>
      <c r="AC29" s="80" t="s">
        <v>164</v>
      </c>
      <c r="AD29" s="80" t="s">
        <v>165</v>
      </c>
      <c r="AE29" s="80" t="s">
        <v>166</v>
      </c>
      <c r="AF29" s="80" t="s">
        <v>205</v>
      </c>
      <c r="AG29" s="80" t="s">
        <v>206</v>
      </c>
      <c r="AH29" s="80" t="s">
        <v>169</v>
      </c>
      <c r="AI29" s="80" t="s">
        <v>170</v>
      </c>
      <c r="AJ29" s="80" t="s">
        <v>171</v>
      </c>
      <c r="AK29" s="80" t="s">
        <v>172</v>
      </c>
      <c r="AL29" s="80" t="s">
        <v>173</v>
      </c>
      <c r="AM29" s="80" t="s">
        <v>174</v>
      </c>
      <c r="AN29" s="80" t="s">
        <v>175</v>
      </c>
      <c r="AO29" s="80" t="s">
        <v>177</v>
      </c>
      <c r="AP29" s="80" t="s">
        <v>178</v>
      </c>
      <c r="AQ29" s="80" t="s">
        <v>179</v>
      </c>
      <c r="AR29" s="80" t="s">
        <v>180</v>
      </c>
      <c r="AS29" s="80" t="s">
        <v>181</v>
      </c>
      <c r="AT29" s="80" t="s">
        <v>182</v>
      </c>
      <c r="AU29" s="80" t="s">
        <v>183</v>
      </c>
      <c r="AV29" s="80" t="s">
        <v>186</v>
      </c>
      <c r="AW29" s="80" t="s">
        <v>187</v>
      </c>
      <c r="AX29" s="80" t="s">
        <v>188</v>
      </c>
      <c r="AY29" s="80" t="s">
        <v>189</v>
      </c>
      <c r="AZ29" s="80" t="s">
        <v>190</v>
      </c>
      <c r="BA29" s="80" t="s">
        <v>191</v>
      </c>
      <c r="BB29" s="80" t="s">
        <v>192</v>
      </c>
      <c r="BC29" s="80" t="s">
        <v>195</v>
      </c>
      <c r="BD29" s="80" t="s">
        <v>196</v>
      </c>
      <c r="BE29" s="80" t="s">
        <v>197</v>
      </c>
      <c r="BF29" s="80" t="s">
        <v>198</v>
      </c>
      <c r="BG29" s="80" t="s">
        <v>199</v>
      </c>
      <c r="BH29" s="80" t="s">
        <v>200</v>
      </c>
      <c r="BI29" s="80" t="s">
        <v>201</v>
      </c>
    </row>
    <row r="30" spans="1:61" x14ac:dyDescent="0.3">
      <c r="A30" s="117" t="str">
        <f>B30&amp;C30</f>
        <v>electricityAustria</v>
      </c>
      <c r="B30" s="6" t="s">
        <v>35</v>
      </c>
      <c r="C30" t="s">
        <v>12</v>
      </c>
      <c r="D30" s="120">
        <v>2828.5354778795954</v>
      </c>
      <c r="E30" s="120">
        <v>3001.1820358333262</v>
      </c>
      <c r="F30" s="120">
        <v>3041.4253367144065</v>
      </c>
      <c r="G30" s="120">
        <v>3129.2981392507631</v>
      </c>
      <c r="H30" s="120">
        <v>3090.7192953120493</v>
      </c>
      <c r="I30" s="120">
        <v>3236.4575942773708</v>
      </c>
      <c r="J30" s="120">
        <v>3381.2404229513172</v>
      </c>
      <c r="K30" s="120">
        <v>3306.2290813806021</v>
      </c>
      <c r="L30" s="120">
        <v>3320.993174491678</v>
      </c>
      <c r="M30" s="120">
        <v>3482.9246177864793</v>
      </c>
      <c r="N30" s="120">
        <v>3562.9348691425048</v>
      </c>
      <c r="O30" s="120">
        <v>4352.3460506475085</v>
      </c>
      <c r="P30" s="120">
        <v>4452.2589877888086</v>
      </c>
      <c r="Q30" s="120">
        <v>4721.7382266791365</v>
      </c>
      <c r="R30" s="120">
        <v>4277.9961656338046</v>
      </c>
      <c r="S30" s="120">
        <v>4121.7153961323156</v>
      </c>
      <c r="T30" s="120">
        <v>3859.035654670131</v>
      </c>
      <c r="U30" s="120">
        <v>4169.4079846822242</v>
      </c>
      <c r="V30" s="120">
        <v>4001.0355391834246</v>
      </c>
      <c r="W30" s="120">
        <v>4090.9917785611078</v>
      </c>
      <c r="X30" s="120">
        <v>4543.4964247987509</v>
      </c>
      <c r="Y30" s="120">
        <v>4113.2295904692546</v>
      </c>
      <c r="Z30" s="120">
        <v>4265.7667117500714</v>
      </c>
      <c r="AA30" s="120">
        <v>4161.5696957222754</v>
      </c>
      <c r="AB30" s="120">
        <v>3849.0218001548892</v>
      </c>
      <c r="AC30" s="120">
        <v>3928.3272139703422</v>
      </c>
      <c r="AD30" s="120">
        <v>3944.8179413001558</v>
      </c>
      <c r="AE30" s="120">
        <v>3976.801498280674</v>
      </c>
      <c r="AF30" s="120">
        <f t="shared" ref="AF30:AF93" si="114">AE30+(AE30-Z30)/5</f>
        <v>3919.0084555867943</v>
      </c>
      <c r="AG30" s="120">
        <f t="shared" ref="AG30:AG93" si="115">AF30+(AF30-AA30)/5</f>
        <v>3870.4962075596982</v>
      </c>
      <c r="AH30" s="120">
        <f t="shared" ref="AH30:AH93" si="116">AG30+(AG30-AB30)/5</f>
        <v>3874.7910890406602</v>
      </c>
      <c r="AI30" s="120">
        <f>VLOOKUP(eurostat_totals[[#This Row],[energy carrier EUCalc]],$AE$11:$BI$24,COLUMN()-COLUMN($AD$29),FALSE)*eurostat_totals[[#This Row],[2020 1]]</f>
        <v>3874.7910890406602</v>
      </c>
      <c r="AJ30" s="120">
        <f>VLOOKUP(eurostat_totals[[#This Row],[energy carrier EUCalc]],$AE$11:$BI$24,COLUMN()-COLUMN($AD$29),FALSE)*eurostat_totals[[#This Row],[2020 1]]</f>
        <v>3874.7910890406602</v>
      </c>
      <c r="AK30" s="120">
        <f>VLOOKUP(eurostat_totals[[#This Row],[energy carrier EUCalc]],$AE$11:$BI$24,COLUMN()-COLUMN($AD$29),FALSE)*eurostat_totals[[#This Row],[2020 1]]</f>
        <v>3874.7910890406602</v>
      </c>
      <c r="AL30" s="120">
        <f>VLOOKUP(eurostat_totals[[#This Row],[energy carrier EUCalc]],$AE$11:$BI$24,COLUMN()-COLUMN($AD$29),FALSE)*eurostat_totals[[#This Row],[2020 1]]</f>
        <v>3874.7910890406602</v>
      </c>
      <c r="AM30" s="120">
        <f>VLOOKUP(eurostat_totals[[#This Row],[energy carrier EUCalc]],$AE$11:$BI$24,COLUMN()-COLUMN($AD$29),FALSE)*eurostat_totals[[#This Row],[2020 1]]</f>
        <v>3874.7910890406602</v>
      </c>
      <c r="AN30" s="120">
        <f>VLOOKUP(eurostat_totals[[#This Row],[energy carrier EUCalc]],$AE$11:$BI$24,COLUMN()-COLUMN($AD$29),FALSE)*eurostat_totals[[#This Row],[2020 1]]</f>
        <v>3874.7910890406602</v>
      </c>
      <c r="AO30" s="120">
        <f>VLOOKUP(eurostat_totals[[#This Row],[energy carrier EUCalc]],$AE$11:$BI$24,COLUMN()-COLUMN($AD$29),FALSE)*eurostat_totals[[#This Row],[2020 1]]</f>
        <v>3874.7910890406602</v>
      </c>
      <c r="AP30" s="120">
        <f>VLOOKUP(eurostat_totals[[#This Row],[energy carrier EUCalc]],$AE$11:$BI$24,COLUMN()-COLUMN($AD$29),FALSE)*eurostat_totals[[#This Row],[2020 1]]</f>
        <v>3874.7910890406602</v>
      </c>
      <c r="AQ30" s="120">
        <f>VLOOKUP(eurostat_totals[[#This Row],[energy carrier EUCalc]],$AE$11:$BI$24,COLUMN()-COLUMN($AD$29),FALSE)*eurostat_totals[[#This Row],[2020 1]]</f>
        <v>3874.7910890406602</v>
      </c>
      <c r="AR30" s="120">
        <f>VLOOKUP(eurostat_totals[[#This Row],[energy carrier EUCalc]],$AE$11:$BI$24,COLUMN()-COLUMN($AD$29),FALSE)*eurostat_totals[[#This Row],[2020 1]]</f>
        <v>3874.7910890406602</v>
      </c>
      <c r="AS30" s="120">
        <f>VLOOKUP(eurostat_totals[[#This Row],[energy carrier EUCalc]],$AE$11:$BI$24,COLUMN()-COLUMN($AD$29),FALSE)*eurostat_totals[[#This Row],[2020 1]]</f>
        <v>3874.7910890406602</v>
      </c>
      <c r="AT30" s="120">
        <f>VLOOKUP(eurostat_totals[[#This Row],[energy carrier EUCalc]],$AE$11:$BI$24,COLUMN()-COLUMN($AD$29),FALSE)*eurostat_totals[[#This Row],[2020 1]]</f>
        <v>3874.7910890406602</v>
      </c>
      <c r="AU30" s="120">
        <f ca="1">VLOOKUP(eurostat_totals[[#This Row],[energy carrier EUCalc]],$AE$11:$BI$24,COLUMN()-COLUMN($AD$29),FALSE)*eurostat_totals[[#This Row],[2020 1]]</f>
        <v>5058.755032914195</v>
      </c>
      <c r="AV30" s="120">
        <f>VLOOKUP(eurostat_totals[[#This Row],[energy carrier EUCalc]],$AE$11:$BI$24,COLUMN()-COLUMN($AD$29),FALSE)*eurostat_totals[[#This Row],[2020 1]]</f>
        <v>3874.7910890406602</v>
      </c>
      <c r="AW30" s="120">
        <f>VLOOKUP(eurostat_totals[[#This Row],[energy carrier EUCalc]],$AE$11:$BI$24,COLUMN()-COLUMN($AD$29),FALSE)*eurostat_totals[[#This Row],[2020 1]]</f>
        <v>3874.7910890406602</v>
      </c>
      <c r="AX30" s="120">
        <f>VLOOKUP(eurostat_totals[[#This Row],[energy carrier EUCalc]],$AE$11:$BI$24,COLUMN()-COLUMN($AD$29),FALSE)*eurostat_totals[[#This Row],[2020 1]]</f>
        <v>3874.7910890406602</v>
      </c>
      <c r="AY30" s="120">
        <f>VLOOKUP(eurostat_totals[[#This Row],[energy carrier EUCalc]],$AE$11:$BI$24,COLUMN()-COLUMN($AD$29),FALSE)*eurostat_totals[[#This Row],[2020 1]]</f>
        <v>3874.7910890406602</v>
      </c>
      <c r="AZ30" s="120">
        <f>VLOOKUP(eurostat_totals[[#This Row],[energy carrier EUCalc]],$AE$11:$BI$24,COLUMN()-COLUMN($AD$29),FALSE)*eurostat_totals[[#This Row],[2020 1]]</f>
        <v>3874.7910890406602</v>
      </c>
      <c r="BA30" s="120">
        <f>VLOOKUP(eurostat_totals[[#This Row],[energy carrier EUCalc]],$AE$11:$BI$24,COLUMN()-COLUMN($AD$29),FALSE)*eurostat_totals[[#This Row],[2020 1]]</f>
        <v>3874.7910890406602</v>
      </c>
      <c r="BB30" s="120">
        <f ca="1">VLOOKUP(eurostat_totals[[#This Row],[energy carrier EUCalc]],$AE$11:$BI$24,COLUMN()-COLUMN($AD$29),FALSE)*eurostat_totals[[#This Row],[2020 1]]</f>
        <v>4951.1219471075101</v>
      </c>
      <c r="BC30" s="120">
        <f>VLOOKUP(eurostat_totals[[#This Row],[energy carrier EUCalc]],$AE$11:$BI$24,COLUMN()-COLUMN($AD$29),FALSE)*eurostat_totals[[#This Row],[2020 1]]</f>
        <v>3874.7910890406602</v>
      </c>
      <c r="BD30" s="120">
        <f>VLOOKUP(eurostat_totals[[#This Row],[energy carrier EUCalc]],$AE$11:$BI$24,COLUMN()-COLUMN($AD$29),FALSE)*eurostat_totals[[#This Row],[2020 1]]</f>
        <v>3874.7910890406602</v>
      </c>
      <c r="BE30" s="120">
        <f>VLOOKUP(eurostat_totals[[#This Row],[energy carrier EUCalc]],$AE$11:$BI$24,COLUMN()-COLUMN($AD$29),FALSE)*eurostat_totals[[#This Row],[2020 1]]</f>
        <v>3874.7910890406602</v>
      </c>
      <c r="BF30" s="120">
        <f>VLOOKUP(eurostat_totals[[#This Row],[energy carrier EUCalc]],$AE$11:$BI$24,COLUMN()-COLUMN($AD$29),FALSE)*eurostat_totals[[#This Row],[2020 1]]</f>
        <v>3874.7910890406602</v>
      </c>
      <c r="BG30" s="120">
        <f>VLOOKUP(eurostat_totals[[#This Row],[energy carrier EUCalc]],$AE$11:$BI$24,COLUMN()-COLUMN($AD$29),FALSE)*eurostat_totals[[#This Row],[2020 1]]</f>
        <v>3874.7910890406602</v>
      </c>
      <c r="BH30" s="120">
        <f>VLOOKUP(eurostat_totals[[#This Row],[energy carrier EUCalc]],$AE$11:$BI$24,COLUMN()-COLUMN($AD$29),FALSE)*eurostat_totals[[#This Row],[2020 1]]</f>
        <v>3874.7910890406602</v>
      </c>
      <c r="BI30" s="120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117" t="str">
        <f t="shared" ref="A31:A94" si="117">B31&amp;C31</f>
        <v>electricityBelgium</v>
      </c>
      <c r="B31" s="6" t="s">
        <v>35</v>
      </c>
      <c r="C31" t="s">
        <v>1</v>
      </c>
      <c r="D31" s="120">
        <v>6520.5517924633559</v>
      </c>
      <c r="E31" s="120">
        <v>7045.6943327953841</v>
      </c>
      <c r="F31" s="120">
        <v>7168.925640754097</v>
      </c>
      <c r="G31" s="120">
        <v>7468.1475483955828</v>
      </c>
      <c r="H31" s="120">
        <v>7563.0450863861788</v>
      </c>
      <c r="I31" s="120">
        <v>7828.9830508761652</v>
      </c>
      <c r="J31" s="120">
        <v>8225.581701380459</v>
      </c>
      <c r="K31" s="120">
        <v>8120.7673439010214</v>
      </c>
      <c r="L31" s="120">
        <v>8281.8868326310512</v>
      </c>
      <c r="M31" s="120">
        <v>8315.1748940630696</v>
      </c>
      <c r="N31" s="120">
        <v>8405.8264848389681</v>
      </c>
      <c r="O31" s="120">
        <v>8816.3507281772581</v>
      </c>
      <c r="P31" s="120">
        <v>9724.6302858929939</v>
      </c>
      <c r="Q31" s="120">
        <v>9180.2649942385506</v>
      </c>
      <c r="R31" s="120">
        <v>9551.7363469216707</v>
      </c>
      <c r="S31" s="120">
        <v>8214.2464556894574</v>
      </c>
      <c r="T31" s="120">
        <v>5605.3007226788004</v>
      </c>
      <c r="U31" s="120">
        <v>4715.0822247127244</v>
      </c>
      <c r="V31" s="120">
        <v>3724.9713118897848</v>
      </c>
      <c r="W31" s="120">
        <v>3527.8040241862082</v>
      </c>
      <c r="X31" s="120">
        <v>3607.7757881050611</v>
      </c>
      <c r="Y31" s="120">
        <v>2888.3474473404735</v>
      </c>
      <c r="Z31" s="120">
        <v>3355.754268877361</v>
      </c>
      <c r="AA31" s="120">
        <v>3609.9282351620323</v>
      </c>
      <c r="AB31" s="120">
        <v>2877.0620418037843</v>
      </c>
      <c r="AC31" s="120">
        <v>2919.8637461962426</v>
      </c>
      <c r="AD31" s="120">
        <v>2913.6600530781279</v>
      </c>
      <c r="AE31" s="120">
        <v>2806.170249411819</v>
      </c>
      <c r="AF31" s="120">
        <f t="shared" si="114"/>
        <v>2696.2534455187106</v>
      </c>
      <c r="AG31" s="120">
        <f t="shared" si="115"/>
        <v>2513.5184875900463</v>
      </c>
      <c r="AH31" s="120">
        <f t="shared" si="116"/>
        <v>2440.8097767472987</v>
      </c>
      <c r="AI31" s="120">
        <f>VLOOKUP(eurostat_totals[[#This Row],[energy carrier EUCalc]],$AE$11:$BI$24,COLUMN()-COLUMN($AD$29),FALSE)*eurostat_totals[[#This Row],[2020 1]]</f>
        <v>2440.8097767472987</v>
      </c>
      <c r="AJ31" s="120">
        <f>VLOOKUP(eurostat_totals[[#This Row],[energy carrier EUCalc]],$AE$11:$BI$24,COLUMN()-COLUMN($AD$29),FALSE)*eurostat_totals[[#This Row],[2020 1]]</f>
        <v>2440.8097767472987</v>
      </c>
      <c r="AK31" s="120">
        <f>VLOOKUP(eurostat_totals[[#This Row],[energy carrier EUCalc]],$AE$11:$BI$24,COLUMN()-COLUMN($AD$29),FALSE)*eurostat_totals[[#This Row],[2020 1]]</f>
        <v>2440.8097767472987</v>
      </c>
      <c r="AL31" s="120">
        <f>VLOOKUP(eurostat_totals[[#This Row],[energy carrier EUCalc]],$AE$11:$BI$24,COLUMN()-COLUMN($AD$29),FALSE)*eurostat_totals[[#This Row],[2020 1]]</f>
        <v>2440.8097767472987</v>
      </c>
      <c r="AM31" s="120">
        <f>VLOOKUP(eurostat_totals[[#This Row],[energy carrier EUCalc]],$AE$11:$BI$24,COLUMN()-COLUMN($AD$29),FALSE)*eurostat_totals[[#This Row],[2020 1]]</f>
        <v>2440.8097767472987</v>
      </c>
      <c r="AN31" s="120">
        <f>VLOOKUP(eurostat_totals[[#This Row],[energy carrier EUCalc]],$AE$11:$BI$24,COLUMN()-COLUMN($AD$29),FALSE)*eurostat_totals[[#This Row],[2020 1]]</f>
        <v>2440.8097767472987</v>
      </c>
      <c r="AO31" s="120">
        <f>VLOOKUP(eurostat_totals[[#This Row],[energy carrier EUCalc]],$AE$11:$BI$24,COLUMN()-COLUMN($AD$29),FALSE)*eurostat_totals[[#This Row],[2020 1]]</f>
        <v>2440.8097767472987</v>
      </c>
      <c r="AP31" s="120">
        <f>VLOOKUP(eurostat_totals[[#This Row],[energy carrier EUCalc]],$AE$11:$BI$24,COLUMN()-COLUMN($AD$29),FALSE)*eurostat_totals[[#This Row],[2020 1]]</f>
        <v>2440.8097767472987</v>
      </c>
      <c r="AQ31" s="120">
        <f>VLOOKUP(eurostat_totals[[#This Row],[energy carrier EUCalc]],$AE$11:$BI$24,COLUMN()-COLUMN($AD$29),FALSE)*eurostat_totals[[#This Row],[2020 1]]</f>
        <v>2440.8097767472987</v>
      </c>
      <c r="AR31" s="117">
        <f>VLOOKUP(eurostat_totals[[#This Row],[energy carrier EUCalc]],$AE$11:$BI$24,COLUMN()-COLUMN($AD$29),FALSE)*eurostat_totals[[#This Row],[2020 1]]</f>
        <v>2440.8097767472987</v>
      </c>
      <c r="AS31" s="117">
        <f>VLOOKUP(eurostat_totals[[#This Row],[energy carrier EUCalc]],$AE$11:$BI$24,COLUMN()-COLUMN($AD$29),FALSE)*eurostat_totals[[#This Row],[2020 1]]</f>
        <v>2440.8097767472987</v>
      </c>
      <c r="AT31" s="117">
        <f>VLOOKUP(eurostat_totals[[#This Row],[energy carrier EUCalc]],$AE$11:$BI$24,COLUMN()-COLUMN($AD$29),FALSE)*eurostat_totals[[#This Row],[2020 1]]</f>
        <v>2440.8097767472987</v>
      </c>
      <c r="AU31" s="117">
        <f ca="1">VLOOKUP(eurostat_totals[[#This Row],[energy carrier EUCalc]],$AE$11:$BI$24,COLUMN()-COLUMN($AD$29),FALSE)*eurostat_totals[[#This Row],[2020 1]]</f>
        <v>3186.6127640867512</v>
      </c>
      <c r="AV31" s="117">
        <f>VLOOKUP(eurostat_totals[[#This Row],[energy carrier EUCalc]],$AE$11:$BI$24,COLUMN()-COLUMN($AD$29),FALSE)*eurostat_totals[[#This Row],[2020 1]]</f>
        <v>2440.8097767472987</v>
      </c>
      <c r="AW31" s="117">
        <f>VLOOKUP(eurostat_totals[[#This Row],[energy carrier EUCalc]],$AE$11:$BI$24,COLUMN()-COLUMN($AD$29),FALSE)*eurostat_totals[[#This Row],[2020 1]]</f>
        <v>2440.8097767472987</v>
      </c>
      <c r="AX31" s="117">
        <f>VLOOKUP(eurostat_totals[[#This Row],[energy carrier EUCalc]],$AE$11:$BI$24,COLUMN()-COLUMN($AD$29),FALSE)*eurostat_totals[[#This Row],[2020 1]]</f>
        <v>2440.8097767472987</v>
      </c>
      <c r="AY31" s="117">
        <f>VLOOKUP(eurostat_totals[[#This Row],[energy carrier EUCalc]],$AE$11:$BI$24,COLUMN()-COLUMN($AD$29),FALSE)*eurostat_totals[[#This Row],[2020 1]]</f>
        <v>2440.8097767472987</v>
      </c>
      <c r="AZ31" s="117">
        <f>VLOOKUP(eurostat_totals[[#This Row],[energy carrier EUCalc]],$AE$11:$BI$24,COLUMN()-COLUMN($AD$29),FALSE)*eurostat_totals[[#This Row],[2020 1]]</f>
        <v>2440.8097767472987</v>
      </c>
      <c r="BA31" s="117">
        <f>VLOOKUP(eurostat_totals[[#This Row],[energy carrier EUCalc]],$AE$11:$BI$24,COLUMN()-COLUMN($AD$29),FALSE)*eurostat_totals[[#This Row],[2020 1]]</f>
        <v>2440.8097767472987</v>
      </c>
      <c r="BB31" s="117">
        <f ca="1">VLOOKUP(eurostat_totals[[#This Row],[energy carrier EUCalc]],$AE$11:$BI$24,COLUMN()-COLUMN($AD$29),FALSE)*eurostat_totals[[#This Row],[2020 1]]</f>
        <v>3118.8124925104371</v>
      </c>
      <c r="BC31" s="117">
        <f>VLOOKUP(eurostat_totals[[#This Row],[energy carrier EUCalc]],$AE$11:$BI$24,COLUMN()-COLUMN($AD$29),FALSE)*eurostat_totals[[#This Row],[2020 1]]</f>
        <v>2440.8097767472987</v>
      </c>
      <c r="BD31" s="117">
        <f>VLOOKUP(eurostat_totals[[#This Row],[energy carrier EUCalc]],$AE$11:$BI$24,COLUMN()-COLUMN($AD$29),FALSE)*eurostat_totals[[#This Row],[2020 1]]</f>
        <v>2440.8097767472987</v>
      </c>
      <c r="BE31" s="117">
        <f>VLOOKUP(eurostat_totals[[#This Row],[energy carrier EUCalc]],$AE$11:$BI$24,COLUMN()-COLUMN($AD$29),FALSE)*eurostat_totals[[#This Row],[2020 1]]</f>
        <v>2440.8097767472987</v>
      </c>
      <c r="BF31" s="117">
        <f>VLOOKUP(eurostat_totals[[#This Row],[energy carrier EUCalc]],$AE$11:$BI$24,COLUMN()-COLUMN($AD$29),FALSE)*eurostat_totals[[#This Row],[2020 1]]</f>
        <v>2440.8097767472987</v>
      </c>
      <c r="BG31" s="117">
        <f>VLOOKUP(eurostat_totals[[#This Row],[energy carrier EUCalc]],$AE$11:$BI$24,COLUMN()-COLUMN($AD$29),FALSE)*eurostat_totals[[#This Row],[2020 1]]</f>
        <v>2440.8097767472987</v>
      </c>
      <c r="BH31" s="117">
        <f>VLOOKUP(eurostat_totals[[#This Row],[energy carrier EUCalc]],$AE$11:$BI$24,COLUMN()-COLUMN($AD$29),FALSE)*eurostat_totals[[#This Row],[2020 1]]</f>
        <v>2440.8097767472987</v>
      </c>
      <c r="BI31" s="117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117" t="str">
        <f t="shared" si="117"/>
        <v>electricityBulgaria</v>
      </c>
      <c r="B32" s="6" t="s">
        <v>35</v>
      </c>
      <c r="C32" t="s">
        <v>19</v>
      </c>
      <c r="D32" s="120">
        <v>1735.7472113615058</v>
      </c>
      <c r="E32" s="120">
        <v>1724.3124286217299</v>
      </c>
      <c r="F32" s="120">
        <v>1656.8639781310501</v>
      </c>
      <c r="G32" s="120">
        <v>1660.6762148172588</v>
      </c>
      <c r="H32" s="120">
        <v>1625.0458712288143</v>
      </c>
      <c r="I32" s="120">
        <v>1815.6230137999485</v>
      </c>
      <c r="J32" s="120">
        <v>1903.4547884530878</v>
      </c>
      <c r="K32" s="120">
        <v>1637.6408999165669</v>
      </c>
      <c r="L32" s="120">
        <v>1746.6847458378636</v>
      </c>
      <c r="M32" s="120">
        <v>1676.2528057666723</v>
      </c>
      <c r="N32" s="120">
        <v>1633.6629138092187</v>
      </c>
      <c r="O32" s="120">
        <v>1505.1792346819589</v>
      </c>
      <c r="P32" s="120">
        <v>1292.8403849187837</v>
      </c>
      <c r="Q32" s="120">
        <v>1292.1302130877571</v>
      </c>
      <c r="R32" s="120">
        <v>816.5909470235116</v>
      </c>
      <c r="S32" s="120">
        <v>871.9265912876898</v>
      </c>
      <c r="T32" s="120">
        <v>899.39339200934921</v>
      </c>
      <c r="U32" s="120">
        <v>778.16852811056071</v>
      </c>
      <c r="V32" s="120">
        <v>993.86830128843735</v>
      </c>
      <c r="W32" s="120">
        <v>1068.2858430984777</v>
      </c>
      <c r="X32" s="120">
        <v>1146.3186186148935</v>
      </c>
      <c r="Y32" s="120">
        <v>1357.6346052153283</v>
      </c>
      <c r="Z32" s="120">
        <v>1233.3829928228179</v>
      </c>
      <c r="AA32" s="120">
        <v>1096.776341243725</v>
      </c>
      <c r="AB32" s="120">
        <v>1120.0853689989028</v>
      </c>
      <c r="AC32" s="120">
        <v>1125.4590640019549</v>
      </c>
      <c r="AD32" s="120">
        <v>1134.8700773406279</v>
      </c>
      <c r="AE32" s="120">
        <v>1177.644504097769</v>
      </c>
      <c r="AF32" s="120">
        <f t="shared" si="114"/>
        <v>1166.4968063527592</v>
      </c>
      <c r="AG32" s="120">
        <f t="shared" si="115"/>
        <v>1180.440899374566</v>
      </c>
      <c r="AH32" s="120">
        <f t="shared" si="116"/>
        <v>1192.5120054496986</v>
      </c>
      <c r="AI32" s="120">
        <f>VLOOKUP(eurostat_totals[[#This Row],[energy carrier EUCalc]],$AE$11:$BI$24,COLUMN()-COLUMN($AD$29),FALSE)*eurostat_totals[[#This Row],[2020 1]]</f>
        <v>1192.5120054496986</v>
      </c>
      <c r="AJ32" s="120">
        <f>VLOOKUP(eurostat_totals[[#This Row],[energy carrier EUCalc]],$AE$11:$BI$24,COLUMN()-COLUMN($AD$29),FALSE)*eurostat_totals[[#This Row],[2020 1]]</f>
        <v>1192.5120054496986</v>
      </c>
      <c r="AK32" s="120">
        <f>VLOOKUP(eurostat_totals[[#This Row],[energy carrier EUCalc]],$AE$11:$BI$24,COLUMN()-COLUMN($AD$29),FALSE)*eurostat_totals[[#This Row],[2020 1]]</f>
        <v>1192.5120054496986</v>
      </c>
      <c r="AL32" s="120">
        <f>VLOOKUP(eurostat_totals[[#This Row],[energy carrier EUCalc]],$AE$11:$BI$24,COLUMN()-COLUMN($AD$29),FALSE)*eurostat_totals[[#This Row],[2020 1]]</f>
        <v>1192.5120054496986</v>
      </c>
      <c r="AM32" s="120">
        <f>VLOOKUP(eurostat_totals[[#This Row],[energy carrier EUCalc]],$AE$11:$BI$24,COLUMN()-COLUMN($AD$29),FALSE)*eurostat_totals[[#This Row],[2020 1]]</f>
        <v>1192.5120054496986</v>
      </c>
      <c r="AN32" s="120">
        <f>VLOOKUP(eurostat_totals[[#This Row],[energy carrier EUCalc]],$AE$11:$BI$24,COLUMN()-COLUMN($AD$29),FALSE)*eurostat_totals[[#This Row],[2020 1]]</f>
        <v>1192.5120054496986</v>
      </c>
      <c r="AO32" s="120">
        <f>VLOOKUP(eurostat_totals[[#This Row],[energy carrier EUCalc]],$AE$11:$BI$24,COLUMN()-COLUMN($AD$29),FALSE)*eurostat_totals[[#This Row],[2020 1]]</f>
        <v>1192.5120054496986</v>
      </c>
      <c r="AP32" s="120">
        <f>VLOOKUP(eurostat_totals[[#This Row],[energy carrier EUCalc]],$AE$11:$BI$24,COLUMN()-COLUMN($AD$29),FALSE)*eurostat_totals[[#This Row],[2020 1]]</f>
        <v>1192.5120054496986</v>
      </c>
      <c r="AQ32" s="120">
        <f>VLOOKUP(eurostat_totals[[#This Row],[energy carrier EUCalc]],$AE$11:$BI$24,COLUMN()-COLUMN($AD$29),FALSE)*eurostat_totals[[#This Row],[2020 1]]</f>
        <v>1192.5120054496986</v>
      </c>
      <c r="AR32" s="117">
        <f>VLOOKUP(eurostat_totals[[#This Row],[energy carrier EUCalc]],$AE$11:$BI$24,COLUMN()-COLUMN($AD$29),FALSE)*eurostat_totals[[#This Row],[2020 1]]</f>
        <v>1192.5120054496986</v>
      </c>
      <c r="AS32" s="117">
        <f>VLOOKUP(eurostat_totals[[#This Row],[energy carrier EUCalc]],$AE$11:$BI$24,COLUMN()-COLUMN($AD$29),FALSE)*eurostat_totals[[#This Row],[2020 1]]</f>
        <v>1192.5120054496986</v>
      </c>
      <c r="AT32" s="117">
        <f>VLOOKUP(eurostat_totals[[#This Row],[energy carrier EUCalc]],$AE$11:$BI$24,COLUMN()-COLUMN($AD$29),FALSE)*eurostat_totals[[#This Row],[2020 1]]</f>
        <v>1192.5120054496986</v>
      </c>
      <c r="AU32" s="117">
        <f ca="1">VLOOKUP(eurostat_totals[[#This Row],[energy carrier EUCalc]],$AE$11:$BI$24,COLUMN()-COLUMN($AD$29),FALSE)*eurostat_totals[[#This Row],[2020 1]]</f>
        <v>1556.890673781551</v>
      </c>
      <c r="AV32" s="117">
        <f>VLOOKUP(eurostat_totals[[#This Row],[energy carrier EUCalc]],$AE$11:$BI$24,COLUMN()-COLUMN($AD$29),FALSE)*eurostat_totals[[#This Row],[2020 1]]</f>
        <v>1192.5120054496986</v>
      </c>
      <c r="AW32" s="117">
        <f>VLOOKUP(eurostat_totals[[#This Row],[energy carrier EUCalc]],$AE$11:$BI$24,COLUMN()-COLUMN($AD$29),FALSE)*eurostat_totals[[#This Row],[2020 1]]</f>
        <v>1192.5120054496986</v>
      </c>
      <c r="AX32" s="117">
        <f>VLOOKUP(eurostat_totals[[#This Row],[energy carrier EUCalc]],$AE$11:$BI$24,COLUMN()-COLUMN($AD$29),FALSE)*eurostat_totals[[#This Row],[2020 1]]</f>
        <v>1192.5120054496986</v>
      </c>
      <c r="AY32" s="117">
        <f>VLOOKUP(eurostat_totals[[#This Row],[energy carrier EUCalc]],$AE$11:$BI$24,COLUMN()-COLUMN($AD$29),FALSE)*eurostat_totals[[#This Row],[2020 1]]</f>
        <v>1192.5120054496986</v>
      </c>
      <c r="AZ32" s="117">
        <f>VLOOKUP(eurostat_totals[[#This Row],[energy carrier EUCalc]],$AE$11:$BI$24,COLUMN()-COLUMN($AD$29),FALSE)*eurostat_totals[[#This Row],[2020 1]]</f>
        <v>1192.5120054496986</v>
      </c>
      <c r="BA32" s="117">
        <f>VLOOKUP(eurostat_totals[[#This Row],[energy carrier EUCalc]],$AE$11:$BI$24,COLUMN()-COLUMN($AD$29),FALSE)*eurostat_totals[[#This Row],[2020 1]]</f>
        <v>1192.5120054496986</v>
      </c>
      <c r="BB32" s="117">
        <f ca="1">VLOOKUP(eurostat_totals[[#This Row],[energy carrier EUCalc]],$AE$11:$BI$24,COLUMN()-COLUMN($AD$29),FALSE)*eurostat_totals[[#This Row],[2020 1]]</f>
        <v>1523.7653402968369</v>
      </c>
      <c r="BC32" s="117">
        <f>VLOOKUP(eurostat_totals[[#This Row],[energy carrier EUCalc]],$AE$11:$BI$24,COLUMN()-COLUMN($AD$29),FALSE)*eurostat_totals[[#This Row],[2020 1]]</f>
        <v>1192.5120054496986</v>
      </c>
      <c r="BD32" s="117">
        <f>VLOOKUP(eurostat_totals[[#This Row],[energy carrier EUCalc]],$AE$11:$BI$24,COLUMN()-COLUMN($AD$29),FALSE)*eurostat_totals[[#This Row],[2020 1]]</f>
        <v>1192.5120054496986</v>
      </c>
      <c r="BE32" s="117">
        <f>VLOOKUP(eurostat_totals[[#This Row],[energy carrier EUCalc]],$AE$11:$BI$24,COLUMN()-COLUMN($AD$29),FALSE)*eurostat_totals[[#This Row],[2020 1]]</f>
        <v>1192.5120054496986</v>
      </c>
      <c r="BF32" s="117">
        <f>VLOOKUP(eurostat_totals[[#This Row],[energy carrier EUCalc]],$AE$11:$BI$24,COLUMN()-COLUMN($AD$29),FALSE)*eurostat_totals[[#This Row],[2020 1]]</f>
        <v>1192.5120054496986</v>
      </c>
      <c r="BG32" s="117">
        <f>VLOOKUP(eurostat_totals[[#This Row],[energy carrier EUCalc]],$AE$11:$BI$24,COLUMN()-COLUMN($AD$29),FALSE)*eurostat_totals[[#This Row],[2020 1]]</f>
        <v>1192.5120054496986</v>
      </c>
      <c r="BH32" s="117">
        <f>VLOOKUP(eurostat_totals[[#This Row],[energy carrier EUCalc]],$AE$11:$BI$24,COLUMN()-COLUMN($AD$29),FALSE)*eurostat_totals[[#This Row],[2020 1]]</f>
        <v>1192.5120054496986</v>
      </c>
      <c r="BI32" s="117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117" t="str">
        <f t="shared" si="117"/>
        <v>electricityCroatia</v>
      </c>
      <c r="B33" s="6" t="s">
        <v>35</v>
      </c>
      <c r="C33" t="s">
        <v>22</v>
      </c>
      <c r="D33" s="120">
        <v>241.84988126302397</v>
      </c>
      <c r="E33" s="120">
        <v>241.63317949585186</v>
      </c>
      <c r="F33" s="120">
        <v>219.26250171731803</v>
      </c>
      <c r="G33" s="120">
        <v>224.57106506603691</v>
      </c>
      <c r="H33" s="120">
        <v>227.9834879519999</v>
      </c>
      <c r="I33" s="120">
        <v>250.29936034174315</v>
      </c>
      <c r="J33" s="120">
        <v>265.30343793042078</v>
      </c>
      <c r="K33" s="120">
        <v>281.06597170420076</v>
      </c>
      <c r="L33" s="120">
        <v>285.29039627006159</v>
      </c>
      <c r="M33" s="120">
        <v>311.01932149276547</v>
      </c>
      <c r="N33" s="120">
        <v>310.3150407494561</v>
      </c>
      <c r="O33" s="120">
        <v>265.07144259919659</v>
      </c>
      <c r="P33" s="120">
        <v>338.59650198039583</v>
      </c>
      <c r="Q33" s="120">
        <v>130.02727966013961</v>
      </c>
      <c r="R33" s="120">
        <v>231.91894872206802</v>
      </c>
      <c r="S33" s="120">
        <v>293.84983497347588</v>
      </c>
      <c r="T33" s="120">
        <v>340.75186790355929</v>
      </c>
      <c r="U33" s="120">
        <v>208.07115948146597</v>
      </c>
      <c r="V33" s="120">
        <v>373.88229991194652</v>
      </c>
      <c r="W33" s="120">
        <v>301.57970347798533</v>
      </c>
      <c r="X33" s="120">
        <v>353.20042091371909</v>
      </c>
      <c r="Y33" s="120">
        <v>329.53305283093198</v>
      </c>
      <c r="Z33" s="120">
        <v>366.67475340524578</v>
      </c>
      <c r="AA33" s="120">
        <v>340.16237990773442</v>
      </c>
      <c r="AB33" s="120">
        <v>315.82938372437633</v>
      </c>
      <c r="AC33" s="120">
        <v>412.35984886826265</v>
      </c>
      <c r="AD33" s="120">
        <v>407.43960922059659</v>
      </c>
      <c r="AE33" s="120">
        <v>416.59498206805318</v>
      </c>
      <c r="AF33" s="120">
        <f t="shared" si="114"/>
        <v>426.57902780061465</v>
      </c>
      <c r="AG33" s="120">
        <f t="shared" si="115"/>
        <v>443.86235737919071</v>
      </c>
      <c r="AH33" s="120">
        <f t="shared" si="116"/>
        <v>469.46895211015357</v>
      </c>
      <c r="AI33" s="120">
        <f>VLOOKUP(eurostat_totals[[#This Row],[energy carrier EUCalc]],$AE$11:$BI$24,COLUMN()-COLUMN($AD$29),FALSE)*eurostat_totals[[#This Row],[2020 1]]</f>
        <v>469.46895211015357</v>
      </c>
      <c r="AJ33" s="120">
        <f>VLOOKUP(eurostat_totals[[#This Row],[energy carrier EUCalc]],$AE$11:$BI$24,COLUMN()-COLUMN($AD$29),FALSE)*eurostat_totals[[#This Row],[2020 1]]</f>
        <v>469.46895211015357</v>
      </c>
      <c r="AK33" s="120">
        <f>VLOOKUP(eurostat_totals[[#This Row],[energy carrier EUCalc]],$AE$11:$BI$24,COLUMN()-COLUMN($AD$29),FALSE)*eurostat_totals[[#This Row],[2020 1]]</f>
        <v>469.46895211015357</v>
      </c>
      <c r="AL33" s="120">
        <f>VLOOKUP(eurostat_totals[[#This Row],[energy carrier EUCalc]],$AE$11:$BI$24,COLUMN()-COLUMN($AD$29),FALSE)*eurostat_totals[[#This Row],[2020 1]]</f>
        <v>469.46895211015357</v>
      </c>
      <c r="AM33" s="120">
        <f>VLOOKUP(eurostat_totals[[#This Row],[energy carrier EUCalc]],$AE$11:$BI$24,COLUMN()-COLUMN($AD$29),FALSE)*eurostat_totals[[#This Row],[2020 1]]</f>
        <v>469.46895211015357</v>
      </c>
      <c r="AN33" s="120">
        <f>VLOOKUP(eurostat_totals[[#This Row],[energy carrier EUCalc]],$AE$11:$BI$24,COLUMN()-COLUMN($AD$29),FALSE)*eurostat_totals[[#This Row],[2020 1]]</f>
        <v>469.46895211015357</v>
      </c>
      <c r="AO33" s="120">
        <f>VLOOKUP(eurostat_totals[[#This Row],[energy carrier EUCalc]],$AE$11:$BI$24,COLUMN()-COLUMN($AD$29),FALSE)*eurostat_totals[[#This Row],[2020 1]]</f>
        <v>469.46895211015357</v>
      </c>
      <c r="AP33" s="120">
        <f>VLOOKUP(eurostat_totals[[#This Row],[energy carrier EUCalc]],$AE$11:$BI$24,COLUMN()-COLUMN($AD$29),FALSE)*eurostat_totals[[#This Row],[2020 1]]</f>
        <v>469.46895211015357</v>
      </c>
      <c r="AQ33" s="120">
        <f>VLOOKUP(eurostat_totals[[#This Row],[energy carrier EUCalc]],$AE$11:$BI$24,COLUMN()-COLUMN($AD$29),FALSE)*eurostat_totals[[#This Row],[2020 1]]</f>
        <v>469.46895211015357</v>
      </c>
      <c r="AR33" s="117">
        <f>VLOOKUP(eurostat_totals[[#This Row],[energy carrier EUCalc]],$AE$11:$BI$24,COLUMN()-COLUMN($AD$29),FALSE)*eurostat_totals[[#This Row],[2020 1]]</f>
        <v>469.46895211015357</v>
      </c>
      <c r="AS33" s="117">
        <f>VLOOKUP(eurostat_totals[[#This Row],[energy carrier EUCalc]],$AE$11:$BI$24,COLUMN()-COLUMN($AD$29),FALSE)*eurostat_totals[[#This Row],[2020 1]]</f>
        <v>469.46895211015357</v>
      </c>
      <c r="AT33" s="117">
        <f>VLOOKUP(eurostat_totals[[#This Row],[energy carrier EUCalc]],$AE$11:$BI$24,COLUMN()-COLUMN($AD$29),FALSE)*eurostat_totals[[#This Row],[2020 1]]</f>
        <v>469.46895211015357</v>
      </c>
      <c r="AU33" s="117">
        <f ca="1">VLOOKUP(eurostat_totals[[#This Row],[energy carrier EUCalc]],$AE$11:$BI$24,COLUMN()-COLUMN($AD$29),FALSE)*eurostat_totals[[#This Row],[2020 1]]</f>
        <v>612.91779858825601</v>
      </c>
      <c r="AV33" s="117">
        <f>VLOOKUP(eurostat_totals[[#This Row],[energy carrier EUCalc]],$AE$11:$BI$24,COLUMN()-COLUMN($AD$29),FALSE)*eurostat_totals[[#This Row],[2020 1]]</f>
        <v>469.46895211015357</v>
      </c>
      <c r="AW33" s="117">
        <f>VLOOKUP(eurostat_totals[[#This Row],[energy carrier EUCalc]],$AE$11:$BI$24,COLUMN()-COLUMN($AD$29),FALSE)*eurostat_totals[[#This Row],[2020 1]]</f>
        <v>469.46895211015357</v>
      </c>
      <c r="AX33" s="117">
        <f>VLOOKUP(eurostat_totals[[#This Row],[energy carrier EUCalc]],$AE$11:$BI$24,COLUMN()-COLUMN($AD$29),FALSE)*eurostat_totals[[#This Row],[2020 1]]</f>
        <v>469.46895211015357</v>
      </c>
      <c r="AY33" s="117">
        <f>VLOOKUP(eurostat_totals[[#This Row],[energy carrier EUCalc]],$AE$11:$BI$24,COLUMN()-COLUMN($AD$29),FALSE)*eurostat_totals[[#This Row],[2020 1]]</f>
        <v>469.46895211015357</v>
      </c>
      <c r="AZ33" s="117">
        <f>VLOOKUP(eurostat_totals[[#This Row],[energy carrier EUCalc]],$AE$11:$BI$24,COLUMN()-COLUMN($AD$29),FALSE)*eurostat_totals[[#This Row],[2020 1]]</f>
        <v>469.46895211015357</v>
      </c>
      <c r="BA33" s="117">
        <f>VLOOKUP(eurostat_totals[[#This Row],[energy carrier EUCalc]],$AE$11:$BI$24,COLUMN()-COLUMN($AD$29),FALSE)*eurostat_totals[[#This Row],[2020 1]]</f>
        <v>469.46895211015357</v>
      </c>
      <c r="BB33" s="117">
        <f ca="1">VLOOKUP(eurostat_totals[[#This Row],[energy carrier EUCalc]],$AE$11:$BI$24,COLUMN()-COLUMN($AD$29),FALSE)*eurostat_totals[[#This Row],[2020 1]]</f>
        <v>599.87699436297396</v>
      </c>
      <c r="BC33" s="117">
        <f>VLOOKUP(eurostat_totals[[#This Row],[energy carrier EUCalc]],$AE$11:$BI$24,COLUMN()-COLUMN($AD$29),FALSE)*eurostat_totals[[#This Row],[2020 1]]</f>
        <v>469.46895211015357</v>
      </c>
      <c r="BD33" s="117">
        <f>VLOOKUP(eurostat_totals[[#This Row],[energy carrier EUCalc]],$AE$11:$BI$24,COLUMN()-COLUMN($AD$29),FALSE)*eurostat_totals[[#This Row],[2020 1]]</f>
        <v>469.46895211015357</v>
      </c>
      <c r="BE33" s="117">
        <f>VLOOKUP(eurostat_totals[[#This Row],[energy carrier EUCalc]],$AE$11:$BI$24,COLUMN()-COLUMN($AD$29),FALSE)*eurostat_totals[[#This Row],[2020 1]]</f>
        <v>469.46895211015357</v>
      </c>
      <c r="BF33" s="117">
        <f>VLOOKUP(eurostat_totals[[#This Row],[energy carrier EUCalc]],$AE$11:$BI$24,COLUMN()-COLUMN($AD$29),FALSE)*eurostat_totals[[#This Row],[2020 1]]</f>
        <v>469.46895211015357</v>
      </c>
      <c r="BG33" s="117">
        <f>VLOOKUP(eurostat_totals[[#This Row],[energy carrier EUCalc]],$AE$11:$BI$24,COLUMN()-COLUMN($AD$29),FALSE)*eurostat_totals[[#This Row],[2020 1]]</f>
        <v>469.46895211015357</v>
      </c>
      <c r="BH33" s="117">
        <f>VLOOKUP(eurostat_totals[[#This Row],[energy carrier EUCalc]],$AE$11:$BI$24,COLUMN()-COLUMN($AD$29),FALSE)*eurostat_totals[[#This Row],[2020 1]]</f>
        <v>469.46895211015357</v>
      </c>
      <c r="BI33" s="117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117" t="str">
        <f t="shared" si="117"/>
        <v>electricityCyprus</v>
      </c>
      <c r="B34" s="6" t="s">
        <v>35</v>
      </c>
      <c r="C34" t="s">
        <v>28</v>
      </c>
      <c r="D34" s="120">
        <v>64.240612123311593</v>
      </c>
      <c r="E34" s="120">
        <v>67.53193055727202</v>
      </c>
      <c r="F34" s="120">
        <v>83.985194801458434</v>
      </c>
      <c r="G34" s="120">
        <v>93.141982133149156</v>
      </c>
      <c r="H34" s="120">
        <v>96.576401368586133</v>
      </c>
      <c r="I34" s="120">
        <v>108.59354076699979</v>
      </c>
      <c r="J34" s="120">
        <v>117.89342890016707</v>
      </c>
      <c r="K34" s="120">
        <v>119.32443691493246</v>
      </c>
      <c r="L34" s="120">
        <v>129.33982905548243</v>
      </c>
      <c r="M34" s="120">
        <v>136.20700356354851</v>
      </c>
      <c r="N34" s="120">
        <v>150.94472215282431</v>
      </c>
      <c r="O34" s="120">
        <v>132.93190287872392</v>
      </c>
      <c r="P34" s="120">
        <v>167.64491562158062</v>
      </c>
      <c r="Q34" s="120">
        <v>225.80905375197992</v>
      </c>
      <c r="R34" s="120">
        <v>218.31726719455961</v>
      </c>
      <c r="S34" s="120">
        <v>189.4734158833206</v>
      </c>
      <c r="T34" s="120">
        <v>251.27384136318213</v>
      </c>
      <c r="U34" s="120">
        <v>391.20322018356353</v>
      </c>
      <c r="V34" s="120">
        <v>349.46687669941741</v>
      </c>
      <c r="W34" s="120">
        <v>314.65304383814657</v>
      </c>
      <c r="X34" s="120">
        <v>296.41291112329907</v>
      </c>
      <c r="Y34" s="120">
        <v>280.30662831447449</v>
      </c>
      <c r="Z34" s="120">
        <v>251.88833694601826</v>
      </c>
      <c r="AA34" s="120">
        <v>191.44271488786515</v>
      </c>
      <c r="AB34" s="120">
        <v>182.32625933728079</v>
      </c>
      <c r="AC34" s="120">
        <v>228.78823592193496</v>
      </c>
      <c r="AD34" s="120">
        <v>239.35766335772612</v>
      </c>
      <c r="AE34" s="120">
        <v>251.36023349667536</v>
      </c>
      <c r="AF34" s="120">
        <f t="shared" si="114"/>
        <v>251.25461280680679</v>
      </c>
      <c r="AG34" s="120">
        <f t="shared" si="115"/>
        <v>263.21699239059512</v>
      </c>
      <c r="AH34" s="120">
        <f t="shared" si="116"/>
        <v>279.39513900125797</v>
      </c>
      <c r="AI34" s="120">
        <f>VLOOKUP(eurostat_totals[[#This Row],[energy carrier EUCalc]],$AE$11:$BI$24,COLUMN()-COLUMN($AD$29),FALSE)*eurostat_totals[[#This Row],[2020 1]]</f>
        <v>279.39513900125797</v>
      </c>
      <c r="AJ34" s="120">
        <f>VLOOKUP(eurostat_totals[[#This Row],[energy carrier EUCalc]],$AE$11:$BI$24,COLUMN()-COLUMN($AD$29),FALSE)*eurostat_totals[[#This Row],[2020 1]]</f>
        <v>279.39513900125797</v>
      </c>
      <c r="AK34" s="120">
        <f>VLOOKUP(eurostat_totals[[#This Row],[energy carrier EUCalc]],$AE$11:$BI$24,COLUMN()-COLUMN($AD$29),FALSE)*eurostat_totals[[#This Row],[2020 1]]</f>
        <v>279.39513900125797</v>
      </c>
      <c r="AL34" s="120">
        <f>VLOOKUP(eurostat_totals[[#This Row],[energy carrier EUCalc]],$AE$11:$BI$24,COLUMN()-COLUMN($AD$29),FALSE)*eurostat_totals[[#This Row],[2020 1]]</f>
        <v>279.39513900125797</v>
      </c>
      <c r="AM34" s="120">
        <f>VLOOKUP(eurostat_totals[[#This Row],[energy carrier EUCalc]],$AE$11:$BI$24,COLUMN()-COLUMN($AD$29),FALSE)*eurostat_totals[[#This Row],[2020 1]]</f>
        <v>279.39513900125797</v>
      </c>
      <c r="AN34" s="120">
        <f>VLOOKUP(eurostat_totals[[#This Row],[energy carrier EUCalc]],$AE$11:$BI$24,COLUMN()-COLUMN($AD$29),FALSE)*eurostat_totals[[#This Row],[2020 1]]</f>
        <v>279.39513900125797</v>
      </c>
      <c r="AO34" s="120">
        <f>VLOOKUP(eurostat_totals[[#This Row],[energy carrier EUCalc]],$AE$11:$BI$24,COLUMN()-COLUMN($AD$29),FALSE)*eurostat_totals[[#This Row],[2020 1]]</f>
        <v>279.39513900125797</v>
      </c>
      <c r="AP34" s="120">
        <f>VLOOKUP(eurostat_totals[[#This Row],[energy carrier EUCalc]],$AE$11:$BI$24,COLUMN()-COLUMN($AD$29),FALSE)*eurostat_totals[[#This Row],[2020 1]]</f>
        <v>279.39513900125797</v>
      </c>
      <c r="AQ34" s="120">
        <f>VLOOKUP(eurostat_totals[[#This Row],[energy carrier EUCalc]],$AE$11:$BI$24,COLUMN()-COLUMN($AD$29),FALSE)*eurostat_totals[[#This Row],[2020 1]]</f>
        <v>279.39513900125797</v>
      </c>
      <c r="AR34" s="117">
        <f>VLOOKUP(eurostat_totals[[#This Row],[energy carrier EUCalc]],$AE$11:$BI$24,COLUMN()-COLUMN($AD$29),FALSE)*eurostat_totals[[#This Row],[2020 1]]</f>
        <v>279.39513900125797</v>
      </c>
      <c r="AS34" s="117">
        <f>VLOOKUP(eurostat_totals[[#This Row],[energy carrier EUCalc]],$AE$11:$BI$24,COLUMN()-COLUMN($AD$29),FALSE)*eurostat_totals[[#This Row],[2020 1]]</f>
        <v>279.39513900125797</v>
      </c>
      <c r="AT34" s="117">
        <f>VLOOKUP(eurostat_totals[[#This Row],[energy carrier EUCalc]],$AE$11:$BI$24,COLUMN()-COLUMN($AD$29),FALSE)*eurostat_totals[[#This Row],[2020 1]]</f>
        <v>279.39513900125797</v>
      </c>
      <c r="AU34" s="117">
        <f ca="1">VLOOKUP(eurostat_totals[[#This Row],[energy carrier EUCalc]],$AE$11:$BI$24,COLUMN()-COLUMN($AD$29),FALSE)*eurostat_totals[[#This Row],[2020 1]]</f>
        <v>364.76587591830901</v>
      </c>
      <c r="AV34" s="117">
        <f>VLOOKUP(eurostat_totals[[#This Row],[energy carrier EUCalc]],$AE$11:$BI$24,COLUMN()-COLUMN($AD$29),FALSE)*eurostat_totals[[#This Row],[2020 1]]</f>
        <v>279.39513900125797</v>
      </c>
      <c r="AW34" s="117">
        <f>VLOOKUP(eurostat_totals[[#This Row],[energy carrier EUCalc]],$AE$11:$BI$24,COLUMN()-COLUMN($AD$29),FALSE)*eurostat_totals[[#This Row],[2020 1]]</f>
        <v>279.39513900125797</v>
      </c>
      <c r="AX34" s="117">
        <f>VLOOKUP(eurostat_totals[[#This Row],[energy carrier EUCalc]],$AE$11:$BI$24,COLUMN()-COLUMN($AD$29),FALSE)*eurostat_totals[[#This Row],[2020 1]]</f>
        <v>279.39513900125797</v>
      </c>
      <c r="AY34" s="117">
        <f>VLOOKUP(eurostat_totals[[#This Row],[energy carrier EUCalc]],$AE$11:$BI$24,COLUMN()-COLUMN($AD$29),FALSE)*eurostat_totals[[#This Row],[2020 1]]</f>
        <v>279.39513900125797</v>
      </c>
      <c r="AZ34" s="117">
        <f>VLOOKUP(eurostat_totals[[#This Row],[energy carrier EUCalc]],$AE$11:$BI$24,COLUMN()-COLUMN($AD$29),FALSE)*eurostat_totals[[#This Row],[2020 1]]</f>
        <v>279.39513900125797</v>
      </c>
      <c r="BA34" s="117">
        <f>VLOOKUP(eurostat_totals[[#This Row],[energy carrier EUCalc]],$AE$11:$BI$24,COLUMN()-COLUMN($AD$29),FALSE)*eurostat_totals[[#This Row],[2020 1]]</f>
        <v>279.39513900125797</v>
      </c>
      <c r="BB34" s="117">
        <f ca="1">VLOOKUP(eurostat_totals[[#This Row],[energy carrier EUCalc]],$AE$11:$BI$24,COLUMN()-COLUMN($AD$29),FALSE)*eurostat_totals[[#This Row],[2020 1]]</f>
        <v>357.00489983494072</v>
      </c>
      <c r="BC34" s="117">
        <f>VLOOKUP(eurostat_totals[[#This Row],[energy carrier EUCalc]],$AE$11:$BI$24,COLUMN()-COLUMN($AD$29),FALSE)*eurostat_totals[[#This Row],[2020 1]]</f>
        <v>279.39513900125797</v>
      </c>
      <c r="BD34" s="117">
        <f>VLOOKUP(eurostat_totals[[#This Row],[energy carrier EUCalc]],$AE$11:$BI$24,COLUMN()-COLUMN($AD$29),FALSE)*eurostat_totals[[#This Row],[2020 1]]</f>
        <v>279.39513900125797</v>
      </c>
      <c r="BE34" s="117">
        <f>VLOOKUP(eurostat_totals[[#This Row],[energy carrier EUCalc]],$AE$11:$BI$24,COLUMN()-COLUMN($AD$29),FALSE)*eurostat_totals[[#This Row],[2020 1]]</f>
        <v>279.39513900125797</v>
      </c>
      <c r="BF34" s="117">
        <f>VLOOKUP(eurostat_totals[[#This Row],[energy carrier EUCalc]],$AE$11:$BI$24,COLUMN()-COLUMN($AD$29),FALSE)*eurostat_totals[[#This Row],[2020 1]]</f>
        <v>279.39513900125797</v>
      </c>
      <c r="BG34" s="117">
        <f>VLOOKUP(eurostat_totals[[#This Row],[energy carrier EUCalc]],$AE$11:$BI$24,COLUMN()-COLUMN($AD$29),FALSE)*eurostat_totals[[#This Row],[2020 1]]</f>
        <v>279.39513900125797</v>
      </c>
      <c r="BH34" s="117">
        <f>VLOOKUP(eurostat_totals[[#This Row],[energy carrier EUCalc]],$AE$11:$BI$24,COLUMN()-COLUMN($AD$29),FALSE)*eurostat_totals[[#This Row],[2020 1]]</f>
        <v>279.39513900125797</v>
      </c>
      <c r="BI34" s="117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117" t="str">
        <f t="shared" si="117"/>
        <v>electricityCzech Republic</v>
      </c>
      <c r="B35" s="6" t="s">
        <v>35</v>
      </c>
      <c r="C35" t="s">
        <v>13</v>
      </c>
      <c r="D35" s="120">
        <v>3204.7587764374839</v>
      </c>
      <c r="E35" s="120">
        <v>3288.0160645652873</v>
      </c>
      <c r="F35" s="120">
        <v>3444.5417802849056</v>
      </c>
      <c r="G35" s="120">
        <v>3796.2240356814696</v>
      </c>
      <c r="H35" s="120">
        <v>4390.6832418794365</v>
      </c>
      <c r="I35" s="120">
        <v>4944.5130773823612</v>
      </c>
      <c r="J35" s="120">
        <v>5332.1614277526314</v>
      </c>
      <c r="K35" s="120">
        <v>5162.9821225134028</v>
      </c>
      <c r="L35" s="120">
        <v>4830.9483702184543</v>
      </c>
      <c r="M35" s="120">
        <v>4678.4236211268617</v>
      </c>
      <c r="N35" s="120">
        <v>4603.1566467973307</v>
      </c>
      <c r="O35" s="120">
        <v>5110.0665703113264</v>
      </c>
      <c r="P35" s="120">
        <v>4536.0224263952587</v>
      </c>
      <c r="Q35" s="120">
        <v>4878.8020741298651</v>
      </c>
      <c r="R35" s="120">
        <v>4718.6014493627763</v>
      </c>
      <c r="S35" s="120">
        <v>4585.3314231607683</v>
      </c>
      <c r="T35" s="120">
        <v>4792.2854084047067</v>
      </c>
      <c r="U35" s="120">
        <v>4073.6097127426365</v>
      </c>
      <c r="V35" s="120">
        <v>3785.1944327031597</v>
      </c>
      <c r="W35" s="120">
        <v>3398.6815615998189</v>
      </c>
      <c r="X35" s="120">
        <v>3716.0463724923452</v>
      </c>
      <c r="Y35" s="120">
        <v>2852.8480501114068</v>
      </c>
      <c r="Z35" s="120">
        <v>3024.5455390509746</v>
      </c>
      <c r="AA35" s="120">
        <v>3100.68521333134</v>
      </c>
      <c r="AB35" s="120">
        <v>2581.3372418968897</v>
      </c>
      <c r="AC35" s="120">
        <v>2924.6062557192345</v>
      </c>
      <c r="AD35" s="120">
        <v>3037.061185580535</v>
      </c>
      <c r="AE35" s="120">
        <v>3093.246080821647</v>
      </c>
      <c r="AF35" s="120">
        <f t="shared" si="114"/>
        <v>3106.9861891757814</v>
      </c>
      <c r="AG35" s="120">
        <f t="shared" si="115"/>
        <v>3108.2463843446699</v>
      </c>
      <c r="AH35" s="120">
        <f t="shared" si="116"/>
        <v>3213.6282128342259</v>
      </c>
      <c r="AI35" s="120">
        <f>VLOOKUP(eurostat_totals[[#This Row],[energy carrier EUCalc]],$AE$11:$BI$24,COLUMN()-COLUMN($AD$29),FALSE)*eurostat_totals[[#This Row],[2020 1]]</f>
        <v>3213.6282128342259</v>
      </c>
      <c r="AJ35" s="120">
        <f>VLOOKUP(eurostat_totals[[#This Row],[energy carrier EUCalc]],$AE$11:$BI$24,COLUMN()-COLUMN($AD$29),FALSE)*eurostat_totals[[#This Row],[2020 1]]</f>
        <v>3213.6282128342259</v>
      </c>
      <c r="AK35" s="120">
        <f>VLOOKUP(eurostat_totals[[#This Row],[energy carrier EUCalc]],$AE$11:$BI$24,COLUMN()-COLUMN($AD$29),FALSE)*eurostat_totals[[#This Row],[2020 1]]</f>
        <v>3213.6282128342259</v>
      </c>
      <c r="AL35" s="120">
        <f>VLOOKUP(eurostat_totals[[#This Row],[energy carrier EUCalc]],$AE$11:$BI$24,COLUMN()-COLUMN($AD$29),FALSE)*eurostat_totals[[#This Row],[2020 1]]</f>
        <v>3213.6282128342259</v>
      </c>
      <c r="AM35" s="120">
        <f>VLOOKUP(eurostat_totals[[#This Row],[energy carrier EUCalc]],$AE$11:$BI$24,COLUMN()-COLUMN($AD$29),FALSE)*eurostat_totals[[#This Row],[2020 1]]</f>
        <v>3213.6282128342259</v>
      </c>
      <c r="AN35" s="120">
        <f>VLOOKUP(eurostat_totals[[#This Row],[energy carrier EUCalc]],$AE$11:$BI$24,COLUMN()-COLUMN($AD$29),FALSE)*eurostat_totals[[#This Row],[2020 1]]</f>
        <v>3213.6282128342259</v>
      </c>
      <c r="AO35" s="120">
        <f>VLOOKUP(eurostat_totals[[#This Row],[energy carrier EUCalc]],$AE$11:$BI$24,COLUMN()-COLUMN($AD$29),FALSE)*eurostat_totals[[#This Row],[2020 1]]</f>
        <v>3213.6282128342259</v>
      </c>
      <c r="AP35" s="120">
        <f>VLOOKUP(eurostat_totals[[#This Row],[energy carrier EUCalc]],$AE$11:$BI$24,COLUMN()-COLUMN($AD$29),FALSE)*eurostat_totals[[#This Row],[2020 1]]</f>
        <v>3213.6282128342259</v>
      </c>
      <c r="AQ35" s="120">
        <f>VLOOKUP(eurostat_totals[[#This Row],[energy carrier EUCalc]],$AE$11:$BI$24,COLUMN()-COLUMN($AD$29),FALSE)*eurostat_totals[[#This Row],[2020 1]]</f>
        <v>3213.6282128342259</v>
      </c>
      <c r="AR35" s="117">
        <f>VLOOKUP(eurostat_totals[[#This Row],[energy carrier EUCalc]],$AE$11:$BI$24,COLUMN()-COLUMN($AD$29),FALSE)*eurostat_totals[[#This Row],[2020 1]]</f>
        <v>3213.6282128342259</v>
      </c>
      <c r="AS35" s="117">
        <f>VLOOKUP(eurostat_totals[[#This Row],[energy carrier EUCalc]],$AE$11:$BI$24,COLUMN()-COLUMN($AD$29),FALSE)*eurostat_totals[[#This Row],[2020 1]]</f>
        <v>3213.6282128342259</v>
      </c>
      <c r="AT35" s="117">
        <f>VLOOKUP(eurostat_totals[[#This Row],[energy carrier EUCalc]],$AE$11:$BI$24,COLUMN()-COLUMN($AD$29),FALSE)*eurostat_totals[[#This Row],[2020 1]]</f>
        <v>3213.6282128342259</v>
      </c>
      <c r="AU35" s="117">
        <f ca="1">VLOOKUP(eurostat_totals[[#This Row],[energy carrier EUCalc]],$AE$11:$BI$24,COLUMN()-COLUMN($AD$29),FALSE)*eurostat_totals[[#This Row],[2020 1]]</f>
        <v>4195.5701667557951</v>
      </c>
      <c r="AV35" s="117">
        <f>VLOOKUP(eurostat_totals[[#This Row],[energy carrier EUCalc]],$AE$11:$BI$24,COLUMN()-COLUMN($AD$29),FALSE)*eurostat_totals[[#This Row],[2020 1]]</f>
        <v>3213.6282128342259</v>
      </c>
      <c r="AW35" s="117">
        <f>VLOOKUP(eurostat_totals[[#This Row],[energy carrier EUCalc]],$AE$11:$BI$24,COLUMN()-COLUMN($AD$29),FALSE)*eurostat_totals[[#This Row],[2020 1]]</f>
        <v>3213.6282128342259</v>
      </c>
      <c r="AX35" s="117">
        <f>VLOOKUP(eurostat_totals[[#This Row],[energy carrier EUCalc]],$AE$11:$BI$24,COLUMN()-COLUMN($AD$29),FALSE)*eurostat_totals[[#This Row],[2020 1]]</f>
        <v>3213.6282128342259</v>
      </c>
      <c r="AY35" s="117">
        <f>VLOOKUP(eurostat_totals[[#This Row],[energy carrier EUCalc]],$AE$11:$BI$24,COLUMN()-COLUMN($AD$29),FALSE)*eurostat_totals[[#This Row],[2020 1]]</f>
        <v>3213.6282128342259</v>
      </c>
      <c r="AZ35" s="117">
        <f>VLOOKUP(eurostat_totals[[#This Row],[energy carrier EUCalc]],$AE$11:$BI$24,COLUMN()-COLUMN($AD$29),FALSE)*eurostat_totals[[#This Row],[2020 1]]</f>
        <v>3213.6282128342259</v>
      </c>
      <c r="BA35" s="117">
        <f>VLOOKUP(eurostat_totals[[#This Row],[energy carrier EUCalc]],$AE$11:$BI$24,COLUMN()-COLUMN($AD$29),FALSE)*eurostat_totals[[#This Row],[2020 1]]</f>
        <v>3213.6282128342259</v>
      </c>
      <c r="BB35" s="117">
        <f ca="1">VLOOKUP(eurostat_totals[[#This Row],[energy carrier EUCalc]],$AE$11:$BI$24,COLUMN()-COLUMN($AD$29),FALSE)*eurostat_totals[[#This Row],[2020 1]]</f>
        <v>4106.3027163992883</v>
      </c>
      <c r="BC35" s="117">
        <f>VLOOKUP(eurostat_totals[[#This Row],[energy carrier EUCalc]],$AE$11:$BI$24,COLUMN()-COLUMN($AD$29),FALSE)*eurostat_totals[[#This Row],[2020 1]]</f>
        <v>3213.6282128342259</v>
      </c>
      <c r="BD35" s="117">
        <f>VLOOKUP(eurostat_totals[[#This Row],[energy carrier EUCalc]],$AE$11:$BI$24,COLUMN()-COLUMN($AD$29),FALSE)*eurostat_totals[[#This Row],[2020 1]]</f>
        <v>3213.6282128342259</v>
      </c>
      <c r="BE35" s="117">
        <f>VLOOKUP(eurostat_totals[[#This Row],[energy carrier EUCalc]],$AE$11:$BI$24,COLUMN()-COLUMN($AD$29),FALSE)*eurostat_totals[[#This Row],[2020 1]]</f>
        <v>3213.6282128342259</v>
      </c>
      <c r="BF35" s="117">
        <f>VLOOKUP(eurostat_totals[[#This Row],[energy carrier EUCalc]],$AE$11:$BI$24,COLUMN()-COLUMN($AD$29),FALSE)*eurostat_totals[[#This Row],[2020 1]]</f>
        <v>3213.6282128342259</v>
      </c>
      <c r="BG35" s="117">
        <f>VLOOKUP(eurostat_totals[[#This Row],[energy carrier EUCalc]],$AE$11:$BI$24,COLUMN()-COLUMN($AD$29),FALSE)*eurostat_totals[[#This Row],[2020 1]]</f>
        <v>3213.6282128342259</v>
      </c>
      <c r="BH35" s="117">
        <f>VLOOKUP(eurostat_totals[[#This Row],[energy carrier EUCalc]],$AE$11:$BI$24,COLUMN()-COLUMN($AD$29),FALSE)*eurostat_totals[[#This Row],[2020 1]]</f>
        <v>3213.6282128342259</v>
      </c>
      <c r="BI35" s="117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117" t="str">
        <f t="shared" si="117"/>
        <v>electricityDenmark</v>
      </c>
      <c r="B36" s="6" t="s">
        <v>35</v>
      </c>
      <c r="C36" t="s">
        <v>17</v>
      </c>
      <c r="D36" s="120">
        <v>1641.4740398678812</v>
      </c>
      <c r="E36" s="120">
        <v>1720.4078036068465</v>
      </c>
      <c r="F36" s="120">
        <v>1732.9695308076828</v>
      </c>
      <c r="G36" s="120">
        <v>1753.8484914985588</v>
      </c>
      <c r="H36" s="120">
        <v>1770.145373164896</v>
      </c>
      <c r="I36" s="120">
        <v>1747.5686149897012</v>
      </c>
      <c r="J36" s="120">
        <v>1798.6624483520843</v>
      </c>
      <c r="K36" s="120">
        <v>1751.3017952720807</v>
      </c>
      <c r="L36" s="120">
        <v>1742.1356630398818</v>
      </c>
      <c r="M36" s="120">
        <v>1745.7010377569507</v>
      </c>
      <c r="N36" s="120">
        <v>1733.9882092982737</v>
      </c>
      <c r="O36" s="120">
        <v>1658.2237360007632</v>
      </c>
      <c r="P36" s="120">
        <v>1513.4617928807354</v>
      </c>
      <c r="Q36" s="120">
        <v>1501.0811286942119</v>
      </c>
      <c r="R36" s="120">
        <v>1455.7546547093245</v>
      </c>
      <c r="S36" s="120">
        <v>1438.8196764221516</v>
      </c>
      <c r="T36" s="120">
        <v>1446.6508621725106</v>
      </c>
      <c r="U36" s="120">
        <v>1241.4625729959778</v>
      </c>
      <c r="V36" s="120">
        <v>1077.6706818070079</v>
      </c>
      <c r="W36" s="120">
        <v>890.48457509773118</v>
      </c>
      <c r="X36" s="120">
        <v>1023.3912519808217</v>
      </c>
      <c r="Y36" s="120">
        <v>942.44909547964369</v>
      </c>
      <c r="Z36" s="120">
        <v>938.06639251962179</v>
      </c>
      <c r="AA36" s="120">
        <v>1127.8809092162073</v>
      </c>
      <c r="AB36" s="120">
        <v>1068.2323337000983</v>
      </c>
      <c r="AC36" s="120">
        <v>1249.9183747404711</v>
      </c>
      <c r="AD36" s="120">
        <v>1264.5968289952532</v>
      </c>
      <c r="AE36" s="120">
        <v>1211.508133896652</v>
      </c>
      <c r="AF36" s="120">
        <f t="shared" si="114"/>
        <v>1266.196482172058</v>
      </c>
      <c r="AG36" s="120">
        <f t="shared" si="115"/>
        <v>1293.8595967632282</v>
      </c>
      <c r="AH36" s="120">
        <f t="shared" si="116"/>
        <v>1338.9850493758543</v>
      </c>
      <c r="AI36" s="120">
        <f>VLOOKUP(eurostat_totals[[#This Row],[energy carrier EUCalc]],$AE$11:$BI$24,COLUMN()-COLUMN($AD$29),FALSE)*eurostat_totals[[#This Row],[2020 1]]</f>
        <v>1338.9850493758543</v>
      </c>
      <c r="AJ36" s="120">
        <f>VLOOKUP(eurostat_totals[[#This Row],[energy carrier EUCalc]],$AE$11:$BI$24,COLUMN()-COLUMN($AD$29),FALSE)*eurostat_totals[[#This Row],[2020 1]]</f>
        <v>1338.9850493758543</v>
      </c>
      <c r="AK36" s="120">
        <f>VLOOKUP(eurostat_totals[[#This Row],[energy carrier EUCalc]],$AE$11:$BI$24,COLUMN()-COLUMN($AD$29),FALSE)*eurostat_totals[[#This Row],[2020 1]]</f>
        <v>1338.9850493758543</v>
      </c>
      <c r="AL36" s="120">
        <f>VLOOKUP(eurostat_totals[[#This Row],[energy carrier EUCalc]],$AE$11:$BI$24,COLUMN()-COLUMN($AD$29),FALSE)*eurostat_totals[[#This Row],[2020 1]]</f>
        <v>1338.9850493758543</v>
      </c>
      <c r="AM36" s="120">
        <f>VLOOKUP(eurostat_totals[[#This Row],[energy carrier EUCalc]],$AE$11:$BI$24,COLUMN()-COLUMN($AD$29),FALSE)*eurostat_totals[[#This Row],[2020 1]]</f>
        <v>1338.9850493758543</v>
      </c>
      <c r="AN36" s="120">
        <f>VLOOKUP(eurostat_totals[[#This Row],[energy carrier EUCalc]],$AE$11:$BI$24,COLUMN()-COLUMN($AD$29),FALSE)*eurostat_totals[[#This Row],[2020 1]]</f>
        <v>1338.9850493758543</v>
      </c>
      <c r="AO36" s="120">
        <f>VLOOKUP(eurostat_totals[[#This Row],[energy carrier EUCalc]],$AE$11:$BI$24,COLUMN()-COLUMN($AD$29),FALSE)*eurostat_totals[[#This Row],[2020 1]]</f>
        <v>1338.9850493758543</v>
      </c>
      <c r="AP36" s="120">
        <f>VLOOKUP(eurostat_totals[[#This Row],[energy carrier EUCalc]],$AE$11:$BI$24,COLUMN()-COLUMN($AD$29),FALSE)*eurostat_totals[[#This Row],[2020 1]]</f>
        <v>1338.9850493758543</v>
      </c>
      <c r="AQ36" s="120">
        <f>VLOOKUP(eurostat_totals[[#This Row],[energy carrier EUCalc]],$AE$11:$BI$24,COLUMN()-COLUMN($AD$29),FALSE)*eurostat_totals[[#This Row],[2020 1]]</f>
        <v>1338.9850493758543</v>
      </c>
      <c r="AR36" s="117">
        <f>VLOOKUP(eurostat_totals[[#This Row],[energy carrier EUCalc]],$AE$11:$BI$24,COLUMN()-COLUMN($AD$29),FALSE)*eurostat_totals[[#This Row],[2020 1]]</f>
        <v>1338.9850493758543</v>
      </c>
      <c r="AS36" s="117">
        <f>VLOOKUP(eurostat_totals[[#This Row],[energy carrier EUCalc]],$AE$11:$BI$24,COLUMN()-COLUMN($AD$29),FALSE)*eurostat_totals[[#This Row],[2020 1]]</f>
        <v>1338.9850493758543</v>
      </c>
      <c r="AT36" s="117">
        <f>VLOOKUP(eurostat_totals[[#This Row],[energy carrier EUCalc]],$AE$11:$BI$24,COLUMN()-COLUMN($AD$29),FALSE)*eurostat_totals[[#This Row],[2020 1]]</f>
        <v>1338.9850493758543</v>
      </c>
      <c r="AU36" s="117">
        <f ca="1">VLOOKUP(eurostat_totals[[#This Row],[energy carrier EUCalc]],$AE$11:$BI$24,COLUMN()-COLUMN($AD$29),FALSE)*eurostat_totals[[#This Row],[2020 1]]</f>
        <v>1748.1193700184765</v>
      </c>
      <c r="AV36" s="117">
        <f>VLOOKUP(eurostat_totals[[#This Row],[energy carrier EUCalc]],$AE$11:$BI$24,COLUMN()-COLUMN($AD$29),FALSE)*eurostat_totals[[#This Row],[2020 1]]</f>
        <v>1338.9850493758543</v>
      </c>
      <c r="AW36" s="117">
        <f>VLOOKUP(eurostat_totals[[#This Row],[energy carrier EUCalc]],$AE$11:$BI$24,COLUMN()-COLUMN($AD$29),FALSE)*eurostat_totals[[#This Row],[2020 1]]</f>
        <v>1338.9850493758543</v>
      </c>
      <c r="AX36" s="117">
        <f>VLOOKUP(eurostat_totals[[#This Row],[energy carrier EUCalc]],$AE$11:$BI$24,COLUMN()-COLUMN($AD$29),FALSE)*eurostat_totals[[#This Row],[2020 1]]</f>
        <v>1338.9850493758543</v>
      </c>
      <c r="AY36" s="117">
        <f>VLOOKUP(eurostat_totals[[#This Row],[energy carrier EUCalc]],$AE$11:$BI$24,COLUMN()-COLUMN($AD$29),FALSE)*eurostat_totals[[#This Row],[2020 1]]</f>
        <v>1338.9850493758543</v>
      </c>
      <c r="AZ36" s="117">
        <f>VLOOKUP(eurostat_totals[[#This Row],[energy carrier EUCalc]],$AE$11:$BI$24,COLUMN()-COLUMN($AD$29),FALSE)*eurostat_totals[[#This Row],[2020 1]]</f>
        <v>1338.9850493758543</v>
      </c>
      <c r="BA36" s="117">
        <f>VLOOKUP(eurostat_totals[[#This Row],[energy carrier EUCalc]],$AE$11:$BI$24,COLUMN()-COLUMN($AD$29),FALSE)*eurostat_totals[[#This Row],[2020 1]]</f>
        <v>1338.9850493758543</v>
      </c>
      <c r="BB36" s="117">
        <f ca="1">VLOOKUP(eurostat_totals[[#This Row],[energy carrier EUCalc]],$AE$11:$BI$24,COLUMN()-COLUMN($AD$29),FALSE)*eurostat_totals[[#This Row],[2020 1]]</f>
        <v>1710.925340869147</v>
      </c>
      <c r="BC36" s="117">
        <f>VLOOKUP(eurostat_totals[[#This Row],[energy carrier EUCalc]],$AE$11:$BI$24,COLUMN()-COLUMN($AD$29),FALSE)*eurostat_totals[[#This Row],[2020 1]]</f>
        <v>1338.9850493758543</v>
      </c>
      <c r="BD36" s="117">
        <f>VLOOKUP(eurostat_totals[[#This Row],[energy carrier EUCalc]],$AE$11:$BI$24,COLUMN()-COLUMN($AD$29),FALSE)*eurostat_totals[[#This Row],[2020 1]]</f>
        <v>1338.9850493758543</v>
      </c>
      <c r="BE36" s="117">
        <f>VLOOKUP(eurostat_totals[[#This Row],[energy carrier EUCalc]],$AE$11:$BI$24,COLUMN()-COLUMN($AD$29),FALSE)*eurostat_totals[[#This Row],[2020 1]]</f>
        <v>1338.9850493758543</v>
      </c>
      <c r="BF36" s="117">
        <f>VLOOKUP(eurostat_totals[[#This Row],[energy carrier EUCalc]],$AE$11:$BI$24,COLUMN()-COLUMN($AD$29),FALSE)*eurostat_totals[[#This Row],[2020 1]]</f>
        <v>1338.9850493758543</v>
      </c>
      <c r="BG36" s="117">
        <f>VLOOKUP(eurostat_totals[[#This Row],[energy carrier EUCalc]],$AE$11:$BI$24,COLUMN()-COLUMN($AD$29),FALSE)*eurostat_totals[[#This Row],[2020 1]]</f>
        <v>1338.9850493758543</v>
      </c>
      <c r="BH36" s="117">
        <f>VLOOKUP(eurostat_totals[[#This Row],[energy carrier EUCalc]],$AE$11:$BI$24,COLUMN()-COLUMN($AD$29),FALSE)*eurostat_totals[[#This Row],[2020 1]]</f>
        <v>1338.9850493758543</v>
      </c>
      <c r="BI36" s="117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117" t="str">
        <f t="shared" si="117"/>
        <v>electricityEstonia</v>
      </c>
      <c r="B37" s="6" t="s">
        <v>35</v>
      </c>
      <c r="C37" t="s">
        <v>25</v>
      </c>
      <c r="D37" s="120">
        <v>59.840859255871401</v>
      </c>
      <c r="E37" s="120">
        <v>62.762122028183853</v>
      </c>
      <c r="F37" s="120">
        <v>83.546693364666481</v>
      </c>
      <c r="G37" s="120">
        <v>74.376866901442341</v>
      </c>
      <c r="H37" s="120">
        <v>86.263357148869432</v>
      </c>
      <c r="I37" s="120">
        <v>72.474649282262149</v>
      </c>
      <c r="J37" s="120">
        <v>83.81843873883507</v>
      </c>
      <c r="K37" s="120">
        <v>81.848284776112735</v>
      </c>
      <c r="L37" s="120">
        <v>91.62953833121621</v>
      </c>
      <c r="M37" s="120">
        <v>92.58064714080632</v>
      </c>
      <c r="N37" s="120">
        <v>99.576510610681666</v>
      </c>
      <c r="O37" s="120">
        <v>137.13118549626344</v>
      </c>
      <c r="P37" s="120">
        <v>110.24920436701619</v>
      </c>
      <c r="Q37" s="120">
        <v>106.76546636529481</v>
      </c>
      <c r="R37" s="120">
        <v>103.81149121396126</v>
      </c>
      <c r="S37" s="120">
        <v>103.60736707050921</v>
      </c>
      <c r="T37" s="120">
        <v>110.32711989922885</v>
      </c>
      <c r="U37" s="120">
        <v>127.63564238943945</v>
      </c>
      <c r="V37" s="120">
        <v>131.69525121548369</v>
      </c>
      <c r="W37" s="120">
        <v>139.03632713717133</v>
      </c>
      <c r="X37" s="120">
        <v>207.59817138129523</v>
      </c>
      <c r="Y37" s="120">
        <v>147.98115965178329</v>
      </c>
      <c r="Z37" s="120">
        <v>158.35203074495917</v>
      </c>
      <c r="AA37" s="120">
        <v>149.42971322071659</v>
      </c>
      <c r="AB37" s="120">
        <v>115.73300136996336</v>
      </c>
      <c r="AC37" s="120">
        <v>126.92889530418975</v>
      </c>
      <c r="AD37" s="120">
        <v>140.5178329045811</v>
      </c>
      <c r="AE37" s="120">
        <v>142.50145729058153</v>
      </c>
      <c r="AF37" s="120">
        <f t="shared" si="114"/>
        <v>139.33134259970601</v>
      </c>
      <c r="AG37" s="120">
        <f t="shared" si="115"/>
        <v>137.31166847550389</v>
      </c>
      <c r="AH37" s="120">
        <f t="shared" si="116"/>
        <v>141.62740189661201</v>
      </c>
      <c r="AI37" s="120">
        <f>VLOOKUP(eurostat_totals[[#This Row],[energy carrier EUCalc]],$AE$11:$BI$24,COLUMN()-COLUMN($AD$29),FALSE)*eurostat_totals[[#This Row],[2020 1]]</f>
        <v>141.62740189661201</v>
      </c>
      <c r="AJ37" s="120">
        <f>VLOOKUP(eurostat_totals[[#This Row],[energy carrier EUCalc]],$AE$11:$BI$24,COLUMN()-COLUMN($AD$29),FALSE)*eurostat_totals[[#This Row],[2020 1]]</f>
        <v>141.62740189661201</v>
      </c>
      <c r="AK37" s="120">
        <f>VLOOKUP(eurostat_totals[[#This Row],[energy carrier EUCalc]],$AE$11:$BI$24,COLUMN()-COLUMN($AD$29),FALSE)*eurostat_totals[[#This Row],[2020 1]]</f>
        <v>141.62740189661201</v>
      </c>
      <c r="AL37" s="120">
        <f>VLOOKUP(eurostat_totals[[#This Row],[energy carrier EUCalc]],$AE$11:$BI$24,COLUMN()-COLUMN($AD$29),FALSE)*eurostat_totals[[#This Row],[2020 1]]</f>
        <v>141.62740189661201</v>
      </c>
      <c r="AM37" s="120">
        <f>VLOOKUP(eurostat_totals[[#This Row],[energy carrier EUCalc]],$AE$11:$BI$24,COLUMN()-COLUMN($AD$29),FALSE)*eurostat_totals[[#This Row],[2020 1]]</f>
        <v>141.62740189661201</v>
      </c>
      <c r="AN37" s="120">
        <f>VLOOKUP(eurostat_totals[[#This Row],[energy carrier EUCalc]],$AE$11:$BI$24,COLUMN()-COLUMN($AD$29),FALSE)*eurostat_totals[[#This Row],[2020 1]]</f>
        <v>141.62740189661201</v>
      </c>
      <c r="AO37" s="120">
        <f>VLOOKUP(eurostat_totals[[#This Row],[energy carrier EUCalc]],$AE$11:$BI$24,COLUMN()-COLUMN($AD$29),FALSE)*eurostat_totals[[#This Row],[2020 1]]</f>
        <v>141.62740189661201</v>
      </c>
      <c r="AP37" s="120">
        <f>VLOOKUP(eurostat_totals[[#This Row],[energy carrier EUCalc]],$AE$11:$BI$24,COLUMN()-COLUMN($AD$29),FALSE)*eurostat_totals[[#This Row],[2020 1]]</f>
        <v>141.62740189661201</v>
      </c>
      <c r="AQ37" s="120">
        <f>VLOOKUP(eurostat_totals[[#This Row],[energy carrier EUCalc]],$AE$11:$BI$24,COLUMN()-COLUMN($AD$29),FALSE)*eurostat_totals[[#This Row],[2020 1]]</f>
        <v>141.62740189661201</v>
      </c>
      <c r="AR37" s="117">
        <f>VLOOKUP(eurostat_totals[[#This Row],[energy carrier EUCalc]],$AE$11:$BI$24,COLUMN()-COLUMN($AD$29),FALSE)*eurostat_totals[[#This Row],[2020 1]]</f>
        <v>141.62740189661201</v>
      </c>
      <c r="AS37" s="117">
        <f>VLOOKUP(eurostat_totals[[#This Row],[energy carrier EUCalc]],$AE$11:$BI$24,COLUMN()-COLUMN($AD$29),FALSE)*eurostat_totals[[#This Row],[2020 1]]</f>
        <v>141.62740189661201</v>
      </c>
      <c r="AT37" s="117">
        <f>VLOOKUP(eurostat_totals[[#This Row],[energy carrier EUCalc]],$AE$11:$BI$24,COLUMN()-COLUMN($AD$29),FALSE)*eurostat_totals[[#This Row],[2020 1]]</f>
        <v>141.62740189661201</v>
      </c>
      <c r="AU37" s="117">
        <f ca="1">VLOOKUP(eurostat_totals[[#This Row],[energy carrier EUCalc]],$AE$11:$BI$24,COLUMN()-COLUMN($AD$29),FALSE)*eurostat_totals[[#This Row],[2020 1]]</f>
        <v>184.90244136502125</v>
      </c>
      <c r="AV37" s="117">
        <f>VLOOKUP(eurostat_totals[[#This Row],[energy carrier EUCalc]],$AE$11:$BI$24,COLUMN()-COLUMN($AD$29),FALSE)*eurostat_totals[[#This Row],[2020 1]]</f>
        <v>141.62740189661201</v>
      </c>
      <c r="AW37" s="117">
        <f>VLOOKUP(eurostat_totals[[#This Row],[energy carrier EUCalc]],$AE$11:$BI$24,COLUMN()-COLUMN($AD$29),FALSE)*eurostat_totals[[#This Row],[2020 1]]</f>
        <v>141.62740189661201</v>
      </c>
      <c r="AX37" s="117">
        <f>VLOOKUP(eurostat_totals[[#This Row],[energy carrier EUCalc]],$AE$11:$BI$24,COLUMN()-COLUMN($AD$29),FALSE)*eurostat_totals[[#This Row],[2020 1]]</f>
        <v>141.62740189661201</v>
      </c>
      <c r="AY37" s="117">
        <f>VLOOKUP(eurostat_totals[[#This Row],[energy carrier EUCalc]],$AE$11:$BI$24,COLUMN()-COLUMN($AD$29),FALSE)*eurostat_totals[[#This Row],[2020 1]]</f>
        <v>141.62740189661201</v>
      </c>
      <c r="AZ37" s="117">
        <f>VLOOKUP(eurostat_totals[[#This Row],[energy carrier EUCalc]],$AE$11:$BI$24,COLUMN()-COLUMN($AD$29),FALSE)*eurostat_totals[[#This Row],[2020 1]]</f>
        <v>141.62740189661201</v>
      </c>
      <c r="BA37" s="117">
        <f>VLOOKUP(eurostat_totals[[#This Row],[energy carrier EUCalc]],$AE$11:$BI$24,COLUMN()-COLUMN($AD$29),FALSE)*eurostat_totals[[#This Row],[2020 1]]</f>
        <v>141.62740189661201</v>
      </c>
      <c r="BB37" s="117">
        <f ca="1">VLOOKUP(eurostat_totals[[#This Row],[energy carrier EUCalc]],$AE$11:$BI$24,COLUMN()-COLUMN($AD$29),FALSE)*eurostat_totals[[#This Row],[2020 1]]</f>
        <v>180.9683468678931</v>
      </c>
      <c r="BC37" s="117">
        <f>VLOOKUP(eurostat_totals[[#This Row],[energy carrier EUCalc]],$AE$11:$BI$24,COLUMN()-COLUMN($AD$29),FALSE)*eurostat_totals[[#This Row],[2020 1]]</f>
        <v>141.62740189661201</v>
      </c>
      <c r="BD37" s="117">
        <f>VLOOKUP(eurostat_totals[[#This Row],[energy carrier EUCalc]],$AE$11:$BI$24,COLUMN()-COLUMN($AD$29),FALSE)*eurostat_totals[[#This Row],[2020 1]]</f>
        <v>141.62740189661201</v>
      </c>
      <c r="BE37" s="117">
        <f>VLOOKUP(eurostat_totals[[#This Row],[energy carrier EUCalc]],$AE$11:$BI$24,COLUMN()-COLUMN($AD$29),FALSE)*eurostat_totals[[#This Row],[2020 1]]</f>
        <v>141.62740189661201</v>
      </c>
      <c r="BF37" s="117">
        <f>VLOOKUP(eurostat_totals[[#This Row],[energy carrier EUCalc]],$AE$11:$BI$24,COLUMN()-COLUMN($AD$29),FALSE)*eurostat_totals[[#This Row],[2020 1]]</f>
        <v>141.62740189661201</v>
      </c>
      <c r="BG37" s="117">
        <f>VLOOKUP(eurostat_totals[[#This Row],[energy carrier EUCalc]],$AE$11:$BI$24,COLUMN()-COLUMN($AD$29),FALSE)*eurostat_totals[[#This Row],[2020 1]]</f>
        <v>141.62740189661201</v>
      </c>
      <c r="BH37" s="117">
        <f>VLOOKUP(eurostat_totals[[#This Row],[energy carrier EUCalc]],$AE$11:$BI$24,COLUMN()-COLUMN($AD$29),FALSE)*eurostat_totals[[#This Row],[2020 1]]</f>
        <v>141.62740189661201</v>
      </c>
      <c r="BI37" s="117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117" t="str">
        <f t="shared" si="117"/>
        <v>electricityFinland</v>
      </c>
      <c r="B38" s="6" t="s">
        <v>35</v>
      </c>
      <c r="C38" t="s">
        <v>11</v>
      </c>
      <c r="D38" s="120">
        <v>6667.7400612474576</v>
      </c>
      <c r="E38" s="120">
        <v>7143.1922386619317</v>
      </c>
      <c r="F38" s="120">
        <v>7242.3036472014983</v>
      </c>
      <c r="G38" s="120">
        <v>7450.5709293402997</v>
      </c>
      <c r="H38" s="120">
        <v>7756.5738841908233</v>
      </c>
      <c r="I38" s="120">
        <v>7424.9896793522748</v>
      </c>
      <c r="J38" s="120">
        <v>7871.6682622515636</v>
      </c>
      <c r="K38" s="120">
        <v>7957.0754297261165</v>
      </c>
      <c r="L38" s="120">
        <v>8285.9187863516636</v>
      </c>
      <c r="M38" s="120">
        <v>8426.589102679085</v>
      </c>
      <c r="N38" s="120">
        <v>7965.7547824006251</v>
      </c>
      <c r="O38" s="120">
        <v>8915.5741599604571</v>
      </c>
      <c r="P38" s="120">
        <v>9017.2503563084774</v>
      </c>
      <c r="Q38" s="120">
        <v>9542.0311366380083</v>
      </c>
      <c r="R38" s="120">
        <v>9028.9829330729517</v>
      </c>
      <c r="S38" s="120">
        <v>9166.9469525645873</v>
      </c>
      <c r="T38" s="120">
        <v>9224.0849882680886</v>
      </c>
      <c r="U38" s="120">
        <v>9011.5148718128567</v>
      </c>
      <c r="V38" s="120">
        <v>8430.2900414128944</v>
      </c>
      <c r="W38" s="120">
        <v>8870.5279085798938</v>
      </c>
      <c r="X38" s="120">
        <v>9929.7903939493135</v>
      </c>
      <c r="Y38" s="120">
        <v>8302.9744452193499</v>
      </c>
      <c r="Z38" s="120">
        <v>8964.4738825972672</v>
      </c>
      <c r="AA38" s="120">
        <v>8192.3654297446828</v>
      </c>
      <c r="AB38" s="120">
        <v>8088.7269698995578</v>
      </c>
      <c r="AC38" s="120">
        <v>7862.3161413551643</v>
      </c>
      <c r="AD38" s="120">
        <v>8462.6023337506595</v>
      </c>
      <c r="AE38" s="120">
        <v>8462.2263844028239</v>
      </c>
      <c r="AF38" s="120">
        <f t="shared" si="114"/>
        <v>8361.7768847639345</v>
      </c>
      <c r="AG38" s="120">
        <f t="shared" si="115"/>
        <v>8395.6591757677852</v>
      </c>
      <c r="AH38" s="120">
        <f t="shared" si="116"/>
        <v>8457.0456169414301</v>
      </c>
      <c r="AI38" s="120">
        <f>VLOOKUP(eurostat_totals[[#This Row],[energy carrier EUCalc]],$AE$11:$BI$24,COLUMN()-COLUMN($AD$29),FALSE)*eurostat_totals[[#This Row],[2020 1]]</f>
        <v>8457.0456169414301</v>
      </c>
      <c r="AJ38" s="120">
        <f>VLOOKUP(eurostat_totals[[#This Row],[energy carrier EUCalc]],$AE$11:$BI$24,COLUMN()-COLUMN($AD$29),FALSE)*eurostat_totals[[#This Row],[2020 1]]</f>
        <v>8457.0456169414301</v>
      </c>
      <c r="AK38" s="120">
        <f>VLOOKUP(eurostat_totals[[#This Row],[energy carrier EUCalc]],$AE$11:$BI$24,COLUMN()-COLUMN($AD$29),FALSE)*eurostat_totals[[#This Row],[2020 1]]</f>
        <v>8457.0456169414301</v>
      </c>
      <c r="AL38" s="120">
        <f>VLOOKUP(eurostat_totals[[#This Row],[energy carrier EUCalc]],$AE$11:$BI$24,COLUMN()-COLUMN($AD$29),FALSE)*eurostat_totals[[#This Row],[2020 1]]</f>
        <v>8457.0456169414301</v>
      </c>
      <c r="AM38" s="120">
        <f>VLOOKUP(eurostat_totals[[#This Row],[energy carrier EUCalc]],$AE$11:$BI$24,COLUMN()-COLUMN($AD$29),FALSE)*eurostat_totals[[#This Row],[2020 1]]</f>
        <v>8457.0456169414301</v>
      </c>
      <c r="AN38" s="120">
        <f>VLOOKUP(eurostat_totals[[#This Row],[energy carrier EUCalc]],$AE$11:$BI$24,COLUMN()-COLUMN($AD$29),FALSE)*eurostat_totals[[#This Row],[2020 1]]</f>
        <v>8457.0456169414301</v>
      </c>
      <c r="AO38" s="120">
        <f>VLOOKUP(eurostat_totals[[#This Row],[energy carrier EUCalc]],$AE$11:$BI$24,COLUMN()-COLUMN($AD$29),FALSE)*eurostat_totals[[#This Row],[2020 1]]</f>
        <v>8457.0456169414301</v>
      </c>
      <c r="AP38" s="120">
        <f>VLOOKUP(eurostat_totals[[#This Row],[energy carrier EUCalc]],$AE$11:$BI$24,COLUMN()-COLUMN($AD$29),FALSE)*eurostat_totals[[#This Row],[2020 1]]</f>
        <v>8457.0456169414301</v>
      </c>
      <c r="AQ38" s="120">
        <f>VLOOKUP(eurostat_totals[[#This Row],[energy carrier EUCalc]],$AE$11:$BI$24,COLUMN()-COLUMN($AD$29),FALSE)*eurostat_totals[[#This Row],[2020 1]]</f>
        <v>8457.0456169414301</v>
      </c>
      <c r="AR38" s="117">
        <f>VLOOKUP(eurostat_totals[[#This Row],[energy carrier EUCalc]],$AE$11:$BI$24,COLUMN()-COLUMN($AD$29),FALSE)*eurostat_totals[[#This Row],[2020 1]]</f>
        <v>8457.0456169414301</v>
      </c>
      <c r="AS38" s="117">
        <f>VLOOKUP(eurostat_totals[[#This Row],[energy carrier EUCalc]],$AE$11:$BI$24,COLUMN()-COLUMN($AD$29),FALSE)*eurostat_totals[[#This Row],[2020 1]]</f>
        <v>8457.0456169414301</v>
      </c>
      <c r="AT38" s="117">
        <f>VLOOKUP(eurostat_totals[[#This Row],[energy carrier EUCalc]],$AE$11:$BI$24,COLUMN()-COLUMN($AD$29),FALSE)*eurostat_totals[[#This Row],[2020 1]]</f>
        <v>8457.0456169414301</v>
      </c>
      <c r="AU38" s="117">
        <f ca="1">VLOOKUP(eurostat_totals[[#This Row],[energy carrier EUCalc]],$AE$11:$BI$24,COLUMN()-COLUMN($AD$29),FALSE)*eurostat_totals[[#This Row],[2020 1]]</f>
        <v>11041.142888784645</v>
      </c>
      <c r="AV38" s="117">
        <f>VLOOKUP(eurostat_totals[[#This Row],[energy carrier EUCalc]],$AE$11:$BI$24,COLUMN()-COLUMN($AD$29),FALSE)*eurostat_totals[[#This Row],[2020 1]]</f>
        <v>8457.0456169414301</v>
      </c>
      <c r="AW38" s="117">
        <f>VLOOKUP(eurostat_totals[[#This Row],[energy carrier EUCalc]],$AE$11:$BI$24,COLUMN()-COLUMN($AD$29),FALSE)*eurostat_totals[[#This Row],[2020 1]]</f>
        <v>8457.0456169414301</v>
      </c>
      <c r="AX38" s="117">
        <f>VLOOKUP(eurostat_totals[[#This Row],[energy carrier EUCalc]],$AE$11:$BI$24,COLUMN()-COLUMN($AD$29),FALSE)*eurostat_totals[[#This Row],[2020 1]]</f>
        <v>8457.0456169414301</v>
      </c>
      <c r="AY38" s="117">
        <f>VLOOKUP(eurostat_totals[[#This Row],[energy carrier EUCalc]],$AE$11:$BI$24,COLUMN()-COLUMN($AD$29),FALSE)*eurostat_totals[[#This Row],[2020 1]]</f>
        <v>8457.0456169414301</v>
      </c>
      <c r="AZ38" s="117">
        <f>VLOOKUP(eurostat_totals[[#This Row],[energy carrier EUCalc]],$AE$11:$BI$24,COLUMN()-COLUMN($AD$29),FALSE)*eurostat_totals[[#This Row],[2020 1]]</f>
        <v>8457.0456169414301</v>
      </c>
      <c r="BA38" s="117">
        <f>VLOOKUP(eurostat_totals[[#This Row],[energy carrier EUCalc]],$AE$11:$BI$24,COLUMN()-COLUMN($AD$29),FALSE)*eurostat_totals[[#This Row],[2020 1]]</f>
        <v>8457.0456169414301</v>
      </c>
      <c r="BB38" s="117">
        <f ca="1">VLOOKUP(eurostat_totals[[#This Row],[energy carrier EUCalc]],$AE$11:$BI$24,COLUMN()-COLUMN($AD$29),FALSE)*eurostat_totals[[#This Row],[2020 1]]</f>
        <v>10806.224954980715</v>
      </c>
      <c r="BC38" s="117">
        <f>VLOOKUP(eurostat_totals[[#This Row],[energy carrier EUCalc]],$AE$11:$BI$24,COLUMN()-COLUMN($AD$29),FALSE)*eurostat_totals[[#This Row],[2020 1]]</f>
        <v>8457.0456169414301</v>
      </c>
      <c r="BD38" s="117">
        <f>VLOOKUP(eurostat_totals[[#This Row],[energy carrier EUCalc]],$AE$11:$BI$24,COLUMN()-COLUMN($AD$29),FALSE)*eurostat_totals[[#This Row],[2020 1]]</f>
        <v>8457.0456169414301</v>
      </c>
      <c r="BE38" s="117">
        <f>VLOOKUP(eurostat_totals[[#This Row],[energy carrier EUCalc]],$AE$11:$BI$24,COLUMN()-COLUMN($AD$29),FALSE)*eurostat_totals[[#This Row],[2020 1]]</f>
        <v>8457.0456169414301</v>
      </c>
      <c r="BF38" s="117">
        <f>VLOOKUP(eurostat_totals[[#This Row],[energy carrier EUCalc]],$AE$11:$BI$24,COLUMN()-COLUMN($AD$29),FALSE)*eurostat_totals[[#This Row],[2020 1]]</f>
        <v>8457.0456169414301</v>
      </c>
      <c r="BG38" s="117">
        <f>VLOOKUP(eurostat_totals[[#This Row],[energy carrier EUCalc]],$AE$11:$BI$24,COLUMN()-COLUMN($AD$29),FALSE)*eurostat_totals[[#This Row],[2020 1]]</f>
        <v>8457.0456169414301</v>
      </c>
      <c r="BH38" s="117">
        <f>VLOOKUP(eurostat_totals[[#This Row],[energy carrier EUCalc]],$AE$11:$BI$24,COLUMN()-COLUMN($AD$29),FALSE)*eurostat_totals[[#This Row],[2020 1]]</f>
        <v>8457.0456169414301</v>
      </c>
      <c r="BI38" s="117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117" t="str">
        <f t="shared" si="117"/>
        <v>electricityFrance</v>
      </c>
      <c r="B39" s="6" t="s">
        <v>35</v>
      </c>
      <c r="C39" t="s">
        <v>3</v>
      </c>
      <c r="D39" s="120">
        <v>26638.946859209609</v>
      </c>
      <c r="E39" s="120">
        <v>29362.823539771594</v>
      </c>
      <c r="F39" s="120">
        <v>30125.91540782811</v>
      </c>
      <c r="G39" s="120">
        <v>30641.88230196093</v>
      </c>
      <c r="H39" s="120">
        <v>30573.435397799141</v>
      </c>
      <c r="I39" s="120">
        <v>29919.471744294831</v>
      </c>
      <c r="J39" s="120">
        <v>33126.604028780224</v>
      </c>
      <c r="K39" s="120">
        <v>32734.886967914474</v>
      </c>
      <c r="L39" s="120">
        <v>33851.760774707662</v>
      </c>
      <c r="M39" s="120">
        <v>34892.489398720565</v>
      </c>
      <c r="N39" s="120">
        <v>35383.718219784547</v>
      </c>
      <c r="O39" s="120">
        <v>38909.094308252388</v>
      </c>
      <c r="P39" s="120">
        <v>37527.161991374262</v>
      </c>
      <c r="Q39" s="120">
        <v>41638.982428943906</v>
      </c>
      <c r="R39" s="120">
        <v>43325.29285001089</v>
      </c>
      <c r="S39" s="120">
        <v>38493.78349210148</v>
      </c>
      <c r="T39" s="120">
        <v>39183.299998349517</v>
      </c>
      <c r="U39" s="120">
        <v>34595.463997578692</v>
      </c>
      <c r="V39" s="120">
        <v>40334.830164396197</v>
      </c>
      <c r="W39" s="120">
        <v>36200.338850399385</v>
      </c>
      <c r="X39" s="120">
        <v>42193.876073122352</v>
      </c>
      <c r="Y39" s="120">
        <v>28525.319070537607</v>
      </c>
      <c r="Z39" s="120">
        <v>37811.662956556276</v>
      </c>
      <c r="AA39" s="120">
        <v>43487.136400407944</v>
      </c>
      <c r="AB39" s="120">
        <v>27986.321585085603</v>
      </c>
      <c r="AC39" s="120">
        <v>32926.500082474464</v>
      </c>
      <c r="AD39" s="120">
        <v>34141.057810298109</v>
      </c>
      <c r="AE39" s="120">
        <v>33726.350430802006</v>
      </c>
      <c r="AF39" s="120">
        <f t="shared" si="114"/>
        <v>32909.287925651151</v>
      </c>
      <c r="AG39" s="120">
        <f t="shared" si="115"/>
        <v>30793.718230699793</v>
      </c>
      <c r="AH39" s="120">
        <f t="shared" si="116"/>
        <v>31355.197559822631</v>
      </c>
      <c r="AI39" s="120">
        <f>VLOOKUP(eurostat_totals[[#This Row],[energy carrier EUCalc]],$AE$11:$BI$24,COLUMN()-COLUMN($AD$29),FALSE)*eurostat_totals[[#This Row],[2020 1]]</f>
        <v>31355.197559822631</v>
      </c>
      <c r="AJ39" s="120">
        <f>VLOOKUP(eurostat_totals[[#This Row],[energy carrier EUCalc]],$AE$11:$BI$24,COLUMN()-COLUMN($AD$29),FALSE)*eurostat_totals[[#This Row],[2020 1]]</f>
        <v>31355.197559822631</v>
      </c>
      <c r="AK39" s="120">
        <f>VLOOKUP(eurostat_totals[[#This Row],[energy carrier EUCalc]],$AE$11:$BI$24,COLUMN()-COLUMN($AD$29),FALSE)*eurostat_totals[[#This Row],[2020 1]]</f>
        <v>31355.197559822631</v>
      </c>
      <c r="AL39" s="120">
        <f>VLOOKUP(eurostat_totals[[#This Row],[energy carrier EUCalc]],$AE$11:$BI$24,COLUMN()-COLUMN($AD$29),FALSE)*eurostat_totals[[#This Row],[2020 1]]</f>
        <v>31355.197559822631</v>
      </c>
      <c r="AM39" s="120">
        <f>VLOOKUP(eurostat_totals[[#This Row],[energy carrier EUCalc]],$AE$11:$BI$24,COLUMN()-COLUMN($AD$29),FALSE)*eurostat_totals[[#This Row],[2020 1]]</f>
        <v>31355.197559822631</v>
      </c>
      <c r="AN39" s="120">
        <f>VLOOKUP(eurostat_totals[[#This Row],[energy carrier EUCalc]],$AE$11:$BI$24,COLUMN()-COLUMN($AD$29),FALSE)*eurostat_totals[[#This Row],[2020 1]]</f>
        <v>31355.197559822631</v>
      </c>
      <c r="AO39" s="120">
        <f>VLOOKUP(eurostat_totals[[#This Row],[energy carrier EUCalc]],$AE$11:$BI$24,COLUMN()-COLUMN($AD$29),FALSE)*eurostat_totals[[#This Row],[2020 1]]</f>
        <v>31355.197559822631</v>
      </c>
      <c r="AP39" s="120">
        <f>VLOOKUP(eurostat_totals[[#This Row],[energy carrier EUCalc]],$AE$11:$BI$24,COLUMN()-COLUMN($AD$29),FALSE)*eurostat_totals[[#This Row],[2020 1]]</f>
        <v>31355.197559822631</v>
      </c>
      <c r="AQ39" s="120">
        <f>VLOOKUP(eurostat_totals[[#This Row],[energy carrier EUCalc]],$AE$11:$BI$24,COLUMN()-COLUMN($AD$29),FALSE)*eurostat_totals[[#This Row],[2020 1]]</f>
        <v>31355.197559822631</v>
      </c>
      <c r="AR39" s="117">
        <f>VLOOKUP(eurostat_totals[[#This Row],[energy carrier EUCalc]],$AE$11:$BI$24,COLUMN()-COLUMN($AD$29),FALSE)*eurostat_totals[[#This Row],[2020 1]]</f>
        <v>31355.197559822631</v>
      </c>
      <c r="AS39" s="117">
        <f>VLOOKUP(eurostat_totals[[#This Row],[energy carrier EUCalc]],$AE$11:$BI$24,COLUMN()-COLUMN($AD$29),FALSE)*eurostat_totals[[#This Row],[2020 1]]</f>
        <v>31355.197559822631</v>
      </c>
      <c r="AT39" s="117">
        <f>VLOOKUP(eurostat_totals[[#This Row],[energy carrier EUCalc]],$AE$11:$BI$24,COLUMN()-COLUMN($AD$29),FALSE)*eurostat_totals[[#This Row],[2020 1]]</f>
        <v>31355.197559822631</v>
      </c>
      <c r="AU39" s="117">
        <f ca="1">VLOOKUP(eurostat_totals[[#This Row],[energy carrier EUCalc]],$AE$11:$BI$24,COLUMN()-COLUMN($AD$29),FALSE)*eurostat_totals[[#This Row],[2020 1]]</f>
        <v>40935.952369768434</v>
      </c>
      <c r="AV39" s="117">
        <f>VLOOKUP(eurostat_totals[[#This Row],[energy carrier EUCalc]],$AE$11:$BI$24,COLUMN()-COLUMN($AD$29),FALSE)*eurostat_totals[[#This Row],[2020 1]]</f>
        <v>31355.197559822631</v>
      </c>
      <c r="AW39" s="117">
        <f>VLOOKUP(eurostat_totals[[#This Row],[energy carrier EUCalc]],$AE$11:$BI$24,COLUMN()-COLUMN($AD$29),FALSE)*eurostat_totals[[#This Row],[2020 1]]</f>
        <v>31355.197559822631</v>
      </c>
      <c r="AX39" s="117">
        <f>VLOOKUP(eurostat_totals[[#This Row],[energy carrier EUCalc]],$AE$11:$BI$24,COLUMN()-COLUMN($AD$29),FALSE)*eurostat_totals[[#This Row],[2020 1]]</f>
        <v>31355.197559822631</v>
      </c>
      <c r="AY39" s="117">
        <f>VLOOKUP(eurostat_totals[[#This Row],[energy carrier EUCalc]],$AE$11:$BI$24,COLUMN()-COLUMN($AD$29),FALSE)*eurostat_totals[[#This Row],[2020 1]]</f>
        <v>31355.197559822631</v>
      </c>
      <c r="AZ39" s="117">
        <f>VLOOKUP(eurostat_totals[[#This Row],[energy carrier EUCalc]],$AE$11:$BI$24,COLUMN()-COLUMN($AD$29),FALSE)*eurostat_totals[[#This Row],[2020 1]]</f>
        <v>31355.197559822631</v>
      </c>
      <c r="BA39" s="117">
        <f>VLOOKUP(eurostat_totals[[#This Row],[energy carrier EUCalc]],$AE$11:$BI$24,COLUMN()-COLUMN($AD$29),FALSE)*eurostat_totals[[#This Row],[2020 1]]</f>
        <v>31355.197559822631</v>
      </c>
      <c r="BB39" s="117">
        <f ca="1">VLOOKUP(eurostat_totals[[#This Row],[energy carrier EUCalc]],$AE$11:$BI$24,COLUMN()-COLUMN($AD$29),FALSE)*eurostat_totals[[#This Row],[2020 1]]</f>
        <v>40064.974659773361</v>
      </c>
      <c r="BC39" s="117">
        <f>VLOOKUP(eurostat_totals[[#This Row],[energy carrier EUCalc]],$AE$11:$BI$24,COLUMN()-COLUMN($AD$29),FALSE)*eurostat_totals[[#This Row],[2020 1]]</f>
        <v>31355.197559822631</v>
      </c>
      <c r="BD39" s="117">
        <f>VLOOKUP(eurostat_totals[[#This Row],[energy carrier EUCalc]],$AE$11:$BI$24,COLUMN()-COLUMN($AD$29),FALSE)*eurostat_totals[[#This Row],[2020 1]]</f>
        <v>31355.197559822631</v>
      </c>
      <c r="BE39" s="117">
        <f>VLOOKUP(eurostat_totals[[#This Row],[energy carrier EUCalc]],$AE$11:$BI$24,COLUMN()-COLUMN($AD$29),FALSE)*eurostat_totals[[#This Row],[2020 1]]</f>
        <v>31355.197559822631</v>
      </c>
      <c r="BF39" s="117">
        <f>VLOOKUP(eurostat_totals[[#This Row],[energy carrier EUCalc]],$AE$11:$BI$24,COLUMN()-COLUMN($AD$29),FALSE)*eurostat_totals[[#This Row],[2020 1]]</f>
        <v>31355.197559822631</v>
      </c>
      <c r="BG39" s="117">
        <f>VLOOKUP(eurostat_totals[[#This Row],[energy carrier EUCalc]],$AE$11:$BI$24,COLUMN()-COLUMN($AD$29),FALSE)*eurostat_totals[[#This Row],[2020 1]]</f>
        <v>31355.197559822631</v>
      </c>
      <c r="BH39" s="117">
        <f>VLOOKUP(eurostat_totals[[#This Row],[energy carrier EUCalc]],$AE$11:$BI$24,COLUMN()-COLUMN($AD$29),FALSE)*eurostat_totals[[#This Row],[2020 1]]</f>
        <v>31355.197559822631</v>
      </c>
      <c r="BI39" s="117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117" t="str">
        <f t="shared" si="117"/>
        <v>electricityGermany</v>
      </c>
      <c r="B40" s="6" t="s">
        <v>35</v>
      </c>
      <c r="C40" t="s">
        <v>2</v>
      </c>
      <c r="D40" s="120">
        <v>30465.531540440814</v>
      </c>
      <c r="E40" s="120">
        <v>27153.430996051651</v>
      </c>
      <c r="F40" s="120">
        <v>27297.696361911836</v>
      </c>
      <c r="G40" s="120">
        <v>28029.02538998907</v>
      </c>
      <c r="H40" s="120">
        <v>27682.257508660565</v>
      </c>
      <c r="I40" s="120">
        <v>28269.765827943913</v>
      </c>
      <c r="J40" s="120">
        <v>29820.228143400131</v>
      </c>
      <c r="K40" s="120">
        <v>29078.005017198488</v>
      </c>
      <c r="L40" s="120">
        <v>29003.318141352658</v>
      </c>
      <c r="M40" s="120">
        <v>29182.259002737941</v>
      </c>
      <c r="N40" s="120">
        <v>29008.651440932786</v>
      </c>
      <c r="O40" s="120">
        <v>31445.627259384386</v>
      </c>
      <c r="P40" s="120">
        <v>32097.234864936509</v>
      </c>
      <c r="Q40" s="120">
        <v>32621.12573959701</v>
      </c>
      <c r="R40" s="120">
        <v>34051.127741264914</v>
      </c>
      <c r="S40" s="120">
        <v>33408.869345592597</v>
      </c>
      <c r="T40" s="120">
        <v>32280.37038258672</v>
      </c>
      <c r="U40" s="120">
        <v>29053.906712743563</v>
      </c>
      <c r="V40" s="120">
        <v>28355.241604531679</v>
      </c>
      <c r="W40" s="120">
        <v>27455.113932227221</v>
      </c>
      <c r="X40" s="120">
        <v>30647.158647390606</v>
      </c>
      <c r="Y40" s="120">
        <v>27043.796121124138</v>
      </c>
      <c r="Z40" s="120">
        <v>28610.875519712412</v>
      </c>
      <c r="AA40" s="120">
        <v>30701.790298067397</v>
      </c>
      <c r="AB40" s="120">
        <v>25074.592449721698</v>
      </c>
      <c r="AC40" s="120">
        <v>26170.678908767775</v>
      </c>
      <c r="AD40" s="120">
        <v>25946.997831814588</v>
      </c>
      <c r="AE40" s="120">
        <v>26069.006336948616</v>
      </c>
      <c r="AF40" s="120">
        <f t="shared" si="114"/>
        <v>25560.632500395855</v>
      </c>
      <c r="AG40" s="120">
        <f t="shared" si="115"/>
        <v>24532.400940861546</v>
      </c>
      <c r="AH40" s="120">
        <f t="shared" si="116"/>
        <v>24423.962639089514</v>
      </c>
      <c r="AI40" s="120">
        <f>VLOOKUP(eurostat_totals[[#This Row],[energy carrier EUCalc]],$AE$11:$BI$24,COLUMN()-COLUMN($AD$29),FALSE)*eurostat_totals[[#This Row],[2020 1]]</f>
        <v>24423.962639089514</v>
      </c>
      <c r="AJ40" s="120">
        <f>VLOOKUP(eurostat_totals[[#This Row],[energy carrier EUCalc]],$AE$11:$BI$24,COLUMN()-COLUMN($AD$29),FALSE)*eurostat_totals[[#This Row],[2020 1]]</f>
        <v>24423.962639089514</v>
      </c>
      <c r="AK40" s="120">
        <f>VLOOKUP(eurostat_totals[[#This Row],[energy carrier EUCalc]],$AE$11:$BI$24,COLUMN()-COLUMN($AD$29),FALSE)*eurostat_totals[[#This Row],[2020 1]]</f>
        <v>24423.962639089514</v>
      </c>
      <c r="AL40" s="120">
        <f>VLOOKUP(eurostat_totals[[#This Row],[energy carrier EUCalc]],$AE$11:$BI$24,COLUMN()-COLUMN($AD$29),FALSE)*eurostat_totals[[#This Row],[2020 1]]</f>
        <v>24423.962639089514</v>
      </c>
      <c r="AM40" s="120">
        <f>VLOOKUP(eurostat_totals[[#This Row],[energy carrier EUCalc]],$AE$11:$BI$24,COLUMN()-COLUMN($AD$29),FALSE)*eurostat_totals[[#This Row],[2020 1]]</f>
        <v>24423.962639089514</v>
      </c>
      <c r="AN40" s="120">
        <f>VLOOKUP(eurostat_totals[[#This Row],[energy carrier EUCalc]],$AE$11:$BI$24,COLUMN()-COLUMN($AD$29),FALSE)*eurostat_totals[[#This Row],[2020 1]]</f>
        <v>24423.962639089514</v>
      </c>
      <c r="AO40" s="120">
        <f>VLOOKUP(eurostat_totals[[#This Row],[energy carrier EUCalc]],$AE$11:$BI$24,COLUMN()-COLUMN($AD$29),FALSE)*eurostat_totals[[#This Row],[2020 1]]</f>
        <v>24423.962639089514</v>
      </c>
      <c r="AP40" s="120">
        <f>VLOOKUP(eurostat_totals[[#This Row],[energy carrier EUCalc]],$AE$11:$BI$24,COLUMN()-COLUMN($AD$29),FALSE)*eurostat_totals[[#This Row],[2020 1]]</f>
        <v>24423.962639089514</v>
      </c>
      <c r="AQ40" s="120">
        <f>VLOOKUP(eurostat_totals[[#This Row],[energy carrier EUCalc]],$AE$11:$BI$24,COLUMN()-COLUMN($AD$29),FALSE)*eurostat_totals[[#This Row],[2020 1]]</f>
        <v>24423.962639089514</v>
      </c>
      <c r="AR40" s="117">
        <f>VLOOKUP(eurostat_totals[[#This Row],[energy carrier EUCalc]],$AE$11:$BI$24,COLUMN()-COLUMN($AD$29),FALSE)*eurostat_totals[[#This Row],[2020 1]]</f>
        <v>24423.962639089514</v>
      </c>
      <c r="AS40" s="117">
        <f>VLOOKUP(eurostat_totals[[#This Row],[energy carrier EUCalc]],$AE$11:$BI$24,COLUMN()-COLUMN($AD$29),FALSE)*eurostat_totals[[#This Row],[2020 1]]</f>
        <v>24423.962639089514</v>
      </c>
      <c r="AT40" s="117">
        <f>VLOOKUP(eurostat_totals[[#This Row],[energy carrier EUCalc]],$AE$11:$BI$24,COLUMN()-COLUMN($AD$29),FALSE)*eurostat_totals[[#This Row],[2020 1]]</f>
        <v>24423.962639089514</v>
      </c>
      <c r="AU40" s="117">
        <f ca="1">VLOOKUP(eurostat_totals[[#This Row],[energy carrier EUCalc]],$AE$11:$BI$24,COLUMN()-COLUMN($AD$29),FALSE)*eurostat_totals[[#This Row],[2020 1]]</f>
        <v>31886.840112144644</v>
      </c>
      <c r="AV40" s="117">
        <f>VLOOKUP(eurostat_totals[[#This Row],[energy carrier EUCalc]],$AE$11:$BI$24,COLUMN()-COLUMN($AD$29),FALSE)*eurostat_totals[[#This Row],[2020 1]]</f>
        <v>24423.962639089514</v>
      </c>
      <c r="AW40" s="117">
        <f>VLOOKUP(eurostat_totals[[#This Row],[energy carrier EUCalc]],$AE$11:$BI$24,COLUMN()-COLUMN($AD$29),FALSE)*eurostat_totals[[#This Row],[2020 1]]</f>
        <v>24423.962639089514</v>
      </c>
      <c r="AX40" s="117">
        <f>VLOOKUP(eurostat_totals[[#This Row],[energy carrier EUCalc]],$AE$11:$BI$24,COLUMN()-COLUMN($AD$29),FALSE)*eurostat_totals[[#This Row],[2020 1]]</f>
        <v>24423.962639089514</v>
      </c>
      <c r="AY40" s="117">
        <f>VLOOKUP(eurostat_totals[[#This Row],[energy carrier EUCalc]],$AE$11:$BI$24,COLUMN()-COLUMN($AD$29),FALSE)*eurostat_totals[[#This Row],[2020 1]]</f>
        <v>24423.962639089514</v>
      </c>
      <c r="AZ40" s="117">
        <f>VLOOKUP(eurostat_totals[[#This Row],[energy carrier EUCalc]],$AE$11:$BI$24,COLUMN()-COLUMN($AD$29),FALSE)*eurostat_totals[[#This Row],[2020 1]]</f>
        <v>24423.962639089514</v>
      </c>
      <c r="BA40" s="117">
        <f>VLOOKUP(eurostat_totals[[#This Row],[energy carrier EUCalc]],$AE$11:$BI$24,COLUMN()-COLUMN($AD$29),FALSE)*eurostat_totals[[#This Row],[2020 1]]</f>
        <v>24423.962639089514</v>
      </c>
      <c r="BB40" s="117">
        <f ca="1">VLOOKUP(eurostat_totals[[#This Row],[energy carrier EUCalc]],$AE$11:$BI$24,COLUMN()-COLUMN($AD$29),FALSE)*eurostat_totals[[#This Row],[2020 1]]</f>
        <v>31208.396705503266</v>
      </c>
      <c r="BC40" s="117">
        <f>VLOOKUP(eurostat_totals[[#This Row],[energy carrier EUCalc]],$AE$11:$BI$24,COLUMN()-COLUMN($AD$29),FALSE)*eurostat_totals[[#This Row],[2020 1]]</f>
        <v>24423.962639089514</v>
      </c>
      <c r="BD40" s="117">
        <f>VLOOKUP(eurostat_totals[[#This Row],[energy carrier EUCalc]],$AE$11:$BI$24,COLUMN()-COLUMN($AD$29),FALSE)*eurostat_totals[[#This Row],[2020 1]]</f>
        <v>24423.962639089514</v>
      </c>
      <c r="BE40" s="117">
        <f>VLOOKUP(eurostat_totals[[#This Row],[energy carrier EUCalc]],$AE$11:$BI$24,COLUMN()-COLUMN($AD$29),FALSE)*eurostat_totals[[#This Row],[2020 1]]</f>
        <v>24423.962639089514</v>
      </c>
      <c r="BF40" s="117">
        <f>VLOOKUP(eurostat_totals[[#This Row],[energy carrier EUCalc]],$AE$11:$BI$24,COLUMN()-COLUMN($AD$29),FALSE)*eurostat_totals[[#This Row],[2020 1]]</f>
        <v>24423.962639089514</v>
      </c>
      <c r="BG40" s="117">
        <f>VLOOKUP(eurostat_totals[[#This Row],[energy carrier EUCalc]],$AE$11:$BI$24,COLUMN()-COLUMN($AD$29),FALSE)*eurostat_totals[[#This Row],[2020 1]]</f>
        <v>24423.962639089514</v>
      </c>
      <c r="BH40" s="117">
        <f>VLOOKUP(eurostat_totals[[#This Row],[energy carrier EUCalc]],$AE$11:$BI$24,COLUMN()-COLUMN($AD$29),FALSE)*eurostat_totals[[#This Row],[2020 1]]</f>
        <v>24423.962639089514</v>
      </c>
      <c r="BI40" s="117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117" t="str">
        <f t="shared" si="117"/>
        <v>electricityGreece</v>
      </c>
      <c r="B41" s="6" t="s">
        <v>35</v>
      </c>
      <c r="C41" t="s">
        <v>16</v>
      </c>
      <c r="D41" s="120">
        <v>345.07662782430356</v>
      </c>
      <c r="E41" s="120">
        <v>380.8238215070142</v>
      </c>
      <c r="F41" s="120">
        <v>403.56536127776968</v>
      </c>
      <c r="G41" s="120">
        <v>398.58353152655337</v>
      </c>
      <c r="H41" s="120">
        <v>415.73466575262012</v>
      </c>
      <c r="I41" s="120">
        <v>437.63941380735088</v>
      </c>
      <c r="J41" s="120">
        <v>465.97091684387533</v>
      </c>
      <c r="K41" s="120">
        <v>472.43615009168064</v>
      </c>
      <c r="L41" s="120">
        <v>486.24055973256856</v>
      </c>
      <c r="M41" s="120">
        <v>512.78481365468735</v>
      </c>
      <c r="N41" s="120">
        <v>540.27996725410696</v>
      </c>
      <c r="O41" s="120">
        <v>563.30388823681267</v>
      </c>
      <c r="P41" s="120">
        <v>816.4568901365127</v>
      </c>
      <c r="Q41" s="120">
        <v>1074.1384825506238</v>
      </c>
      <c r="R41" s="120">
        <v>1038.8376883921169</v>
      </c>
      <c r="S41" s="120">
        <v>953.10677426811299</v>
      </c>
      <c r="T41" s="120">
        <v>1216.0737401191918</v>
      </c>
      <c r="U41" s="120">
        <v>1391.8319625705963</v>
      </c>
      <c r="V41" s="120">
        <v>1344.7793063584647</v>
      </c>
      <c r="W41" s="120">
        <v>1280.2815303309226</v>
      </c>
      <c r="X41" s="120">
        <v>1243.99712897359</v>
      </c>
      <c r="Y41" s="120">
        <v>1294.470330603293</v>
      </c>
      <c r="Z41" s="120">
        <v>1728.2640554208274</v>
      </c>
      <c r="AA41" s="120">
        <v>960.08876668559776</v>
      </c>
      <c r="AB41" s="120">
        <v>944.00709576673046</v>
      </c>
      <c r="AC41" s="120">
        <v>1503.0949230114995</v>
      </c>
      <c r="AD41" s="120">
        <v>1713.8436036400813</v>
      </c>
      <c r="AE41" s="120">
        <v>1682.204788014963</v>
      </c>
      <c r="AF41" s="120">
        <f t="shared" si="114"/>
        <v>1672.99293453379</v>
      </c>
      <c r="AG41" s="120">
        <f t="shared" si="115"/>
        <v>1815.5737681034284</v>
      </c>
      <c r="AH41" s="120">
        <f t="shared" si="116"/>
        <v>1989.8871025707681</v>
      </c>
      <c r="AI41" s="120">
        <f>VLOOKUP(eurostat_totals[[#This Row],[energy carrier EUCalc]],$AE$11:$BI$24,COLUMN()-COLUMN($AD$29),FALSE)*eurostat_totals[[#This Row],[2020 1]]</f>
        <v>1989.8871025707681</v>
      </c>
      <c r="AJ41" s="120">
        <f>VLOOKUP(eurostat_totals[[#This Row],[energy carrier EUCalc]],$AE$11:$BI$24,COLUMN()-COLUMN($AD$29),FALSE)*eurostat_totals[[#This Row],[2020 1]]</f>
        <v>1989.8871025707681</v>
      </c>
      <c r="AK41" s="120">
        <f>VLOOKUP(eurostat_totals[[#This Row],[energy carrier EUCalc]],$AE$11:$BI$24,COLUMN()-COLUMN($AD$29),FALSE)*eurostat_totals[[#This Row],[2020 1]]</f>
        <v>1989.8871025707681</v>
      </c>
      <c r="AL41" s="120">
        <f>VLOOKUP(eurostat_totals[[#This Row],[energy carrier EUCalc]],$AE$11:$BI$24,COLUMN()-COLUMN($AD$29),FALSE)*eurostat_totals[[#This Row],[2020 1]]</f>
        <v>1989.8871025707681</v>
      </c>
      <c r="AM41" s="120">
        <f>VLOOKUP(eurostat_totals[[#This Row],[energy carrier EUCalc]],$AE$11:$BI$24,COLUMN()-COLUMN($AD$29),FALSE)*eurostat_totals[[#This Row],[2020 1]]</f>
        <v>1989.8871025707681</v>
      </c>
      <c r="AN41" s="120">
        <f>VLOOKUP(eurostat_totals[[#This Row],[energy carrier EUCalc]],$AE$11:$BI$24,COLUMN()-COLUMN($AD$29),FALSE)*eurostat_totals[[#This Row],[2020 1]]</f>
        <v>1989.8871025707681</v>
      </c>
      <c r="AO41" s="120">
        <f>VLOOKUP(eurostat_totals[[#This Row],[energy carrier EUCalc]],$AE$11:$BI$24,COLUMN()-COLUMN($AD$29),FALSE)*eurostat_totals[[#This Row],[2020 1]]</f>
        <v>1989.8871025707681</v>
      </c>
      <c r="AP41" s="120">
        <f>VLOOKUP(eurostat_totals[[#This Row],[energy carrier EUCalc]],$AE$11:$BI$24,COLUMN()-COLUMN($AD$29),FALSE)*eurostat_totals[[#This Row],[2020 1]]</f>
        <v>1989.8871025707681</v>
      </c>
      <c r="AQ41" s="120">
        <f>VLOOKUP(eurostat_totals[[#This Row],[energy carrier EUCalc]],$AE$11:$BI$24,COLUMN()-COLUMN($AD$29),FALSE)*eurostat_totals[[#This Row],[2020 1]]</f>
        <v>1989.8871025707681</v>
      </c>
      <c r="AR41" s="117">
        <f>VLOOKUP(eurostat_totals[[#This Row],[energy carrier EUCalc]],$AE$11:$BI$24,COLUMN()-COLUMN($AD$29),FALSE)*eurostat_totals[[#This Row],[2020 1]]</f>
        <v>1989.8871025707681</v>
      </c>
      <c r="AS41" s="117">
        <f>VLOOKUP(eurostat_totals[[#This Row],[energy carrier EUCalc]],$AE$11:$BI$24,COLUMN()-COLUMN($AD$29),FALSE)*eurostat_totals[[#This Row],[2020 1]]</f>
        <v>1989.8871025707681</v>
      </c>
      <c r="AT41" s="117">
        <f>VLOOKUP(eurostat_totals[[#This Row],[energy carrier EUCalc]],$AE$11:$BI$24,COLUMN()-COLUMN($AD$29),FALSE)*eurostat_totals[[#This Row],[2020 1]]</f>
        <v>1989.8871025707681</v>
      </c>
      <c r="AU41" s="117">
        <f ca="1">VLOOKUP(eurostat_totals[[#This Row],[energy carrier EUCalc]],$AE$11:$BI$24,COLUMN()-COLUMN($AD$29),FALSE)*eurostat_totals[[#This Row],[2020 1]]</f>
        <v>2597.9081616896137</v>
      </c>
      <c r="AV41" s="117">
        <f>VLOOKUP(eurostat_totals[[#This Row],[energy carrier EUCalc]],$AE$11:$BI$24,COLUMN()-COLUMN($AD$29),FALSE)*eurostat_totals[[#This Row],[2020 1]]</f>
        <v>1989.8871025707681</v>
      </c>
      <c r="AW41" s="117">
        <f>VLOOKUP(eurostat_totals[[#This Row],[energy carrier EUCalc]],$AE$11:$BI$24,COLUMN()-COLUMN($AD$29),FALSE)*eurostat_totals[[#This Row],[2020 1]]</f>
        <v>1989.8871025707681</v>
      </c>
      <c r="AX41" s="117">
        <f>VLOOKUP(eurostat_totals[[#This Row],[energy carrier EUCalc]],$AE$11:$BI$24,COLUMN()-COLUMN($AD$29),FALSE)*eurostat_totals[[#This Row],[2020 1]]</f>
        <v>1989.8871025707681</v>
      </c>
      <c r="AY41" s="117">
        <f>VLOOKUP(eurostat_totals[[#This Row],[energy carrier EUCalc]],$AE$11:$BI$24,COLUMN()-COLUMN($AD$29),FALSE)*eurostat_totals[[#This Row],[2020 1]]</f>
        <v>1989.8871025707681</v>
      </c>
      <c r="AZ41" s="117">
        <f>VLOOKUP(eurostat_totals[[#This Row],[energy carrier EUCalc]],$AE$11:$BI$24,COLUMN()-COLUMN($AD$29),FALSE)*eurostat_totals[[#This Row],[2020 1]]</f>
        <v>1989.8871025707681</v>
      </c>
      <c r="BA41" s="117">
        <f>VLOOKUP(eurostat_totals[[#This Row],[energy carrier EUCalc]],$AE$11:$BI$24,COLUMN()-COLUMN($AD$29),FALSE)*eurostat_totals[[#This Row],[2020 1]]</f>
        <v>1989.8871025707681</v>
      </c>
      <c r="BB41" s="117">
        <f ca="1">VLOOKUP(eurostat_totals[[#This Row],[energy carrier EUCalc]],$AE$11:$BI$24,COLUMN()-COLUMN($AD$29),FALSE)*eurostat_totals[[#This Row],[2020 1]]</f>
        <v>2542.633519951537</v>
      </c>
      <c r="BC41" s="117">
        <f>VLOOKUP(eurostat_totals[[#This Row],[energy carrier EUCalc]],$AE$11:$BI$24,COLUMN()-COLUMN($AD$29),FALSE)*eurostat_totals[[#This Row],[2020 1]]</f>
        <v>1989.8871025707681</v>
      </c>
      <c r="BD41" s="117">
        <f>VLOOKUP(eurostat_totals[[#This Row],[energy carrier EUCalc]],$AE$11:$BI$24,COLUMN()-COLUMN($AD$29),FALSE)*eurostat_totals[[#This Row],[2020 1]]</f>
        <v>1989.8871025707681</v>
      </c>
      <c r="BE41" s="117">
        <f>VLOOKUP(eurostat_totals[[#This Row],[energy carrier EUCalc]],$AE$11:$BI$24,COLUMN()-COLUMN($AD$29),FALSE)*eurostat_totals[[#This Row],[2020 1]]</f>
        <v>1989.8871025707681</v>
      </c>
      <c r="BF41" s="117">
        <f>VLOOKUP(eurostat_totals[[#This Row],[energy carrier EUCalc]],$AE$11:$BI$24,COLUMN()-COLUMN($AD$29),FALSE)*eurostat_totals[[#This Row],[2020 1]]</f>
        <v>1989.8871025707681</v>
      </c>
      <c r="BG41" s="117">
        <f>VLOOKUP(eurostat_totals[[#This Row],[energy carrier EUCalc]],$AE$11:$BI$24,COLUMN()-COLUMN($AD$29),FALSE)*eurostat_totals[[#This Row],[2020 1]]</f>
        <v>1989.8871025707681</v>
      </c>
      <c r="BH41" s="117">
        <f>VLOOKUP(eurostat_totals[[#This Row],[energy carrier EUCalc]],$AE$11:$BI$24,COLUMN()-COLUMN($AD$29),FALSE)*eurostat_totals[[#This Row],[2020 1]]</f>
        <v>1989.8871025707681</v>
      </c>
      <c r="BI41" s="117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117" t="str">
        <f t="shared" si="117"/>
        <v>electricityHungary</v>
      </c>
      <c r="B42" s="6" t="s">
        <v>35</v>
      </c>
      <c r="C42" t="s">
        <v>15</v>
      </c>
      <c r="D42" s="120">
        <v>3793.6847236566618</v>
      </c>
      <c r="E42" s="120">
        <v>4032.7250039805235</v>
      </c>
      <c r="F42" s="120">
        <v>4340.7093314103477</v>
      </c>
      <c r="G42" s="120">
        <v>4013.7352619160283</v>
      </c>
      <c r="H42" s="120">
        <v>4063.689566957496</v>
      </c>
      <c r="I42" s="120">
        <v>4040.5705763024912</v>
      </c>
      <c r="J42" s="120">
        <v>4150.3845815508002</v>
      </c>
      <c r="K42" s="120">
        <v>4037.6801022891341</v>
      </c>
      <c r="L42" s="120">
        <v>4118.5989703075747</v>
      </c>
      <c r="M42" s="120">
        <v>4059.5603183669864</v>
      </c>
      <c r="N42" s="120">
        <v>4042.6303991458967</v>
      </c>
      <c r="O42" s="120">
        <v>4133.4402944807271</v>
      </c>
      <c r="P42" s="120">
        <v>4392.8776826942913</v>
      </c>
      <c r="Q42" s="120">
        <v>4945.901366417319</v>
      </c>
      <c r="R42" s="120">
        <v>4574.0584950224902</v>
      </c>
      <c r="S42" s="120">
        <v>4642.8421781774096</v>
      </c>
      <c r="T42" s="120">
        <v>4900.0150828673723</v>
      </c>
      <c r="U42" s="120">
        <v>4092.3689775366115</v>
      </c>
      <c r="V42" s="120">
        <v>4180.0215634755232</v>
      </c>
      <c r="W42" s="120">
        <v>3853.3222145361246</v>
      </c>
      <c r="X42" s="120">
        <v>2637.101447894343</v>
      </c>
      <c r="Y42" s="120">
        <v>1760.3766802914936</v>
      </c>
      <c r="Z42" s="120">
        <v>786.20386478679131</v>
      </c>
      <c r="AA42" s="120">
        <v>710.93861830237495</v>
      </c>
      <c r="AB42" s="120">
        <v>680.52990080912173</v>
      </c>
      <c r="AC42" s="120">
        <v>1021.7464347889436</v>
      </c>
      <c r="AD42" s="120">
        <v>1032.5867572263978</v>
      </c>
      <c r="AE42" s="120">
        <v>1060.3957801783051</v>
      </c>
      <c r="AF42" s="120">
        <f t="shared" si="114"/>
        <v>1115.2341632566079</v>
      </c>
      <c r="AG42" s="120">
        <f t="shared" si="115"/>
        <v>1196.0932722474545</v>
      </c>
      <c r="AH42" s="120">
        <f t="shared" si="116"/>
        <v>1299.205946535121</v>
      </c>
      <c r="AI42" s="120">
        <f>VLOOKUP(eurostat_totals[[#This Row],[energy carrier EUCalc]],$AE$11:$BI$24,COLUMN()-COLUMN($AD$29),FALSE)*eurostat_totals[[#This Row],[2020 1]]</f>
        <v>1299.205946535121</v>
      </c>
      <c r="AJ42" s="120">
        <f>VLOOKUP(eurostat_totals[[#This Row],[energy carrier EUCalc]],$AE$11:$BI$24,COLUMN()-COLUMN($AD$29),FALSE)*eurostat_totals[[#This Row],[2020 1]]</f>
        <v>1299.205946535121</v>
      </c>
      <c r="AK42" s="120">
        <f>VLOOKUP(eurostat_totals[[#This Row],[energy carrier EUCalc]],$AE$11:$BI$24,COLUMN()-COLUMN($AD$29),FALSE)*eurostat_totals[[#This Row],[2020 1]]</f>
        <v>1299.205946535121</v>
      </c>
      <c r="AL42" s="120">
        <f>VLOOKUP(eurostat_totals[[#This Row],[energy carrier EUCalc]],$AE$11:$BI$24,COLUMN()-COLUMN($AD$29),FALSE)*eurostat_totals[[#This Row],[2020 1]]</f>
        <v>1299.205946535121</v>
      </c>
      <c r="AM42" s="120">
        <f>VLOOKUP(eurostat_totals[[#This Row],[energy carrier EUCalc]],$AE$11:$BI$24,COLUMN()-COLUMN($AD$29),FALSE)*eurostat_totals[[#This Row],[2020 1]]</f>
        <v>1299.205946535121</v>
      </c>
      <c r="AN42" s="120">
        <f>VLOOKUP(eurostat_totals[[#This Row],[energy carrier EUCalc]],$AE$11:$BI$24,COLUMN()-COLUMN($AD$29),FALSE)*eurostat_totals[[#This Row],[2020 1]]</f>
        <v>1299.205946535121</v>
      </c>
      <c r="AO42" s="120">
        <f>VLOOKUP(eurostat_totals[[#This Row],[energy carrier EUCalc]],$AE$11:$BI$24,COLUMN()-COLUMN($AD$29),FALSE)*eurostat_totals[[#This Row],[2020 1]]</f>
        <v>1299.205946535121</v>
      </c>
      <c r="AP42" s="120">
        <f>VLOOKUP(eurostat_totals[[#This Row],[energy carrier EUCalc]],$AE$11:$BI$24,COLUMN()-COLUMN($AD$29),FALSE)*eurostat_totals[[#This Row],[2020 1]]</f>
        <v>1299.205946535121</v>
      </c>
      <c r="AQ42" s="120">
        <f>VLOOKUP(eurostat_totals[[#This Row],[energy carrier EUCalc]],$AE$11:$BI$24,COLUMN()-COLUMN($AD$29),FALSE)*eurostat_totals[[#This Row],[2020 1]]</f>
        <v>1299.205946535121</v>
      </c>
      <c r="AR42" s="117">
        <f>VLOOKUP(eurostat_totals[[#This Row],[energy carrier EUCalc]],$AE$11:$BI$24,COLUMN()-COLUMN($AD$29),FALSE)*eurostat_totals[[#This Row],[2020 1]]</f>
        <v>1299.205946535121</v>
      </c>
      <c r="AS42" s="117">
        <f>VLOOKUP(eurostat_totals[[#This Row],[energy carrier EUCalc]],$AE$11:$BI$24,COLUMN()-COLUMN($AD$29),FALSE)*eurostat_totals[[#This Row],[2020 1]]</f>
        <v>1299.205946535121</v>
      </c>
      <c r="AT42" s="117">
        <f>VLOOKUP(eurostat_totals[[#This Row],[energy carrier EUCalc]],$AE$11:$BI$24,COLUMN()-COLUMN($AD$29),FALSE)*eurostat_totals[[#This Row],[2020 1]]</f>
        <v>1299.205946535121</v>
      </c>
      <c r="AU42" s="117">
        <f ca="1">VLOOKUP(eurostat_totals[[#This Row],[energy carrier EUCalc]],$AE$11:$BI$24,COLUMN()-COLUMN($AD$29),FALSE)*eurostat_totals[[#This Row],[2020 1]]</f>
        <v>1696.1855413097414</v>
      </c>
      <c r="AV42" s="117">
        <f>VLOOKUP(eurostat_totals[[#This Row],[energy carrier EUCalc]],$AE$11:$BI$24,COLUMN()-COLUMN($AD$29),FALSE)*eurostat_totals[[#This Row],[2020 1]]</f>
        <v>1299.205946535121</v>
      </c>
      <c r="AW42" s="117">
        <f>VLOOKUP(eurostat_totals[[#This Row],[energy carrier EUCalc]],$AE$11:$BI$24,COLUMN()-COLUMN($AD$29),FALSE)*eurostat_totals[[#This Row],[2020 1]]</f>
        <v>1299.205946535121</v>
      </c>
      <c r="AX42" s="117">
        <f>VLOOKUP(eurostat_totals[[#This Row],[energy carrier EUCalc]],$AE$11:$BI$24,COLUMN()-COLUMN($AD$29),FALSE)*eurostat_totals[[#This Row],[2020 1]]</f>
        <v>1299.205946535121</v>
      </c>
      <c r="AY42" s="117">
        <f>VLOOKUP(eurostat_totals[[#This Row],[energy carrier EUCalc]],$AE$11:$BI$24,COLUMN()-COLUMN($AD$29),FALSE)*eurostat_totals[[#This Row],[2020 1]]</f>
        <v>1299.205946535121</v>
      </c>
      <c r="AZ42" s="117">
        <f>VLOOKUP(eurostat_totals[[#This Row],[energy carrier EUCalc]],$AE$11:$BI$24,COLUMN()-COLUMN($AD$29),FALSE)*eurostat_totals[[#This Row],[2020 1]]</f>
        <v>1299.205946535121</v>
      </c>
      <c r="BA42" s="117">
        <f>VLOOKUP(eurostat_totals[[#This Row],[energy carrier EUCalc]],$AE$11:$BI$24,COLUMN()-COLUMN($AD$29),FALSE)*eurostat_totals[[#This Row],[2020 1]]</f>
        <v>1299.205946535121</v>
      </c>
      <c r="BB42" s="117">
        <f ca="1">VLOOKUP(eurostat_totals[[#This Row],[energy carrier EUCalc]],$AE$11:$BI$24,COLUMN()-COLUMN($AD$29),FALSE)*eurostat_totals[[#This Row],[2020 1]]</f>
        <v>1660.0964872393213</v>
      </c>
      <c r="BC42" s="117">
        <f>VLOOKUP(eurostat_totals[[#This Row],[energy carrier EUCalc]],$AE$11:$BI$24,COLUMN()-COLUMN($AD$29),FALSE)*eurostat_totals[[#This Row],[2020 1]]</f>
        <v>1299.205946535121</v>
      </c>
      <c r="BD42" s="117">
        <f>VLOOKUP(eurostat_totals[[#This Row],[energy carrier EUCalc]],$AE$11:$BI$24,COLUMN()-COLUMN($AD$29),FALSE)*eurostat_totals[[#This Row],[2020 1]]</f>
        <v>1299.205946535121</v>
      </c>
      <c r="BE42" s="117">
        <f>VLOOKUP(eurostat_totals[[#This Row],[energy carrier EUCalc]],$AE$11:$BI$24,COLUMN()-COLUMN($AD$29),FALSE)*eurostat_totals[[#This Row],[2020 1]]</f>
        <v>1299.205946535121</v>
      </c>
      <c r="BF42" s="117">
        <f>VLOOKUP(eurostat_totals[[#This Row],[energy carrier EUCalc]],$AE$11:$BI$24,COLUMN()-COLUMN($AD$29),FALSE)*eurostat_totals[[#This Row],[2020 1]]</f>
        <v>1299.205946535121</v>
      </c>
      <c r="BG42" s="117">
        <f>VLOOKUP(eurostat_totals[[#This Row],[energy carrier EUCalc]],$AE$11:$BI$24,COLUMN()-COLUMN($AD$29),FALSE)*eurostat_totals[[#This Row],[2020 1]]</f>
        <v>1299.205946535121</v>
      </c>
      <c r="BH42" s="117">
        <f>VLOOKUP(eurostat_totals[[#This Row],[energy carrier EUCalc]],$AE$11:$BI$24,COLUMN()-COLUMN($AD$29),FALSE)*eurostat_totals[[#This Row],[2020 1]]</f>
        <v>1299.205946535121</v>
      </c>
      <c r="BI42" s="117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117" t="str">
        <f t="shared" si="117"/>
        <v>electricityIceland</v>
      </c>
      <c r="B43" s="6" t="s">
        <v>35</v>
      </c>
      <c r="C43" t="s">
        <v>72</v>
      </c>
      <c r="D43" s="120">
        <v>574.99883000000011</v>
      </c>
      <c r="E43" s="120">
        <v>517.00002000000006</v>
      </c>
      <c r="F43" s="120">
        <v>542.00452000000007</v>
      </c>
      <c r="G43" s="120">
        <v>558.99594999999999</v>
      </c>
      <c r="H43" s="120">
        <v>555.99541000000011</v>
      </c>
      <c r="I43" s="120">
        <v>558.99594999999999</v>
      </c>
      <c r="J43" s="120">
        <v>562.99666999999999</v>
      </c>
      <c r="K43" s="120">
        <v>577.99937</v>
      </c>
      <c r="L43" s="120">
        <v>562.99666999999999</v>
      </c>
      <c r="M43" s="120">
        <v>580.99991</v>
      </c>
      <c r="N43" s="120">
        <v>606.00441000000001</v>
      </c>
      <c r="O43" s="120">
        <v>608.00477000000012</v>
      </c>
      <c r="P43" s="120">
        <v>636.99836000000005</v>
      </c>
      <c r="Q43" s="120">
        <v>612.00549000000001</v>
      </c>
      <c r="R43" s="120">
        <v>672.00466000000006</v>
      </c>
      <c r="S43" s="120">
        <v>689.9962700000001</v>
      </c>
      <c r="T43" s="120">
        <v>797.00390000000004</v>
      </c>
      <c r="U43" s="120">
        <v>826.99766999999997</v>
      </c>
      <c r="V43" s="120">
        <v>860.00361000000009</v>
      </c>
      <c r="W43" s="120">
        <v>881.99594000000002</v>
      </c>
      <c r="X43" s="120">
        <v>929.00440000000003</v>
      </c>
      <c r="Y43" s="120">
        <v>859.00343000000009</v>
      </c>
      <c r="Z43" s="120">
        <v>852.00217000000009</v>
      </c>
      <c r="AA43" s="120">
        <v>836.99946999999997</v>
      </c>
      <c r="AB43" s="120">
        <v>842.00037000000009</v>
      </c>
      <c r="AC43" s="120">
        <v>824.99731000000008</v>
      </c>
      <c r="AD43" s="120">
        <v>844.00073000000009</v>
      </c>
      <c r="AE43" s="120">
        <v>823.14814000000013</v>
      </c>
      <c r="AF43" s="120">
        <f t="shared" si="114"/>
        <v>817.37733400000013</v>
      </c>
      <c r="AG43" s="120">
        <f t="shared" si="115"/>
        <v>813.45290680000016</v>
      </c>
      <c r="AH43" s="120">
        <f t="shared" si="116"/>
        <v>807.74341416000016</v>
      </c>
      <c r="AI43" s="120">
        <f>VLOOKUP(eurostat_totals[[#This Row],[energy carrier EUCalc]],$AE$11:$BI$24,COLUMN()-COLUMN($AD$29),FALSE)*eurostat_totals[[#This Row],[2020 1]]</f>
        <v>807.74341416000016</v>
      </c>
      <c r="AJ43" s="120">
        <f>VLOOKUP(eurostat_totals[[#This Row],[energy carrier EUCalc]],$AE$11:$BI$24,COLUMN()-COLUMN($AD$29),FALSE)*eurostat_totals[[#This Row],[2020 1]]</f>
        <v>807.74341416000016</v>
      </c>
      <c r="AK43" s="120">
        <f>VLOOKUP(eurostat_totals[[#This Row],[energy carrier EUCalc]],$AE$11:$BI$24,COLUMN()-COLUMN($AD$29),FALSE)*eurostat_totals[[#This Row],[2020 1]]</f>
        <v>807.74341416000016</v>
      </c>
      <c r="AL43" s="120">
        <f>VLOOKUP(eurostat_totals[[#This Row],[energy carrier EUCalc]],$AE$11:$BI$24,COLUMN()-COLUMN($AD$29),FALSE)*eurostat_totals[[#This Row],[2020 1]]</f>
        <v>807.74341416000016</v>
      </c>
      <c r="AM43" s="120">
        <f>VLOOKUP(eurostat_totals[[#This Row],[energy carrier EUCalc]],$AE$11:$BI$24,COLUMN()-COLUMN($AD$29),FALSE)*eurostat_totals[[#This Row],[2020 1]]</f>
        <v>807.74341416000016</v>
      </c>
      <c r="AN43" s="120">
        <f>VLOOKUP(eurostat_totals[[#This Row],[energy carrier EUCalc]],$AE$11:$BI$24,COLUMN()-COLUMN($AD$29),FALSE)*eurostat_totals[[#This Row],[2020 1]]</f>
        <v>807.74341416000016</v>
      </c>
      <c r="AO43" s="120">
        <f>VLOOKUP(eurostat_totals[[#This Row],[energy carrier EUCalc]],$AE$11:$BI$24,COLUMN()-COLUMN($AD$29),FALSE)*eurostat_totals[[#This Row],[2020 1]]</f>
        <v>807.74341416000016</v>
      </c>
      <c r="AP43" s="120">
        <f>VLOOKUP(eurostat_totals[[#This Row],[energy carrier EUCalc]],$AE$11:$BI$24,COLUMN()-COLUMN($AD$29),FALSE)*eurostat_totals[[#This Row],[2020 1]]</f>
        <v>807.74341416000016</v>
      </c>
      <c r="AQ43" s="120">
        <f>VLOOKUP(eurostat_totals[[#This Row],[energy carrier EUCalc]],$AE$11:$BI$24,COLUMN()-COLUMN($AD$29),FALSE)*eurostat_totals[[#This Row],[2020 1]]</f>
        <v>807.74341416000016</v>
      </c>
      <c r="AR43" s="117">
        <f>VLOOKUP(eurostat_totals[[#This Row],[energy carrier EUCalc]],$AE$11:$BI$24,COLUMN()-COLUMN($AD$29),FALSE)*eurostat_totals[[#This Row],[2020 1]]</f>
        <v>807.74341416000016</v>
      </c>
      <c r="AS43" s="117">
        <f>VLOOKUP(eurostat_totals[[#This Row],[energy carrier EUCalc]],$AE$11:$BI$24,COLUMN()-COLUMN($AD$29),FALSE)*eurostat_totals[[#This Row],[2020 1]]</f>
        <v>807.74341416000016</v>
      </c>
      <c r="AT43" s="117">
        <f>VLOOKUP(eurostat_totals[[#This Row],[energy carrier EUCalc]],$AE$11:$BI$24,COLUMN()-COLUMN($AD$29),FALSE)*eurostat_totals[[#This Row],[2020 1]]</f>
        <v>807.74341416000016</v>
      </c>
      <c r="AU43" s="117">
        <f ca="1">VLOOKUP(eurostat_totals[[#This Row],[energy carrier EUCalc]],$AE$11:$BI$24,COLUMN()-COLUMN($AD$29),FALSE)*eurostat_totals[[#This Row],[2020 1]]</f>
        <v>1054.5539018200002</v>
      </c>
      <c r="AV43" s="117">
        <f>VLOOKUP(eurostat_totals[[#This Row],[energy carrier EUCalc]],$AE$11:$BI$24,COLUMN()-COLUMN($AD$29),FALSE)*eurostat_totals[[#This Row],[2020 1]]</f>
        <v>807.74341416000016</v>
      </c>
      <c r="AW43" s="117">
        <f>VLOOKUP(eurostat_totals[[#This Row],[energy carrier EUCalc]],$AE$11:$BI$24,COLUMN()-COLUMN($AD$29),FALSE)*eurostat_totals[[#This Row],[2020 1]]</f>
        <v>807.74341416000016</v>
      </c>
      <c r="AX43" s="117">
        <f>VLOOKUP(eurostat_totals[[#This Row],[energy carrier EUCalc]],$AE$11:$BI$24,COLUMN()-COLUMN($AD$29),FALSE)*eurostat_totals[[#This Row],[2020 1]]</f>
        <v>807.74341416000016</v>
      </c>
      <c r="AY43" s="117">
        <f>VLOOKUP(eurostat_totals[[#This Row],[energy carrier EUCalc]],$AE$11:$BI$24,COLUMN()-COLUMN($AD$29),FALSE)*eurostat_totals[[#This Row],[2020 1]]</f>
        <v>807.74341416000016</v>
      </c>
      <c r="AZ43" s="117">
        <f>VLOOKUP(eurostat_totals[[#This Row],[energy carrier EUCalc]],$AE$11:$BI$24,COLUMN()-COLUMN($AD$29),FALSE)*eurostat_totals[[#This Row],[2020 1]]</f>
        <v>807.74341416000016</v>
      </c>
      <c r="BA43" s="117">
        <f>VLOOKUP(eurostat_totals[[#This Row],[energy carrier EUCalc]],$AE$11:$BI$24,COLUMN()-COLUMN($AD$29),FALSE)*eurostat_totals[[#This Row],[2020 1]]</f>
        <v>807.74341416000016</v>
      </c>
      <c r="BB43" s="117">
        <f ca="1">VLOOKUP(eurostat_totals[[#This Row],[energy carrier EUCalc]],$AE$11:$BI$24,COLUMN()-COLUMN($AD$29),FALSE)*eurostat_totals[[#This Row],[2020 1]]</f>
        <v>1032.11658476</v>
      </c>
      <c r="BC43" s="117">
        <f>VLOOKUP(eurostat_totals[[#This Row],[energy carrier EUCalc]],$AE$11:$BI$24,COLUMN()-COLUMN($AD$29),FALSE)*eurostat_totals[[#This Row],[2020 1]]</f>
        <v>807.74341416000016</v>
      </c>
      <c r="BD43" s="117">
        <f>VLOOKUP(eurostat_totals[[#This Row],[energy carrier EUCalc]],$AE$11:$BI$24,COLUMN()-COLUMN($AD$29),FALSE)*eurostat_totals[[#This Row],[2020 1]]</f>
        <v>807.74341416000016</v>
      </c>
      <c r="BE43" s="117">
        <f>VLOOKUP(eurostat_totals[[#This Row],[energy carrier EUCalc]],$AE$11:$BI$24,COLUMN()-COLUMN($AD$29),FALSE)*eurostat_totals[[#This Row],[2020 1]]</f>
        <v>807.74341416000016</v>
      </c>
      <c r="BF43" s="117">
        <f>VLOOKUP(eurostat_totals[[#This Row],[energy carrier EUCalc]],$AE$11:$BI$24,COLUMN()-COLUMN($AD$29),FALSE)*eurostat_totals[[#This Row],[2020 1]]</f>
        <v>807.74341416000016</v>
      </c>
      <c r="BG43" s="117">
        <f>VLOOKUP(eurostat_totals[[#This Row],[energy carrier EUCalc]],$AE$11:$BI$24,COLUMN()-COLUMN($AD$29),FALSE)*eurostat_totals[[#This Row],[2020 1]]</f>
        <v>807.74341416000016</v>
      </c>
      <c r="BH43" s="117">
        <f>VLOOKUP(eurostat_totals[[#This Row],[energy carrier EUCalc]],$AE$11:$BI$24,COLUMN()-COLUMN($AD$29),FALSE)*eurostat_totals[[#This Row],[2020 1]]</f>
        <v>807.74341416000016</v>
      </c>
      <c r="BI43" s="117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117" t="str">
        <f t="shared" si="117"/>
        <v>electricityIreland</v>
      </c>
      <c r="B44" s="6" t="s">
        <v>35</v>
      </c>
      <c r="C44" t="s">
        <v>18</v>
      </c>
      <c r="D44" s="120">
        <v>873.59189642550871</v>
      </c>
      <c r="E44" s="120">
        <v>917.67278406397031</v>
      </c>
      <c r="F44" s="120">
        <v>971.45485197120479</v>
      </c>
      <c r="G44" s="120">
        <v>988.32582994557094</v>
      </c>
      <c r="H44" s="120">
        <v>1018.6975149235595</v>
      </c>
      <c r="I44" s="120">
        <v>1046.1159202445058</v>
      </c>
      <c r="J44" s="120">
        <v>1100.7417823394665</v>
      </c>
      <c r="K44" s="120">
        <v>1123.099875424135</v>
      </c>
      <c r="L44" s="120">
        <v>1162.3289464831698</v>
      </c>
      <c r="M44" s="120">
        <v>1267.3616997344595</v>
      </c>
      <c r="N44" s="120">
        <v>1344.5541505709396</v>
      </c>
      <c r="O44" s="120">
        <v>1555.0489520836529</v>
      </c>
      <c r="P44" s="120">
        <v>1309.7334237444734</v>
      </c>
      <c r="Q44" s="120">
        <v>1487.238023786641</v>
      </c>
      <c r="R44" s="120">
        <v>1711.4301786848066</v>
      </c>
      <c r="S44" s="120">
        <v>1678.020230461027</v>
      </c>
      <c r="T44" s="120">
        <v>2001.4362979904599</v>
      </c>
      <c r="U44" s="120">
        <v>1699.1470196625219</v>
      </c>
      <c r="V44" s="120">
        <v>1856.5974839241264</v>
      </c>
      <c r="W44" s="120">
        <v>1343.4134453770887</v>
      </c>
      <c r="X44" s="120">
        <v>1658.5380979256138</v>
      </c>
      <c r="Y44" s="120">
        <v>1292.3045406261676</v>
      </c>
      <c r="Z44" s="120">
        <v>1249.1601827284082</v>
      </c>
      <c r="AA44" s="120">
        <v>1441.8756903493895</v>
      </c>
      <c r="AB44" s="120">
        <v>1366.3213270842664</v>
      </c>
      <c r="AC44" s="120">
        <v>1588.578850743577</v>
      </c>
      <c r="AD44" s="120">
        <v>1586.9636003341864</v>
      </c>
      <c r="AE44" s="120">
        <v>1604.3539160625719</v>
      </c>
      <c r="AF44" s="120">
        <f t="shared" si="114"/>
        <v>1675.3926627294047</v>
      </c>
      <c r="AG44" s="120">
        <f t="shared" si="115"/>
        <v>1722.0960572054078</v>
      </c>
      <c r="AH44" s="120">
        <f t="shared" si="116"/>
        <v>1793.2510032296361</v>
      </c>
      <c r="AI44" s="120">
        <f>VLOOKUP(eurostat_totals[[#This Row],[energy carrier EUCalc]],$AE$11:$BI$24,COLUMN()-COLUMN($AD$29),FALSE)*eurostat_totals[[#This Row],[2020 1]]</f>
        <v>1793.2510032296361</v>
      </c>
      <c r="AJ44" s="120">
        <f>VLOOKUP(eurostat_totals[[#This Row],[energy carrier EUCalc]],$AE$11:$BI$24,COLUMN()-COLUMN($AD$29),FALSE)*eurostat_totals[[#This Row],[2020 1]]</f>
        <v>1793.2510032296361</v>
      </c>
      <c r="AK44" s="120">
        <f>VLOOKUP(eurostat_totals[[#This Row],[energy carrier EUCalc]],$AE$11:$BI$24,COLUMN()-COLUMN($AD$29),FALSE)*eurostat_totals[[#This Row],[2020 1]]</f>
        <v>1793.2510032296361</v>
      </c>
      <c r="AL44" s="120">
        <f>VLOOKUP(eurostat_totals[[#This Row],[energy carrier EUCalc]],$AE$11:$BI$24,COLUMN()-COLUMN($AD$29),FALSE)*eurostat_totals[[#This Row],[2020 1]]</f>
        <v>1793.2510032296361</v>
      </c>
      <c r="AM44" s="120">
        <f>VLOOKUP(eurostat_totals[[#This Row],[energy carrier EUCalc]],$AE$11:$BI$24,COLUMN()-COLUMN($AD$29),FALSE)*eurostat_totals[[#This Row],[2020 1]]</f>
        <v>1793.2510032296361</v>
      </c>
      <c r="AN44" s="120">
        <f>VLOOKUP(eurostat_totals[[#This Row],[energy carrier EUCalc]],$AE$11:$BI$24,COLUMN()-COLUMN($AD$29),FALSE)*eurostat_totals[[#This Row],[2020 1]]</f>
        <v>1793.2510032296361</v>
      </c>
      <c r="AO44" s="120">
        <f>VLOOKUP(eurostat_totals[[#This Row],[energy carrier EUCalc]],$AE$11:$BI$24,COLUMN()-COLUMN($AD$29),FALSE)*eurostat_totals[[#This Row],[2020 1]]</f>
        <v>1793.2510032296361</v>
      </c>
      <c r="AP44" s="120">
        <f>VLOOKUP(eurostat_totals[[#This Row],[energy carrier EUCalc]],$AE$11:$BI$24,COLUMN()-COLUMN($AD$29),FALSE)*eurostat_totals[[#This Row],[2020 1]]</f>
        <v>1793.2510032296361</v>
      </c>
      <c r="AQ44" s="120">
        <f>VLOOKUP(eurostat_totals[[#This Row],[energy carrier EUCalc]],$AE$11:$BI$24,COLUMN()-COLUMN($AD$29),FALSE)*eurostat_totals[[#This Row],[2020 1]]</f>
        <v>1793.2510032296361</v>
      </c>
      <c r="AR44" s="117">
        <f>VLOOKUP(eurostat_totals[[#This Row],[energy carrier EUCalc]],$AE$11:$BI$24,COLUMN()-COLUMN($AD$29),FALSE)*eurostat_totals[[#This Row],[2020 1]]</f>
        <v>1793.2510032296361</v>
      </c>
      <c r="AS44" s="117">
        <f>VLOOKUP(eurostat_totals[[#This Row],[energy carrier EUCalc]],$AE$11:$BI$24,COLUMN()-COLUMN($AD$29),FALSE)*eurostat_totals[[#This Row],[2020 1]]</f>
        <v>1793.2510032296361</v>
      </c>
      <c r="AT44" s="117">
        <f>VLOOKUP(eurostat_totals[[#This Row],[energy carrier EUCalc]],$AE$11:$BI$24,COLUMN()-COLUMN($AD$29),FALSE)*eurostat_totals[[#This Row],[2020 1]]</f>
        <v>1793.2510032296361</v>
      </c>
      <c r="AU44" s="117">
        <f ca="1">VLOOKUP(eurostat_totals[[#This Row],[energy carrier EUCalc]],$AE$11:$BI$24,COLUMN()-COLUMN($AD$29),FALSE)*eurostat_totals[[#This Row],[2020 1]]</f>
        <v>2341.1888097720248</v>
      </c>
      <c r="AV44" s="117">
        <f>VLOOKUP(eurostat_totals[[#This Row],[energy carrier EUCalc]],$AE$11:$BI$24,COLUMN()-COLUMN($AD$29),FALSE)*eurostat_totals[[#This Row],[2020 1]]</f>
        <v>1793.2510032296361</v>
      </c>
      <c r="AW44" s="117">
        <f>VLOOKUP(eurostat_totals[[#This Row],[energy carrier EUCalc]],$AE$11:$BI$24,COLUMN()-COLUMN($AD$29),FALSE)*eurostat_totals[[#This Row],[2020 1]]</f>
        <v>1793.2510032296361</v>
      </c>
      <c r="AX44" s="117">
        <f>VLOOKUP(eurostat_totals[[#This Row],[energy carrier EUCalc]],$AE$11:$BI$24,COLUMN()-COLUMN($AD$29),FALSE)*eurostat_totals[[#This Row],[2020 1]]</f>
        <v>1793.2510032296361</v>
      </c>
      <c r="AY44" s="117">
        <f>VLOOKUP(eurostat_totals[[#This Row],[energy carrier EUCalc]],$AE$11:$BI$24,COLUMN()-COLUMN($AD$29),FALSE)*eurostat_totals[[#This Row],[2020 1]]</f>
        <v>1793.2510032296361</v>
      </c>
      <c r="AZ44" s="117">
        <f>VLOOKUP(eurostat_totals[[#This Row],[energy carrier EUCalc]],$AE$11:$BI$24,COLUMN()-COLUMN($AD$29),FALSE)*eurostat_totals[[#This Row],[2020 1]]</f>
        <v>1793.2510032296361</v>
      </c>
      <c r="BA44" s="117">
        <f>VLOOKUP(eurostat_totals[[#This Row],[energy carrier EUCalc]],$AE$11:$BI$24,COLUMN()-COLUMN($AD$29),FALSE)*eurostat_totals[[#This Row],[2020 1]]</f>
        <v>1793.2510032296361</v>
      </c>
      <c r="BB44" s="117">
        <f ca="1">VLOOKUP(eurostat_totals[[#This Row],[energy carrier EUCalc]],$AE$11:$BI$24,COLUMN()-COLUMN($AD$29),FALSE)*eurostat_totals[[#This Row],[2020 1]]</f>
        <v>2291.3762819045351</v>
      </c>
      <c r="BC44" s="117">
        <f>VLOOKUP(eurostat_totals[[#This Row],[energy carrier EUCalc]],$AE$11:$BI$24,COLUMN()-COLUMN($AD$29),FALSE)*eurostat_totals[[#This Row],[2020 1]]</f>
        <v>1793.2510032296361</v>
      </c>
      <c r="BD44" s="117">
        <f>VLOOKUP(eurostat_totals[[#This Row],[energy carrier EUCalc]],$AE$11:$BI$24,COLUMN()-COLUMN($AD$29),FALSE)*eurostat_totals[[#This Row],[2020 1]]</f>
        <v>1793.2510032296361</v>
      </c>
      <c r="BE44" s="117">
        <f>VLOOKUP(eurostat_totals[[#This Row],[energy carrier EUCalc]],$AE$11:$BI$24,COLUMN()-COLUMN($AD$29),FALSE)*eurostat_totals[[#This Row],[2020 1]]</f>
        <v>1793.2510032296361</v>
      </c>
      <c r="BF44" s="117">
        <f>VLOOKUP(eurostat_totals[[#This Row],[energy carrier EUCalc]],$AE$11:$BI$24,COLUMN()-COLUMN($AD$29),FALSE)*eurostat_totals[[#This Row],[2020 1]]</f>
        <v>1793.2510032296361</v>
      </c>
      <c r="BG44" s="117">
        <f>VLOOKUP(eurostat_totals[[#This Row],[energy carrier EUCalc]],$AE$11:$BI$24,COLUMN()-COLUMN($AD$29),FALSE)*eurostat_totals[[#This Row],[2020 1]]</f>
        <v>1793.2510032296361</v>
      </c>
      <c r="BH44" s="117">
        <f>VLOOKUP(eurostat_totals[[#This Row],[energy carrier EUCalc]],$AE$11:$BI$24,COLUMN()-COLUMN($AD$29),FALSE)*eurostat_totals[[#This Row],[2020 1]]</f>
        <v>1793.2510032296361</v>
      </c>
      <c r="BI44" s="117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117" t="str">
        <f t="shared" si="117"/>
        <v>electricityItaly</v>
      </c>
      <c r="B45" s="6" t="s">
        <v>35</v>
      </c>
      <c r="C45" t="s">
        <v>5</v>
      </c>
      <c r="D45" s="120">
        <v>5304.3947927732097</v>
      </c>
      <c r="E45" s="120">
        <v>5500.4553916116884</v>
      </c>
      <c r="F45" s="120">
        <v>5607.085804777239</v>
      </c>
      <c r="G45" s="120">
        <v>5674.7869858779713</v>
      </c>
      <c r="H45" s="120">
        <v>5736.3507439460345</v>
      </c>
      <c r="I45" s="120">
        <v>5758.4822024875875</v>
      </c>
      <c r="J45" s="120">
        <v>5834.2301231267666</v>
      </c>
      <c r="K45" s="120">
        <v>5883.3213179178056</v>
      </c>
      <c r="L45" s="120">
        <v>5962.7919377735207</v>
      </c>
      <c r="M45" s="120">
        <v>6107.8496854665227</v>
      </c>
      <c r="N45" s="120">
        <v>6147.5849953943807</v>
      </c>
      <c r="O45" s="120">
        <v>6423.005437442519</v>
      </c>
      <c r="P45" s="120">
        <v>6113.4958964760299</v>
      </c>
      <c r="Q45" s="120">
        <v>7072.4866081949503</v>
      </c>
      <c r="R45" s="120">
        <v>7795.2391239327972</v>
      </c>
      <c r="S45" s="120">
        <v>7155.386651981863</v>
      </c>
      <c r="T45" s="120">
        <v>5256.2488846662181</v>
      </c>
      <c r="U45" s="120">
        <v>3512.652245082003</v>
      </c>
      <c r="V45" s="120">
        <v>3544.6020801237905</v>
      </c>
      <c r="W45" s="120">
        <v>3411.833140957659</v>
      </c>
      <c r="X45" s="120">
        <v>3915.7135704573006</v>
      </c>
      <c r="Y45" s="120">
        <v>4359.1255856177795</v>
      </c>
      <c r="Z45" s="120">
        <v>3156.8052018685794</v>
      </c>
      <c r="AA45" s="120">
        <v>3390.1805919508361</v>
      </c>
      <c r="AB45" s="120">
        <v>2281.3109901874936</v>
      </c>
      <c r="AC45" s="120">
        <v>4437.3930951577522</v>
      </c>
      <c r="AD45" s="120">
        <v>4311.1505092196194</v>
      </c>
      <c r="AE45" s="120">
        <v>4390.7101059151037</v>
      </c>
      <c r="AF45" s="120">
        <f t="shared" si="114"/>
        <v>4637.4910867244089</v>
      </c>
      <c r="AG45" s="120">
        <f t="shared" si="115"/>
        <v>4886.9531856791236</v>
      </c>
      <c r="AH45" s="120">
        <f t="shared" si="116"/>
        <v>5408.0816247774492</v>
      </c>
      <c r="AI45" s="120">
        <f>VLOOKUP(eurostat_totals[[#This Row],[energy carrier EUCalc]],$AE$11:$BI$24,COLUMN()-COLUMN($AD$29),FALSE)*eurostat_totals[[#This Row],[2020 1]]</f>
        <v>5408.0816247774492</v>
      </c>
      <c r="AJ45" s="120">
        <f>VLOOKUP(eurostat_totals[[#This Row],[energy carrier EUCalc]],$AE$11:$BI$24,COLUMN()-COLUMN($AD$29),FALSE)*eurostat_totals[[#This Row],[2020 1]]</f>
        <v>5408.0816247774492</v>
      </c>
      <c r="AK45" s="120">
        <f>VLOOKUP(eurostat_totals[[#This Row],[energy carrier EUCalc]],$AE$11:$BI$24,COLUMN()-COLUMN($AD$29),FALSE)*eurostat_totals[[#This Row],[2020 1]]</f>
        <v>5408.0816247774492</v>
      </c>
      <c r="AL45" s="120">
        <f>VLOOKUP(eurostat_totals[[#This Row],[energy carrier EUCalc]],$AE$11:$BI$24,COLUMN()-COLUMN($AD$29),FALSE)*eurostat_totals[[#This Row],[2020 1]]</f>
        <v>5408.0816247774492</v>
      </c>
      <c r="AM45" s="120">
        <f>VLOOKUP(eurostat_totals[[#This Row],[energy carrier EUCalc]],$AE$11:$BI$24,COLUMN()-COLUMN($AD$29),FALSE)*eurostat_totals[[#This Row],[2020 1]]</f>
        <v>5408.0816247774492</v>
      </c>
      <c r="AN45" s="120">
        <f>VLOOKUP(eurostat_totals[[#This Row],[energy carrier EUCalc]],$AE$11:$BI$24,COLUMN()-COLUMN($AD$29),FALSE)*eurostat_totals[[#This Row],[2020 1]]</f>
        <v>5408.0816247774492</v>
      </c>
      <c r="AO45" s="120">
        <f>VLOOKUP(eurostat_totals[[#This Row],[energy carrier EUCalc]],$AE$11:$BI$24,COLUMN()-COLUMN($AD$29),FALSE)*eurostat_totals[[#This Row],[2020 1]]</f>
        <v>5408.0816247774492</v>
      </c>
      <c r="AP45" s="120">
        <f>VLOOKUP(eurostat_totals[[#This Row],[energy carrier EUCalc]],$AE$11:$BI$24,COLUMN()-COLUMN($AD$29),FALSE)*eurostat_totals[[#This Row],[2020 1]]</f>
        <v>5408.0816247774492</v>
      </c>
      <c r="AQ45" s="120">
        <f>VLOOKUP(eurostat_totals[[#This Row],[energy carrier EUCalc]],$AE$11:$BI$24,COLUMN()-COLUMN($AD$29),FALSE)*eurostat_totals[[#This Row],[2020 1]]</f>
        <v>5408.0816247774492</v>
      </c>
      <c r="AR45" s="117">
        <f>VLOOKUP(eurostat_totals[[#This Row],[energy carrier EUCalc]],$AE$11:$BI$24,COLUMN()-COLUMN($AD$29),FALSE)*eurostat_totals[[#This Row],[2020 1]]</f>
        <v>5408.0816247774492</v>
      </c>
      <c r="AS45" s="117">
        <f>VLOOKUP(eurostat_totals[[#This Row],[energy carrier EUCalc]],$AE$11:$BI$24,COLUMN()-COLUMN($AD$29),FALSE)*eurostat_totals[[#This Row],[2020 1]]</f>
        <v>5408.0816247774492</v>
      </c>
      <c r="AT45" s="117">
        <f>VLOOKUP(eurostat_totals[[#This Row],[energy carrier EUCalc]],$AE$11:$BI$24,COLUMN()-COLUMN($AD$29),FALSE)*eurostat_totals[[#This Row],[2020 1]]</f>
        <v>5408.0816247774492</v>
      </c>
      <c r="AU45" s="117">
        <f ca="1">VLOOKUP(eurostat_totals[[#This Row],[energy carrier EUCalc]],$AE$11:$BI$24,COLUMN()-COLUMN($AD$29),FALSE)*eurostat_totals[[#This Row],[2020 1]]</f>
        <v>7060.5510101261143</v>
      </c>
      <c r="AV45" s="117">
        <f>VLOOKUP(eurostat_totals[[#This Row],[energy carrier EUCalc]],$AE$11:$BI$24,COLUMN()-COLUMN($AD$29),FALSE)*eurostat_totals[[#This Row],[2020 1]]</f>
        <v>5408.0816247774492</v>
      </c>
      <c r="AW45" s="117">
        <f>VLOOKUP(eurostat_totals[[#This Row],[energy carrier EUCalc]],$AE$11:$BI$24,COLUMN()-COLUMN($AD$29),FALSE)*eurostat_totals[[#This Row],[2020 1]]</f>
        <v>5408.0816247774492</v>
      </c>
      <c r="AX45" s="117">
        <f>VLOOKUP(eurostat_totals[[#This Row],[energy carrier EUCalc]],$AE$11:$BI$24,COLUMN()-COLUMN($AD$29),FALSE)*eurostat_totals[[#This Row],[2020 1]]</f>
        <v>5408.0816247774492</v>
      </c>
      <c r="AY45" s="117">
        <f>VLOOKUP(eurostat_totals[[#This Row],[energy carrier EUCalc]],$AE$11:$BI$24,COLUMN()-COLUMN($AD$29),FALSE)*eurostat_totals[[#This Row],[2020 1]]</f>
        <v>5408.0816247774492</v>
      </c>
      <c r="AZ45" s="117">
        <f>VLOOKUP(eurostat_totals[[#This Row],[energy carrier EUCalc]],$AE$11:$BI$24,COLUMN()-COLUMN($AD$29),FALSE)*eurostat_totals[[#This Row],[2020 1]]</f>
        <v>5408.0816247774492</v>
      </c>
      <c r="BA45" s="117">
        <f>VLOOKUP(eurostat_totals[[#This Row],[energy carrier EUCalc]],$AE$11:$BI$24,COLUMN()-COLUMN($AD$29),FALSE)*eurostat_totals[[#This Row],[2020 1]]</f>
        <v>5408.0816247774492</v>
      </c>
      <c r="BB45" s="117">
        <f ca="1">VLOOKUP(eurostat_totals[[#This Row],[energy carrier EUCalc]],$AE$11:$BI$24,COLUMN()-COLUMN($AD$29),FALSE)*eurostat_totals[[#This Row],[2020 1]]</f>
        <v>6910.3265205489624</v>
      </c>
      <c r="BC45" s="117">
        <f>VLOOKUP(eurostat_totals[[#This Row],[energy carrier EUCalc]],$AE$11:$BI$24,COLUMN()-COLUMN($AD$29),FALSE)*eurostat_totals[[#This Row],[2020 1]]</f>
        <v>5408.0816247774492</v>
      </c>
      <c r="BD45" s="117">
        <f>VLOOKUP(eurostat_totals[[#This Row],[energy carrier EUCalc]],$AE$11:$BI$24,COLUMN()-COLUMN($AD$29),FALSE)*eurostat_totals[[#This Row],[2020 1]]</f>
        <v>5408.0816247774492</v>
      </c>
      <c r="BE45" s="117">
        <f>VLOOKUP(eurostat_totals[[#This Row],[energy carrier EUCalc]],$AE$11:$BI$24,COLUMN()-COLUMN($AD$29),FALSE)*eurostat_totals[[#This Row],[2020 1]]</f>
        <v>5408.0816247774492</v>
      </c>
      <c r="BF45" s="117">
        <f>VLOOKUP(eurostat_totals[[#This Row],[energy carrier EUCalc]],$AE$11:$BI$24,COLUMN()-COLUMN($AD$29),FALSE)*eurostat_totals[[#This Row],[2020 1]]</f>
        <v>5408.0816247774492</v>
      </c>
      <c r="BG45" s="117">
        <f>VLOOKUP(eurostat_totals[[#This Row],[energy carrier EUCalc]],$AE$11:$BI$24,COLUMN()-COLUMN($AD$29),FALSE)*eurostat_totals[[#This Row],[2020 1]]</f>
        <v>5408.0816247774492</v>
      </c>
      <c r="BH45" s="117">
        <f>VLOOKUP(eurostat_totals[[#This Row],[energy carrier EUCalc]],$AE$11:$BI$24,COLUMN()-COLUMN($AD$29),FALSE)*eurostat_totals[[#This Row],[2020 1]]</f>
        <v>5408.0816247774492</v>
      </c>
      <c r="BI45" s="117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117" t="str">
        <f t="shared" si="117"/>
        <v>electricityLatvia</v>
      </c>
      <c r="B46" s="6" t="s">
        <v>35</v>
      </c>
      <c r="C46" t="s">
        <v>23</v>
      </c>
      <c r="D46" s="120">
        <v>29.603187948089609</v>
      </c>
      <c r="E46" s="120">
        <v>29.902496696153964</v>
      </c>
      <c r="F46" s="120">
        <v>27.255300899320019</v>
      </c>
      <c r="G46" s="120">
        <v>19.866015787223169</v>
      </c>
      <c r="H46" s="120">
        <v>21.868546588226195</v>
      </c>
      <c r="I46" s="120">
        <v>26.725754652744619</v>
      </c>
      <c r="J46" s="120">
        <v>25.160407380891055</v>
      </c>
      <c r="K46" s="120">
        <v>24.907146132528908</v>
      </c>
      <c r="L46" s="120">
        <v>25.574834878210932</v>
      </c>
      <c r="M46" s="120">
        <v>26.403422154829162</v>
      </c>
      <c r="N46" s="120">
        <v>27.370419648575545</v>
      </c>
      <c r="O46" s="120">
        <v>11.363497278220279</v>
      </c>
      <c r="P46" s="120">
        <v>16.671186843688783</v>
      </c>
      <c r="Q46" s="120">
        <v>81.165893774472607</v>
      </c>
      <c r="R46" s="120">
        <v>88.017892463077843</v>
      </c>
      <c r="S46" s="120">
        <v>191.30373037116007</v>
      </c>
      <c r="T46" s="120">
        <v>334.85708786274597</v>
      </c>
      <c r="U46" s="120">
        <v>298.5092997175862</v>
      </c>
      <c r="V46" s="120">
        <v>484.04045778521851</v>
      </c>
      <c r="W46" s="120">
        <v>306.18542985322858</v>
      </c>
      <c r="X46" s="120">
        <v>217.33311505035047</v>
      </c>
      <c r="Y46" s="120">
        <v>133.3566967591826</v>
      </c>
      <c r="Z46" s="120">
        <v>94.433199076822049</v>
      </c>
      <c r="AA46" s="120">
        <v>93.735937393263356</v>
      </c>
      <c r="AB46" s="120">
        <v>55.456954314184017</v>
      </c>
      <c r="AC46" s="120">
        <v>77.302123184209847</v>
      </c>
      <c r="AD46" s="120">
        <v>78.796064261172987</v>
      </c>
      <c r="AE46" s="120">
        <v>72.796278321224165</v>
      </c>
      <c r="AF46" s="120">
        <f t="shared" si="114"/>
        <v>68.468894170104591</v>
      </c>
      <c r="AG46" s="120">
        <f t="shared" si="115"/>
        <v>63.415485525472839</v>
      </c>
      <c r="AH46" s="120">
        <f t="shared" si="116"/>
        <v>65.007191767730603</v>
      </c>
      <c r="AI46" s="120">
        <f>VLOOKUP(eurostat_totals[[#This Row],[energy carrier EUCalc]],$AE$11:$BI$24,COLUMN()-COLUMN($AD$29),FALSE)*eurostat_totals[[#This Row],[2020 1]]</f>
        <v>65.007191767730603</v>
      </c>
      <c r="AJ46" s="120">
        <f>VLOOKUP(eurostat_totals[[#This Row],[energy carrier EUCalc]],$AE$11:$BI$24,COLUMN()-COLUMN($AD$29),FALSE)*eurostat_totals[[#This Row],[2020 1]]</f>
        <v>65.007191767730603</v>
      </c>
      <c r="AK46" s="120">
        <f>VLOOKUP(eurostat_totals[[#This Row],[energy carrier EUCalc]],$AE$11:$BI$24,COLUMN()-COLUMN($AD$29),FALSE)*eurostat_totals[[#This Row],[2020 1]]</f>
        <v>65.007191767730603</v>
      </c>
      <c r="AL46" s="120">
        <f>VLOOKUP(eurostat_totals[[#This Row],[energy carrier EUCalc]],$AE$11:$BI$24,COLUMN()-COLUMN($AD$29),FALSE)*eurostat_totals[[#This Row],[2020 1]]</f>
        <v>65.007191767730603</v>
      </c>
      <c r="AM46" s="120">
        <f>VLOOKUP(eurostat_totals[[#This Row],[energy carrier EUCalc]],$AE$11:$BI$24,COLUMN()-COLUMN($AD$29),FALSE)*eurostat_totals[[#This Row],[2020 1]]</f>
        <v>65.007191767730603</v>
      </c>
      <c r="AN46" s="120">
        <f>VLOOKUP(eurostat_totals[[#This Row],[energy carrier EUCalc]],$AE$11:$BI$24,COLUMN()-COLUMN($AD$29),FALSE)*eurostat_totals[[#This Row],[2020 1]]</f>
        <v>65.007191767730603</v>
      </c>
      <c r="AO46" s="120">
        <f>VLOOKUP(eurostat_totals[[#This Row],[energy carrier EUCalc]],$AE$11:$BI$24,COLUMN()-COLUMN($AD$29),FALSE)*eurostat_totals[[#This Row],[2020 1]]</f>
        <v>65.007191767730603</v>
      </c>
      <c r="AP46" s="120">
        <f>VLOOKUP(eurostat_totals[[#This Row],[energy carrier EUCalc]],$AE$11:$BI$24,COLUMN()-COLUMN($AD$29),FALSE)*eurostat_totals[[#This Row],[2020 1]]</f>
        <v>65.007191767730603</v>
      </c>
      <c r="AQ46" s="120">
        <f>VLOOKUP(eurostat_totals[[#This Row],[energy carrier EUCalc]],$AE$11:$BI$24,COLUMN()-COLUMN($AD$29),FALSE)*eurostat_totals[[#This Row],[2020 1]]</f>
        <v>65.007191767730603</v>
      </c>
      <c r="AR46" s="117">
        <f>VLOOKUP(eurostat_totals[[#This Row],[energy carrier EUCalc]],$AE$11:$BI$24,COLUMN()-COLUMN($AD$29),FALSE)*eurostat_totals[[#This Row],[2020 1]]</f>
        <v>65.007191767730603</v>
      </c>
      <c r="AS46" s="117">
        <f>VLOOKUP(eurostat_totals[[#This Row],[energy carrier EUCalc]],$AE$11:$BI$24,COLUMN()-COLUMN($AD$29),FALSE)*eurostat_totals[[#This Row],[2020 1]]</f>
        <v>65.007191767730603</v>
      </c>
      <c r="AT46" s="117">
        <f>VLOOKUP(eurostat_totals[[#This Row],[energy carrier EUCalc]],$AE$11:$BI$24,COLUMN()-COLUMN($AD$29),FALSE)*eurostat_totals[[#This Row],[2020 1]]</f>
        <v>65.007191767730603</v>
      </c>
      <c r="AU46" s="117">
        <f ca="1">VLOOKUP(eurostat_totals[[#This Row],[energy carrier EUCalc]],$AE$11:$BI$24,COLUMN()-COLUMN($AD$29),FALSE)*eurostat_totals[[#This Row],[2020 1]]</f>
        <v>84.870500363426061</v>
      </c>
      <c r="AV46" s="117">
        <f>VLOOKUP(eurostat_totals[[#This Row],[energy carrier EUCalc]],$AE$11:$BI$24,COLUMN()-COLUMN($AD$29),FALSE)*eurostat_totals[[#This Row],[2020 1]]</f>
        <v>65.007191767730603</v>
      </c>
      <c r="AW46" s="117">
        <f>VLOOKUP(eurostat_totals[[#This Row],[energy carrier EUCalc]],$AE$11:$BI$24,COLUMN()-COLUMN($AD$29),FALSE)*eurostat_totals[[#This Row],[2020 1]]</f>
        <v>65.007191767730603</v>
      </c>
      <c r="AX46" s="117">
        <f>VLOOKUP(eurostat_totals[[#This Row],[energy carrier EUCalc]],$AE$11:$BI$24,COLUMN()-COLUMN($AD$29),FALSE)*eurostat_totals[[#This Row],[2020 1]]</f>
        <v>65.007191767730603</v>
      </c>
      <c r="AY46" s="117">
        <f>VLOOKUP(eurostat_totals[[#This Row],[energy carrier EUCalc]],$AE$11:$BI$24,COLUMN()-COLUMN($AD$29),FALSE)*eurostat_totals[[#This Row],[2020 1]]</f>
        <v>65.007191767730603</v>
      </c>
      <c r="AZ46" s="117">
        <f>VLOOKUP(eurostat_totals[[#This Row],[energy carrier EUCalc]],$AE$11:$BI$24,COLUMN()-COLUMN($AD$29),FALSE)*eurostat_totals[[#This Row],[2020 1]]</f>
        <v>65.007191767730603</v>
      </c>
      <c r="BA46" s="117">
        <f>VLOOKUP(eurostat_totals[[#This Row],[energy carrier EUCalc]],$AE$11:$BI$24,COLUMN()-COLUMN($AD$29),FALSE)*eurostat_totals[[#This Row],[2020 1]]</f>
        <v>65.007191767730603</v>
      </c>
      <c r="BB46" s="117">
        <f ca="1">VLOOKUP(eurostat_totals[[#This Row],[energy carrier EUCalc]],$AE$11:$BI$24,COLUMN()-COLUMN($AD$29),FALSE)*eurostat_totals[[#This Row],[2020 1]]</f>
        <v>83.06474503654465</v>
      </c>
      <c r="BC46" s="117">
        <f>VLOOKUP(eurostat_totals[[#This Row],[energy carrier EUCalc]],$AE$11:$BI$24,COLUMN()-COLUMN($AD$29),FALSE)*eurostat_totals[[#This Row],[2020 1]]</f>
        <v>65.007191767730603</v>
      </c>
      <c r="BD46" s="117">
        <f>VLOOKUP(eurostat_totals[[#This Row],[energy carrier EUCalc]],$AE$11:$BI$24,COLUMN()-COLUMN($AD$29),FALSE)*eurostat_totals[[#This Row],[2020 1]]</f>
        <v>65.007191767730603</v>
      </c>
      <c r="BE46" s="117">
        <f>VLOOKUP(eurostat_totals[[#This Row],[energy carrier EUCalc]],$AE$11:$BI$24,COLUMN()-COLUMN($AD$29),FALSE)*eurostat_totals[[#This Row],[2020 1]]</f>
        <v>65.007191767730603</v>
      </c>
      <c r="BF46" s="117">
        <f>VLOOKUP(eurostat_totals[[#This Row],[energy carrier EUCalc]],$AE$11:$BI$24,COLUMN()-COLUMN($AD$29),FALSE)*eurostat_totals[[#This Row],[2020 1]]</f>
        <v>65.007191767730603</v>
      </c>
      <c r="BG46" s="117">
        <f>VLOOKUP(eurostat_totals[[#This Row],[energy carrier EUCalc]],$AE$11:$BI$24,COLUMN()-COLUMN($AD$29),FALSE)*eurostat_totals[[#This Row],[2020 1]]</f>
        <v>65.007191767730603</v>
      </c>
      <c r="BH46" s="117">
        <f>VLOOKUP(eurostat_totals[[#This Row],[energy carrier EUCalc]],$AE$11:$BI$24,COLUMN()-COLUMN($AD$29),FALSE)*eurostat_totals[[#This Row],[2020 1]]</f>
        <v>65.007191767730603</v>
      </c>
      <c r="BI46" s="117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117" t="str">
        <f t="shared" si="117"/>
        <v>electricityLithuania</v>
      </c>
      <c r="B47" s="6" t="s">
        <v>35</v>
      </c>
      <c r="C47" t="s">
        <v>24</v>
      </c>
      <c r="D47" s="120">
        <v>43.713109160117561</v>
      </c>
      <c r="E47" s="120">
        <v>45.548999154413643</v>
      </c>
      <c r="F47" s="120">
        <v>44.556470224604041</v>
      </c>
      <c r="G47" s="120">
        <v>38.627263972398389</v>
      </c>
      <c r="H47" s="120">
        <v>38.230252400474562</v>
      </c>
      <c r="I47" s="120">
        <v>38.304692070210272</v>
      </c>
      <c r="J47" s="120">
        <v>39.842823385563477</v>
      </c>
      <c r="K47" s="120">
        <v>42.670953783817481</v>
      </c>
      <c r="L47" s="120">
        <v>43.241657918458003</v>
      </c>
      <c r="M47" s="120">
        <v>46.789371790823964</v>
      </c>
      <c r="N47" s="120">
        <v>43.837175276343764</v>
      </c>
      <c r="O47" s="120">
        <v>47.984318098092075</v>
      </c>
      <c r="P47" s="120">
        <v>46.07242189993115</v>
      </c>
      <c r="Q47" s="120">
        <v>64.893540520179712</v>
      </c>
      <c r="R47" s="120">
        <v>105.97029899876502</v>
      </c>
      <c r="S47" s="120">
        <v>117.25084740040683</v>
      </c>
      <c r="T47" s="120">
        <v>184.99992722221572</v>
      </c>
      <c r="U47" s="120">
        <v>187.76784156485832</v>
      </c>
      <c r="V47" s="120">
        <v>249.50148630300762</v>
      </c>
      <c r="W47" s="120">
        <v>211.71615313184458</v>
      </c>
      <c r="X47" s="120">
        <v>120.94539638817763</v>
      </c>
      <c r="Y47" s="120">
        <v>146.9625163209073</v>
      </c>
      <c r="Z47" s="120">
        <v>162.57785841328575</v>
      </c>
      <c r="AA47" s="120">
        <v>143.0712809377157</v>
      </c>
      <c r="AB47" s="120">
        <v>196.45865409643875</v>
      </c>
      <c r="AC47" s="120">
        <v>215.851301454365</v>
      </c>
      <c r="AD47" s="120">
        <v>225.18300397484106</v>
      </c>
      <c r="AE47" s="120">
        <v>230.26315715725633</v>
      </c>
      <c r="AF47" s="120">
        <f t="shared" si="114"/>
        <v>243.80021690605045</v>
      </c>
      <c r="AG47" s="120">
        <f t="shared" si="115"/>
        <v>263.94600409971741</v>
      </c>
      <c r="AH47" s="120">
        <f t="shared" si="116"/>
        <v>277.44347410037312</v>
      </c>
      <c r="AI47" s="120">
        <f>VLOOKUP(eurostat_totals[[#This Row],[energy carrier EUCalc]],$AE$11:$BI$24,COLUMN()-COLUMN($AD$29),FALSE)*eurostat_totals[[#This Row],[2020 1]]</f>
        <v>277.44347410037312</v>
      </c>
      <c r="AJ47" s="120">
        <f>VLOOKUP(eurostat_totals[[#This Row],[energy carrier EUCalc]],$AE$11:$BI$24,COLUMN()-COLUMN($AD$29),FALSE)*eurostat_totals[[#This Row],[2020 1]]</f>
        <v>277.44347410037312</v>
      </c>
      <c r="AK47" s="120">
        <f>VLOOKUP(eurostat_totals[[#This Row],[energy carrier EUCalc]],$AE$11:$BI$24,COLUMN()-COLUMN($AD$29),FALSE)*eurostat_totals[[#This Row],[2020 1]]</f>
        <v>277.44347410037312</v>
      </c>
      <c r="AL47" s="120">
        <f>VLOOKUP(eurostat_totals[[#This Row],[energy carrier EUCalc]],$AE$11:$BI$24,COLUMN()-COLUMN($AD$29),FALSE)*eurostat_totals[[#This Row],[2020 1]]</f>
        <v>277.44347410037312</v>
      </c>
      <c r="AM47" s="120">
        <f>VLOOKUP(eurostat_totals[[#This Row],[energy carrier EUCalc]],$AE$11:$BI$24,COLUMN()-COLUMN($AD$29),FALSE)*eurostat_totals[[#This Row],[2020 1]]</f>
        <v>277.44347410037312</v>
      </c>
      <c r="AN47" s="120">
        <f>VLOOKUP(eurostat_totals[[#This Row],[energy carrier EUCalc]],$AE$11:$BI$24,COLUMN()-COLUMN($AD$29),FALSE)*eurostat_totals[[#This Row],[2020 1]]</f>
        <v>277.44347410037312</v>
      </c>
      <c r="AO47" s="120">
        <f>VLOOKUP(eurostat_totals[[#This Row],[energy carrier EUCalc]],$AE$11:$BI$24,COLUMN()-COLUMN($AD$29),FALSE)*eurostat_totals[[#This Row],[2020 1]]</f>
        <v>277.44347410037312</v>
      </c>
      <c r="AP47" s="120">
        <f>VLOOKUP(eurostat_totals[[#This Row],[energy carrier EUCalc]],$AE$11:$BI$24,COLUMN()-COLUMN($AD$29),FALSE)*eurostat_totals[[#This Row],[2020 1]]</f>
        <v>277.44347410037312</v>
      </c>
      <c r="AQ47" s="120">
        <f>VLOOKUP(eurostat_totals[[#This Row],[energy carrier EUCalc]],$AE$11:$BI$24,COLUMN()-COLUMN($AD$29),FALSE)*eurostat_totals[[#This Row],[2020 1]]</f>
        <v>277.44347410037312</v>
      </c>
      <c r="AR47" s="117">
        <f>VLOOKUP(eurostat_totals[[#This Row],[energy carrier EUCalc]],$AE$11:$BI$24,COLUMN()-COLUMN($AD$29),FALSE)*eurostat_totals[[#This Row],[2020 1]]</f>
        <v>277.44347410037312</v>
      </c>
      <c r="AS47" s="117">
        <f>VLOOKUP(eurostat_totals[[#This Row],[energy carrier EUCalc]],$AE$11:$BI$24,COLUMN()-COLUMN($AD$29),FALSE)*eurostat_totals[[#This Row],[2020 1]]</f>
        <v>277.44347410037312</v>
      </c>
      <c r="AT47" s="117">
        <f>VLOOKUP(eurostat_totals[[#This Row],[energy carrier EUCalc]],$AE$11:$BI$24,COLUMN()-COLUMN($AD$29),FALSE)*eurostat_totals[[#This Row],[2020 1]]</f>
        <v>277.44347410037312</v>
      </c>
      <c r="AU47" s="117">
        <f ca="1">VLOOKUP(eurostat_totals[[#This Row],[energy carrier EUCalc]],$AE$11:$BI$24,COLUMN()-COLUMN($AD$29),FALSE)*eurostat_totals[[#This Row],[2020 1]]</f>
        <v>362.21786896437601</v>
      </c>
      <c r="AV47" s="117">
        <f>VLOOKUP(eurostat_totals[[#This Row],[energy carrier EUCalc]],$AE$11:$BI$24,COLUMN()-COLUMN($AD$29),FALSE)*eurostat_totals[[#This Row],[2020 1]]</f>
        <v>277.44347410037312</v>
      </c>
      <c r="AW47" s="117">
        <f>VLOOKUP(eurostat_totals[[#This Row],[energy carrier EUCalc]],$AE$11:$BI$24,COLUMN()-COLUMN($AD$29),FALSE)*eurostat_totals[[#This Row],[2020 1]]</f>
        <v>277.44347410037312</v>
      </c>
      <c r="AX47" s="117">
        <f>VLOOKUP(eurostat_totals[[#This Row],[energy carrier EUCalc]],$AE$11:$BI$24,COLUMN()-COLUMN($AD$29),FALSE)*eurostat_totals[[#This Row],[2020 1]]</f>
        <v>277.44347410037312</v>
      </c>
      <c r="AY47" s="117">
        <f>VLOOKUP(eurostat_totals[[#This Row],[energy carrier EUCalc]],$AE$11:$BI$24,COLUMN()-COLUMN($AD$29),FALSE)*eurostat_totals[[#This Row],[2020 1]]</f>
        <v>277.44347410037312</v>
      </c>
      <c r="AZ47" s="117">
        <f>VLOOKUP(eurostat_totals[[#This Row],[energy carrier EUCalc]],$AE$11:$BI$24,COLUMN()-COLUMN($AD$29),FALSE)*eurostat_totals[[#This Row],[2020 1]]</f>
        <v>277.44347410037312</v>
      </c>
      <c r="BA47" s="117">
        <f>VLOOKUP(eurostat_totals[[#This Row],[energy carrier EUCalc]],$AE$11:$BI$24,COLUMN()-COLUMN($AD$29),FALSE)*eurostat_totals[[#This Row],[2020 1]]</f>
        <v>277.44347410037312</v>
      </c>
      <c r="BB47" s="117">
        <f ca="1">VLOOKUP(eurostat_totals[[#This Row],[energy carrier EUCalc]],$AE$11:$BI$24,COLUMN()-COLUMN($AD$29),FALSE)*eurostat_totals[[#This Row],[2020 1]]</f>
        <v>354.51110579492121</v>
      </c>
      <c r="BC47" s="117">
        <f>VLOOKUP(eurostat_totals[[#This Row],[energy carrier EUCalc]],$AE$11:$BI$24,COLUMN()-COLUMN($AD$29),FALSE)*eurostat_totals[[#This Row],[2020 1]]</f>
        <v>277.44347410037312</v>
      </c>
      <c r="BD47" s="117">
        <f>VLOOKUP(eurostat_totals[[#This Row],[energy carrier EUCalc]],$AE$11:$BI$24,COLUMN()-COLUMN($AD$29),FALSE)*eurostat_totals[[#This Row],[2020 1]]</f>
        <v>277.44347410037312</v>
      </c>
      <c r="BE47" s="117">
        <f>VLOOKUP(eurostat_totals[[#This Row],[energy carrier EUCalc]],$AE$11:$BI$24,COLUMN()-COLUMN($AD$29),FALSE)*eurostat_totals[[#This Row],[2020 1]]</f>
        <v>277.44347410037312</v>
      </c>
      <c r="BF47" s="117">
        <f>VLOOKUP(eurostat_totals[[#This Row],[energy carrier EUCalc]],$AE$11:$BI$24,COLUMN()-COLUMN($AD$29),FALSE)*eurostat_totals[[#This Row],[2020 1]]</f>
        <v>277.44347410037312</v>
      </c>
      <c r="BG47" s="117">
        <f>VLOOKUP(eurostat_totals[[#This Row],[energy carrier EUCalc]],$AE$11:$BI$24,COLUMN()-COLUMN($AD$29),FALSE)*eurostat_totals[[#This Row],[2020 1]]</f>
        <v>277.44347410037312</v>
      </c>
      <c r="BH47" s="117">
        <f>VLOOKUP(eurostat_totals[[#This Row],[energy carrier EUCalc]],$AE$11:$BI$24,COLUMN()-COLUMN($AD$29),FALSE)*eurostat_totals[[#This Row],[2020 1]]</f>
        <v>277.44347410037312</v>
      </c>
      <c r="BI47" s="117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117" t="str">
        <f t="shared" si="117"/>
        <v>electricityLuxembourg</v>
      </c>
      <c r="B48" s="6" t="s">
        <v>35</v>
      </c>
      <c r="C48" t="s">
        <v>27</v>
      </c>
      <c r="D48" s="120">
        <v>254.98058640962901</v>
      </c>
      <c r="E48" s="120">
        <v>266.51224214498893</v>
      </c>
      <c r="F48" s="120">
        <v>272.71643796325276</v>
      </c>
      <c r="G48" s="120">
        <v>286.46571980156654</v>
      </c>
      <c r="H48" s="120">
        <v>287.79629546333888</v>
      </c>
      <c r="I48" s="120">
        <v>293.11859811042808</v>
      </c>
      <c r="J48" s="120">
        <v>293.11859811042808</v>
      </c>
      <c r="K48" s="120">
        <v>281.14341715447733</v>
      </c>
      <c r="L48" s="120">
        <v>292.23154766924654</v>
      </c>
      <c r="M48" s="120">
        <v>292.23154766924654</v>
      </c>
      <c r="N48" s="120">
        <v>351.35449102799708</v>
      </c>
      <c r="O48" s="120">
        <v>354.47096966715719</v>
      </c>
      <c r="P48" s="120">
        <v>315.99985486563486</v>
      </c>
      <c r="Q48" s="120">
        <v>296.89363110345175</v>
      </c>
      <c r="R48" s="120">
        <v>305.39159641266133</v>
      </c>
      <c r="S48" s="120">
        <v>313.77128402377548</v>
      </c>
      <c r="T48" s="120">
        <v>258.9810172900448</v>
      </c>
      <c r="U48" s="120">
        <v>234.08549720911668</v>
      </c>
      <c r="V48" s="120">
        <v>118.45783715317347</v>
      </c>
      <c r="W48" s="120">
        <v>276.81988845160873</v>
      </c>
      <c r="X48" s="120">
        <v>151.40123694134564</v>
      </c>
      <c r="Y48" s="120">
        <v>191.68950288724153</v>
      </c>
      <c r="Z48" s="120">
        <v>226.20283156702172</v>
      </c>
      <c r="AA48" s="120">
        <v>305.65493090296161</v>
      </c>
      <c r="AB48" s="120">
        <v>347.0207063368718</v>
      </c>
      <c r="AC48" s="120">
        <v>214.17771733592991</v>
      </c>
      <c r="AD48" s="120">
        <v>211.32110837712617</v>
      </c>
      <c r="AE48" s="120">
        <v>201.46769509631855</v>
      </c>
      <c r="AF48" s="120">
        <f t="shared" si="114"/>
        <v>196.52066780217791</v>
      </c>
      <c r="AG48" s="120">
        <f t="shared" si="115"/>
        <v>174.69381518202118</v>
      </c>
      <c r="AH48" s="120">
        <f t="shared" si="116"/>
        <v>140.22843695105107</v>
      </c>
      <c r="AI48" s="120">
        <f>VLOOKUP(eurostat_totals[[#This Row],[energy carrier EUCalc]],$AE$11:$BI$24,COLUMN()-COLUMN($AD$29),FALSE)*eurostat_totals[[#This Row],[2020 1]]</f>
        <v>140.22843695105107</v>
      </c>
      <c r="AJ48" s="120">
        <f>VLOOKUP(eurostat_totals[[#This Row],[energy carrier EUCalc]],$AE$11:$BI$24,COLUMN()-COLUMN($AD$29),FALSE)*eurostat_totals[[#This Row],[2020 1]]</f>
        <v>140.22843695105107</v>
      </c>
      <c r="AK48" s="120">
        <f>VLOOKUP(eurostat_totals[[#This Row],[energy carrier EUCalc]],$AE$11:$BI$24,COLUMN()-COLUMN($AD$29),FALSE)*eurostat_totals[[#This Row],[2020 1]]</f>
        <v>140.22843695105107</v>
      </c>
      <c r="AL48" s="120">
        <f>VLOOKUP(eurostat_totals[[#This Row],[energy carrier EUCalc]],$AE$11:$BI$24,COLUMN()-COLUMN($AD$29),FALSE)*eurostat_totals[[#This Row],[2020 1]]</f>
        <v>140.22843695105107</v>
      </c>
      <c r="AM48" s="120">
        <f>VLOOKUP(eurostat_totals[[#This Row],[energy carrier EUCalc]],$AE$11:$BI$24,COLUMN()-COLUMN($AD$29),FALSE)*eurostat_totals[[#This Row],[2020 1]]</f>
        <v>140.22843695105107</v>
      </c>
      <c r="AN48" s="120">
        <f>VLOOKUP(eurostat_totals[[#This Row],[energy carrier EUCalc]],$AE$11:$BI$24,COLUMN()-COLUMN($AD$29),FALSE)*eurostat_totals[[#This Row],[2020 1]]</f>
        <v>140.22843695105107</v>
      </c>
      <c r="AO48" s="120">
        <f>VLOOKUP(eurostat_totals[[#This Row],[energy carrier EUCalc]],$AE$11:$BI$24,COLUMN()-COLUMN($AD$29),FALSE)*eurostat_totals[[#This Row],[2020 1]]</f>
        <v>140.22843695105107</v>
      </c>
      <c r="AP48" s="120">
        <f>VLOOKUP(eurostat_totals[[#This Row],[energy carrier EUCalc]],$AE$11:$BI$24,COLUMN()-COLUMN($AD$29),FALSE)*eurostat_totals[[#This Row],[2020 1]]</f>
        <v>140.22843695105107</v>
      </c>
      <c r="AQ48" s="120">
        <f>VLOOKUP(eurostat_totals[[#This Row],[energy carrier EUCalc]],$AE$11:$BI$24,COLUMN()-COLUMN($AD$29),FALSE)*eurostat_totals[[#This Row],[2020 1]]</f>
        <v>140.22843695105107</v>
      </c>
      <c r="AR48" s="117">
        <f>VLOOKUP(eurostat_totals[[#This Row],[energy carrier EUCalc]],$AE$11:$BI$24,COLUMN()-COLUMN($AD$29),FALSE)*eurostat_totals[[#This Row],[2020 1]]</f>
        <v>140.22843695105107</v>
      </c>
      <c r="AS48" s="117">
        <f>VLOOKUP(eurostat_totals[[#This Row],[energy carrier EUCalc]],$AE$11:$BI$24,COLUMN()-COLUMN($AD$29),FALSE)*eurostat_totals[[#This Row],[2020 1]]</f>
        <v>140.22843695105107</v>
      </c>
      <c r="AT48" s="117">
        <f>VLOOKUP(eurostat_totals[[#This Row],[energy carrier EUCalc]],$AE$11:$BI$24,COLUMN()-COLUMN($AD$29),FALSE)*eurostat_totals[[#This Row],[2020 1]]</f>
        <v>140.22843695105107</v>
      </c>
      <c r="AU48" s="117">
        <f ca="1">VLOOKUP(eurostat_totals[[#This Row],[energy carrier EUCalc]],$AE$11:$BI$24,COLUMN()-COLUMN($AD$29),FALSE)*eurostat_totals[[#This Row],[2020 1]]</f>
        <v>183.07601490831667</v>
      </c>
      <c r="AV48" s="117">
        <f>VLOOKUP(eurostat_totals[[#This Row],[energy carrier EUCalc]],$AE$11:$BI$24,COLUMN()-COLUMN($AD$29),FALSE)*eurostat_totals[[#This Row],[2020 1]]</f>
        <v>140.22843695105107</v>
      </c>
      <c r="AW48" s="117">
        <f>VLOOKUP(eurostat_totals[[#This Row],[energy carrier EUCalc]],$AE$11:$BI$24,COLUMN()-COLUMN($AD$29),FALSE)*eurostat_totals[[#This Row],[2020 1]]</f>
        <v>140.22843695105107</v>
      </c>
      <c r="AX48" s="117">
        <f>VLOOKUP(eurostat_totals[[#This Row],[energy carrier EUCalc]],$AE$11:$BI$24,COLUMN()-COLUMN($AD$29),FALSE)*eurostat_totals[[#This Row],[2020 1]]</f>
        <v>140.22843695105107</v>
      </c>
      <c r="AY48" s="117">
        <f>VLOOKUP(eurostat_totals[[#This Row],[energy carrier EUCalc]],$AE$11:$BI$24,COLUMN()-COLUMN($AD$29),FALSE)*eurostat_totals[[#This Row],[2020 1]]</f>
        <v>140.22843695105107</v>
      </c>
      <c r="AZ48" s="117">
        <f>VLOOKUP(eurostat_totals[[#This Row],[energy carrier EUCalc]],$AE$11:$BI$24,COLUMN()-COLUMN($AD$29),FALSE)*eurostat_totals[[#This Row],[2020 1]]</f>
        <v>140.22843695105107</v>
      </c>
      <c r="BA48" s="117">
        <f>VLOOKUP(eurostat_totals[[#This Row],[energy carrier EUCalc]],$AE$11:$BI$24,COLUMN()-COLUMN($AD$29),FALSE)*eurostat_totals[[#This Row],[2020 1]]</f>
        <v>140.22843695105107</v>
      </c>
      <c r="BB48" s="117">
        <f ca="1">VLOOKUP(eurostat_totals[[#This Row],[energy carrier EUCalc]],$AE$11:$BI$24,COLUMN()-COLUMN($AD$29),FALSE)*eurostat_totals[[#This Row],[2020 1]]</f>
        <v>179.18078054856522</v>
      </c>
      <c r="BC48" s="117">
        <f>VLOOKUP(eurostat_totals[[#This Row],[energy carrier EUCalc]],$AE$11:$BI$24,COLUMN()-COLUMN($AD$29),FALSE)*eurostat_totals[[#This Row],[2020 1]]</f>
        <v>140.22843695105107</v>
      </c>
      <c r="BD48" s="117">
        <f>VLOOKUP(eurostat_totals[[#This Row],[energy carrier EUCalc]],$AE$11:$BI$24,COLUMN()-COLUMN($AD$29),FALSE)*eurostat_totals[[#This Row],[2020 1]]</f>
        <v>140.22843695105107</v>
      </c>
      <c r="BE48" s="117">
        <f>VLOOKUP(eurostat_totals[[#This Row],[energy carrier EUCalc]],$AE$11:$BI$24,COLUMN()-COLUMN($AD$29),FALSE)*eurostat_totals[[#This Row],[2020 1]]</f>
        <v>140.22843695105107</v>
      </c>
      <c r="BF48" s="117">
        <f>VLOOKUP(eurostat_totals[[#This Row],[energy carrier EUCalc]],$AE$11:$BI$24,COLUMN()-COLUMN($AD$29),FALSE)*eurostat_totals[[#This Row],[2020 1]]</f>
        <v>140.22843695105107</v>
      </c>
      <c r="BG48" s="117">
        <f>VLOOKUP(eurostat_totals[[#This Row],[energy carrier EUCalc]],$AE$11:$BI$24,COLUMN()-COLUMN($AD$29),FALSE)*eurostat_totals[[#This Row],[2020 1]]</f>
        <v>140.22843695105107</v>
      </c>
      <c r="BH48" s="117">
        <f>VLOOKUP(eurostat_totals[[#This Row],[energy carrier EUCalc]],$AE$11:$BI$24,COLUMN()-COLUMN($AD$29),FALSE)*eurostat_totals[[#This Row],[2020 1]]</f>
        <v>140.22843695105107</v>
      </c>
      <c r="BI48" s="117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117" t="str">
        <f t="shared" si="117"/>
        <v>electricityMalta</v>
      </c>
      <c r="B49" s="6" t="s">
        <v>35</v>
      </c>
      <c r="C49" t="s">
        <v>29</v>
      </c>
      <c r="D49" s="120">
        <v>27.333831049341232</v>
      </c>
      <c r="E49" s="120">
        <v>28.168600037353787</v>
      </c>
      <c r="F49" s="120">
        <v>29.212061272369478</v>
      </c>
      <c r="G49" s="120">
        <v>29.525099642874185</v>
      </c>
      <c r="H49" s="120">
        <v>39.852939215494587</v>
      </c>
      <c r="I49" s="120">
        <v>41.731169438522834</v>
      </c>
      <c r="J49" s="120">
        <v>45.173378187057153</v>
      </c>
      <c r="K49" s="120">
        <v>48.199415768602655</v>
      </c>
      <c r="L49" s="120">
        <v>52.16335513464481</v>
      </c>
      <c r="M49" s="120">
        <v>56.441546198209146</v>
      </c>
      <c r="N49" s="120">
        <v>58.318563094219918</v>
      </c>
      <c r="O49" s="120">
        <v>45.133397219281548</v>
      </c>
      <c r="P49" s="120">
        <v>53.188795502695228</v>
      </c>
      <c r="Q49" s="120">
        <v>96.615053690603588</v>
      </c>
      <c r="R49" s="120">
        <v>70.481182662126116</v>
      </c>
      <c r="S49" s="120">
        <v>64.508358726873396</v>
      </c>
      <c r="T49" s="120">
        <v>87.609265523596719</v>
      </c>
      <c r="U49" s="120">
        <v>90.072404736822392</v>
      </c>
      <c r="V49" s="120">
        <v>75.946309382964742</v>
      </c>
      <c r="W49" s="120">
        <v>26.886101361181691</v>
      </c>
      <c r="X49" s="120">
        <v>51.392242754002702</v>
      </c>
      <c r="Y49" s="120">
        <v>45.126370931697615</v>
      </c>
      <c r="Z49" s="120">
        <v>52.855635542766365</v>
      </c>
      <c r="AA49" s="120">
        <v>39.642128573144092</v>
      </c>
      <c r="AB49" s="120">
        <v>36.693872083467198</v>
      </c>
      <c r="AC49" s="120">
        <v>48.215249572095047</v>
      </c>
      <c r="AD49" s="120">
        <v>48.876856549523012</v>
      </c>
      <c r="AE49" s="120">
        <v>56.367375855984534</v>
      </c>
      <c r="AF49" s="120">
        <f t="shared" si="114"/>
        <v>57.069723918628171</v>
      </c>
      <c r="AG49" s="120">
        <f t="shared" si="115"/>
        <v>60.555242987724988</v>
      </c>
      <c r="AH49" s="120">
        <f t="shared" si="116"/>
        <v>65.327517168576549</v>
      </c>
      <c r="AI49" s="120">
        <f>VLOOKUP(eurostat_totals[[#This Row],[energy carrier EUCalc]],$AE$11:$BI$24,COLUMN()-COLUMN($AD$29),FALSE)*eurostat_totals[[#This Row],[2020 1]]</f>
        <v>65.327517168576549</v>
      </c>
      <c r="AJ49" s="120">
        <f>VLOOKUP(eurostat_totals[[#This Row],[energy carrier EUCalc]],$AE$11:$BI$24,COLUMN()-COLUMN($AD$29),FALSE)*eurostat_totals[[#This Row],[2020 1]]</f>
        <v>65.327517168576549</v>
      </c>
      <c r="AK49" s="120">
        <f>VLOOKUP(eurostat_totals[[#This Row],[energy carrier EUCalc]],$AE$11:$BI$24,COLUMN()-COLUMN($AD$29),FALSE)*eurostat_totals[[#This Row],[2020 1]]</f>
        <v>65.327517168576549</v>
      </c>
      <c r="AL49" s="120">
        <f>VLOOKUP(eurostat_totals[[#This Row],[energy carrier EUCalc]],$AE$11:$BI$24,COLUMN()-COLUMN($AD$29),FALSE)*eurostat_totals[[#This Row],[2020 1]]</f>
        <v>65.327517168576549</v>
      </c>
      <c r="AM49" s="120">
        <f>VLOOKUP(eurostat_totals[[#This Row],[energy carrier EUCalc]],$AE$11:$BI$24,COLUMN()-COLUMN($AD$29),FALSE)*eurostat_totals[[#This Row],[2020 1]]</f>
        <v>65.327517168576549</v>
      </c>
      <c r="AN49" s="120">
        <f>VLOOKUP(eurostat_totals[[#This Row],[energy carrier EUCalc]],$AE$11:$BI$24,COLUMN()-COLUMN($AD$29),FALSE)*eurostat_totals[[#This Row],[2020 1]]</f>
        <v>65.327517168576549</v>
      </c>
      <c r="AO49" s="120">
        <f>VLOOKUP(eurostat_totals[[#This Row],[energy carrier EUCalc]],$AE$11:$BI$24,COLUMN()-COLUMN($AD$29),FALSE)*eurostat_totals[[#This Row],[2020 1]]</f>
        <v>65.327517168576549</v>
      </c>
      <c r="AP49" s="120">
        <f>VLOOKUP(eurostat_totals[[#This Row],[energy carrier EUCalc]],$AE$11:$BI$24,COLUMN()-COLUMN($AD$29),FALSE)*eurostat_totals[[#This Row],[2020 1]]</f>
        <v>65.327517168576549</v>
      </c>
      <c r="AQ49" s="120">
        <f>VLOOKUP(eurostat_totals[[#This Row],[energy carrier EUCalc]],$AE$11:$BI$24,COLUMN()-COLUMN($AD$29),FALSE)*eurostat_totals[[#This Row],[2020 1]]</f>
        <v>65.327517168576549</v>
      </c>
      <c r="AR49" s="117">
        <f>VLOOKUP(eurostat_totals[[#This Row],[energy carrier EUCalc]],$AE$11:$BI$24,COLUMN()-COLUMN($AD$29),FALSE)*eurostat_totals[[#This Row],[2020 1]]</f>
        <v>65.327517168576549</v>
      </c>
      <c r="AS49" s="117">
        <f>VLOOKUP(eurostat_totals[[#This Row],[energy carrier EUCalc]],$AE$11:$BI$24,COLUMN()-COLUMN($AD$29),FALSE)*eurostat_totals[[#This Row],[2020 1]]</f>
        <v>65.327517168576549</v>
      </c>
      <c r="AT49" s="117">
        <f>VLOOKUP(eurostat_totals[[#This Row],[energy carrier EUCalc]],$AE$11:$BI$24,COLUMN()-COLUMN($AD$29),FALSE)*eurostat_totals[[#This Row],[2020 1]]</f>
        <v>65.327517168576549</v>
      </c>
      <c r="AU49" s="117">
        <f ca="1">VLOOKUP(eurostat_totals[[#This Row],[energy carrier EUCalc]],$AE$11:$BI$24,COLUMN()-COLUMN($AD$29),FALSE)*eurostat_totals[[#This Row],[2020 1]]</f>
        <v>85.28870297008605</v>
      </c>
      <c r="AV49" s="117">
        <f>VLOOKUP(eurostat_totals[[#This Row],[energy carrier EUCalc]],$AE$11:$BI$24,COLUMN()-COLUMN($AD$29),FALSE)*eurostat_totals[[#This Row],[2020 1]]</f>
        <v>65.327517168576549</v>
      </c>
      <c r="AW49" s="117">
        <f>VLOOKUP(eurostat_totals[[#This Row],[energy carrier EUCalc]],$AE$11:$BI$24,COLUMN()-COLUMN($AD$29),FALSE)*eurostat_totals[[#This Row],[2020 1]]</f>
        <v>65.327517168576549</v>
      </c>
      <c r="AX49" s="117">
        <f>VLOOKUP(eurostat_totals[[#This Row],[energy carrier EUCalc]],$AE$11:$BI$24,COLUMN()-COLUMN($AD$29),FALSE)*eurostat_totals[[#This Row],[2020 1]]</f>
        <v>65.327517168576549</v>
      </c>
      <c r="AY49" s="117">
        <f>VLOOKUP(eurostat_totals[[#This Row],[energy carrier EUCalc]],$AE$11:$BI$24,COLUMN()-COLUMN($AD$29),FALSE)*eurostat_totals[[#This Row],[2020 1]]</f>
        <v>65.327517168576549</v>
      </c>
      <c r="AZ49" s="117">
        <f>VLOOKUP(eurostat_totals[[#This Row],[energy carrier EUCalc]],$AE$11:$BI$24,COLUMN()-COLUMN($AD$29),FALSE)*eurostat_totals[[#This Row],[2020 1]]</f>
        <v>65.327517168576549</v>
      </c>
      <c r="BA49" s="117">
        <f>VLOOKUP(eurostat_totals[[#This Row],[energy carrier EUCalc]],$AE$11:$BI$24,COLUMN()-COLUMN($AD$29),FALSE)*eurostat_totals[[#This Row],[2020 1]]</f>
        <v>65.327517168576549</v>
      </c>
      <c r="BB49" s="117">
        <f ca="1">VLOOKUP(eurostat_totals[[#This Row],[energy carrier EUCalc]],$AE$11:$BI$24,COLUMN()-COLUMN($AD$29),FALSE)*eurostat_totals[[#This Row],[2020 1]]</f>
        <v>83.474049715403368</v>
      </c>
      <c r="BC49" s="117">
        <f>VLOOKUP(eurostat_totals[[#This Row],[energy carrier EUCalc]],$AE$11:$BI$24,COLUMN()-COLUMN($AD$29),FALSE)*eurostat_totals[[#This Row],[2020 1]]</f>
        <v>65.327517168576549</v>
      </c>
      <c r="BD49" s="117">
        <f>VLOOKUP(eurostat_totals[[#This Row],[energy carrier EUCalc]],$AE$11:$BI$24,COLUMN()-COLUMN($AD$29),FALSE)*eurostat_totals[[#This Row],[2020 1]]</f>
        <v>65.327517168576549</v>
      </c>
      <c r="BE49" s="117">
        <f>VLOOKUP(eurostat_totals[[#This Row],[energy carrier EUCalc]],$AE$11:$BI$24,COLUMN()-COLUMN($AD$29),FALSE)*eurostat_totals[[#This Row],[2020 1]]</f>
        <v>65.327517168576549</v>
      </c>
      <c r="BF49" s="117">
        <f>VLOOKUP(eurostat_totals[[#This Row],[energy carrier EUCalc]],$AE$11:$BI$24,COLUMN()-COLUMN($AD$29),FALSE)*eurostat_totals[[#This Row],[2020 1]]</f>
        <v>65.327517168576549</v>
      </c>
      <c r="BG49" s="117">
        <f>VLOOKUP(eurostat_totals[[#This Row],[energy carrier EUCalc]],$AE$11:$BI$24,COLUMN()-COLUMN($AD$29),FALSE)*eurostat_totals[[#This Row],[2020 1]]</f>
        <v>65.327517168576549</v>
      </c>
      <c r="BH49" s="117">
        <f>VLOOKUP(eurostat_totals[[#This Row],[energy carrier EUCalc]],$AE$11:$BI$24,COLUMN()-COLUMN($AD$29),FALSE)*eurostat_totals[[#This Row],[2020 1]]</f>
        <v>65.327517168576549</v>
      </c>
      <c r="BI49" s="117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117" t="str">
        <f t="shared" si="117"/>
        <v>electricityNetherlands</v>
      </c>
      <c r="B50" s="6" t="s">
        <v>35</v>
      </c>
      <c r="C50" t="s">
        <v>8</v>
      </c>
      <c r="D50" s="120">
        <v>2052.7389303136088</v>
      </c>
      <c r="E50" s="120">
        <v>2127.3900194133043</v>
      </c>
      <c r="F50" s="120">
        <v>2177.1563967340307</v>
      </c>
      <c r="G50" s="120">
        <v>2226.9227740547572</v>
      </c>
      <c r="H50" s="120">
        <v>2301.572340035847</v>
      </c>
      <c r="I50" s="120">
        <v>2368.495125330518</v>
      </c>
      <c r="J50" s="120">
        <v>2404.6417760795989</v>
      </c>
      <c r="K50" s="120">
        <v>2452.8362949993038</v>
      </c>
      <c r="L50" s="120">
        <v>2501.0308139190088</v>
      </c>
      <c r="M50" s="120">
        <v>2567.4311695319448</v>
      </c>
      <c r="N50" s="120">
        <v>2621.7806107370461</v>
      </c>
      <c r="O50" s="120">
        <v>2640.5549930995053</v>
      </c>
      <c r="P50" s="120">
        <v>2688.8598403296169</v>
      </c>
      <c r="Q50" s="120">
        <v>2742.2694134867452</v>
      </c>
      <c r="R50" s="120">
        <v>2510.5810460168705</v>
      </c>
      <c r="S50" s="120">
        <v>2360.4107666485725</v>
      </c>
      <c r="T50" s="120">
        <v>2352.8475674202309</v>
      </c>
      <c r="U50" s="120">
        <v>2236.8375974070836</v>
      </c>
      <c r="V50" s="120">
        <v>2510.7460364624189</v>
      </c>
      <c r="W50" s="120">
        <v>2726.8813074841219</v>
      </c>
      <c r="X50" s="120">
        <v>2909.3746250267354</v>
      </c>
      <c r="Y50" s="120">
        <v>2752.077865147689</v>
      </c>
      <c r="Z50" s="120">
        <v>3309.0811948439637</v>
      </c>
      <c r="AA50" s="120">
        <v>3556.3723394481767</v>
      </c>
      <c r="AB50" s="120">
        <v>3104.4885119473724</v>
      </c>
      <c r="AC50" s="120">
        <v>3367.8359736852499</v>
      </c>
      <c r="AD50" s="120">
        <v>3362.4993986459444</v>
      </c>
      <c r="AE50" s="120">
        <v>3363.8153613422041</v>
      </c>
      <c r="AF50" s="120">
        <f t="shared" si="114"/>
        <v>3374.7621946418521</v>
      </c>
      <c r="AG50" s="120">
        <f t="shared" si="115"/>
        <v>3338.4401656805871</v>
      </c>
      <c r="AH50" s="120">
        <f t="shared" si="116"/>
        <v>3385.2304964272303</v>
      </c>
      <c r="AI50" s="120">
        <f>VLOOKUP(eurostat_totals[[#This Row],[energy carrier EUCalc]],$AE$11:$BI$24,COLUMN()-COLUMN($AD$29),FALSE)*eurostat_totals[[#This Row],[2020 1]]</f>
        <v>3385.2304964272303</v>
      </c>
      <c r="AJ50" s="120">
        <f>VLOOKUP(eurostat_totals[[#This Row],[energy carrier EUCalc]],$AE$11:$BI$24,COLUMN()-COLUMN($AD$29),FALSE)*eurostat_totals[[#This Row],[2020 1]]</f>
        <v>3385.2304964272303</v>
      </c>
      <c r="AK50" s="120">
        <f>VLOOKUP(eurostat_totals[[#This Row],[energy carrier EUCalc]],$AE$11:$BI$24,COLUMN()-COLUMN($AD$29),FALSE)*eurostat_totals[[#This Row],[2020 1]]</f>
        <v>3385.2304964272303</v>
      </c>
      <c r="AL50" s="120">
        <f>VLOOKUP(eurostat_totals[[#This Row],[energy carrier EUCalc]],$AE$11:$BI$24,COLUMN()-COLUMN($AD$29),FALSE)*eurostat_totals[[#This Row],[2020 1]]</f>
        <v>3385.2304964272303</v>
      </c>
      <c r="AM50" s="120">
        <f>VLOOKUP(eurostat_totals[[#This Row],[energy carrier EUCalc]],$AE$11:$BI$24,COLUMN()-COLUMN($AD$29),FALSE)*eurostat_totals[[#This Row],[2020 1]]</f>
        <v>3385.2304964272303</v>
      </c>
      <c r="AN50" s="120">
        <f>VLOOKUP(eurostat_totals[[#This Row],[energy carrier EUCalc]],$AE$11:$BI$24,COLUMN()-COLUMN($AD$29),FALSE)*eurostat_totals[[#This Row],[2020 1]]</f>
        <v>3385.2304964272303</v>
      </c>
      <c r="AO50" s="120">
        <f>VLOOKUP(eurostat_totals[[#This Row],[energy carrier EUCalc]],$AE$11:$BI$24,COLUMN()-COLUMN($AD$29),FALSE)*eurostat_totals[[#This Row],[2020 1]]</f>
        <v>3385.2304964272303</v>
      </c>
      <c r="AP50" s="120">
        <f>VLOOKUP(eurostat_totals[[#This Row],[energy carrier EUCalc]],$AE$11:$BI$24,COLUMN()-COLUMN($AD$29),FALSE)*eurostat_totals[[#This Row],[2020 1]]</f>
        <v>3385.2304964272303</v>
      </c>
      <c r="AQ50" s="120">
        <f>VLOOKUP(eurostat_totals[[#This Row],[energy carrier EUCalc]],$AE$11:$BI$24,COLUMN()-COLUMN($AD$29),FALSE)*eurostat_totals[[#This Row],[2020 1]]</f>
        <v>3385.2304964272303</v>
      </c>
      <c r="AR50" s="117">
        <f>VLOOKUP(eurostat_totals[[#This Row],[energy carrier EUCalc]],$AE$11:$BI$24,COLUMN()-COLUMN($AD$29),FALSE)*eurostat_totals[[#This Row],[2020 1]]</f>
        <v>3385.2304964272303</v>
      </c>
      <c r="AS50" s="117">
        <f>VLOOKUP(eurostat_totals[[#This Row],[energy carrier EUCalc]],$AE$11:$BI$24,COLUMN()-COLUMN($AD$29),FALSE)*eurostat_totals[[#This Row],[2020 1]]</f>
        <v>3385.2304964272303</v>
      </c>
      <c r="AT50" s="117">
        <f>VLOOKUP(eurostat_totals[[#This Row],[energy carrier EUCalc]],$AE$11:$BI$24,COLUMN()-COLUMN($AD$29),FALSE)*eurostat_totals[[#This Row],[2020 1]]</f>
        <v>3385.2304964272303</v>
      </c>
      <c r="AU50" s="117">
        <f ca="1">VLOOKUP(eurostat_totals[[#This Row],[energy carrier EUCalc]],$AE$11:$BI$24,COLUMN()-COLUMN($AD$29),FALSE)*eurostat_totals[[#This Row],[2020 1]]</f>
        <v>4419.6064814466617</v>
      </c>
      <c r="AV50" s="117">
        <f>VLOOKUP(eurostat_totals[[#This Row],[energy carrier EUCalc]],$AE$11:$BI$24,COLUMN()-COLUMN($AD$29),FALSE)*eurostat_totals[[#This Row],[2020 1]]</f>
        <v>3385.2304964272303</v>
      </c>
      <c r="AW50" s="117">
        <f>VLOOKUP(eurostat_totals[[#This Row],[energy carrier EUCalc]],$AE$11:$BI$24,COLUMN()-COLUMN($AD$29),FALSE)*eurostat_totals[[#This Row],[2020 1]]</f>
        <v>3385.2304964272303</v>
      </c>
      <c r="AX50" s="117">
        <f>VLOOKUP(eurostat_totals[[#This Row],[energy carrier EUCalc]],$AE$11:$BI$24,COLUMN()-COLUMN($AD$29),FALSE)*eurostat_totals[[#This Row],[2020 1]]</f>
        <v>3385.2304964272303</v>
      </c>
      <c r="AY50" s="117">
        <f>VLOOKUP(eurostat_totals[[#This Row],[energy carrier EUCalc]],$AE$11:$BI$24,COLUMN()-COLUMN($AD$29),FALSE)*eurostat_totals[[#This Row],[2020 1]]</f>
        <v>3385.2304964272303</v>
      </c>
      <c r="AZ50" s="117">
        <f>VLOOKUP(eurostat_totals[[#This Row],[energy carrier EUCalc]],$AE$11:$BI$24,COLUMN()-COLUMN($AD$29),FALSE)*eurostat_totals[[#This Row],[2020 1]]</f>
        <v>3385.2304964272303</v>
      </c>
      <c r="BA50" s="117">
        <f>VLOOKUP(eurostat_totals[[#This Row],[energy carrier EUCalc]],$AE$11:$BI$24,COLUMN()-COLUMN($AD$29),FALSE)*eurostat_totals[[#This Row],[2020 1]]</f>
        <v>3385.2304964272303</v>
      </c>
      <c r="BB50" s="117">
        <f ca="1">VLOOKUP(eurostat_totals[[#This Row],[energy carrier EUCalc]],$AE$11:$BI$24,COLUMN()-COLUMN($AD$29),FALSE)*eurostat_totals[[#This Row],[2020 1]]</f>
        <v>4325.5723009903495</v>
      </c>
      <c r="BC50" s="117">
        <f>VLOOKUP(eurostat_totals[[#This Row],[energy carrier EUCalc]],$AE$11:$BI$24,COLUMN()-COLUMN($AD$29),FALSE)*eurostat_totals[[#This Row],[2020 1]]</f>
        <v>3385.2304964272303</v>
      </c>
      <c r="BD50" s="117">
        <f>VLOOKUP(eurostat_totals[[#This Row],[energy carrier EUCalc]],$AE$11:$BI$24,COLUMN()-COLUMN($AD$29),FALSE)*eurostat_totals[[#This Row],[2020 1]]</f>
        <v>3385.2304964272303</v>
      </c>
      <c r="BE50" s="117">
        <f>VLOOKUP(eurostat_totals[[#This Row],[energy carrier EUCalc]],$AE$11:$BI$24,COLUMN()-COLUMN($AD$29),FALSE)*eurostat_totals[[#This Row],[2020 1]]</f>
        <v>3385.2304964272303</v>
      </c>
      <c r="BF50" s="117">
        <f>VLOOKUP(eurostat_totals[[#This Row],[energy carrier EUCalc]],$AE$11:$BI$24,COLUMN()-COLUMN($AD$29),FALSE)*eurostat_totals[[#This Row],[2020 1]]</f>
        <v>3385.2304964272303</v>
      </c>
      <c r="BG50" s="117">
        <f>VLOOKUP(eurostat_totals[[#This Row],[energy carrier EUCalc]],$AE$11:$BI$24,COLUMN()-COLUMN($AD$29),FALSE)*eurostat_totals[[#This Row],[2020 1]]</f>
        <v>3385.2304964272303</v>
      </c>
      <c r="BH50" s="117">
        <f>VLOOKUP(eurostat_totals[[#This Row],[energy carrier EUCalc]],$AE$11:$BI$24,COLUMN()-COLUMN($AD$29),FALSE)*eurostat_totals[[#This Row],[2020 1]]</f>
        <v>3385.2304964272303</v>
      </c>
      <c r="BI50" s="117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117" t="str">
        <f t="shared" si="117"/>
        <v>electricityNorway</v>
      </c>
      <c r="B51" s="6" t="s">
        <v>35</v>
      </c>
      <c r="C51" t="s">
        <v>73</v>
      </c>
      <c r="D51" s="120">
        <v>30298.999350000002</v>
      </c>
      <c r="E51" s="120">
        <v>32613.997370000001</v>
      </c>
      <c r="F51" s="120">
        <v>32650.003850000001</v>
      </c>
      <c r="G51" s="120">
        <v>32787.005250000002</v>
      </c>
      <c r="H51" s="120">
        <v>34015.005320000004</v>
      </c>
      <c r="I51" s="120">
        <v>34626.999179999999</v>
      </c>
      <c r="J51" s="120">
        <v>35288.001860000004</v>
      </c>
      <c r="K51" s="120">
        <v>33977.998659999997</v>
      </c>
      <c r="L51" s="120">
        <v>35048.00518</v>
      </c>
      <c r="M51" s="120">
        <v>35046.004820000002</v>
      </c>
      <c r="N51" s="120">
        <v>34641.001700000001</v>
      </c>
      <c r="O51" s="120">
        <v>35876.00303</v>
      </c>
      <c r="P51" s="120">
        <v>34647.002780000003</v>
      </c>
      <c r="Q51" s="120">
        <v>32022.99566</v>
      </c>
      <c r="R51" s="120">
        <v>32404.994640000001</v>
      </c>
      <c r="S51" s="120">
        <v>34006.003700000001</v>
      </c>
      <c r="T51" s="120">
        <v>33645.997049999998</v>
      </c>
      <c r="U51" s="120">
        <v>34947.998810000005</v>
      </c>
      <c r="V51" s="120">
        <v>34888.999820000005</v>
      </c>
      <c r="W51" s="120">
        <v>36313.000280000007</v>
      </c>
      <c r="X51" s="120">
        <v>39731.999309999999</v>
      </c>
      <c r="Y51" s="120">
        <v>36059.001080000002</v>
      </c>
      <c r="Z51" s="120">
        <v>38250.000039999999</v>
      </c>
      <c r="AA51" s="120">
        <v>38904.001459999999</v>
      </c>
      <c r="AB51" s="120">
        <v>36884.998570000003</v>
      </c>
      <c r="AC51" s="120">
        <v>38608.994879999998</v>
      </c>
      <c r="AD51" s="120">
        <v>38820.998150000007</v>
      </c>
      <c r="AE51" s="120">
        <v>39700.00518</v>
      </c>
      <c r="AF51" s="120">
        <f t="shared" si="114"/>
        <v>39990.006207999999</v>
      </c>
      <c r="AG51" s="120">
        <f t="shared" si="115"/>
        <v>40207.207157600002</v>
      </c>
      <c r="AH51" s="120">
        <f t="shared" si="116"/>
        <v>40871.648875120001</v>
      </c>
      <c r="AI51" s="120">
        <f>VLOOKUP(eurostat_totals[[#This Row],[energy carrier EUCalc]],$AE$11:$BI$24,COLUMN()-COLUMN($AD$29),FALSE)*eurostat_totals[[#This Row],[2020 1]]</f>
        <v>40871.648875120001</v>
      </c>
      <c r="AJ51" s="120">
        <f>VLOOKUP(eurostat_totals[[#This Row],[energy carrier EUCalc]],$AE$11:$BI$24,COLUMN()-COLUMN($AD$29),FALSE)*eurostat_totals[[#This Row],[2020 1]]</f>
        <v>40871.648875120001</v>
      </c>
      <c r="AK51" s="120">
        <f>VLOOKUP(eurostat_totals[[#This Row],[energy carrier EUCalc]],$AE$11:$BI$24,COLUMN()-COLUMN($AD$29),FALSE)*eurostat_totals[[#This Row],[2020 1]]</f>
        <v>40871.648875120001</v>
      </c>
      <c r="AL51" s="120">
        <f>VLOOKUP(eurostat_totals[[#This Row],[energy carrier EUCalc]],$AE$11:$BI$24,COLUMN()-COLUMN($AD$29),FALSE)*eurostat_totals[[#This Row],[2020 1]]</f>
        <v>40871.648875120001</v>
      </c>
      <c r="AM51" s="120">
        <f>VLOOKUP(eurostat_totals[[#This Row],[energy carrier EUCalc]],$AE$11:$BI$24,COLUMN()-COLUMN($AD$29),FALSE)*eurostat_totals[[#This Row],[2020 1]]</f>
        <v>40871.648875120001</v>
      </c>
      <c r="AN51" s="120">
        <f>VLOOKUP(eurostat_totals[[#This Row],[energy carrier EUCalc]],$AE$11:$BI$24,COLUMN()-COLUMN($AD$29),FALSE)*eurostat_totals[[#This Row],[2020 1]]</f>
        <v>40871.648875120001</v>
      </c>
      <c r="AO51" s="120">
        <f>VLOOKUP(eurostat_totals[[#This Row],[energy carrier EUCalc]],$AE$11:$BI$24,COLUMN()-COLUMN($AD$29),FALSE)*eurostat_totals[[#This Row],[2020 1]]</f>
        <v>40871.648875120001</v>
      </c>
      <c r="AP51" s="120">
        <f>VLOOKUP(eurostat_totals[[#This Row],[energy carrier EUCalc]],$AE$11:$BI$24,COLUMN()-COLUMN($AD$29),FALSE)*eurostat_totals[[#This Row],[2020 1]]</f>
        <v>40871.648875120001</v>
      </c>
      <c r="AQ51" s="120">
        <f>VLOOKUP(eurostat_totals[[#This Row],[energy carrier EUCalc]],$AE$11:$BI$24,COLUMN()-COLUMN($AD$29),FALSE)*eurostat_totals[[#This Row],[2020 1]]</f>
        <v>40871.648875120001</v>
      </c>
      <c r="AR51" s="117">
        <f>VLOOKUP(eurostat_totals[[#This Row],[energy carrier EUCalc]],$AE$11:$BI$24,COLUMN()-COLUMN($AD$29),FALSE)*eurostat_totals[[#This Row],[2020 1]]</f>
        <v>40871.648875120001</v>
      </c>
      <c r="AS51" s="117">
        <f>VLOOKUP(eurostat_totals[[#This Row],[energy carrier EUCalc]],$AE$11:$BI$24,COLUMN()-COLUMN($AD$29),FALSE)*eurostat_totals[[#This Row],[2020 1]]</f>
        <v>40871.648875120001</v>
      </c>
      <c r="AT51" s="117">
        <f>VLOOKUP(eurostat_totals[[#This Row],[energy carrier EUCalc]],$AE$11:$BI$24,COLUMN()-COLUMN($AD$29),FALSE)*eurostat_totals[[#This Row],[2020 1]]</f>
        <v>40871.648875120001</v>
      </c>
      <c r="AU51" s="117">
        <f ca="1">VLOOKUP(eurostat_totals[[#This Row],[energy carrier EUCalc]],$AE$11:$BI$24,COLUMN()-COLUMN($AD$29),FALSE)*eurostat_totals[[#This Row],[2020 1]]</f>
        <v>53360.208253628894</v>
      </c>
      <c r="AV51" s="117">
        <f>VLOOKUP(eurostat_totals[[#This Row],[energy carrier EUCalc]],$AE$11:$BI$24,COLUMN()-COLUMN($AD$29),FALSE)*eurostat_totals[[#This Row],[2020 1]]</f>
        <v>40871.648875120001</v>
      </c>
      <c r="AW51" s="117">
        <f>VLOOKUP(eurostat_totals[[#This Row],[energy carrier EUCalc]],$AE$11:$BI$24,COLUMN()-COLUMN($AD$29),FALSE)*eurostat_totals[[#This Row],[2020 1]]</f>
        <v>40871.648875120001</v>
      </c>
      <c r="AX51" s="117">
        <f>VLOOKUP(eurostat_totals[[#This Row],[energy carrier EUCalc]],$AE$11:$BI$24,COLUMN()-COLUMN($AD$29),FALSE)*eurostat_totals[[#This Row],[2020 1]]</f>
        <v>40871.648875120001</v>
      </c>
      <c r="AY51" s="117">
        <f>VLOOKUP(eurostat_totals[[#This Row],[energy carrier EUCalc]],$AE$11:$BI$24,COLUMN()-COLUMN($AD$29),FALSE)*eurostat_totals[[#This Row],[2020 1]]</f>
        <v>40871.648875120001</v>
      </c>
      <c r="AZ51" s="117">
        <f>VLOOKUP(eurostat_totals[[#This Row],[energy carrier EUCalc]],$AE$11:$BI$24,COLUMN()-COLUMN($AD$29),FALSE)*eurostat_totals[[#This Row],[2020 1]]</f>
        <v>40871.648875120001</v>
      </c>
      <c r="BA51" s="117">
        <f>VLOOKUP(eurostat_totals[[#This Row],[energy carrier EUCalc]],$AE$11:$BI$24,COLUMN()-COLUMN($AD$29),FALSE)*eurostat_totals[[#This Row],[2020 1]]</f>
        <v>40871.648875120001</v>
      </c>
      <c r="BB51" s="117">
        <f ca="1">VLOOKUP(eurostat_totals[[#This Row],[energy carrier EUCalc]],$AE$11:$BI$24,COLUMN()-COLUMN($AD$29),FALSE)*eurostat_totals[[#This Row],[2020 1]]</f>
        <v>52224.884673764442</v>
      </c>
      <c r="BC51" s="117">
        <f>VLOOKUP(eurostat_totals[[#This Row],[energy carrier EUCalc]],$AE$11:$BI$24,COLUMN()-COLUMN($AD$29),FALSE)*eurostat_totals[[#This Row],[2020 1]]</f>
        <v>40871.648875120001</v>
      </c>
      <c r="BD51" s="117">
        <f>VLOOKUP(eurostat_totals[[#This Row],[energy carrier EUCalc]],$AE$11:$BI$24,COLUMN()-COLUMN($AD$29),FALSE)*eurostat_totals[[#This Row],[2020 1]]</f>
        <v>40871.648875120001</v>
      </c>
      <c r="BE51" s="117">
        <f>VLOOKUP(eurostat_totals[[#This Row],[energy carrier EUCalc]],$AE$11:$BI$24,COLUMN()-COLUMN($AD$29),FALSE)*eurostat_totals[[#This Row],[2020 1]]</f>
        <v>40871.648875120001</v>
      </c>
      <c r="BF51" s="117">
        <f>VLOOKUP(eurostat_totals[[#This Row],[energy carrier EUCalc]],$AE$11:$BI$24,COLUMN()-COLUMN($AD$29),FALSE)*eurostat_totals[[#This Row],[2020 1]]</f>
        <v>40871.648875120001</v>
      </c>
      <c r="BG51" s="117">
        <f>VLOOKUP(eurostat_totals[[#This Row],[energy carrier EUCalc]],$AE$11:$BI$24,COLUMN()-COLUMN($AD$29),FALSE)*eurostat_totals[[#This Row],[2020 1]]</f>
        <v>40871.648875120001</v>
      </c>
      <c r="BH51" s="117">
        <f>VLOOKUP(eurostat_totals[[#This Row],[energy carrier EUCalc]],$AE$11:$BI$24,COLUMN()-COLUMN($AD$29),FALSE)*eurostat_totals[[#This Row],[2020 1]]</f>
        <v>40871.648875120001</v>
      </c>
      <c r="BI51" s="117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117" t="str">
        <f t="shared" si="117"/>
        <v>electricityPoland</v>
      </c>
      <c r="B52" s="6" t="s">
        <v>35</v>
      </c>
      <c r="C52" t="s">
        <v>6</v>
      </c>
      <c r="D52" s="120">
        <v>678.40100018487919</v>
      </c>
      <c r="E52" s="120">
        <v>678.06536348309191</v>
      </c>
      <c r="F52" s="120">
        <v>635.81650823275629</v>
      </c>
      <c r="G52" s="120">
        <v>610.95012165789421</v>
      </c>
      <c r="H52" s="120">
        <v>610.95012165789421</v>
      </c>
      <c r="I52" s="120">
        <v>606.55406141494905</v>
      </c>
      <c r="J52" s="120">
        <v>645.11169349609281</v>
      </c>
      <c r="K52" s="120">
        <v>663.46789888198418</v>
      </c>
      <c r="L52" s="120">
        <v>681.68984958716067</v>
      </c>
      <c r="M52" s="120">
        <v>697.99867109214915</v>
      </c>
      <c r="N52" s="120">
        <v>705.8510088130347</v>
      </c>
      <c r="O52" s="120">
        <v>752.70371270692613</v>
      </c>
      <c r="P52" s="120">
        <v>672.21482266948408</v>
      </c>
      <c r="Q52" s="120">
        <v>1536.856901970448</v>
      </c>
      <c r="R52" s="120">
        <v>1553.5024829171366</v>
      </c>
      <c r="S52" s="120">
        <v>1348.6928956733523</v>
      </c>
      <c r="T52" s="120">
        <v>1624.9467065704016</v>
      </c>
      <c r="U52" s="120">
        <v>1582.2055717433223</v>
      </c>
      <c r="V52" s="120">
        <v>1745.658423058054</v>
      </c>
      <c r="W52" s="120">
        <v>1900.6926699536466</v>
      </c>
      <c r="X52" s="120">
        <v>2199.0604807515833</v>
      </c>
      <c r="Y52" s="120">
        <v>1913.4748739994582</v>
      </c>
      <c r="Z52" s="120">
        <v>1989.5027413915316</v>
      </c>
      <c r="AA52" s="120">
        <v>2053.4947472760641</v>
      </c>
      <c r="AB52" s="120">
        <v>2095.9509856634718</v>
      </c>
      <c r="AC52" s="120">
        <v>2281.457329398379</v>
      </c>
      <c r="AD52" s="120">
        <v>2332.2018960987862</v>
      </c>
      <c r="AE52" s="120">
        <v>2354.1444528413658</v>
      </c>
      <c r="AF52" s="120">
        <f t="shared" si="114"/>
        <v>2427.0727951313329</v>
      </c>
      <c r="AG52" s="120">
        <f t="shared" si="115"/>
        <v>2501.7884047023867</v>
      </c>
      <c r="AH52" s="120">
        <f t="shared" si="116"/>
        <v>2582.9558885101696</v>
      </c>
      <c r="AI52" s="120">
        <f>VLOOKUP(eurostat_totals[[#This Row],[energy carrier EUCalc]],$AE$11:$BI$24,COLUMN()-COLUMN($AD$29),FALSE)*eurostat_totals[[#This Row],[2020 1]]</f>
        <v>2582.9558885101696</v>
      </c>
      <c r="AJ52" s="120">
        <f>VLOOKUP(eurostat_totals[[#This Row],[energy carrier EUCalc]],$AE$11:$BI$24,COLUMN()-COLUMN($AD$29),FALSE)*eurostat_totals[[#This Row],[2020 1]]</f>
        <v>2582.9558885101696</v>
      </c>
      <c r="AK52" s="120">
        <f>VLOOKUP(eurostat_totals[[#This Row],[energy carrier EUCalc]],$AE$11:$BI$24,COLUMN()-COLUMN($AD$29),FALSE)*eurostat_totals[[#This Row],[2020 1]]</f>
        <v>2582.9558885101696</v>
      </c>
      <c r="AL52" s="120">
        <f>VLOOKUP(eurostat_totals[[#This Row],[energy carrier EUCalc]],$AE$11:$BI$24,COLUMN()-COLUMN($AD$29),FALSE)*eurostat_totals[[#This Row],[2020 1]]</f>
        <v>2582.9558885101696</v>
      </c>
      <c r="AM52" s="120">
        <f>VLOOKUP(eurostat_totals[[#This Row],[energy carrier EUCalc]],$AE$11:$BI$24,COLUMN()-COLUMN($AD$29),FALSE)*eurostat_totals[[#This Row],[2020 1]]</f>
        <v>2582.9558885101696</v>
      </c>
      <c r="AN52" s="120">
        <f>VLOOKUP(eurostat_totals[[#This Row],[energy carrier EUCalc]],$AE$11:$BI$24,COLUMN()-COLUMN($AD$29),FALSE)*eurostat_totals[[#This Row],[2020 1]]</f>
        <v>2582.9558885101696</v>
      </c>
      <c r="AO52" s="120">
        <f>VLOOKUP(eurostat_totals[[#This Row],[energy carrier EUCalc]],$AE$11:$BI$24,COLUMN()-COLUMN($AD$29),FALSE)*eurostat_totals[[#This Row],[2020 1]]</f>
        <v>2582.9558885101696</v>
      </c>
      <c r="AP52" s="120">
        <f>VLOOKUP(eurostat_totals[[#This Row],[energy carrier EUCalc]],$AE$11:$BI$24,COLUMN()-COLUMN($AD$29),FALSE)*eurostat_totals[[#This Row],[2020 1]]</f>
        <v>2582.9558885101696</v>
      </c>
      <c r="AQ52" s="120">
        <f>VLOOKUP(eurostat_totals[[#This Row],[energy carrier EUCalc]],$AE$11:$BI$24,COLUMN()-COLUMN($AD$29),FALSE)*eurostat_totals[[#This Row],[2020 1]]</f>
        <v>2582.9558885101696</v>
      </c>
      <c r="AR52" s="117">
        <f>VLOOKUP(eurostat_totals[[#This Row],[energy carrier EUCalc]],$AE$11:$BI$24,COLUMN()-COLUMN($AD$29),FALSE)*eurostat_totals[[#This Row],[2020 1]]</f>
        <v>2582.9558885101696</v>
      </c>
      <c r="AS52" s="117">
        <f>VLOOKUP(eurostat_totals[[#This Row],[energy carrier EUCalc]],$AE$11:$BI$24,COLUMN()-COLUMN($AD$29),FALSE)*eurostat_totals[[#This Row],[2020 1]]</f>
        <v>2582.9558885101696</v>
      </c>
      <c r="AT52" s="117">
        <f>VLOOKUP(eurostat_totals[[#This Row],[energy carrier EUCalc]],$AE$11:$BI$24,COLUMN()-COLUMN($AD$29),FALSE)*eurostat_totals[[#This Row],[2020 1]]</f>
        <v>2582.9558885101696</v>
      </c>
      <c r="AU52" s="117">
        <f ca="1">VLOOKUP(eurostat_totals[[#This Row],[energy carrier EUCalc]],$AE$11:$BI$24,COLUMN()-COLUMN($AD$29),FALSE)*eurostat_totals[[#This Row],[2020 1]]</f>
        <v>3372.192409999388</v>
      </c>
      <c r="AV52" s="117">
        <f>VLOOKUP(eurostat_totals[[#This Row],[energy carrier EUCalc]],$AE$11:$BI$24,COLUMN()-COLUMN($AD$29),FALSE)*eurostat_totals[[#This Row],[2020 1]]</f>
        <v>2582.9558885101696</v>
      </c>
      <c r="AW52" s="117">
        <f>VLOOKUP(eurostat_totals[[#This Row],[energy carrier EUCalc]],$AE$11:$BI$24,COLUMN()-COLUMN($AD$29),FALSE)*eurostat_totals[[#This Row],[2020 1]]</f>
        <v>2582.9558885101696</v>
      </c>
      <c r="AX52" s="117">
        <f>VLOOKUP(eurostat_totals[[#This Row],[energy carrier EUCalc]],$AE$11:$BI$24,COLUMN()-COLUMN($AD$29),FALSE)*eurostat_totals[[#This Row],[2020 1]]</f>
        <v>2582.9558885101696</v>
      </c>
      <c r="AY52" s="117">
        <f>VLOOKUP(eurostat_totals[[#This Row],[energy carrier EUCalc]],$AE$11:$BI$24,COLUMN()-COLUMN($AD$29),FALSE)*eurostat_totals[[#This Row],[2020 1]]</f>
        <v>2582.9558885101696</v>
      </c>
      <c r="AZ52" s="117">
        <f>VLOOKUP(eurostat_totals[[#This Row],[energy carrier EUCalc]],$AE$11:$BI$24,COLUMN()-COLUMN($AD$29),FALSE)*eurostat_totals[[#This Row],[2020 1]]</f>
        <v>2582.9558885101696</v>
      </c>
      <c r="BA52" s="117">
        <f>VLOOKUP(eurostat_totals[[#This Row],[energy carrier EUCalc]],$AE$11:$BI$24,COLUMN()-COLUMN($AD$29),FALSE)*eurostat_totals[[#This Row],[2020 1]]</f>
        <v>2582.9558885101696</v>
      </c>
      <c r="BB52" s="117">
        <f ca="1">VLOOKUP(eurostat_totals[[#This Row],[energy carrier EUCalc]],$AE$11:$BI$24,COLUMN()-COLUMN($AD$29),FALSE)*eurostat_totals[[#This Row],[2020 1]]</f>
        <v>3300.4436353185497</v>
      </c>
      <c r="BC52" s="117">
        <f>VLOOKUP(eurostat_totals[[#This Row],[energy carrier EUCalc]],$AE$11:$BI$24,COLUMN()-COLUMN($AD$29),FALSE)*eurostat_totals[[#This Row],[2020 1]]</f>
        <v>2582.9558885101696</v>
      </c>
      <c r="BD52" s="117">
        <f>VLOOKUP(eurostat_totals[[#This Row],[energy carrier EUCalc]],$AE$11:$BI$24,COLUMN()-COLUMN($AD$29),FALSE)*eurostat_totals[[#This Row],[2020 1]]</f>
        <v>2582.9558885101696</v>
      </c>
      <c r="BE52" s="117">
        <f>VLOOKUP(eurostat_totals[[#This Row],[energy carrier EUCalc]],$AE$11:$BI$24,COLUMN()-COLUMN($AD$29),FALSE)*eurostat_totals[[#This Row],[2020 1]]</f>
        <v>2582.9558885101696</v>
      </c>
      <c r="BF52" s="117">
        <f>VLOOKUP(eurostat_totals[[#This Row],[energy carrier EUCalc]],$AE$11:$BI$24,COLUMN()-COLUMN($AD$29),FALSE)*eurostat_totals[[#This Row],[2020 1]]</f>
        <v>2582.9558885101696</v>
      </c>
      <c r="BG52" s="117">
        <f>VLOOKUP(eurostat_totals[[#This Row],[energy carrier EUCalc]],$AE$11:$BI$24,COLUMN()-COLUMN($AD$29),FALSE)*eurostat_totals[[#This Row],[2020 1]]</f>
        <v>2582.9558885101696</v>
      </c>
      <c r="BH52" s="117">
        <f>VLOOKUP(eurostat_totals[[#This Row],[energy carrier EUCalc]],$AE$11:$BI$24,COLUMN()-COLUMN($AD$29),FALSE)*eurostat_totals[[#This Row],[2020 1]]</f>
        <v>2582.9558885101696</v>
      </c>
      <c r="BI52" s="117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117" t="str">
        <f t="shared" si="117"/>
        <v>electricityPortugal</v>
      </c>
      <c r="B53" s="6" t="s">
        <v>35</v>
      </c>
      <c r="C53" t="s">
        <v>21</v>
      </c>
      <c r="D53" s="120">
        <v>123.66842843805475</v>
      </c>
      <c r="E53" s="120">
        <v>137.85282993645441</v>
      </c>
      <c r="F53" s="120">
        <v>141.98905622294137</v>
      </c>
      <c r="G53" s="120">
        <v>148.65293585947884</v>
      </c>
      <c r="H53" s="120">
        <v>154.58553554756841</v>
      </c>
      <c r="I53" s="120">
        <v>164.2785176416636</v>
      </c>
      <c r="J53" s="120">
        <v>176.31110967049409</v>
      </c>
      <c r="K53" s="120">
        <v>175.9561595028255</v>
      </c>
      <c r="L53" s="120">
        <v>183.49733212735154</v>
      </c>
      <c r="M53" s="120">
        <v>198.93511344437005</v>
      </c>
      <c r="N53" s="120">
        <v>210.06927582225026</v>
      </c>
      <c r="O53" s="120">
        <v>229.18359495570158</v>
      </c>
      <c r="P53" s="120">
        <v>312.51016968694898</v>
      </c>
      <c r="Q53" s="120">
        <v>445.45100064074217</v>
      </c>
      <c r="R53" s="120">
        <v>469.40089741048257</v>
      </c>
      <c r="S53" s="120">
        <v>495.19515017250978</v>
      </c>
      <c r="T53" s="120">
        <v>373.35724643011764</v>
      </c>
      <c r="U53" s="120">
        <v>441.83911936870959</v>
      </c>
      <c r="V53" s="120">
        <v>300.7642579854321</v>
      </c>
      <c r="W53" s="120">
        <v>342.65522595148946</v>
      </c>
      <c r="X53" s="120">
        <v>339.09753179534749</v>
      </c>
      <c r="Y53" s="120">
        <v>180.81147133063732</v>
      </c>
      <c r="Z53" s="120">
        <v>190.61967115127365</v>
      </c>
      <c r="AA53" s="120">
        <v>206.61109115589286</v>
      </c>
      <c r="AB53" s="120">
        <v>196.35146933803466</v>
      </c>
      <c r="AC53" s="120">
        <v>210.50670026395682</v>
      </c>
      <c r="AD53" s="120">
        <v>228.0637996787334</v>
      </c>
      <c r="AE53" s="120">
        <v>221.33035119173738</v>
      </c>
      <c r="AF53" s="120">
        <f t="shared" si="114"/>
        <v>227.47248719983011</v>
      </c>
      <c r="AG53" s="120">
        <f t="shared" si="115"/>
        <v>231.64476640861756</v>
      </c>
      <c r="AH53" s="120">
        <f t="shared" si="116"/>
        <v>238.70342582273415</v>
      </c>
      <c r="AI53" s="120">
        <f>VLOOKUP(eurostat_totals[[#This Row],[energy carrier EUCalc]],$AE$11:$BI$24,COLUMN()-COLUMN($AD$29),FALSE)*eurostat_totals[[#This Row],[2020 1]]</f>
        <v>238.70342582273415</v>
      </c>
      <c r="AJ53" s="120">
        <f>VLOOKUP(eurostat_totals[[#This Row],[energy carrier EUCalc]],$AE$11:$BI$24,COLUMN()-COLUMN($AD$29),FALSE)*eurostat_totals[[#This Row],[2020 1]]</f>
        <v>238.70342582273415</v>
      </c>
      <c r="AK53" s="120">
        <f>VLOOKUP(eurostat_totals[[#This Row],[energy carrier EUCalc]],$AE$11:$BI$24,COLUMN()-COLUMN($AD$29),FALSE)*eurostat_totals[[#This Row],[2020 1]]</f>
        <v>238.70342582273415</v>
      </c>
      <c r="AL53" s="120">
        <f>VLOOKUP(eurostat_totals[[#This Row],[energy carrier EUCalc]],$AE$11:$BI$24,COLUMN()-COLUMN($AD$29),FALSE)*eurostat_totals[[#This Row],[2020 1]]</f>
        <v>238.70342582273415</v>
      </c>
      <c r="AM53" s="120">
        <f>VLOOKUP(eurostat_totals[[#This Row],[energy carrier EUCalc]],$AE$11:$BI$24,COLUMN()-COLUMN($AD$29),FALSE)*eurostat_totals[[#This Row],[2020 1]]</f>
        <v>238.70342582273415</v>
      </c>
      <c r="AN53" s="120">
        <f>VLOOKUP(eurostat_totals[[#This Row],[energy carrier EUCalc]],$AE$11:$BI$24,COLUMN()-COLUMN($AD$29),FALSE)*eurostat_totals[[#This Row],[2020 1]]</f>
        <v>238.70342582273415</v>
      </c>
      <c r="AO53" s="120">
        <f>VLOOKUP(eurostat_totals[[#This Row],[energy carrier EUCalc]],$AE$11:$BI$24,COLUMN()-COLUMN($AD$29),FALSE)*eurostat_totals[[#This Row],[2020 1]]</f>
        <v>238.70342582273415</v>
      </c>
      <c r="AP53" s="120">
        <f>VLOOKUP(eurostat_totals[[#This Row],[energy carrier EUCalc]],$AE$11:$BI$24,COLUMN()-COLUMN($AD$29),FALSE)*eurostat_totals[[#This Row],[2020 1]]</f>
        <v>238.70342582273415</v>
      </c>
      <c r="AQ53" s="120">
        <f>VLOOKUP(eurostat_totals[[#This Row],[energy carrier EUCalc]],$AE$11:$BI$24,COLUMN()-COLUMN($AD$29),FALSE)*eurostat_totals[[#This Row],[2020 1]]</f>
        <v>238.70342582273415</v>
      </c>
      <c r="AR53" s="117">
        <f>VLOOKUP(eurostat_totals[[#This Row],[energy carrier EUCalc]],$AE$11:$BI$24,COLUMN()-COLUMN($AD$29),FALSE)*eurostat_totals[[#This Row],[2020 1]]</f>
        <v>238.70342582273415</v>
      </c>
      <c r="AS53" s="117">
        <f>VLOOKUP(eurostat_totals[[#This Row],[energy carrier EUCalc]],$AE$11:$BI$24,COLUMN()-COLUMN($AD$29),FALSE)*eurostat_totals[[#This Row],[2020 1]]</f>
        <v>238.70342582273415</v>
      </c>
      <c r="AT53" s="117">
        <f>VLOOKUP(eurostat_totals[[#This Row],[energy carrier EUCalc]],$AE$11:$BI$24,COLUMN()-COLUMN($AD$29),FALSE)*eurostat_totals[[#This Row],[2020 1]]</f>
        <v>238.70342582273415</v>
      </c>
      <c r="AU53" s="117">
        <f ca="1">VLOOKUP(eurostat_totals[[#This Row],[energy carrier EUCalc]],$AE$11:$BI$24,COLUMN()-COLUMN($AD$29),FALSE)*eurostat_totals[[#This Row],[2020 1]]</f>
        <v>311.64058371301405</v>
      </c>
      <c r="AV53" s="117">
        <f>VLOOKUP(eurostat_totals[[#This Row],[energy carrier EUCalc]],$AE$11:$BI$24,COLUMN()-COLUMN($AD$29),FALSE)*eurostat_totals[[#This Row],[2020 1]]</f>
        <v>238.70342582273415</v>
      </c>
      <c r="AW53" s="117">
        <f>VLOOKUP(eurostat_totals[[#This Row],[energy carrier EUCalc]],$AE$11:$BI$24,COLUMN()-COLUMN($AD$29),FALSE)*eurostat_totals[[#This Row],[2020 1]]</f>
        <v>238.70342582273415</v>
      </c>
      <c r="AX53" s="117">
        <f>VLOOKUP(eurostat_totals[[#This Row],[energy carrier EUCalc]],$AE$11:$BI$24,COLUMN()-COLUMN($AD$29),FALSE)*eurostat_totals[[#This Row],[2020 1]]</f>
        <v>238.70342582273415</v>
      </c>
      <c r="AY53" s="117">
        <f>VLOOKUP(eurostat_totals[[#This Row],[energy carrier EUCalc]],$AE$11:$BI$24,COLUMN()-COLUMN($AD$29),FALSE)*eurostat_totals[[#This Row],[2020 1]]</f>
        <v>238.70342582273415</v>
      </c>
      <c r="AZ53" s="117">
        <f>VLOOKUP(eurostat_totals[[#This Row],[energy carrier EUCalc]],$AE$11:$BI$24,COLUMN()-COLUMN($AD$29),FALSE)*eurostat_totals[[#This Row],[2020 1]]</f>
        <v>238.70342582273415</v>
      </c>
      <c r="BA53" s="117">
        <f>VLOOKUP(eurostat_totals[[#This Row],[energy carrier EUCalc]],$AE$11:$BI$24,COLUMN()-COLUMN($AD$29),FALSE)*eurostat_totals[[#This Row],[2020 1]]</f>
        <v>238.70342582273415</v>
      </c>
      <c r="BB53" s="117">
        <f ca="1">VLOOKUP(eurostat_totals[[#This Row],[energy carrier EUCalc]],$AE$11:$BI$24,COLUMN()-COLUMN($AD$29),FALSE)*eurostat_totals[[#This Row],[2020 1]]</f>
        <v>305.00993299571581</v>
      </c>
      <c r="BC53" s="117">
        <f>VLOOKUP(eurostat_totals[[#This Row],[energy carrier EUCalc]],$AE$11:$BI$24,COLUMN()-COLUMN($AD$29),FALSE)*eurostat_totals[[#This Row],[2020 1]]</f>
        <v>238.70342582273415</v>
      </c>
      <c r="BD53" s="117">
        <f>VLOOKUP(eurostat_totals[[#This Row],[energy carrier EUCalc]],$AE$11:$BI$24,COLUMN()-COLUMN($AD$29),FALSE)*eurostat_totals[[#This Row],[2020 1]]</f>
        <v>238.70342582273415</v>
      </c>
      <c r="BE53" s="117">
        <f>VLOOKUP(eurostat_totals[[#This Row],[energy carrier EUCalc]],$AE$11:$BI$24,COLUMN()-COLUMN($AD$29),FALSE)*eurostat_totals[[#This Row],[2020 1]]</f>
        <v>238.70342582273415</v>
      </c>
      <c r="BF53" s="117">
        <f>VLOOKUP(eurostat_totals[[#This Row],[energy carrier EUCalc]],$AE$11:$BI$24,COLUMN()-COLUMN($AD$29),FALSE)*eurostat_totals[[#This Row],[2020 1]]</f>
        <v>238.70342582273415</v>
      </c>
      <c r="BG53" s="117">
        <f>VLOOKUP(eurostat_totals[[#This Row],[energy carrier EUCalc]],$AE$11:$BI$24,COLUMN()-COLUMN($AD$29),FALSE)*eurostat_totals[[#This Row],[2020 1]]</f>
        <v>238.70342582273415</v>
      </c>
      <c r="BH53" s="117">
        <f>VLOOKUP(eurostat_totals[[#This Row],[energy carrier EUCalc]],$AE$11:$BI$24,COLUMN()-COLUMN($AD$29),FALSE)*eurostat_totals[[#This Row],[2020 1]]</f>
        <v>238.70342582273415</v>
      </c>
      <c r="BI53" s="117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117" t="str">
        <f t="shared" si="117"/>
        <v>electricityRomania</v>
      </c>
      <c r="B54" s="6" t="s">
        <v>35</v>
      </c>
      <c r="C54" t="s">
        <v>10</v>
      </c>
      <c r="D54" s="120">
        <v>251.46282762246068</v>
      </c>
      <c r="E54" s="120">
        <v>316.88857633735068</v>
      </c>
      <c r="F54" s="120">
        <v>356.76334074276213</v>
      </c>
      <c r="G54" s="120">
        <v>329.85115214700573</v>
      </c>
      <c r="H54" s="120">
        <v>312.14457183240546</v>
      </c>
      <c r="I54" s="120">
        <v>334.21935065317109</v>
      </c>
      <c r="J54" s="120">
        <v>381.46821532533676</v>
      </c>
      <c r="K54" s="120">
        <v>373.20212204113</v>
      </c>
      <c r="L54" s="120">
        <v>371.8398252955534</v>
      </c>
      <c r="M54" s="120">
        <v>370.24319603038879</v>
      </c>
      <c r="N54" s="120">
        <v>359.39398273422046</v>
      </c>
      <c r="O54" s="120">
        <v>363.87453331973285</v>
      </c>
      <c r="P54" s="120">
        <v>421.63853134711604</v>
      </c>
      <c r="Q54" s="120">
        <v>937.30266456338268</v>
      </c>
      <c r="R54" s="120">
        <v>349.37817787314458</v>
      </c>
      <c r="S54" s="120">
        <v>1315.3275590783321</v>
      </c>
      <c r="T54" s="120">
        <v>971.39543104676295</v>
      </c>
      <c r="U54" s="120">
        <v>1787.7836977975846</v>
      </c>
      <c r="V54" s="120">
        <v>1153.9002245449869</v>
      </c>
      <c r="W54" s="120">
        <v>2004.3993490660216</v>
      </c>
      <c r="X54" s="120">
        <v>1534.6144900293857</v>
      </c>
      <c r="Y54" s="120">
        <v>1434.694385473382</v>
      </c>
      <c r="Z54" s="120">
        <v>1559.2233157808512</v>
      </c>
      <c r="AA54" s="120">
        <v>1415.1101218769982</v>
      </c>
      <c r="AB54" s="120">
        <v>1394.273617715324</v>
      </c>
      <c r="AC54" s="120">
        <v>1726.3048701134685</v>
      </c>
      <c r="AD54" s="120">
        <v>1722.3077450381231</v>
      </c>
      <c r="AE54" s="120">
        <v>1797.9078548518869</v>
      </c>
      <c r="AF54" s="120">
        <f t="shared" si="114"/>
        <v>1845.644762666094</v>
      </c>
      <c r="AG54" s="120">
        <f t="shared" si="115"/>
        <v>1931.7516908239131</v>
      </c>
      <c r="AH54" s="120">
        <f t="shared" si="116"/>
        <v>2039.2473054456309</v>
      </c>
      <c r="AI54" s="120">
        <f>VLOOKUP(eurostat_totals[[#This Row],[energy carrier EUCalc]],$AE$11:$BI$24,COLUMN()-COLUMN($AD$29),FALSE)*eurostat_totals[[#This Row],[2020 1]]</f>
        <v>2039.2473054456309</v>
      </c>
      <c r="AJ54" s="120">
        <f>VLOOKUP(eurostat_totals[[#This Row],[energy carrier EUCalc]],$AE$11:$BI$24,COLUMN()-COLUMN($AD$29),FALSE)*eurostat_totals[[#This Row],[2020 1]]</f>
        <v>2039.2473054456309</v>
      </c>
      <c r="AK54" s="120">
        <f>VLOOKUP(eurostat_totals[[#This Row],[energy carrier EUCalc]],$AE$11:$BI$24,COLUMN()-COLUMN($AD$29),FALSE)*eurostat_totals[[#This Row],[2020 1]]</f>
        <v>2039.2473054456309</v>
      </c>
      <c r="AL54" s="120">
        <f>VLOOKUP(eurostat_totals[[#This Row],[energy carrier EUCalc]],$AE$11:$BI$24,COLUMN()-COLUMN($AD$29),FALSE)*eurostat_totals[[#This Row],[2020 1]]</f>
        <v>2039.2473054456309</v>
      </c>
      <c r="AM54" s="120">
        <f>VLOOKUP(eurostat_totals[[#This Row],[energy carrier EUCalc]],$AE$11:$BI$24,COLUMN()-COLUMN($AD$29),FALSE)*eurostat_totals[[#This Row],[2020 1]]</f>
        <v>2039.2473054456309</v>
      </c>
      <c r="AN54" s="120">
        <f>VLOOKUP(eurostat_totals[[#This Row],[energy carrier EUCalc]],$AE$11:$BI$24,COLUMN()-COLUMN($AD$29),FALSE)*eurostat_totals[[#This Row],[2020 1]]</f>
        <v>2039.2473054456309</v>
      </c>
      <c r="AO54" s="120">
        <f>VLOOKUP(eurostat_totals[[#This Row],[energy carrier EUCalc]],$AE$11:$BI$24,COLUMN()-COLUMN($AD$29),FALSE)*eurostat_totals[[#This Row],[2020 1]]</f>
        <v>2039.2473054456309</v>
      </c>
      <c r="AP54" s="120">
        <f>VLOOKUP(eurostat_totals[[#This Row],[energy carrier EUCalc]],$AE$11:$BI$24,COLUMN()-COLUMN($AD$29),FALSE)*eurostat_totals[[#This Row],[2020 1]]</f>
        <v>2039.2473054456309</v>
      </c>
      <c r="AQ54" s="120">
        <f>VLOOKUP(eurostat_totals[[#This Row],[energy carrier EUCalc]],$AE$11:$BI$24,COLUMN()-COLUMN($AD$29),FALSE)*eurostat_totals[[#This Row],[2020 1]]</f>
        <v>2039.2473054456309</v>
      </c>
      <c r="AR54" s="117">
        <f>VLOOKUP(eurostat_totals[[#This Row],[energy carrier EUCalc]],$AE$11:$BI$24,COLUMN()-COLUMN($AD$29),FALSE)*eurostat_totals[[#This Row],[2020 1]]</f>
        <v>2039.2473054456309</v>
      </c>
      <c r="AS54" s="117">
        <f>VLOOKUP(eurostat_totals[[#This Row],[energy carrier EUCalc]],$AE$11:$BI$24,COLUMN()-COLUMN($AD$29),FALSE)*eurostat_totals[[#This Row],[2020 1]]</f>
        <v>2039.2473054456309</v>
      </c>
      <c r="AT54" s="117">
        <f>VLOOKUP(eurostat_totals[[#This Row],[energy carrier EUCalc]],$AE$11:$BI$24,COLUMN()-COLUMN($AD$29),FALSE)*eurostat_totals[[#This Row],[2020 1]]</f>
        <v>2039.2473054456309</v>
      </c>
      <c r="AU54" s="117">
        <f ca="1">VLOOKUP(eurostat_totals[[#This Row],[energy carrier EUCalc]],$AE$11:$BI$24,COLUMN()-COLUMN($AD$29),FALSE)*eurostat_totals[[#This Row],[2020 1]]</f>
        <v>2662.3506487762402</v>
      </c>
      <c r="AV54" s="117">
        <f>VLOOKUP(eurostat_totals[[#This Row],[energy carrier EUCalc]],$AE$11:$BI$24,COLUMN()-COLUMN($AD$29),FALSE)*eurostat_totals[[#This Row],[2020 1]]</f>
        <v>2039.2473054456309</v>
      </c>
      <c r="AW54" s="117">
        <f>VLOOKUP(eurostat_totals[[#This Row],[energy carrier EUCalc]],$AE$11:$BI$24,COLUMN()-COLUMN($AD$29),FALSE)*eurostat_totals[[#This Row],[2020 1]]</f>
        <v>2039.2473054456309</v>
      </c>
      <c r="AX54" s="117">
        <f>VLOOKUP(eurostat_totals[[#This Row],[energy carrier EUCalc]],$AE$11:$BI$24,COLUMN()-COLUMN($AD$29),FALSE)*eurostat_totals[[#This Row],[2020 1]]</f>
        <v>2039.2473054456309</v>
      </c>
      <c r="AY54" s="117">
        <f>VLOOKUP(eurostat_totals[[#This Row],[energy carrier EUCalc]],$AE$11:$BI$24,COLUMN()-COLUMN($AD$29),FALSE)*eurostat_totals[[#This Row],[2020 1]]</f>
        <v>2039.2473054456309</v>
      </c>
      <c r="AZ54" s="117">
        <f>VLOOKUP(eurostat_totals[[#This Row],[energy carrier EUCalc]],$AE$11:$BI$24,COLUMN()-COLUMN($AD$29),FALSE)*eurostat_totals[[#This Row],[2020 1]]</f>
        <v>2039.2473054456309</v>
      </c>
      <c r="BA54" s="117">
        <f>VLOOKUP(eurostat_totals[[#This Row],[energy carrier EUCalc]],$AE$11:$BI$24,COLUMN()-COLUMN($AD$29),FALSE)*eurostat_totals[[#This Row],[2020 1]]</f>
        <v>2039.2473054456309</v>
      </c>
      <c r="BB54" s="117">
        <f ca="1">VLOOKUP(eurostat_totals[[#This Row],[energy carrier EUCalc]],$AE$11:$BI$24,COLUMN()-COLUMN($AD$29),FALSE)*eurostat_totals[[#This Row],[2020 1]]</f>
        <v>2605.7048902916395</v>
      </c>
      <c r="BC54" s="117">
        <f>VLOOKUP(eurostat_totals[[#This Row],[energy carrier EUCalc]],$AE$11:$BI$24,COLUMN()-COLUMN($AD$29),FALSE)*eurostat_totals[[#This Row],[2020 1]]</f>
        <v>2039.2473054456309</v>
      </c>
      <c r="BD54" s="117">
        <f>VLOOKUP(eurostat_totals[[#This Row],[energy carrier EUCalc]],$AE$11:$BI$24,COLUMN()-COLUMN($AD$29),FALSE)*eurostat_totals[[#This Row],[2020 1]]</f>
        <v>2039.2473054456309</v>
      </c>
      <c r="BE54" s="117">
        <f>VLOOKUP(eurostat_totals[[#This Row],[energy carrier EUCalc]],$AE$11:$BI$24,COLUMN()-COLUMN($AD$29),FALSE)*eurostat_totals[[#This Row],[2020 1]]</f>
        <v>2039.2473054456309</v>
      </c>
      <c r="BF54" s="117">
        <f>VLOOKUP(eurostat_totals[[#This Row],[energy carrier EUCalc]],$AE$11:$BI$24,COLUMN()-COLUMN($AD$29),FALSE)*eurostat_totals[[#This Row],[2020 1]]</f>
        <v>2039.2473054456309</v>
      </c>
      <c r="BG54" s="117">
        <f>VLOOKUP(eurostat_totals[[#This Row],[energy carrier EUCalc]],$AE$11:$BI$24,COLUMN()-COLUMN($AD$29),FALSE)*eurostat_totals[[#This Row],[2020 1]]</f>
        <v>2039.2473054456309</v>
      </c>
      <c r="BH54" s="117">
        <f>VLOOKUP(eurostat_totals[[#This Row],[energy carrier EUCalc]],$AE$11:$BI$24,COLUMN()-COLUMN($AD$29),FALSE)*eurostat_totals[[#This Row],[2020 1]]</f>
        <v>2039.2473054456309</v>
      </c>
      <c r="BI54" s="117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117" t="str">
        <f t="shared" si="117"/>
        <v>electricitySerbia</v>
      </c>
      <c r="B55" s="6" t="s">
        <v>35</v>
      </c>
      <c r="C55" t="s">
        <v>74</v>
      </c>
      <c r="D55" s="120">
        <v>10664.00057</v>
      </c>
      <c r="E55" s="120">
        <v>12108.004630000001</v>
      </c>
      <c r="F55" s="120">
        <v>11999.996820000002</v>
      </c>
      <c r="G55" s="120">
        <v>15426.997290000001</v>
      </c>
      <c r="H55" s="120">
        <v>16003.996480000002</v>
      </c>
      <c r="I55" s="120">
        <v>16114.004650000003</v>
      </c>
      <c r="J55" s="120">
        <v>16511.994880000002</v>
      </c>
      <c r="K55" s="120">
        <v>17469.004320000004</v>
      </c>
      <c r="L55" s="120">
        <v>17058.000120000001</v>
      </c>
      <c r="M55" s="120">
        <v>15563.99869</v>
      </c>
      <c r="N55" s="120">
        <v>16300.003240000002</v>
      </c>
      <c r="O55" s="120">
        <v>16337.998450000001</v>
      </c>
      <c r="P55" s="120">
        <v>16300.003240000002</v>
      </c>
      <c r="Q55" s="120">
        <v>16300.003240000002</v>
      </c>
      <c r="R55" s="120">
        <v>13625.998750000001</v>
      </c>
      <c r="S55" s="120">
        <v>14190.995779999999</v>
      </c>
      <c r="T55" s="120">
        <v>14061.995820000002</v>
      </c>
      <c r="U55" s="120">
        <v>13932.995860000001</v>
      </c>
      <c r="V55" s="120">
        <v>14098.002300000002</v>
      </c>
      <c r="W55" s="120">
        <v>14412.000670000001</v>
      </c>
      <c r="X55" s="120">
        <v>14644.996090000001</v>
      </c>
      <c r="Y55" s="120">
        <v>14664.999690000001</v>
      </c>
      <c r="Z55" s="120">
        <v>14516.996310000002</v>
      </c>
      <c r="AA55" s="120">
        <v>14145.999310000001</v>
      </c>
      <c r="AB55" s="120">
        <v>13801.995540000002</v>
      </c>
      <c r="AC55" s="120">
        <v>14061.995820000002</v>
      </c>
      <c r="AD55" s="120">
        <v>13930.995499999999</v>
      </c>
      <c r="AE55" s="120">
        <v>13815.00951</v>
      </c>
      <c r="AF55" s="120">
        <f t="shared" si="114"/>
        <v>13674.612149999999</v>
      </c>
      <c r="AG55" s="120">
        <f t="shared" si="115"/>
        <v>13580.334717999998</v>
      </c>
      <c r="AH55" s="120">
        <f t="shared" si="116"/>
        <v>13536.002553599998</v>
      </c>
      <c r="AI55" s="120">
        <f>VLOOKUP(eurostat_totals[[#This Row],[energy carrier EUCalc]],$AE$11:$BI$24,COLUMN()-COLUMN($AD$29),FALSE)*eurostat_totals[[#This Row],[2020 1]]</f>
        <v>13536.002553599998</v>
      </c>
      <c r="AJ55" s="120">
        <f>VLOOKUP(eurostat_totals[[#This Row],[energy carrier EUCalc]],$AE$11:$BI$24,COLUMN()-COLUMN($AD$29),FALSE)*eurostat_totals[[#This Row],[2020 1]]</f>
        <v>13536.002553599998</v>
      </c>
      <c r="AK55" s="120">
        <f>VLOOKUP(eurostat_totals[[#This Row],[energy carrier EUCalc]],$AE$11:$BI$24,COLUMN()-COLUMN($AD$29),FALSE)*eurostat_totals[[#This Row],[2020 1]]</f>
        <v>13536.002553599998</v>
      </c>
      <c r="AL55" s="120">
        <f>VLOOKUP(eurostat_totals[[#This Row],[energy carrier EUCalc]],$AE$11:$BI$24,COLUMN()-COLUMN($AD$29),FALSE)*eurostat_totals[[#This Row],[2020 1]]</f>
        <v>13536.002553599998</v>
      </c>
      <c r="AM55" s="120">
        <f>VLOOKUP(eurostat_totals[[#This Row],[energy carrier EUCalc]],$AE$11:$BI$24,COLUMN()-COLUMN($AD$29),FALSE)*eurostat_totals[[#This Row],[2020 1]]</f>
        <v>13536.002553599998</v>
      </c>
      <c r="AN55" s="120">
        <f>VLOOKUP(eurostat_totals[[#This Row],[energy carrier EUCalc]],$AE$11:$BI$24,COLUMN()-COLUMN($AD$29),FALSE)*eurostat_totals[[#This Row],[2020 1]]</f>
        <v>13536.002553599998</v>
      </c>
      <c r="AO55" s="120">
        <f>VLOOKUP(eurostat_totals[[#This Row],[energy carrier EUCalc]],$AE$11:$BI$24,COLUMN()-COLUMN($AD$29),FALSE)*eurostat_totals[[#This Row],[2020 1]]</f>
        <v>13536.002553599998</v>
      </c>
      <c r="AP55" s="120">
        <f>VLOOKUP(eurostat_totals[[#This Row],[energy carrier EUCalc]],$AE$11:$BI$24,COLUMN()-COLUMN($AD$29),FALSE)*eurostat_totals[[#This Row],[2020 1]]</f>
        <v>13536.002553599998</v>
      </c>
      <c r="AQ55" s="120">
        <f>VLOOKUP(eurostat_totals[[#This Row],[energy carrier EUCalc]],$AE$11:$BI$24,COLUMN()-COLUMN($AD$29),FALSE)*eurostat_totals[[#This Row],[2020 1]]</f>
        <v>13536.002553599998</v>
      </c>
      <c r="AR55" s="117">
        <f>VLOOKUP(eurostat_totals[[#This Row],[energy carrier EUCalc]],$AE$11:$BI$24,COLUMN()-COLUMN($AD$29),FALSE)*eurostat_totals[[#This Row],[2020 1]]</f>
        <v>13536.002553599998</v>
      </c>
      <c r="AS55" s="117">
        <f>VLOOKUP(eurostat_totals[[#This Row],[energy carrier EUCalc]],$AE$11:$BI$24,COLUMN()-COLUMN($AD$29),FALSE)*eurostat_totals[[#This Row],[2020 1]]</f>
        <v>13536.002553599998</v>
      </c>
      <c r="AT55" s="117">
        <f>VLOOKUP(eurostat_totals[[#This Row],[energy carrier EUCalc]],$AE$11:$BI$24,COLUMN()-COLUMN($AD$29),FALSE)*eurostat_totals[[#This Row],[2020 1]]</f>
        <v>13536.002553599998</v>
      </c>
      <c r="AU55" s="117">
        <f ca="1">VLOOKUP(eurostat_totals[[#This Row],[energy carrier EUCalc]],$AE$11:$BI$24,COLUMN()-COLUMN($AD$29),FALSE)*eurostat_totals[[#This Row],[2020 1]]</f>
        <v>17672.003333866665</v>
      </c>
      <c r="AV55" s="117">
        <f>VLOOKUP(eurostat_totals[[#This Row],[energy carrier EUCalc]],$AE$11:$BI$24,COLUMN()-COLUMN($AD$29),FALSE)*eurostat_totals[[#This Row],[2020 1]]</f>
        <v>13536.002553599998</v>
      </c>
      <c r="AW55" s="117">
        <f>VLOOKUP(eurostat_totals[[#This Row],[energy carrier EUCalc]],$AE$11:$BI$24,COLUMN()-COLUMN($AD$29),FALSE)*eurostat_totals[[#This Row],[2020 1]]</f>
        <v>13536.002553599998</v>
      </c>
      <c r="AX55" s="117">
        <f>VLOOKUP(eurostat_totals[[#This Row],[energy carrier EUCalc]],$AE$11:$BI$24,COLUMN()-COLUMN($AD$29),FALSE)*eurostat_totals[[#This Row],[2020 1]]</f>
        <v>13536.002553599998</v>
      </c>
      <c r="AY55" s="117">
        <f>VLOOKUP(eurostat_totals[[#This Row],[energy carrier EUCalc]],$AE$11:$BI$24,COLUMN()-COLUMN($AD$29),FALSE)*eurostat_totals[[#This Row],[2020 1]]</f>
        <v>13536.002553599998</v>
      </c>
      <c r="AZ55" s="117">
        <f>VLOOKUP(eurostat_totals[[#This Row],[energy carrier EUCalc]],$AE$11:$BI$24,COLUMN()-COLUMN($AD$29),FALSE)*eurostat_totals[[#This Row],[2020 1]]</f>
        <v>13536.002553599998</v>
      </c>
      <c r="BA55" s="117">
        <f>VLOOKUP(eurostat_totals[[#This Row],[energy carrier EUCalc]],$AE$11:$BI$24,COLUMN()-COLUMN($AD$29),FALSE)*eurostat_totals[[#This Row],[2020 1]]</f>
        <v>13536.002553599998</v>
      </c>
      <c r="BB55" s="117">
        <f ca="1">VLOOKUP(eurostat_totals[[#This Row],[energy carrier EUCalc]],$AE$11:$BI$24,COLUMN()-COLUMN($AD$29),FALSE)*eurostat_totals[[#This Row],[2020 1]]</f>
        <v>17296.003262933329</v>
      </c>
      <c r="BC55" s="117">
        <f>VLOOKUP(eurostat_totals[[#This Row],[energy carrier EUCalc]],$AE$11:$BI$24,COLUMN()-COLUMN($AD$29),FALSE)*eurostat_totals[[#This Row],[2020 1]]</f>
        <v>13536.002553599998</v>
      </c>
      <c r="BD55" s="117">
        <f>VLOOKUP(eurostat_totals[[#This Row],[energy carrier EUCalc]],$AE$11:$BI$24,COLUMN()-COLUMN($AD$29),FALSE)*eurostat_totals[[#This Row],[2020 1]]</f>
        <v>13536.002553599998</v>
      </c>
      <c r="BE55" s="117">
        <f>VLOOKUP(eurostat_totals[[#This Row],[energy carrier EUCalc]],$AE$11:$BI$24,COLUMN()-COLUMN($AD$29),FALSE)*eurostat_totals[[#This Row],[2020 1]]</f>
        <v>13536.002553599998</v>
      </c>
      <c r="BF55" s="117">
        <f>VLOOKUP(eurostat_totals[[#This Row],[energy carrier EUCalc]],$AE$11:$BI$24,COLUMN()-COLUMN($AD$29),FALSE)*eurostat_totals[[#This Row],[2020 1]]</f>
        <v>13536.002553599998</v>
      </c>
      <c r="BG55" s="117">
        <f>VLOOKUP(eurostat_totals[[#This Row],[energy carrier EUCalc]],$AE$11:$BI$24,COLUMN()-COLUMN($AD$29),FALSE)*eurostat_totals[[#This Row],[2020 1]]</f>
        <v>13536.002553599998</v>
      </c>
      <c r="BH55" s="117">
        <f>VLOOKUP(eurostat_totals[[#This Row],[energy carrier EUCalc]],$AE$11:$BI$24,COLUMN()-COLUMN($AD$29),FALSE)*eurostat_totals[[#This Row],[2020 1]]</f>
        <v>13536.002553599998</v>
      </c>
      <c r="BI55" s="117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117" t="str">
        <f t="shared" si="117"/>
        <v>electricitySlovakia</v>
      </c>
      <c r="B56" s="6" t="s">
        <v>35</v>
      </c>
      <c r="C56" t="s">
        <v>20</v>
      </c>
      <c r="D56" s="120">
        <v>1353.1247217630216</v>
      </c>
      <c r="E56" s="120">
        <v>1398.7435997537232</v>
      </c>
      <c r="F56" s="120">
        <v>1361.5878750799986</v>
      </c>
      <c r="G56" s="120">
        <v>1521.9898744228431</v>
      </c>
      <c r="H56" s="120">
        <v>1651.4915232827721</v>
      </c>
      <c r="I56" s="120">
        <v>1838.7505566856082</v>
      </c>
      <c r="J56" s="120">
        <v>2005.407930219262</v>
      </c>
      <c r="K56" s="120">
        <v>2026.0095900884448</v>
      </c>
      <c r="L56" s="120">
        <v>2058.0138301344446</v>
      </c>
      <c r="M56" s="120">
        <v>2086.7106801329096</v>
      </c>
      <c r="N56" s="120">
        <v>1993.6331082130332</v>
      </c>
      <c r="O56" s="120">
        <v>1878.5342804161605</v>
      </c>
      <c r="P56" s="120">
        <v>1736.1958449124593</v>
      </c>
      <c r="Q56" s="120">
        <v>1562.2997505657488</v>
      </c>
      <c r="R56" s="120">
        <v>1278.1864478744367</v>
      </c>
      <c r="S56" s="120">
        <v>1176.5824932580415</v>
      </c>
      <c r="T56" s="120">
        <v>1032.0874197779972</v>
      </c>
      <c r="U56" s="120">
        <v>876.28495718983925</v>
      </c>
      <c r="V56" s="120">
        <v>865.00660416781898</v>
      </c>
      <c r="W56" s="120">
        <v>805.72502183234826</v>
      </c>
      <c r="X56" s="120">
        <v>789.59531426419721</v>
      </c>
      <c r="Y56" s="120">
        <v>760.26974741936544</v>
      </c>
      <c r="Z56" s="120">
        <v>870.87356279977689</v>
      </c>
      <c r="AA56" s="120">
        <v>1006.3749723284184</v>
      </c>
      <c r="AB56" s="120">
        <v>867.32928851140491</v>
      </c>
      <c r="AC56" s="120">
        <v>927.32279195725221</v>
      </c>
      <c r="AD56" s="120">
        <v>938.74157782645136</v>
      </c>
      <c r="AE56" s="120">
        <v>905.40626278568118</v>
      </c>
      <c r="AF56" s="120">
        <f t="shared" si="114"/>
        <v>912.31280278286204</v>
      </c>
      <c r="AG56" s="120">
        <f t="shared" si="115"/>
        <v>893.50036887375074</v>
      </c>
      <c r="AH56" s="120">
        <f t="shared" si="116"/>
        <v>898.73458494621991</v>
      </c>
      <c r="AI56" s="120">
        <f>VLOOKUP(eurostat_totals[[#This Row],[energy carrier EUCalc]],$AE$11:$BI$24,COLUMN()-COLUMN($AD$29),FALSE)*eurostat_totals[[#This Row],[2020 1]]</f>
        <v>898.73458494621991</v>
      </c>
      <c r="AJ56" s="120">
        <f>VLOOKUP(eurostat_totals[[#This Row],[energy carrier EUCalc]],$AE$11:$BI$24,COLUMN()-COLUMN($AD$29),FALSE)*eurostat_totals[[#This Row],[2020 1]]</f>
        <v>898.73458494621991</v>
      </c>
      <c r="AK56" s="120">
        <f>VLOOKUP(eurostat_totals[[#This Row],[energy carrier EUCalc]],$AE$11:$BI$24,COLUMN()-COLUMN($AD$29),FALSE)*eurostat_totals[[#This Row],[2020 1]]</f>
        <v>898.73458494621991</v>
      </c>
      <c r="AL56" s="120">
        <f>VLOOKUP(eurostat_totals[[#This Row],[energy carrier EUCalc]],$AE$11:$BI$24,COLUMN()-COLUMN($AD$29),FALSE)*eurostat_totals[[#This Row],[2020 1]]</f>
        <v>898.73458494621991</v>
      </c>
      <c r="AM56" s="120">
        <f>VLOOKUP(eurostat_totals[[#This Row],[energy carrier EUCalc]],$AE$11:$BI$24,COLUMN()-COLUMN($AD$29),FALSE)*eurostat_totals[[#This Row],[2020 1]]</f>
        <v>898.73458494621991</v>
      </c>
      <c r="AN56" s="120">
        <f>VLOOKUP(eurostat_totals[[#This Row],[energy carrier EUCalc]],$AE$11:$BI$24,COLUMN()-COLUMN($AD$29),FALSE)*eurostat_totals[[#This Row],[2020 1]]</f>
        <v>898.73458494621991</v>
      </c>
      <c r="AO56" s="120">
        <f>VLOOKUP(eurostat_totals[[#This Row],[energy carrier EUCalc]],$AE$11:$BI$24,COLUMN()-COLUMN($AD$29),FALSE)*eurostat_totals[[#This Row],[2020 1]]</f>
        <v>898.73458494621991</v>
      </c>
      <c r="AP56" s="120">
        <f>VLOOKUP(eurostat_totals[[#This Row],[energy carrier EUCalc]],$AE$11:$BI$24,COLUMN()-COLUMN($AD$29),FALSE)*eurostat_totals[[#This Row],[2020 1]]</f>
        <v>898.73458494621991</v>
      </c>
      <c r="AQ56" s="120">
        <f>VLOOKUP(eurostat_totals[[#This Row],[energy carrier EUCalc]],$AE$11:$BI$24,COLUMN()-COLUMN($AD$29),FALSE)*eurostat_totals[[#This Row],[2020 1]]</f>
        <v>898.73458494621991</v>
      </c>
      <c r="AR56" s="117">
        <f>VLOOKUP(eurostat_totals[[#This Row],[energy carrier EUCalc]],$AE$11:$BI$24,COLUMN()-COLUMN($AD$29),FALSE)*eurostat_totals[[#This Row],[2020 1]]</f>
        <v>898.73458494621991</v>
      </c>
      <c r="AS56" s="117">
        <f>VLOOKUP(eurostat_totals[[#This Row],[energy carrier EUCalc]],$AE$11:$BI$24,COLUMN()-COLUMN($AD$29),FALSE)*eurostat_totals[[#This Row],[2020 1]]</f>
        <v>898.73458494621991</v>
      </c>
      <c r="AT56" s="117">
        <f>VLOOKUP(eurostat_totals[[#This Row],[energy carrier EUCalc]],$AE$11:$BI$24,COLUMN()-COLUMN($AD$29),FALSE)*eurostat_totals[[#This Row],[2020 1]]</f>
        <v>898.73458494621991</v>
      </c>
      <c r="AU56" s="117">
        <f ca="1">VLOOKUP(eurostat_totals[[#This Row],[energy carrier EUCalc]],$AE$11:$BI$24,COLUMN()-COLUMN($AD$29),FALSE)*eurostat_totals[[#This Row],[2020 1]]</f>
        <v>1173.3479303464537</v>
      </c>
      <c r="AV56" s="117">
        <f>VLOOKUP(eurostat_totals[[#This Row],[energy carrier EUCalc]],$AE$11:$BI$24,COLUMN()-COLUMN($AD$29),FALSE)*eurostat_totals[[#This Row],[2020 1]]</f>
        <v>898.73458494621991</v>
      </c>
      <c r="AW56" s="117">
        <f>VLOOKUP(eurostat_totals[[#This Row],[energy carrier EUCalc]],$AE$11:$BI$24,COLUMN()-COLUMN($AD$29),FALSE)*eurostat_totals[[#This Row],[2020 1]]</f>
        <v>898.73458494621991</v>
      </c>
      <c r="AX56" s="117">
        <f>VLOOKUP(eurostat_totals[[#This Row],[energy carrier EUCalc]],$AE$11:$BI$24,COLUMN()-COLUMN($AD$29),FALSE)*eurostat_totals[[#This Row],[2020 1]]</f>
        <v>898.73458494621991</v>
      </c>
      <c r="AY56" s="117">
        <f>VLOOKUP(eurostat_totals[[#This Row],[energy carrier EUCalc]],$AE$11:$BI$24,COLUMN()-COLUMN($AD$29),FALSE)*eurostat_totals[[#This Row],[2020 1]]</f>
        <v>898.73458494621991</v>
      </c>
      <c r="AZ56" s="117">
        <f>VLOOKUP(eurostat_totals[[#This Row],[energy carrier EUCalc]],$AE$11:$BI$24,COLUMN()-COLUMN($AD$29),FALSE)*eurostat_totals[[#This Row],[2020 1]]</f>
        <v>898.73458494621991</v>
      </c>
      <c r="BA56" s="117">
        <f>VLOOKUP(eurostat_totals[[#This Row],[energy carrier EUCalc]],$AE$11:$BI$24,COLUMN()-COLUMN($AD$29),FALSE)*eurostat_totals[[#This Row],[2020 1]]</f>
        <v>898.73458494621991</v>
      </c>
      <c r="BB56" s="117">
        <f ca="1">VLOOKUP(eurostat_totals[[#This Row],[energy carrier EUCalc]],$AE$11:$BI$24,COLUMN()-COLUMN($AD$29),FALSE)*eurostat_totals[[#This Row],[2020 1]]</f>
        <v>1148.3830807646143</v>
      </c>
      <c r="BC56" s="117">
        <f>VLOOKUP(eurostat_totals[[#This Row],[energy carrier EUCalc]],$AE$11:$BI$24,COLUMN()-COLUMN($AD$29),FALSE)*eurostat_totals[[#This Row],[2020 1]]</f>
        <v>898.73458494621991</v>
      </c>
      <c r="BD56" s="117">
        <f>VLOOKUP(eurostat_totals[[#This Row],[energy carrier EUCalc]],$AE$11:$BI$24,COLUMN()-COLUMN($AD$29),FALSE)*eurostat_totals[[#This Row],[2020 1]]</f>
        <v>898.73458494621991</v>
      </c>
      <c r="BE56" s="117">
        <f>VLOOKUP(eurostat_totals[[#This Row],[energy carrier EUCalc]],$AE$11:$BI$24,COLUMN()-COLUMN($AD$29),FALSE)*eurostat_totals[[#This Row],[2020 1]]</f>
        <v>898.73458494621991</v>
      </c>
      <c r="BF56" s="117">
        <f>VLOOKUP(eurostat_totals[[#This Row],[energy carrier EUCalc]],$AE$11:$BI$24,COLUMN()-COLUMN($AD$29),FALSE)*eurostat_totals[[#This Row],[2020 1]]</f>
        <v>898.73458494621991</v>
      </c>
      <c r="BG56" s="117">
        <f>VLOOKUP(eurostat_totals[[#This Row],[energy carrier EUCalc]],$AE$11:$BI$24,COLUMN()-COLUMN($AD$29),FALSE)*eurostat_totals[[#This Row],[2020 1]]</f>
        <v>898.73458494621991</v>
      </c>
      <c r="BH56" s="117">
        <f>VLOOKUP(eurostat_totals[[#This Row],[energy carrier EUCalc]],$AE$11:$BI$24,COLUMN()-COLUMN($AD$29),FALSE)*eurostat_totals[[#This Row],[2020 1]]</f>
        <v>898.73458494621991</v>
      </c>
      <c r="BI56" s="117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117" t="str">
        <f t="shared" si="117"/>
        <v>electricitySlovenia</v>
      </c>
      <c r="B57" s="6" t="s">
        <v>35</v>
      </c>
      <c r="C57" t="s">
        <v>26</v>
      </c>
      <c r="D57" s="120">
        <v>201.20141787872893</v>
      </c>
      <c r="E57" s="120">
        <v>218.68156585368286</v>
      </c>
      <c r="F57" s="120">
        <v>216.60985237448594</v>
      </c>
      <c r="G57" s="120">
        <v>224.358081744836</v>
      </c>
      <c r="H57" s="120">
        <v>232.91843956555411</v>
      </c>
      <c r="I57" s="120">
        <v>230.03459763598914</v>
      </c>
      <c r="J57" s="120">
        <v>236.88267431102804</v>
      </c>
      <c r="K57" s="120">
        <v>241.83822971978992</v>
      </c>
      <c r="L57" s="120">
        <v>242.37895008158335</v>
      </c>
      <c r="M57" s="120">
        <v>214.98769128910564</v>
      </c>
      <c r="N57" s="120">
        <v>234.36036053033658</v>
      </c>
      <c r="O57" s="120">
        <v>274.29504806296069</v>
      </c>
      <c r="P57" s="120">
        <v>308.17871339599714</v>
      </c>
      <c r="Q57" s="120">
        <v>439.8524774188075</v>
      </c>
      <c r="R57" s="120">
        <v>411.71111710980421</v>
      </c>
      <c r="S57" s="120">
        <v>388.02687715520318</v>
      </c>
      <c r="T57" s="120">
        <v>388.9818646014707</v>
      </c>
      <c r="U57" s="120">
        <v>341.32749873053319</v>
      </c>
      <c r="V57" s="120">
        <v>439.14691809305685</v>
      </c>
      <c r="W57" s="120">
        <v>394.05642578340013</v>
      </c>
      <c r="X57" s="120">
        <v>372.92415017196146</v>
      </c>
      <c r="Y57" s="120">
        <v>373.63978605571674</v>
      </c>
      <c r="Z57" s="120">
        <v>348.58736256749592</v>
      </c>
      <c r="AA57" s="120">
        <v>383.8328784369242</v>
      </c>
      <c r="AB57" s="120">
        <v>358.79965926893334</v>
      </c>
      <c r="AC57" s="120">
        <v>483.68318302018093</v>
      </c>
      <c r="AD57" s="120">
        <v>491.98502442988212</v>
      </c>
      <c r="AE57" s="120">
        <v>502.09817669260906</v>
      </c>
      <c r="AF57" s="120">
        <f t="shared" si="114"/>
        <v>532.80033951763164</v>
      </c>
      <c r="AG57" s="120">
        <f t="shared" si="115"/>
        <v>562.59383173377319</v>
      </c>
      <c r="AH57" s="120">
        <f t="shared" si="116"/>
        <v>603.35266622674112</v>
      </c>
      <c r="AI57" s="120">
        <f>VLOOKUP(eurostat_totals[[#This Row],[energy carrier EUCalc]],$AE$11:$BI$24,COLUMN()-COLUMN($AD$29),FALSE)*eurostat_totals[[#This Row],[2020 1]]</f>
        <v>603.35266622674112</v>
      </c>
      <c r="AJ57" s="120">
        <f>VLOOKUP(eurostat_totals[[#This Row],[energy carrier EUCalc]],$AE$11:$BI$24,COLUMN()-COLUMN($AD$29),FALSE)*eurostat_totals[[#This Row],[2020 1]]</f>
        <v>603.35266622674112</v>
      </c>
      <c r="AK57" s="120">
        <f>VLOOKUP(eurostat_totals[[#This Row],[energy carrier EUCalc]],$AE$11:$BI$24,COLUMN()-COLUMN($AD$29),FALSE)*eurostat_totals[[#This Row],[2020 1]]</f>
        <v>603.35266622674112</v>
      </c>
      <c r="AL57" s="120">
        <f>VLOOKUP(eurostat_totals[[#This Row],[energy carrier EUCalc]],$AE$11:$BI$24,COLUMN()-COLUMN($AD$29),FALSE)*eurostat_totals[[#This Row],[2020 1]]</f>
        <v>603.35266622674112</v>
      </c>
      <c r="AM57" s="120">
        <f>VLOOKUP(eurostat_totals[[#This Row],[energy carrier EUCalc]],$AE$11:$BI$24,COLUMN()-COLUMN($AD$29),FALSE)*eurostat_totals[[#This Row],[2020 1]]</f>
        <v>603.35266622674112</v>
      </c>
      <c r="AN57" s="120">
        <f>VLOOKUP(eurostat_totals[[#This Row],[energy carrier EUCalc]],$AE$11:$BI$24,COLUMN()-COLUMN($AD$29),FALSE)*eurostat_totals[[#This Row],[2020 1]]</f>
        <v>603.35266622674112</v>
      </c>
      <c r="AO57" s="120">
        <f>VLOOKUP(eurostat_totals[[#This Row],[energy carrier EUCalc]],$AE$11:$BI$24,COLUMN()-COLUMN($AD$29),FALSE)*eurostat_totals[[#This Row],[2020 1]]</f>
        <v>603.35266622674112</v>
      </c>
      <c r="AP57" s="120">
        <f>VLOOKUP(eurostat_totals[[#This Row],[energy carrier EUCalc]],$AE$11:$BI$24,COLUMN()-COLUMN($AD$29),FALSE)*eurostat_totals[[#This Row],[2020 1]]</f>
        <v>603.35266622674112</v>
      </c>
      <c r="AQ57" s="120">
        <f>VLOOKUP(eurostat_totals[[#This Row],[energy carrier EUCalc]],$AE$11:$BI$24,COLUMN()-COLUMN($AD$29),FALSE)*eurostat_totals[[#This Row],[2020 1]]</f>
        <v>603.35266622674112</v>
      </c>
      <c r="AR57" s="117">
        <f>VLOOKUP(eurostat_totals[[#This Row],[energy carrier EUCalc]],$AE$11:$BI$24,COLUMN()-COLUMN($AD$29),FALSE)*eurostat_totals[[#This Row],[2020 1]]</f>
        <v>603.35266622674112</v>
      </c>
      <c r="AS57" s="117">
        <f>VLOOKUP(eurostat_totals[[#This Row],[energy carrier EUCalc]],$AE$11:$BI$24,COLUMN()-COLUMN($AD$29),FALSE)*eurostat_totals[[#This Row],[2020 1]]</f>
        <v>603.35266622674112</v>
      </c>
      <c r="AT57" s="117">
        <f>VLOOKUP(eurostat_totals[[#This Row],[energy carrier EUCalc]],$AE$11:$BI$24,COLUMN()-COLUMN($AD$29),FALSE)*eurostat_totals[[#This Row],[2020 1]]</f>
        <v>603.35266622674112</v>
      </c>
      <c r="AU57" s="117">
        <f ca="1">VLOOKUP(eurostat_totals[[#This Row],[energy carrier EUCalc]],$AE$11:$BI$24,COLUMN()-COLUMN($AD$29),FALSE)*eurostat_totals[[#This Row],[2020 1]]</f>
        <v>787.71042535157869</v>
      </c>
      <c r="AV57" s="117">
        <f>VLOOKUP(eurostat_totals[[#This Row],[energy carrier EUCalc]],$AE$11:$BI$24,COLUMN()-COLUMN($AD$29),FALSE)*eurostat_totals[[#This Row],[2020 1]]</f>
        <v>603.35266622674112</v>
      </c>
      <c r="AW57" s="117">
        <f>VLOOKUP(eurostat_totals[[#This Row],[energy carrier EUCalc]],$AE$11:$BI$24,COLUMN()-COLUMN($AD$29),FALSE)*eurostat_totals[[#This Row],[2020 1]]</f>
        <v>603.35266622674112</v>
      </c>
      <c r="AX57" s="117">
        <f>VLOOKUP(eurostat_totals[[#This Row],[energy carrier EUCalc]],$AE$11:$BI$24,COLUMN()-COLUMN($AD$29),FALSE)*eurostat_totals[[#This Row],[2020 1]]</f>
        <v>603.35266622674112</v>
      </c>
      <c r="AY57" s="117">
        <f>VLOOKUP(eurostat_totals[[#This Row],[energy carrier EUCalc]],$AE$11:$BI$24,COLUMN()-COLUMN($AD$29),FALSE)*eurostat_totals[[#This Row],[2020 1]]</f>
        <v>603.35266622674112</v>
      </c>
      <c r="AZ57" s="117">
        <f>VLOOKUP(eurostat_totals[[#This Row],[energy carrier EUCalc]],$AE$11:$BI$24,COLUMN()-COLUMN($AD$29),FALSE)*eurostat_totals[[#This Row],[2020 1]]</f>
        <v>603.35266622674112</v>
      </c>
      <c r="BA57" s="117">
        <f>VLOOKUP(eurostat_totals[[#This Row],[energy carrier EUCalc]],$AE$11:$BI$24,COLUMN()-COLUMN($AD$29),FALSE)*eurostat_totals[[#This Row],[2020 1]]</f>
        <v>603.35266622674112</v>
      </c>
      <c r="BB57" s="117">
        <f ca="1">VLOOKUP(eurostat_totals[[#This Row],[energy carrier EUCalc]],$AE$11:$BI$24,COLUMN()-COLUMN($AD$29),FALSE)*eurostat_totals[[#This Row],[2020 1]]</f>
        <v>770.95062906750252</v>
      </c>
      <c r="BC57" s="117">
        <f>VLOOKUP(eurostat_totals[[#This Row],[energy carrier EUCalc]],$AE$11:$BI$24,COLUMN()-COLUMN($AD$29),FALSE)*eurostat_totals[[#This Row],[2020 1]]</f>
        <v>603.35266622674112</v>
      </c>
      <c r="BD57" s="117">
        <f>VLOOKUP(eurostat_totals[[#This Row],[energy carrier EUCalc]],$AE$11:$BI$24,COLUMN()-COLUMN($AD$29),FALSE)*eurostat_totals[[#This Row],[2020 1]]</f>
        <v>603.35266622674112</v>
      </c>
      <c r="BE57" s="117">
        <f>VLOOKUP(eurostat_totals[[#This Row],[energy carrier EUCalc]],$AE$11:$BI$24,COLUMN()-COLUMN($AD$29),FALSE)*eurostat_totals[[#This Row],[2020 1]]</f>
        <v>603.35266622674112</v>
      </c>
      <c r="BF57" s="117">
        <f>VLOOKUP(eurostat_totals[[#This Row],[energy carrier EUCalc]],$AE$11:$BI$24,COLUMN()-COLUMN($AD$29),FALSE)*eurostat_totals[[#This Row],[2020 1]]</f>
        <v>603.35266622674112</v>
      </c>
      <c r="BG57" s="117">
        <f>VLOOKUP(eurostat_totals[[#This Row],[energy carrier EUCalc]],$AE$11:$BI$24,COLUMN()-COLUMN($AD$29),FALSE)*eurostat_totals[[#This Row],[2020 1]]</f>
        <v>603.35266622674112</v>
      </c>
      <c r="BH57" s="117">
        <f>VLOOKUP(eurostat_totals[[#This Row],[energy carrier EUCalc]],$AE$11:$BI$24,COLUMN()-COLUMN($AD$29),FALSE)*eurostat_totals[[#This Row],[2020 1]]</f>
        <v>603.35266622674112</v>
      </c>
      <c r="BI57" s="117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117" t="str">
        <f t="shared" si="117"/>
        <v>electricitySpain</v>
      </c>
      <c r="B58" s="6" t="s">
        <v>35</v>
      </c>
      <c r="C58" t="s">
        <v>7</v>
      </c>
      <c r="D58" s="120">
        <v>5523.397248182564</v>
      </c>
      <c r="E58" s="120">
        <v>5648.0908341760223</v>
      </c>
      <c r="F58" s="120">
        <v>5742.2499927136296</v>
      </c>
      <c r="G58" s="120">
        <v>5916.8554600212401</v>
      </c>
      <c r="H58" s="120">
        <v>6357.4846843028572</v>
      </c>
      <c r="I58" s="120">
        <v>6579.8097630982293</v>
      </c>
      <c r="J58" s="120">
        <v>6858.9956444421332</v>
      </c>
      <c r="K58" s="120">
        <v>7332.5344323542668</v>
      </c>
      <c r="L58" s="120">
        <v>7624.1552253807495</v>
      </c>
      <c r="M58" s="120">
        <v>8308.5006384999288</v>
      </c>
      <c r="N58" s="120">
        <v>7975.0119571304294</v>
      </c>
      <c r="O58" s="120">
        <v>10954.867348691698</v>
      </c>
      <c r="P58" s="120">
        <v>10895.483017549806</v>
      </c>
      <c r="Q58" s="120">
        <v>12165.263320948014</v>
      </c>
      <c r="R58" s="120">
        <v>13348.739319080218</v>
      </c>
      <c r="S58" s="120">
        <v>15009.831338786193</v>
      </c>
      <c r="T58" s="120">
        <v>17390.244884970994</v>
      </c>
      <c r="U58" s="120">
        <v>16106.431472956543</v>
      </c>
      <c r="V58" s="120">
        <v>14606.084092365329</v>
      </c>
      <c r="W58" s="120">
        <v>13782.689636916011</v>
      </c>
      <c r="X58" s="120">
        <v>17084.683228906502</v>
      </c>
      <c r="Y58" s="120">
        <v>14550.603424448149</v>
      </c>
      <c r="Z58" s="120">
        <v>13625.123634311452</v>
      </c>
      <c r="AA58" s="120">
        <v>10579.547857418029</v>
      </c>
      <c r="AB58" s="120">
        <v>11094.165082396181</v>
      </c>
      <c r="AC58" s="120">
        <v>10613.270892350525</v>
      </c>
      <c r="AD58" s="120">
        <v>10549.501602442378</v>
      </c>
      <c r="AE58" s="120">
        <v>10604.18112616472</v>
      </c>
      <c r="AF58" s="120">
        <f t="shared" si="114"/>
        <v>9999.9926245353727</v>
      </c>
      <c r="AG58" s="120">
        <f t="shared" si="115"/>
        <v>9884.0815779588411</v>
      </c>
      <c r="AH58" s="120">
        <f t="shared" si="116"/>
        <v>9642.0648770713724</v>
      </c>
      <c r="AI58" s="120">
        <f>VLOOKUP(eurostat_totals[[#This Row],[energy carrier EUCalc]],$AE$11:$BI$24,COLUMN()-COLUMN($AD$29),FALSE)*eurostat_totals[[#This Row],[2020 1]]</f>
        <v>9642.0648770713724</v>
      </c>
      <c r="AJ58" s="120">
        <f>VLOOKUP(eurostat_totals[[#This Row],[energy carrier EUCalc]],$AE$11:$BI$24,COLUMN()-COLUMN($AD$29),FALSE)*eurostat_totals[[#This Row],[2020 1]]</f>
        <v>9642.0648770713724</v>
      </c>
      <c r="AK58" s="120">
        <f>VLOOKUP(eurostat_totals[[#This Row],[energy carrier EUCalc]],$AE$11:$BI$24,COLUMN()-COLUMN($AD$29),FALSE)*eurostat_totals[[#This Row],[2020 1]]</f>
        <v>9642.0648770713724</v>
      </c>
      <c r="AL58" s="120">
        <f>VLOOKUP(eurostat_totals[[#This Row],[energy carrier EUCalc]],$AE$11:$BI$24,COLUMN()-COLUMN($AD$29),FALSE)*eurostat_totals[[#This Row],[2020 1]]</f>
        <v>9642.0648770713724</v>
      </c>
      <c r="AM58" s="120">
        <f>VLOOKUP(eurostat_totals[[#This Row],[energy carrier EUCalc]],$AE$11:$BI$24,COLUMN()-COLUMN($AD$29),FALSE)*eurostat_totals[[#This Row],[2020 1]]</f>
        <v>9642.0648770713724</v>
      </c>
      <c r="AN58" s="120">
        <f>VLOOKUP(eurostat_totals[[#This Row],[energy carrier EUCalc]],$AE$11:$BI$24,COLUMN()-COLUMN($AD$29),FALSE)*eurostat_totals[[#This Row],[2020 1]]</f>
        <v>9642.0648770713724</v>
      </c>
      <c r="AO58" s="120">
        <f>VLOOKUP(eurostat_totals[[#This Row],[energy carrier EUCalc]],$AE$11:$BI$24,COLUMN()-COLUMN($AD$29),FALSE)*eurostat_totals[[#This Row],[2020 1]]</f>
        <v>9642.0648770713724</v>
      </c>
      <c r="AP58" s="120">
        <f>VLOOKUP(eurostat_totals[[#This Row],[energy carrier EUCalc]],$AE$11:$BI$24,COLUMN()-COLUMN($AD$29),FALSE)*eurostat_totals[[#This Row],[2020 1]]</f>
        <v>9642.0648770713724</v>
      </c>
      <c r="AQ58" s="120">
        <f>VLOOKUP(eurostat_totals[[#This Row],[energy carrier EUCalc]],$AE$11:$BI$24,COLUMN()-COLUMN($AD$29),FALSE)*eurostat_totals[[#This Row],[2020 1]]</f>
        <v>9642.0648770713724</v>
      </c>
      <c r="AR58" s="117">
        <f>VLOOKUP(eurostat_totals[[#This Row],[energy carrier EUCalc]],$AE$11:$BI$24,COLUMN()-COLUMN($AD$29),FALSE)*eurostat_totals[[#This Row],[2020 1]]</f>
        <v>9642.0648770713724</v>
      </c>
      <c r="AS58" s="117">
        <f>VLOOKUP(eurostat_totals[[#This Row],[energy carrier EUCalc]],$AE$11:$BI$24,COLUMN()-COLUMN($AD$29),FALSE)*eurostat_totals[[#This Row],[2020 1]]</f>
        <v>9642.0648770713724</v>
      </c>
      <c r="AT58" s="117">
        <f>VLOOKUP(eurostat_totals[[#This Row],[energy carrier EUCalc]],$AE$11:$BI$24,COLUMN()-COLUMN($AD$29),FALSE)*eurostat_totals[[#This Row],[2020 1]]</f>
        <v>9642.0648770713724</v>
      </c>
      <c r="AU58" s="117">
        <f ca="1">VLOOKUP(eurostat_totals[[#This Row],[energy carrier EUCalc]],$AE$11:$BI$24,COLUMN()-COLUMN($AD$29),FALSE)*eurostat_totals[[#This Row],[2020 1]]</f>
        <v>12588.251367287625</v>
      </c>
      <c r="AV58" s="117">
        <f>VLOOKUP(eurostat_totals[[#This Row],[energy carrier EUCalc]],$AE$11:$BI$24,COLUMN()-COLUMN($AD$29),FALSE)*eurostat_totals[[#This Row],[2020 1]]</f>
        <v>9642.0648770713724</v>
      </c>
      <c r="AW58" s="117">
        <f>VLOOKUP(eurostat_totals[[#This Row],[energy carrier EUCalc]],$AE$11:$BI$24,COLUMN()-COLUMN($AD$29),FALSE)*eurostat_totals[[#This Row],[2020 1]]</f>
        <v>9642.0648770713724</v>
      </c>
      <c r="AX58" s="117">
        <f>VLOOKUP(eurostat_totals[[#This Row],[energy carrier EUCalc]],$AE$11:$BI$24,COLUMN()-COLUMN($AD$29),FALSE)*eurostat_totals[[#This Row],[2020 1]]</f>
        <v>9642.0648770713724</v>
      </c>
      <c r="AY58" s="117">
        <f>VLOOKUP(eurostat_totals[[#This Row],[energy carrier EUCalc]],$AE$11:$BI$24,COLUMN()-COLUMN($AD$29),FALSE)*eurostat_totals[[#This Row],[2020 1]]</f>
        <v>9642.0648770713724</v>
      </c>
      <c r="AZ58" s="117">
        <f>VLOOKUP(eurostat_totals[[#This Row],[energy carrier EUCalc]],$AE$11:$BI$24,COLUMN()-COLUMN($AD$29),FALSE)*eurostat_totals[[#This Row],[2020 1]]</f>
        <v>9642.0648770713724</v>
      </c>
      <c r="BA58" s="117">
        <f>VLOOKUP(eurostat_totals[[#This Row],[energy carrier EUCalc]],$AE$11:$BI$24,COLUMN()-COLUMN($AD$29),FALSE)*eurostat_totals[[#This Row],[2020 1]]</f>
        <v>9642.0648770713724</v>
      </c>
      <c r="BB58" s="117">
        <f ca="1">VLOOKUP(eurostat_totals[[#This Row],[energy carrier EUCalc]],$AE$11:$BI$24,COLUMN()-COLUMN($AD$29),FALSE)*eurostat_totals[[#This Row],[2020 1]]</f>
        <v>12320.416231813419</v>
      </c>
      <c r="BC58" s="117">
        <f>VLOOKUP(eurostat_totals[[#This Row],[energy carrier EUCalc]],$AE$11:$BI$24,COLUMN()-COLUMN($AD$29),FALSE)*eurostat_totals[[#This Row],[2020 1]]</f>
        <v>9642.0648770713724</v>
      </c>
      <c r="BD58" s="117">
        <f>VLOOKUP(eurostat_totals[[#This Row],[energy carrier EUCalc]],$AE$11:$BI$24,COLUMN()-COLUMN($AD$29),FALSE)*eurostat_totals[[#This Row],[2020 1]]</f>
        <v>9642.0648770713724</v>
      </c>
      <c r="BE58" s="117">
        <f>VLOOKUP(eurostat_totals[[#This Row],[energy carrier EUCalc]],$AE$11:$BI$24,COLUMN()-COLUMN($AD$29),FALSE)*eurostat_totals[[#This Row],[2020 1]]</f>
        <v>9642.0648770713724</v>
      </c>
      <c r="BF58" s="117">
        <f>VLOOKUP(eurostat_totals[[#This Row],[energy carrier EUCalc]],$AE$11:$BI$24,COLUMN()-COLUMN($AD$29),FALSE)*eurostat_totals[[#This Row],[2020 1]]</f>
        <v>9642.0648770713724</v>
      </c>
      <c r="BG58" s="117">
        <f>VLOOKUP(eurostat_totals[[#This Row],[energy carrier EUCalc]],$AE$11:$BI$24,COLUMN()-COLUMN($AD$29),FALSE)*eurostat_totals[[#This Row],[2020 1]]</f>
        <v>9642.0648770713724</v>
      </c>
      <c r="BH58" s="117">
        <f>VLOOKUP(eurostat_totals[[#This Row],[energy carrier EUCalc]],$AE$11:$BI$24,COLUMN()-COLUMN($AD$29),FALSE)*eurostat_totals[[#This Row],[2020 1]]</f>
        <v>9642.0648770713724</v>
      </c>
      <c r="BI58" s="117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117" t="str">
        <f t="shared" si="117"/>
        <v>electricitySweden</v>
      </c>
      <c r="B59" s="6" t="s">
        <v>35</v>
      </c>
      <c r="C59" t="s">
        <v>9</v>
      </c>
      <c r="D59" s="120">
        <v>20706.501091663959</v>
      </c>
      <c r="E59" s="120">
        <v>22390.415928363855</v>
      </c>
      <c r="F59" s="120">
        <v>21856.112114911088</v>
      </c>
      <c r="G59" s="120">
        <v>22739.917705867661</v>
      </c>
      <c r="H59" s="120">
        <v>23108.990773762725</v>
      </c>
      <c r="I59" s="120">
        <v>23039.960253390462</v>
      </c>
      <c r="J59" s="120">
        <v>23547.094362030046</v>
      </c>
      <c r="K59" s="120">
        <v>23141.603269605261</v>
      </c>
      <c r="L59" s="120">
        <v>23098.661481611784</v>
      </c>
      <c r="M59" s="120">
        <v>21830.560708011391</v>
      </c>
      <c r="N59" s="120">
        <v>22839.936102692747</v>
      </c>
      <c r="O59" s="120">
        <v>22981.40222400516</v>
      </c>
      <c r="P59" s="120">
        <v>22079.238108826466</v>
      </c>
      <c r="Q59" s="120">
        <v>22149.820327171921</v>
      </c>
      <c r="R59" s="120">
        <v>20986.981814052822</v>
      </c>
      <c r="S59" s="120">
        <v>21954.97883743326</v>
      </c>
      <c r="T59" s="120">
        <v>20654.722566546447</v>
      </c>
      <c r="U59" s="120">
        <v>18901.077490482647</v>
      </c>
      <c r="V59" s="120">
        <v>18200.522164259219</v>
      </c>
      <c r="W59" s="120">
        <v>18662.371383967951</v>
      </c>
      <c r="X59" s="120">
        <v>22889.045649171407</v>
      </c>
      <c r="Y59" s="120">
        <v>19113.234610350934</v>
      </c>
      <c r="Z59" s="120">
        <v>20485.706177063985</v>
      </c>
      <c r="AA59" s="120">
        <v>18716.488295151074</v>
      </c>
      <c r="AB59" s="120">
        <v>16646.328225560137</v>
      </c>
      <c r="AC59" s="120">
        <v>16843.966258786524</v>
      </c>
      <c r="AD59" s="120">
        <v>17444.261638451037</v>
      </c>
      <c r="AE59" s="120">
        <v>17684.456349304895</v>
      </c>
      <c r="AF59" s="120">
        <f t="shared" si="114"/>
        <v>17124.206383753077</v>
      </c>
      <c r="AG59" s="120">
        <f t="shared" si="115"/>
        <v>16805.750001473476</v>
      </c>
      <c r="AH59" s="120">
        <f t="shared" si="116"/>
        <v>16837.634356656145</v>
      </c>
      <c r="AI59" s="120">
        <f>VLOOKUP(eurostat_totals[[#This Row],[energy carrier EUCalc]],$AE$11:$BI$24,COLUMN()-COLUMN($AD$29),FALSE)*eurostat_totals[[#This Row],[2020 1]]</f>
        <v>16837.634356656145</v>
      </c>
      <c r="AJ59" s="120">
        <f>VLOOKUP(eurostat_totals[[#This Row],[energy carrier EUCalc]],$AE$11:$BI$24,COLUMN()-COLUMN($AD$29),FALSE)*eurostat_totals[[#This Row],[2020 1]]</f>
        <v>16837.634356656145</v>
      </c>
      <c r="AK59" s="120">
        <f>VLOOKUP(eurostat_totals[[#This Row],[energy carrier EUCalc]],$AE$11:$BI$24,COLUMN()-COLUMN($AD$29),FALSE)*eurostat_totals[[#This Row],[2020 1]]</f>
        <v>16837.634356656145</v>
      </c>
      <c r="AL59" s="120">
        <f>VLOOKUP(eurostat_totals[[#This Row],[energy carrier EUCalc]],$AE$11:$BI$24,COLUMN()-COLUMN($AD$29),FALSE)*eurostat_totals[[#This Row],[2020 1]]</f>
        <v>16837.634356656145</v>
      </c>
      <c r="AM59" s="120">
        <f>VLOOKUP(eurostat_totals[[#This Row],[energy carrier EUCalc]],$AE$11:$BI$24,COLUMN()-COLUMN($AD$29),FALSE)*eurostat_totals[[#This Row],[2020 1]]</f>
        <v>16837.634356656145</v>
      </c>
      <c r="AN59" s="120">
        <f>VLOOKUP(eurostat_totals[[#This Row],[energy carrier EUCalc]],$AE$11:$BI$24,COLUMN()-COLUMN($AD$29),FALSE)*eurostat_totals[[#This Row],[2020 1]]</f>
        <v>16837.634356656145</v>
      </c>
      <c r="AO59" s="120">
        <f>VLOOKUP(eurostat_totals[[#This Row],[energy carrier EUCalc]],$AE$11:$BI$24,COLUMN()-COLUMN($AD$29),FALSE)*eurostat_totals[[#This Row],[2020 1]]</f>
        <v>16837.634356656145</v>
      </c>
      <c r="AP59" s="120">
        <f>VLOOKUP(eurostat_totals[[#This Row],[energy carrier EUCalc]],$AE$11:$BI$24,COLUMN()-COLUMN($AD$29),FALSE)*eurostat_totals[[#This Row],[2020 1]]</f>
        <v>16837.634356656145</v>
      </c>
      <c r="AQ59" s="120">
        <f>VLOOKUP(eurostat_totals[[#This Row],[energy carrier EUCalc]],$AE$11:$BI$24,COLUMN()-COLUMN($AD$29),FALSE)*eurostat_totals[[#This Row],[2020 1]]</f>
        <v>16837.634356656145</v>
      </c>
      <c r="AR59" s="117">
        <f>VLOOKUP(eurostat_totals[[#This Row],[energy carrier EUCalc]],$AE$11:$BI$24,COLUMN()-COLUMN($AD$29),FALSE)*eurostat_totals[[#This Row],[2020 1]]</f>
        <v>16837.634356656145</v>
      </c>
      <c r="AS59" s="117">
        <f>VLOOKUP(eurostat_totals[[#This Row],[energy carrier EUCalc]],$AE$11:$BI$24,COLUMN()-COLUMN($AD$29),FALSE)*eurostat_totals[[#This Row],[2020 1]]</f>
        <v>16837.634356656145</v>
      </c>
      <c r="AT59" s="117">
        <f>VLOOKUP(eurostat_totals[[#This Row],[energy carrier EUCalc]],$AE$11:$BI$24,COLUMN()-COLUMN($AD$29),FALSE)*eurostat_totals[[#This Row],[2020 1]]</f>
        <v>16837.634356656145</v>
      </c>
      <c r="AU59" s="117">
        <f ca="1">VLOOKUP(eurostat_totals[[#This Row],[energy carrier EUCalc]],$AE$11:$BI$24,COLUMN()-COLUMN($AD$29),FALSE)*eurostat_totals[[#This Row],[2020 1]]</f>
        <v>21982.467076745521</v>
      </c>
      <c r="AV59" s="117">
        <f>VLOOKUP(eurostat_totals[[#This Row],[energy carrier EUCalc]],$AE$11:$BI$24,COLUMN()-COLUMN($AD$29),FALSE)*eurostat_totals[[#This Row],[2020 1]]</f>
        <v>16837.634356656145</v>
      </c>
      <c r="AW59" s="117">
        <f>VLOOKUP(eurostat_totals[[#This Row],[energy carrier EUCalc]],$AE$11:$BI$24,COLUMN()-COLUMN($AD$29),FALSE)*eurostat_totals[[#This Row],[2020 1]]</f>
        <v>16837.634356656145</v>
      </c>
      <c r="AX59" s="117">
        <f>VLOOKUP(eurostat_totals[[#This Row],[energy carrier EUCalc]],$AE$11:$BI$24,COLUMN()-COLUMN($AD$29),FALSE)*eurostat_totals[[#This Row],[2020 1]]</f>
        <v>16837.634356656145</v>
      </c>
      <c r="AY59" s="117">
        <f>VLOOKUP(eurostat_totals[[#This Row],[energy carrier EUCalc]],$AE$11:$BI$24,COLUMN()-COLUMN($AD$29),FALSE)*eurostat_totals[[#This Row],[2020 1]]</f>
        <v>16837.634356656145</v>
      </c>
      <c r="AZ59" s="117">
        <f>VLOOKUP(eurostat_totals[[#This Row],[energy carrier EUCalc]],$AE$11:$BI$24,COLUMN()-COLUMN($AD$29),FALSE)*eurostat_totals[[#This Row],[2020 1]]</f>
        <v>16837.634356656145</v>
      </c>
      <c r="BA59" s="117">
        <f>VLOOKUP(eurostat_totals[[#This Row],[energy carrier EUCalc]],$AE$11:$BI$24,COLUMN()-COLUMN($AD$29),FALSE)*eurostat_totals[[#This Row],[2020 1]]</f>
        <v>16837.634356656145</v>
      </c>
      <c r="BB59" s="117">
        <f ca="1">VLOOKUP(eurostat_totals[[#This Row],[energy carrier EUCalc]],$AE$11:$BI$24,COLUMN()-COLUMN($AD$29),FALSE)*eurostat_totals[[#This Row],[2020 1]]</f>
        <v>21514.75501128285</v>
      </c>
      <c r="BC59" s="117">
        <f>VLOOKUP(eurostat_totals[[#This Row],[energy carrier EUCalc]],$AE$11:$BI$24,COLUMN()-COLUMN($AD$29),FALSE)*eurostat_totals[[#This Row],[2020 1]]</f>
        <v>16837.634356656145</v>
      </c>
      <c r="BD59" s="117">
        <f>VLOOKUP(eurostat_totals[[#This Row],[energy carrier EUCalc]],$AE$11:$BI$24,COLUMN()-COLUMN($AD$29),FALSE)*eurostat_totals[[#This Row],[2020 1]]</f>
        <v>16837.634356656145</v>
      </c>
      <c r="BE59" s="117">
        <f>VLOOKUP(eurostat_totals[[#This Row],[energy carrier EUCalc]],$AE$11:$BI$24,COLUMN()-COLUMN($AD$29),FALSE)*eurostat_totals[[#This Row],[2020 1]]</f>
        <v>16837.634356656145</v>
      </c>
      <c r="BF59" s="117">
        <f>VLOOKUP(eurostat_totals[[#This Row],[energy carrier EUCalc]],$AE$11:$BI$24,COLUMN()-COLUMN($AD$29),FALSE)*eurostat_totals[[#This Row],[2020 1]]</f>
        <v>16837.634356656145</v>
      </c>
      <c r="BG59" s="117">
        <f>VLOOKUP(eurostat_totals[[#This Row],[energy carrier EUCalc]],$AE$11:$BI$24,COLUMN()-COLUMN($AD$29),FALSE)*eurostat_totals[[#This Row],[2020 1]]</f>
        <v>16837.634356656145</v>
      </c>
      <c r="BH59" s="117">
        <f>VLOOKUP(eurostat_totals[[#This Row],[energy carrier EUCalc]],$AE$11:$BI$24,COLUMN()-COLUMN($AD$29),FALSE)*eurostat_totals[[#This Row],[2020 1]]</f>
        <v>16837.634356656145</v>
      </c>
      <c r="BI59" s="117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117" t="str">
        <f t="shared" si="117"/>
        <v>electricityUnited Kingdom</v>
      </c>
      <c r="B60" s="81" t="s">
        <v>35</v>
      </c>
      <c r="C60" t="s">
        <v>4</v>
      </c>
      <c r="D60" s="120">
        <v>27265.582832472821</v>
      </c>
      <c r="E60" s="120">
        <v>28517.046573996668</v>
      </c>
      <c r="F60" s="120">
        <v>28919.372808230197</v>
      </c>
      <c r="G60" s="120">
        <v>29202.514434344244</v>
      </c>
      <c r="H60" s="120">
        <v>29478.972147876324</v>
      </c>
      <c r="I60" s="120">
        <v>29712.401962859716</v>
      </c>
      <c r="J60" s="120">
        <v>31253.981994967315</v>
      </c>
      <c r="K60" s="120">
        <v>30365.021621565204</v>
      </c>
      <c r="L60" s="120">
        <v>31805.440281756895</v>
      </c>
      <c r="M60" s="120">
        <v>32066.488145239095</v>
      </c>
      <c r="N60" s="120">
        <v>32512.420400960869</v>
      </c>
      <c r="O60" s="120">
        <v>35515.391545453072</v>
      </c>
      <c r="P60" s="120">
        <v>34240.78403598431</v>
      </c>
      <c r="Q60" s="120">
        <v>41108.335697941817</v>
      </c>
      <c r="R60" s="120">
        <v>41711.084530669134</v>
      </c>
      <c r="S60" s="120">
        <v>41617.814707789723</v>
      </c>
      <c r="T60" s="120">
        <v>41229.851312761391</v>
      </c>
      <c r="U60" s="120">
        <v>39835.513237727595</v>
      </c>
      <c r="V60" s="120">
        <v>38859.630075875037</v>
      </c>
      <c r="W60" s="120">
        <v>38038.468413990995</v>
      </c>
      <c r="X60" s="120">
        <v>40346.536991947265</v>
      </c>
      <c r="Y60" s="120">
        <v>31650.337961315425</v>
      </c>
      <c r="Z60" s="120">
        <v>36147.633757591466</v>
      </c>
      <c r="AA60" s="120">
        <v>36393.361605036225</v>
      </c>
      <c r="AB60" s="120">
        <v>30612.00662129496</v>
      </c>
      <c r="AC60" s="120">
        <v>32335.264031995783</v>
      </c>
      <c r="AD60" s="120">
        <v>32397.516065588487</v>
      </c>
      <c r="AE60" s="120">
        <v>31624.734486628306</v>
      </c>
      <c r="AF60" s="120">
        <f t="shared" si="114"/>
        <v>30720.154632435675</v>
      </c>
      <c r="AG60" s="120">
        <f t="shared" si="115"/>
        <v>29585.513237915566</v>
      </c>
      <c r="AH60" s="120">
        <f t="shared" si="116"/>
        <v>29380.214561239685</v>
      </c>
      <c r="AI60" s="120">
        <f>VLOOKUP(eurostat_totals[[#This Row],[energy carrier EUCalc]],$AE$11:$BI$24,COLUMN()-COLUMN($AD$29),FALSE)*eurostat_totals[[#This Row],[2020 1]]</f>
        <v>29380.214561239685</v>
      </c>
      <c r="AJ60" s="120">
        <f>VLOOKUP(eurostat_totals[[#This Row],[energy carrier EUCalc]],$AE$11:$BI$24,COLUMN()-COLUMN($AD$29),FALSE)*eurostat_totals[[#This Row],[2020 1]]</f>
        <v>29380.214561239685</v>
      </c>
      <c r="AK60" s="120">
        <f>VLOOKUP(eurostat_totals[[#This Row],[energy carrier EUCalc]],$AE$11:$BI$24,COLUMN()-COLUMN($AD$29),FALSE)*eurostat_totals[[#This Row],[2020 1]]</f>
        <v>29380.214561239685</v>
      </c>
      <c r="AL60" s="120">
        <f>VLOOKUP(eurostat_totals[[#This Row],[energy carrier EUCalc]],$AE$11:$BI$24,COLUMN()-COLUMN($AD$29),FALSE)*eurostat_totals[[#This Row],[2020 1]]</f>
        <v>29380.214561239685</v>
      </c>
      <c r="AM60" s="120">
        <f>VLOOKUP(eurostat_totals[[#This Row],[energy carrier EUCalc]],$AE$11:$BI$24,COLUMN()-COLUMN($AD$29),FALSE)*eurostat_totals[[#This Row],[2020 1]]</f>
        <v>29380.214561239685</v>
      </c>
      <c r="AN60" s="120">
        <f>VLOOKUP(eurostat_totals[[#This Row],[energy carrier EUCalc]],$AE$11:$BI$24,COLUMN()-COLUMN($AD$29),FALSE)*eurostat_totals[[#This Row],[2020 1]]</f>
        <v>29380.214561239685</v>
      </c>
      <c r="AO60" s="120">
        <f>VLOOKUP(eurostat_totals[[#This Row],[energy carrier EUCalc]],$AE$11:$BI$24,COLUMN()-COLUMN($AD$29),FALSE)*eurostat_totals[[#This Row],[2020 1]]</f>
        <v>29380.214561239685</v>
      </c>
      <c r="AP60" s="120">
        <f>VLOOKUP(eurostat_totals[[#This Row],[energy carrier EUCalc]],$AE$11:$BI$24,COLUMN()-COLUMN($AD$29),FALSE)*eurostat_totals[[#This Row],[2020 1]]</f>
        <v>29380.214561239685</v>
      </c>
      <c r="AQ60" s="120">
        <f>VLOOKUP(eurostat_totals[[#This Row],[energy carrier EUCalc]],$AE$11:$BI$24,COLUMN()-COLUMN($AD$29),FALSE)*eurostat_totals[[#This Row],[2020 1]]</f>
        <v>29380.214561239685</v>
      </c>
      <c r="AR60" s="117">
        <f>VLOOKUP(eurostat_totals[[#This Row],[energy carrier EUCalc]],$AE$11:$BI$24,COLUMN()-COLUMN($AD$29),FALSE)*eurostat_totals[[#This Row],[2020 1]]</f>
        <v>29380.214561239685</v>
      </c>
      <c r="AS60" s="117">
        <f>VLOOKUP(eurostat_totals[[#This Row],[energy carrier EUCalc]],$AE$11:$BI$24,COLUMN()-COLUMN($AD$29),FALSE)*eurostat_totals[[#This Row],[2020 1]]</f>
        <v>29380.214561239685</v>
      </c>
      <c r="AT60" s="117">
        <f>VLOOKUP(eurostat_totals[[#This Row],[energy carrier EUCalc]],$AE$11:$BI$24,COLUMN()-COLUMN($AD$29),FALSE)*eurostat_totals[[#This Row],[2020 1]]</f>
        <v>29380.214561239685</v>
      </c>
      <c r="AU60" s="117">
        <f ca="1">VLOOKUP(eurostat_totals[[#This Row],[energy carrier EUCalc]],$AE$11:$BI$24,COLUMN()-COLUMN($AD$29),FALSE)*eurostat_totals[[#This Row],[2020 1]]</f>
        <v>38357.502343840701</v>
      </c>
      <c r="AV60" s="117">
        <f>VLOOKUP(eurostat_totals[[#This Row],[energy carrier EUCalc]],$AE$11:$BI$24,COLUMN()-COLUMN($AD$29),FALSE)*eurostat_totals[[#This Row],[2020 1]]</f>
        <v>29380.214561239685</v>
      </c>
      <c r="AW60" s="117">
        <f>VLOOKUP(eurostat_totals[[#This Row],[energy carrier EUCalc]],$AE$11:$BI$24,COLUMN()-COLUMN($AD$29),FALSE)*eurostat_totals[[#This Row],[2020 1]]</f>
        <v>29380.214561239685</v>
      </c>
      <c r="AX60" s="117">
        <f>VLOOKUP(eurostat_totals[[#This Row],[energy carrier EUCalc]],$AE$11:$BI$24,COLUMN()-COLUMN($AD$29),FALSE)*eurostat_totals[[#This Row],[2020 1]]</f>
        <v>29380.214561239685</v>
      </c>
      <c r="AY60" s="117">
        <f>VLOOKUP(eurostat_totals[[#This Row],[energy carrier EUCalc]],$AE$11:$BI$24,COLUMN()-COLUMN($AD$29),FALSE)*eurostat_totals[[#This Row],[2020 1]]</f>
        <v>29380.214561239685</v>
      </c>
      <c r="AZ60" s="117">
        <f>VLOOKUP(eurostat_totals[[#This Row],[energy carrier EUCalc]],$AE$11:$BI$24,COLUMN()-COLUMN($AD$29),FALSE)*eurostat_totals[[#This Row],[2020 1]]</f>
        <v>29380.214561239685</v>
      </c>
      <c r="BA60" s="117">
        <f>VLOOKUP(eurostat_totals[[#This Row],[energy carrier EUCalc]],$AE$11:$BI$24,COLUMN()-COLUMN($AD$29),FALSE)*eurostat_totals[[#This Row],[2020 1]]</f>
        <v>29380.214561239685</v>
      </c>
      <c r="BB60" s="117">
        <f ca="1">VLOOKUP(eurostat_totals[[#This Row],[energy carrier EUCalc]],$AE$11:$BI$24,COLUMN()-COLUMN($AD$29),FALSE)*eurostat_totals[[#This Row],[2020 1]]</f>
        <v>37541.385272695152</v>
      </c>
      <c r="BC60" s="117">
        <f>VLOOKUP(eurostat_totals[[#This Row],[energy carrier EUCalc]],$AE$11:$BI$24,COLUMN()-COLUMN($AD$29),FALSE)*eurostat_totals[[#This Row],[2020 1]]</f>
        <v>29380.214561239685</v>
      </c>
      <c r="BD60" s="117">
        <f>VLOOKUP(eurostat_totals[[#This Row],[energy carrier EUCalc]],$AE$11:$BI$24,COLUMN()-COLUMN($AD$29),FALSE)*eurostat_totals[[#This Row],[2020 1]]</f>
        <v>29380.214561239685</v>
      </c>
      <c r="BE60" s="117">
        <f>VLOOKUP(eurostat_totals[[#This Row],[energy carrier EUCalc]],$AE$11:$BI$24,COLUMN()-COLUMN($AD$29),FALSE)*eurostat_totals[[#This Row],[2020 1]]</f>
        <v>29380.214561239685</v>
      </c>
      <c r="BF60" s="117">
        <f>VLOOKUP(eurostat_totals[[#This Row],[energy carrier EUCalc]],$AE$11:$BI$24,COLUMN()-COLUMN($AD$29),FALSE)*eurostat_totals[[#This Row],[2020 1]]</f>
        <v>29380.214561239685</v>
      </c>
      <c r="BG60" s="117">
        <f>VLOOKUP(eurostat_totals[[#This Row],[energy carrier EUCalc]],$AE$11:$BI$24,COLUMN()-COLUMN($AD$29),FALSE)*eurostat_totals[[#This Row],[2020 1]]</f>
        <v>29380.214561239685</v>
      </c>
      <c r="BH60" s="117">
        <f>VLOOKUP(eurostat_totals[[#This Row],[energy carrier EUCalc]],$AE$11:$BI$24,COLUMN()-COLUMN($AD$29),FALSE)*eurostat_totals[[#This Row],[2020 1]]</f>
        <v>29380.214561239685</v>
      </c>
      <c r="BI60" s="117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117" t="str">
        <f t="shared" si="117"/>
        <v>gas-bioAustria</v>
      </c>
      <c r="B61" s="6" t="s">
        <v>67</v>
      </c>
      <c r="C61" t="s">
        <v>12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1.3025600000000002</v>
      </c>
      <c r="W61" s="120">
        <v>1.9771000000000003</v>
      </c>
      <c r="X61" s="120">
        <v>1.8724300000000003</v>
      </c>
      <c r="Y61" s="120">
        <v>6.0824900000000008</v>
      </c>
      <c r="Z61" s="120">
        <v>7.3850500000000006</v>
      </c>
      <c r="AA61" s="120">
        <v>12.653440000000002</v>
      </c>
      <c r="AB61" s="120">
        <v>19.340690000000002</v>
      </c>
      <c r="AC61" s="120">
        <v>28.28416</v>
      </c>
      <c r="AD61" s="120">
        <v>36.483310000000003</v>
      </c>
      <c r="AE61" s="120">
        <v>45.659380000000006</v>
      </c>
      <c r="AF61" s="120">
        <f t="shared" si="114"/>
        <v>53.314246000000004</v>
      </c>
      <c r="AG61" s="120">
        <f t="shared" si="115"/>
        <v>61.446407200000003</v>
      </c>
      <c r="AH61" s="120">
        <f t="shared" si="116"/>
        <v>69.867550640000005</v>
      </c>
      <c r="AI61" s="120">
        <f ca="1">VLOOKUP(eurostat_totals[[#This Row],[energy carrier EUCalc]],$AE$11:$BI$24,COLUMN()-COLUMN($AD$29),FALSE)*eurostat_totals[[#This Row],[2020 1]]</f>
        <v>69.867550640000005</v>
      </c>
      <c r="AJ61" s="120">
        <f ca="1">VLOOKUP(eurostat_totals[[#This Row],[energy carrier EUCalc]],$AE$11:$BI$24,COLUMN()-COLUMN($AD$29),FALSE)*eurostat_totals[[#This Row],[2020 1]]</f>
        <v>69.867550640000005</v>
      </c>
      <c r="AK61" s="120">
        <f ca="1">VLOOKUP(eurostat_totals[[#This Row],[energy carrier EUCalc]],$AE$11:$BI$24,COLUMN()-COLUMN($AD$29),FALSE)*eurostat_totals[[#This Row],[2020 1]]</f>
        <v>69.867550640000005</v>
      </c>
      <c r="AL61" s="120">
        <f ca="1">VLOOKUP(eurostat_totals[[#This Row],[energy carrier EUCalc]],$AE$11:$BI$24,COLUMN()-COLUMN($AD$29),FALSE)*eurostat_totals[[#This Row],[2020 1]]</f>
        <v>69.867550640000005</v>
      </c>
      <c r="AM61" s="120">
        <f ca="1">VLOOKUP(eurostat_totals[[#This Row],[energy carrier EUCalc]],$AE$11:$BI$24,COLUMN()-COLUMN($AD$29),FALSE)*eurostat_totals[[#This Row],[2020 1]]</f>
        <v>69.867550640000005</v>
      </c>
      <c r="AN61" s="120">
        <f ca="1">VLOOKUP(eurostat_totals[[#This Row],[energy carrier EUCalc]],$AE$11:$BI$24,COLUMN()-COLUMN($AD$29),FALSE)*eurostat_totals[[#This Row],[2020 1]]</f>
        <v>69.867550640000005</v>
      </c>
      <c r="AO61" s="120">
        <f>VLOOKUP(eurostat_totals[[#This Row],[energy carrier EUCalc]],$AE$11:$BI$24,COLUMN()-COLUMN($AD$29),FALSE)*eurostat_totals[[#This Row],[2020 1]]</f>
        <v>69.867550640000005</v>
      </c>
      <c r="AP61" s="120">
        <f ca="1">VLOOKUP(eurostat_totals[[#This Row],[energy carrier EUCalc]],$AE$11:$BI$24,COLUMN()-COLUMN($AD$29),FALSE)*eurostat_totals[[#This Row],[2020 1]]</f>
        <v>69.867550640000005</v>
      </c>
      <c r="AQ61" s="120">
        <f ca="1">VLOOKUP(eurostat_totals[[#This Row],[energy carrier EUCalc]],$AE$11:$BI$24,COLUMN()-COLUMN($AD$29),FALSE)*eurostat_totals[[#This Row],[2020 1]]</f>
        <v>69.867550640000005</v>
      </c>
      <c r="AR61" s="117">
        <f ca="1">VLOOKUP(eurostat_totals[[#This Row],[energy carrier EUCalc]],$AE$11:$BI$24,COLUMN()-COLUMN($AD$29),FALSE)*eurostat_totals[[#This Row],[2020 1]]</f>
        <v>69.867550640000005</v>
      </c>
      <c r="AS61" s="117">
        <f ca="1">VLOOKUP(eurostat_totals[[#This Row],[energy carrier EUCalc]],$AE$11:$BI$24,COLUMN()-COLUMN($AD$29),FALSE)*eurostat_totals[[#This Row],[2020 1]]</f>
        <v>69.867550640000005</v>
      </c>
      <c r="AT61" s="117">
        <f ca="1">VLOOKUP(eurostat_totals[[#This Row],[energy carrier EUCalc]],$AE$11:$BI$24,COLUMN()-COLUMN($AD$29),FALSE)*eurostat_totals[[#This Row],[2020 1]]</f>
        <v>69.867550640000005</v>
      </c>
      <c r="AU61" s="117">
        <f ca="1">VLOOKUP(eurostat_totals[[#This Row],[energy carrier EUCalc]],$AE$11:$BI$24,COLUMN()-COLUMN($AD$29),FALSE)*eurostat_totals[[#This Row],[2020 1]]</f>
        <v>69.867550640000005</v>
      </c>
      <c r="AV61" s="117">
        <f>VLOOKUP(eurostat_totals[[#This Row],[energy carrier EUCalc]],$AE$11:$BI$24,COLUMN()-COLUMN($AD$29),FALSE)*eurostat_totals[[#This Row],[2020 1]]</f>
        <v>69.867550640000005</v>
      </c>
      <c r="AW61" s="117">
        <f ca="1">VLOOKUP(eurostat_totals[[#This Row],[energy carrier EUCalc]],$AE$11:$BI$24,COLUMN()-COLUMN($AD$29),FALSE)*eurostat_totals[[#This Row],[2020 1]]</f>
        <v>69.867550640000005</v>
      </c>
      <c r="AX61" s="117">
        <f ca="1">VLOOKUP(eurostat_totals[[#This Row],[energy carrier EUCalc]],$AE$11:$BI$24,COLUMN()-COLUMN($AD$29),FALSE)*eurostat_totals[[#This Row],[2020 1]]</f>
        <v>69.867550640000005</v>
      </c>
      <c r="AY61" s="117">
        <f ca="1">VLOOKUP(eurostat_totals[[#This Row],[energy carrier EUCalc]],$AE$11:$BI$24,COLUMN()-COLUMN($AD$29),FALSE)*eurostat_totals[[#This Row],[2020 1]]</f>
        <v>69.867550640000005</v>
      </c>
      <c r="AZ61" s="117">
        <f ca="1">VLOOKUP(eurostat_totals[[#This Row],[energy carrier EUCalc]],$AE$11:$BI$24,COLUMN()-COLUMN($AD$29),FALSE)*eurostat_totals[[#This Row],[2020 1]]</f>
        <v>69.867550640000005</v>
      </c>
      <c r="BA61" s="117">
        <f ca="1">VLOOKUP(eurostat_totals[[#This Row],[energy carrier EUCalc]],$AE$11:$BI$24,COLUMN()-COLUMN($AD$29),FALSE)*eurostat_totals[[#This Row],[2020 1]]</f>
        <v>69.867550640000005</v>
      </c>
      <c r="BB61" s="117">
        <f ca="1">VLOOKUP(eurostat_totals[[#This Row],[energy carrier EUCalc]],$AE$11:$BI$24,COLUMN()-COLUMN($AD$29),FALSE)*eurostat_totals[[#This Row],[2020 1]]</f>
        <v>69.867550640000005</v>
      </c>
      <c r="BC61" s="117">
        <f>VLOOKUP(eurostat_totals[[#This Row],[energy carrier EUCalc]],$AE$11:$BI$24,COLUMN()-COLUMN($AD$29),FALSE)*eurostat_totals[[#This Row],[2020 1]]</f>
        <v>69.867550640000005</v>
      </c>
      <c r="BD61" s="117">
        <f ca="1">VLOOKUP(eurostat_totals[[#This Row],[energy carrier EUCalc]],$AE$11:$BI$24,COLUMN()-COLUMN($AD$29),FALSE)*eurostat_totals[[#This Row],[2020 1]]</f>
        <v>69.867550640000005</v>
      </c>
      <c r="BE61" s="117">
        <f ca="1">VLOOKUP(eurostat_totals[[#This Row],[energy carrier EUCalc]],$AE$11:$BI$24,COLUMN()-COLUMN($AD$29),FALSE)*eurostat_totals[[#This Row],[2020 1]]</f>
        <v>69.867550640000005</v>
      </c>
      <c r="BF61" s="117">
        <f ca="1">VLOOKUP(eurostat_totals[[#This Row],[energy carrier EUCalc]],$AE$11:$BI$24,COLUMN()-COLUMN($AD$29),FALSE)*eurostat_totals[[#This Row],[2020 1]]</f>
        <v>69.867550640000005</v>
      </c>
      <c r="BG61" s="117">
        <f ca="1">VLOOKUP(eurostat_totals[[#This Row],[energy carrier EUCalc]],$AE$11:$BI$24,COLUMN()-COLUMN($AD$29),FALSE)*eurostat_totals[[#This Row],[2020 1]]</f>
        <v>69.867550640000005</v>
      </c>
      <c r="BH61" s="117">
        <f ca="1">VLOOKUP(eurostat_totals[[#This Row],[energy carrier EUCalc]],$AE$11:$BI$24,COLUMN()-COLUMN($AD$29),FALSE)*eurostat_totals[[#This Row],[2020 1]]</f>
        <v>69.867550640000005</v>
      </c>
      <c r="BI61" s="117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117" t="str">
        <f t="shared" si="117"/>
        <v>gas-bioBelgium</v>
      </c>
      <c r="B62" s="6" t="s">
        <v>67</v>
      </c>
      <c r="C62" t="s">
        <v>1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120">
        <v>0</v>
      </c>
      <c r="AE62" s="120">
        <v>0</v>
      </c>
      <c r="AF62" s="120">
        <f t="shared" si="114"/>
        <v>0</v>
      </c>
      <c r="AG62" s="120">
        <f t="shared" si="115"/>
        <v>0</v>
      </c>
      <c r="AH62" s="120">
        <f t="shared" si="116"/>
        <v>0</v>
      </c>
      <c r="AI62" s="120">
        <f ca="1">VLOOKUP(eurostat_totals[[#This Row],[energy carrier EUCalc]],$AE$11:$BI$24,COLUMN()-COLUMN($AD$29),FALSE)*eurostat_totals[[#This Row],[2020 1]]</f>
        <v>0</v>
      </c>
      <c r="AJ62" s="120">
        <f ca="1">VLOOKUP(eurostat_totals[[#This Row],[energy carrier EUCalc]],$AE$11:$BI$24,COLUMN()-COLUMN($AD$29),FALSE)*eurostat_totals[[#This Row],[2020 1]]</f>
        <v>0</v>
      </c>
      <c r="AK62" s="120">
        <f ca="1">VLOOKUP(eurostat_totals[[#This Row],[energy carrier EUCalc]],$AE$11:$BI$24,COLUMN()-COLUMN($AD$29),FALSE)*eurostat_totals[[#This Row],[2020 1]]</f>
        <v>0</v>
      </c>
      <c r="AL62" s="120">
        <f ca="1">VLOOKUP(eurostat_totals[[#This Row],[energy carrier EUCalc]],$AE$11:$BI$24,COLUMN()-COLUMN($AD$29),FALSE)*eurostat_totals[[#This Row],[2020 1]]</f>
        <v>0</v>
      </c>
      <c r="AM62" s="120">
        <f ca="1">VLOOKUP(eurostat_totals[[#This Row],[energy carrier EUCalc]],$AE$11:$BI$24,COLUMN()-COLUMN($AD$29),FALSE)*eurostat_totals[[#This Row],[2020 1]]</f>
        <v>0</v>
      </c>
      <c r="AN62" s="120">
        <f ca="1">VLOOKUP(eurostat_totals[[#This Row],[energy carrier EUCalc]],$AE$11:$BI$24,COLUMN()-COLUMN($AD$29),FALSE)*eurostat_totals[[#This Row],[2020 1]]</f>
        <v>0</v>
      </c>
      <c r="AO62" s="120">
        <f>VLOOKUP(eurostat_totals[[#This Row],[energy carrier EUCalc]],$AE$11:$BI$24,COLUMN()-COLUMN($AD$29),FALSE)*eurostat_totals[[#This Row],[2020 1]]</f>
        <v>0</v>
      </c>
      <c r="AP62" s="120">
        <f ca="1">VLOOKUP(eurostat_totals[[#This Row],[energy carrier EUCalc]],$AE$11:$BI$24,COLUMN()-COLUMN($AD$29),FALSE)*eurostat_totals[[#This Row],[2020 1]]</f>
        <v>0</v>
      </c>
      <c r="AQ62" s="120">
        <f ca="1">VLOOKUP(eurostat_totals[[#This Row],[energy carrier EUCalc]],$AE$11:$BI$24,COLUMN()-COLUMN($AD$29),FALSE)*eurostat_totals[[#This Row],[2020 1]]</f>
        <v>0</v>
      </c>
      <c r="AR62" s="117">
        <f ca="1">VLOOKUP(eurostat_totals[[#This Row],[energy carrier EUCalc]],$AE$11:$BI$24,COLUMN()-COLUMN($AD$29),FALSE)*eurostat_totals[[#This Row],[2020 1]]</f>
        <v>0</v>
      </c>
      <c r="AS62" s="117">
        <f ca="1">VLOOKUP(eurostat_totals[[#This Row],[energy carrier EUCalc]],$AE$11:$BI$24,COLUMN()-COLUMN($AD$29),FALSE)*eurostat_totals[[#This Row],[2020 1]]</f>
        <v>0</v>
      </c>
      <c r="AT62" s="117">
        <f ca="1">VLOOKUP(eurostat_totals[[#This Row],[energy carrier EUCalc]],$AE$11:$BI$24,COLUMN()-COLUMN($AD$29),FALSE)*eurostat_totals[[#This Row],[2020 1]]</f>
        <v>0</v>
      </c>
      <c r="AU62" s="117">
        <f ca="1">VLOOKUP(eurostat_totals[[#This Row],[energy carrier EUCalc]],$AE$11:$BI$24,COLUMN()-COLUMN($AD$29),FALSE)*eurostat_totals[[#This Row],[2020 1]]</f>
        <v>0</v>
      </c>
      <c r="AV62" s="117">
        <f>VLOOKUP(eurostat_totals[[#This Row],[energy carrier EUCalc]],$AE$11:$BI$24,COLUMN()-COLUMN($AD$29),FALSE)*eurostat_totals[[#This Row],[2020 1]]</f>
        <v>0</v>
      </c>
      <c r="AW62" s="117">
        <f ca="1">VLOOKUP(eurostat_totals[[#This Row],[energy carrier EUCalc]],$AE$11:$BI$24,COLUMN()-COLUMN($AD$29),FALSE)*eurostat_totals[[#This Row],[2020 1]]</f>
        <v>0</v>
      </c>
      <c r="AX62" s="117">
        <f ca="1">VLOOKUP(eurostat_totals[[#This Row],[energy carrier EUCalc]],$AE$11:$BI$24,COLUMN()-COLUMN($AD$29),FALSE)*eurostat_totals[[#This Row],[2020 1]]</f>
        <v>0</v>
      </c>
      <c r="AY62" s="117">
        <f ca="1">VLOOKUP(eurostat_totals[[#This Row],[energy carrier EUCalc]],$AE$11:$BI$24,COLUMN()-COLUMN($AD$29),FALSE)*eurostat_totals[[#This Row],[2020 1]]</f>
        <v>0</v>
      </c>
      <c r="AZ62" s="117">
        <f ca="1">VLOOKUP(eurostat_totals[[#This Row],[energy carrier EUCalc]],$AE$11:$BI$24,COLUMN()-COLUMN($AD$29),FALSE)*eurostat_totals[[#This Row],[2020 1]]</f>
        <v>0</v>
      </c>
      <c r="BA62" s="117">
        <f ca="1">VLOOKUP(eurostat_totals[[#This Row],[energy carrier EUCalc]],$AE$11:$BI$24,COLUMN()-COLUMN($AD$29),FALSE)*eurostat_totals[[#This Row],[2020 1]]</f>
        <v>0</v>
      </c>
      <c r="BB62" s="117">
        <f ca="1">VLOOKUP(eurostat_totals[[#This Row],[energy carrier EUCalc]],$AE$11:$BI$24,COLUMN()-COLUMN($AD$29),FALSE)*eurostat_totals[[#This Row],[2020 1]]</f>
        <v>0</v>
      </c>
      <c r="BC62" s="117">
        <f>VLOOKUP(eurostat_totals[[#This Row],[energy carrier EUCalc]],$AE$11:$BI$24,COLUMN()-COLUMN($AD$29),FALSE)*eurostat_totals[[#This Row],[2020 1]]</f>
        <v>0</v>
      </c>
      <c r="BD62" s="117">
        <f ca="1">VLOOKUP(eurostat_totals[[#This Row],[energy carrier EUCalc]],$AE$11:$BI$24,COLUMN()-COLUMN($AD$29),FALSE)*eurostat_totals[[#This Row],[2020 1]]</f>
        <v>0</v>
      </c>
      <c r="BE62" s="117">
        <f ca="1">VLOOKUP(eurostat_totals[[#This Row],[energy carrier EUCalc]],$AE$11:$BI$24,COLUMN()-COLUMN($AD$29),FALSE)*eurostat_totals[[#This Row],[2020 1]]</f>
        <v>0</v>
      </c>
      <c r="BF62" s="117">
        <f ca="1">VLOOKUP(eurostat_totals[[#This Row],[energy carrier EUCalc]],$AE$11:$BI$24,COLUMN()-COLUMN($AD$29),FALSE)*eurostat_totals[[#This Row],[2020 1]]</f>
        <v>0</v>
      </c>
      <c r="BG62" s="117">
        <f ca="1">VLOOKUP(eurostat_totals[[#This Row],[energy carrier EUCalc]],$AE$11:$BI$24,COLUMN()-COLUMN($AD$29),FALSE)*eurostat_totals[[#This Row],[2020 1]]</f>
        <v>0</v>
      </c>
      <c r="BH62" s="117">
        <f ca="1">VLOOKUP(eurostat_totals[[#This Row],[energy carrier EUCalc]],$AE$11:$BI$24,COLUMN()-COLUMN($AD$29),FALSE)*eurostat_totals[[#This Row],[2020 1]]</f>
        <v>0</v>
      </c>
      <c r="BI62" s="117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117" t="str">
        <f t="shared" si="117"/>
        <v>gas-bioBulgaria</v>
      </c>
      <c r="B63" s="6" t="s">
        <v>67</v>
      </c>
      <c r="C63" t="s">
        <v>19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0</v>
      </c>
      <c r="AF63" s="120">
        <f t="shared" si="114"/>
        <v>0</v>
      </c>
      <c r="AG63" s="120">
        <f t="shared" si="115"/>
        <v>0</v>
      </c>
      <c r="AH63" s="120">
        <f t="shared" si="116"/>
        <v>0</v>
      </c>
      <c r="AI63" s="120">
        <f ca="1">VLOOKUP(eurostat_totals[[#This Row],[energy carrier EUCalc]],$AE$11:$BI$24,COLUMN()-COLUMN($AD$29),FALSE)*eurostat_totals[[#This Row],[2020 1]]</f>
        <v>0</v>
      </c>
      <c r="AJ63" s="120">
        <f ca="1">VLOOKUP(eurostat_totals[[#This Row],[energy carrier EUCalc]],$AE$11:$BI$24,COLUMN()-COLUMN($AD$29),FALSE)*eurostat_totals[[#This Row],[2020 1]]</f>
        <v>0</v>
      </c>
      <c r="AK63" s="120">
        <f ca="1">VLOOKUP(eurostat_totals[[#This Row],[energy carrier EUCalc]],$AE$11:$BI$24,COLUMN()-COLUMN($AD$29),FALSE)*eurostat_totals[[#This Row],[2020 1]]</f>
        <v>0</v>
      </c>
      <c r="AL63" s="120">
        <f ca="1">VLOOKUP(eurostat_totals[[#This Row],[energy carrier EUCalc]],$AE$11:$BI$24,COLUMN()-COLUMN($AD$29),FALSE)*eurostat_totals[[#This Row],[2020 1]]</f>
        <v>0</v>
      </c>
      <c r="AM63" s="120">
        <f ca="1">VLOOKUP(eurostat_totals[[#This Row],[energy carrier EUCalc]],$AE$11:$BI$24,COLUMN()-COLUMN($AD$29),FALSE)*eurostat_totals[[#This Row],[2020 1]]</f>
        <v>0</v>
      </c>
      <c r="AN63" s="120">
        <f ca="1">VLOOKUP(eurostat_totals[[#This Row],[energy carrier EUCalc]],$AE$11:$BI$24,COLUMN()-COLUMN($AD$29),FALSE)*eurostat_totals[[#This Row],[2020 1]]</f>
        <v>0</v>
      </c>
      <c r="AO63" s="120">
        <f>VLOOKUP(eurostat_totals[[#This Row],[energy carrier EUCalc]],$AE$11:$BI$24,COLUMN()-COLUMN($AD$29),FALSE)*eurostat_totals[[#This Row],[2020 1]]</f>
        <v>0</v>
      </c>
      <c r="AP63" s="120">
        <f ca="1">VLOOKUP(eurostat_totals[[#This Row],[energy carrier EUCalc]],$AE$11:$BI$24,COLUMN()-COLUMN($AD$29),FALSE)*eurostat_totals[[#This Row],[2020 1]]</f>
        <v>0</v>
      </c>
      <c r="AQ63" s="120">
        <f ca="1">VLOOKUP(eurostat_totals[[#This Row],[energy carrier EUCalc]],$AE$11:$BI$24,COLUMN()-COLUMN($AD$29),FALSE)*eurostat_totals[[#This Row],[2020 1]]</f>
        <v>0</v>
      </c>
      <c r="AR63" s="117">
        <f ca="1">VLOOKUP(eurostat_totals[[#This Row],[energy carrier EUCalc]],$AE$11:$BI$24,COLUMN()-COLUMN($AD$29),FALSE)*eurostat_totals[[#This Row],[2020 1]]</f>
        <v>0</v>
      </c>
      <c r="AS63" s="117">
        <f ca="1">VLOOKUP(eurostat_totals[[#This Row],[energy carrier EUCalc]],$AE$11:$BI$24,COLUMN()-COLUMN($AD$29),FALSE)*eurostat_totals[[#This Row],[2020 1]]</f>
        <v>0</v>
      </c>
      <c r="AT63" s="117">
        <f ca="1">VLOOKUP(eurostat_totals[[#This Row],[energy carrier EUCalc]],$AE$11:$BI$24,COLUMN()-COLUMN($AD$29),FALSE)*eurostat_totals[[#This Row],[2020 1]]</f>
        <v>0</v>
      </c>
      <c r="AU63" s="117">
        <f ca="1">VLOOKUP(eurostat_totals[[#This Row],[energy carrier EUCalc]],$AE$11:$BI$24,COLUMN()-COLUMN($AD$29),FALSE)*eurostat_totals[[#This Row],[2020 1]]</f>
        <v>0</v>
      </c>
      <c r="AV63" s="117">
        <f>VLOOKUP(eurostat_totals[[#This Row],[energy carrier EUCalc]],$AE$11:$BI$24,COLUMN()-COLUMN($AD$29),FALSE)*eurostat_totals[[#This Row],[2020 1]]</f>
        <v>0</v>
      </c>
      <c r="AW63" s="117">
        <f ca="1">VLOOKUP(eurostat_totals[[#This Row],[energy carrier EUCalc]],$AE$11:$BI$24,COLUMN()-COLUMN($AD$29),FALSE)*eurostat_totals[[#This Row],[2020 1]]</f>
        <v>0</v>
      </c>
      <c r="AX63" s="117">
        <f ca="1">VLOOKUP(eurostat_totals[[#This Row],[energy carrier EUCalc]],$AE$11:$BI$24,COLUMN()-COLUMN($AD$29),FALSE)*eurostat_totals[[#This Row],[2020 1]]</f>
        <v>0</v>
      </c>
      <c r="AY63" s="117">
        <f ca="1">VLOOKUP(eurostat_totals[[#This Row],[energy carrier EUCalc]],$AE$11:$BI$24,COLUMN()-COLUMN($AD$29),FALSE)*eurostat_totals[[#This Row],[2020 1]]</f>
        <v>0</v>
      </c>
      <c r="AZ63" s="117">
        <f ca="1">VLOOKUP(eurostat_totals[[#This Row],[energy carrier EUCalc]],$AE$11:$BI$24,COLUMN()-COLUMN($AD$29),FALSE)*eurostat_totals[[#This Row],[2020 1]]</f>
        <v>0</v>
      </c>
      <c r="BA63" s="117">
        <f ca="1">VLOOKUP(eurostat_totals[[#This Row],[energy carrier EUCalc]],$AE$11:$BI$24,COLUMN()-COLUMN($AD$29),FALSE)*eurostat_totals[[#This Row],[2020 1]]</f>
        <v>0</v>
      </c>
      <c r="BB63" s="117">
        <f ca="1">VLOOKUP(eurostat_totals[[#This Row],[energy carrier EUCalc]],$AE$11:$BI$24,COLUMN()-COLUMN($AD$29),FALSE)*eurostat_totals[[#This Row],[2020 1]]</f>
        <v>0</v>
      </c>
      <c r="BC63" s="117">
        <f>VLOOKUP(eurostat_totals[[#This Row],[energy carrier EUCalc]],$AE$11:$BI$24,COLUMN()-COLUMN($AD$29),FALSE)*eurostat_totals[[#This Row],[2020 1]]</f>
        <v>0</v>
      </c>
      <c r="BD63" s="117">
        <f ca="1">VLOOKUP(eurostat_totals[[#This Row],[energy carrier EUCalc]],$AE$11:$BI$24,COLUMN()-COLUMN($AD$29),FALSE)*eurostat_totals[[#This Row],[2020 1]]</f>
        <v>0</v>
      </c>
      <c r="BE63" s="117">
        <f ca="1">VLOOKUP(eurostat_totals[[#This Row],[energy carrier EUCalc]],$AE$11:$BI$24,COLUMN()-COLUMN($AD$29),FALSE)*eurostat_totals[[#This Row],[2020 1]]</f>
        <v>0</v>
      </c>
      <c r="BF63" s="117">
        <f ca="1">VLOOKUP(eurostat_totals[[#This Row],[energy carrier EUCalc]],$AE$11:$BI$24,COLUMN()-COLUMN($AD$29),FALSE)*eurostat_totals[[#This Row],[2020 1]]</f>
        <v>0</v>
      </c>
      <c r="BG63" s="117">
        <f ca="1">VLOOKUP(eurostat_totals[[#This Row],[energy carrier EUCalc]],$AE$11:$BI$24,COLUMN()-COLUMN($AD$29),FALSE)*eurostat_totals[[#This Row],[2020 1]]</f>
        <v>0</v>
      </c>
      <c r="BH63" s="117">
        <f ca="1">VLOOKUP(eurostat_totals[[#This Row],[energy carrier EUCalc]],$AE$11:$BI$24,COLUMN()-COLUMN($AD$29),FALSE)*eurostat_totals[[#This Row],[2020 1]]</f>
        <v>0</v>
      </c>
      <c r="BI63" s="117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117" t="str">
        <f t="shared" si="117"/>
        <v>gas-bioCroatia</v>
      </c>
      <c r="B64" s="6" t="s">
        <v>67</v>
      </c>
      <c r="C64" t="s">
        <v>22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f t="shared" si="114"/>
        <v>0</v>
      </c>
      <c r="AG64" s="120">
        <f t="shared" si="115"/>
        <v>0</v>
      </c>
      <c r="AH64" s="120">
        <f t="shared" si="116"/>
        <v>0</v>
      </c>
      <c r="AI64" s="120">
        <f ca="1">VLOOKUP(eurostat_totals[[#This Row],[energy carrier EUCalc]],$AE$11:$BI$24,COLUMN()-COLUMN($AD$29),FALSE)*eurostat_totals[[#This Row],[2020 1]]</f>
        <v>0</v>
      </c>
      <c r="AJ64" s="120">
        <f ca="1">VLOOKUP(eurostat_totals[[#This Row],[energy carrier EUCalc]],$AE$11:$BI$24,COLUMN()-COLUMN($AD$29),FALSE)*eurostat_totals[[#This Row],[2020 1]]</f>
        <v>0</v>
      </c>
      <c r="AK64" s="120">
        <f ca="1">VLOOKUP(eurostat_totals[[#This Row],[energy carrier EUCalc]],$AE$11:$BI$24,COLUMN()-COLUMN($AD$29),FALSE)*eurostat_totals[[#This Row],[2020 1]]</f>
        <v>0</v>
      </c>
      <c r="AL64" s="120">
        <f ca="1">VLOOKUP(eurostat_totals[[#This Row],[energy carrier EUCalc]],$AE$11:$BI$24,COLUMN()-COLUMN($AD$29),FALSE)*eurostat_totals[[#This Row],[2020 1]]</f>
        <v>0</v>
      </c>
      <c r="AM64" s="120">
        <f ca="1">VLOOKUP(eurostat_totals[[#This Row],[energy carrier EUCalc]],$AE$11:$BI$24,COLUMN()-COLUMN($AD$29),FALSE)*eurostat_totals[[#This Row],[2020 1]]</f>
        <v>0</v>
      </c>
      <c r="AN64" s="120">
        <f ca="1">VLOOKUP(eurostat_totals[[#This Row],[energy carrier EUCalc]],$AE$11:$BI$24,COLUMN()-COLUMN($AD$29),FALSE)*eurostat_totals[[#This Row],[2020 1]]</f>
        <v>0</v>
      </c>
      <c r="AO64" s="120">
        <f>VLOOKUP(eurostat_totals[[#This Row],[energy carrier EUCalc]],$AE$11:$BI$24,COLUMN()-COLUMN($AD$29),FALSE)*eurostat_totals[[#This Row],[2020 1]]</f>
        <v>0</v>
      </c>
      <c r="AP64" s="120">
        <f ca="1">VLOOKUP(eurostat_totals[[#This Row],[energy carrier EUCalc]],$AE$11:$BI$24,COLUMN()-COLUMN($AD$29),FALSE)*eurostat_totals[[#This Row],[2020 1]]</f>
        <v>0</v>
      </c>
      <c r="AQ64" s="120">
        <f ca="1">VLOOKUP(eurostat_totals[[#This Row],[energy carrier EUCalc]],$AE$11:$BI$24,COLUMN()-COLUMN($AD$29),FALSE)*eurostat_totals[[#This Row],[2020 1]]</f>
        <v>0</v>
      </c>
      <c r="AR64" s="117">
        <f ca="1">VLOOKUP(eurostat_totals[[#This Row],[energy carrier EUCalc]],$AE$11:$BI$24,COLUMN()-COLUMN($AD$29),FALSE)*eurostat_totals[[#This Row],[2020 1]]</f>
        <v>0</v>
      </c>
      <c r="AS64" s="117">
        <f ca="1">VLOOKUP(eurostat_totals[[#This Row],[energy carrier EUCalc]],$AE$11:$BI$24,COLUMN()-COLUMN($AD$29),FALSE)*eurostat_totals[[#This Row],[2020 1]]</f>
        <v>0</v>
      </c>
      <c r="AT64" s="117">
        <f ca="1">VLOOKUP(eurostat_totals[[#This Row],[energy carrier EUCalc]],$AE$11:$BI$24,COLUMN()-COLUMN($AD$29),FALSE)*eurostat_totals[[#This Row],[2020 1]]</f>
        <v>0</v>
      </c>
      <c r="AU64" s="117">
        <f ca="1">VLOOKUP(eurostat_totals[[#This Row],[energy carrier EUCalc]],$AE$11:$BI$24,COLUMN()-COLUMN($AD$29),FALSE)*eurostat_totals[[#This Row],[2020 1]]</f>
        <v>0</v>
      </c>
      <c r="AV64" s="117">
        <f>VLOOKUP(eurostat_totals[[#This Row],[energy carrier EUCalc]],$AE$11:$BI$24,COLUMN()-COLUMN($AD$29),FALSE)*eurostat_totals[[#This Row],[2020 1]]</f>
        <v>0</v>
      </c>
      <c r="AW64" s="117">
        <f ca="1">VLOOKUP(eurostat_totals[[#This Row],[energy carrier EUCalc]],$AE$11:$BI$24,COLUMN()-COLUMN($AD$29),FALSE)*eurostat_totals[[#This Row],[2020 1]]</f>
        <v>0</v>
      </c>
      <c r="AX64" s="117">
        <f ca="1">VLOOKUP(eurostat_totals[[#This Row],[energy carrier EUCalc]],$AE$11:$BI$24,COLUMN()-COLUMN($AD$29),FALSE)*eurostat_totals[[#This Row],[2020 1]]</f>
        <v>0</v>
      </c>
      <c r="AY64" s="117">
        <f ca="1">VLOOKUP(eurostat_totals[[#This Row],[energy carrier EUCalc]],$AE$11:$BI$24,COLUMN()-COLUMN($AD$29),FALSE)*eurostat_totals[[#This Row],[2020 1]]</f>
        <v>0</v>
      </c>
      <c r="AZ64" s="117">
        <f ca="1">VLOOKUP(eurostat_totals[[#This Row],[energy carrier EUCalc]],$AE$11:$BI$24,COLUMN()-COLUMN($AD$29),FALSE)*eurostat_totals[[#This Row],[2020 1]]</f>
        <v>0</v>
      </c>
      <c r="BA64" s="117">
        <f ca="1">VLOOKUP(eurostat_totals[[#This Row],[energy carrier EUCalc]],$AE$11:$BI$24,COLUMN()-COLUMN($AD$29),FALSE)*eurostat_totals[[#This Row],[2020 1]]</f>
        <v>0</v>
      </c>
      <c r="BB64" s="117">
        <f ca="1">VLOOKUP(eurostat_totals[[#This Row],[energy carrier EUCalc]],$AE$11:$BI$24,COLUMN()-COLUMN($AD$29),FALSE)*eurostat_totals[[#This Row],[2020 1]]</f>
        <v>0</v>
      </c>
      <c r="BC64" s="117">
        <f>VLOOKUP(eurostat_totals[[#This Row],[energy carrier EUCalc]],$AE$11:$BI$24,COLUMN()-COLUMN($AD$29),FALSE)*eurostat_totals[[#This Row],[2020 1]]</f>
        <v>0</v>
      </c>
      <c r="BD64" s="117">
        <f ca="1">VLOOKUP(eurostat_totals[[#This Row],[energy carrier EUCalc]],$AE$11:$BI$24,COLUMN()-COLUMN($AD$29),FALSE)*eurostat_totals[[#This Row],[2020 1]]</f>
        <v>0</v>
      </c>
      <c r="BE64" s="117">
        <f ca="1">VLOOKUP(eurostat_totals[[#This Row],[energy carrier EUCalc]],$AE$11:$BI$24,COLUMN()-COLUMN($AD$29),FALSE)*eurostat_totals[[#This Row],[2020 1]]</f>
        <v>0</v>
      </c>
      <c r="BF64" s="117">
        <f ca="1">VLOOKUP(eurostat_totals[[#This Row],[energy carrier EUCalc]],$AE$11:$BI$24,COLUMN()-COLUMN($AD$29),FALSE)*eurostat_totals[[#This Row],[2020 1]]</f>
        <v>0</v>
      </c>
      <c r="BG64" s="117">
        <f ca="1">VLOOKUP(eurostat_totals[[#This Row],[energy carrier EUCalc]],$AE$11:$BI$24,COLUMN()-COLUMN($AD$29),FALSE)*eurostat_totals[[#This Row],[2020 1]]</f>
        <v>0</v>
      </c>
      <c r="BH64" s="117">
        <f ca="1">VLOOKUP(eurostat_totals[[#This Row],[energy carrier EUCalc]],$AE$11:$BI$24,COLUMN()-COLUMN($AD$29),FALSE)*eurostat_totals[[#This Row],[2020 1]]</f>
        <v>0</v>
      </c>
      <c r="BI64" s="117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117" t="str">
        <f t="shared" si="117"/>
        <v>gas-bioCyprus</v>
      </c>
      <c r="B65" s="6" t="s">
        <v>67</v>
      </c>
      <c r="C65" t="s">
        <v>28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f t="shared" si="114"/>
        <v>0</v>
      </c>
      <c r="AG65" s="120">
        <f t="shared" si="115"/>
        <v>0</v>
      </c>
      <c r="AH65" s="120">
        <f t="shared" si="116"/>
        <v>0</v>
      </c>
      <c r="AI65" s="120">
        <f ca="1">VLOOKUP(eurostat_totals[[#This Row],[energy carrier EUCalc]],$AE$11:$BI$24,COLUMN()-COLUMN($AD$29),FALSE)*eurostat_totals[[#This Row],[2020 1]]</f>
        <v>0</v>
      </c>
      <c r="AJ65" s="120">
        <f ca="1">VLOOKUP(eurostat_totals[[#This Row],[energy carrier EUCalc]],$AE$11:$BI$24,COLUMN()-COLUMN($AD$29),FALSE)*eurostat_totals[[#This Row],[2020 1]]</f>
        <v>0</v>
      </c>
      <c r="AK65" s="120">
        <f ca="1">VLOOKUP(eurostat_totals[[#This Row],[energy carrier EUCalc]],$AE$11:$BI$24,COLUMN()-COLUMN($AD$29),FALSE)*eurostat_totals[[#This Row],[2020 1]]</f>
        <v>0</v>
      </c>
      <c r="AL65" s="120">
        <f ca="1">VLOOKUP(eurostat_totals[[#This Row],[energy carrier EUCalc]],$AE$11:$BI$24,COLUMN()-COLUMN($AD$29),FALSE)*eurostat_totals[[#This Row],[2020 1]]</f>
        <v>0</v>
      </c>
      <c r="AM65" s="120">
        <f ca="1">VLOOKUP(eurostat_totals[[#This Row],[energy carrier EUCalc]],$AE$11:$BI$24,COLUMN()-COLUMN($AD$29),FALSE)*eurostat_totals[[#This Row],[2020 1]]</f>
        <v>0</v>
      </c>
      <c r="AN65" s="120">
        <f ca="1">VLOOKUP(eurostat_totals[[#This Row],[energy carrier EUCalc]],$AE$11:$BI$24,COLUMN()-COLUMN($AD$29),FALSE)*eurostat_totals[[#This Row],[2020 1]]</f>
        <v>0</v>
      </c>
      <c r="AO65" s="120">
        <f>VLOOKUP(eurostat_totals[[#This Row],[energy carrier EUCalc]],$AE$11:$BI$24,COLUMN()-COLUMN($AD$29),FALSE)*eurostat_totals[[#This Row],[2020 1]]</f>
        <v>0</v>
      </c>
      <c r="AP65" s="120">
        <f ca="1">VLOOKUP(eurostat_totals[[#This Row],[energy carrier EUCalc]],$AE$11:$BI$24,COLUMN()-COLUMN($AD$29),FALSE)*eurostat_totals[[#This Row],[2020 1]]</f>
        <v>0</v>
      </c>
      <c r="AQ65" s="120">
        <f ca="1">VLOOKUP(eurostat_totals[[#This Row],[energy carrier EUCalc]],$AE$11:$BI$24,COLUMN()-COLUMN($AD$29),FALSE)*eurostat_totals[[#This Row],[2020 1]]</f>
        <v>0</v>
      </c>
      <c r="AR65" s="117">
        <f ca="1">VLOOKUP(eurostat_totals[[#This Row],[energy carrier EUCalc]],$AE$11:$BI$24,COLUMN()-COLUMN($AD$29),FALSE)*eurostat_totals[[#This Row],[2020 1]]</f>
        <v>0</v>
      </c>
      <c r="AS65" s="117">
        <f ca="1">VLOOKUP(eurostat_totals[[#This Row],[energy carrier EUCalc]],$AE$11:$BI$24,COLUMN()-COLUMN($AD$29),FALSE)*eurostat_totals[[#This Row],[2020 1]]</f>
        <v>0</v>
      </c>
      <c r="AT65" s="117">
        <f ca="1">VLOOKUP(eurostat_totals[[#This Row],[energy carrier EUCalc]],$AE$11:$BI$24,COLUMN()-COLUMN($AD$29),FALSE)*eurostat_totals[[#This Row],[2020 1]]</f>
        <v>0</v>
      </c>
      <c r="AU65" s="117">
        <f ca="1">VLOOKUP(eurostat_totals[[#This Row],[energy carrier EUCalc]],$AE$11:$BI$24,COLUMN()-COLUMN($AD$29),FALSE)*eurostat_totals[[#This Row],[2020 1]]</f>
        <v>0</v>
      </c>
      <c r="AV65" s="117">
        <f>VLOOKUP(eurostat_totals[[#This Row],[energy carrier EUCalc]],$AE$11:$BI$24,COLUMN()-COLUMN($AD$29),FALSE)*eurostat_totals[[#This Row],[2020 1]]</f>
        <v>0</v>
      </c>
      <c r="AW65" s="117">
        <f ca="1">VLOOKUP(eurostat_totals[[#This Row],[energy carrier EUCalc]],$AE$11:$BI$24,COLUMN()-COLUMN($AD$29),FALSE)*eurostat_totals[[#This Row],[2020 1]]</f>
        <v>0</v>
      </c>
      <c r="AX65" s="117">
        <f ca="1">VLOOKUP(eurostat_totals[[#This Row],[energy carrier EUCalc]],$AE$11:$BI$24,COLUMN()-COLUMN($AD$29),FALSE)*eurostat_totals[[#This Row],[2020 1]]</f>
        <v>0</v>
      </c>
      <c r="AY65" s="117">
        <f ca="1">VLOOKUP(eurostat_totals[[#This Row],[energy carrier EUCalc]],$AE$11:$BI$24,COLUMN()-COLUMN($AD$29),FALSE)*eurostat_totals[[#This Row],[2020 1]]</f>
        <v>0</v>
      </c>
      <c r="AZ65" s="117">
        <f ca="1">VLOOKUP(eurostat_totals[[#This Row],[energy carrier EUCalc]],$AE$11:$BI$24,COLUMN()-COLUMN($AD$29),FALSE)*eurostat_totals[[#This Row],[2020 1]]</f>
        <v>0</v>
      </c>
      <c r="BA65" s="117">
        <f ca="1">VLOOKUP(eurostat_totals[[#This Row],[energy carrier EUCalc]],$AE$11:$BI$24,COLUMN()-COLUMN($AD$29),FALSE)*eurostat_totals[[#This Row],[2020 1]]</f>
        <v>0</v>
      </c>
      <c r="BB65" s="117">
        <f ca="1">VLOOKUP(eurostat_totals[[#This Row],[energy carrier EUCalc]],$AE$11:$BI$24,COLUMN()-COLUMN($AD$29),FALSE)*eurostat_totals[[#This Row],[2020 1]]</f>
        <v>0</v>
      </c>
      <c r="BC65" s="117">
        <f>VLOOKUP(eurostat_totals[[#This Row],[energy carrier EUCalc]],$AE$11:$BI$24,COLUMN()-COLUMN($AD$29),FALSE)*eurostat_totals[[#This Row],[2020 1]]</f>
        <v>0</v>
      </c>
      <c r="BD65" s="117">
        <f ca="1">VLOOKUP(eurostat_totals[[#This Row],[energy carrier EUCalc]],$AE$11:$BI$24,COLUMN()-COLUMN($AD$29),FALSE)*eurostat_totals[[#This Row],[2020 1]]</f>
        <v>0</v>
      </c>
      <c r="BE65" s="117">
        <f ca="1">VLOOKUP(eurostat_totals[[#This Row],[energy carrier EUCalc]],$AE$11:$BI$24,COLUMN()-COLUMN($AD$29),FALSE)*eurostat_totals[[#This Row],[2020 1]]</f>
        <v>0</v>
      </c>
      <c r="BF65" s="117">
        <f ca="1">VLOOKUP(eurostat_totals[[#This Row],[energy carrier EUCalc]],$AE$11:$BI$24,COLUMN()-COLUMN($AD$29),FALSE)*eurostat_totals[[#This Row],[2020 1]]</f>
        <v>0</v>
      </c>
      <c r="BG65" s="117">
        <f ca="1">VLOOKUP(eurostat_totals[[#This Row],[energy carrier EUCalc]],$AE$11:$BI$24,COLUMN()-COLUMN($AD$29),FALSE)*eurostat_totals[[#This Row],[2020 1]]</f>
        <v>0</v>
      </c>
      <c r="BH65" s="117">
        <f ca="1">VLOOKUP(eurostat_totals[[#This Row],[energy carrier EUCalc]],$AE$11:$BI$24,COLUMN()-COLUMN($AD$29),FALSE)*eurostat_totals[[#This Row],[2020 1]]</f>
        <v>0</v>
      </c>
      <c r="BI65" s="117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117" t="str">
        <f t="shared" si="117"/>
        <v>gas-bioCzech Republic</v>
      </c>
      <c r="B66" s="6" t="s">
        <v>67</v>
      </c>
      <c r="C66" t="s">
        <v>13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120">
        <v>0</v>
      </c>
      <c r="AE66" s="120">
        <v>0</v>
      </c>
      <c r="AF66" s="120">
        <f t="shared" si="114"/>
        <v>0</v>
      </c>
      <c r="AG66" s="120">
        <f t="shared" si="115"/>
        <v>0</v>
      </c>
      <c r="AH66" s="120">
        <f t="shared" si="116"/>
        <v>0</v>
      </c>
      <c r="AI66" s="120">
        <f ca="1">VLOOKUP(eurostat_totals[[#This Row],[energy carrier EUCalc]],$AE$11:$BI$24,COLUMN()-COLUMN($AD$29),FALSE)*eurostat_totals[[#This Row],[2020 1]]</f>
        <v>0</v>
      </c>
      <c r="AJ66" s="120">
        <f ca="1">VLOOKUP(eurostat_totals[[#This Row],[energy carrier EUCalc]],$AE$11:$BI$24,COLUMN()-COLUMN($AD$29),FALSE)*eurostat_totals[[#This Row],[2020 1]]</f>
        <v>0</v>
      </c>
      <c r="AK66" s="120">
        <f ca="1">VLOOKUP(eurostat_totals[[#This Row],[energy carrier EUCalc]],$AE$11:$BI$24,COLUMN()-COLUMN($AD$29),FALSE)*eurostat_totals[[#This Row],[2020 1]]</f>
        <v>0</v>
      </c>
      <c r="AL66" s="120">
        <f ca="1">VLOOKUP(eurostat_totals[[#This Row],[energy carrier EUCalc]],$AE$11:$BI$24,COLUMN()-COLUMN($AD$29),FALSE)*eurostat_totals[[#This Row],[2020 1]]</f>
        <v>0</v>
      </c>
      <c r="AM66" s="120">
        <f ca="1">VLOOKUP(eurostat_totals[[#This Row],[energy carrier EUCalc]],$AE$11:$BI$24,COLUMN()-COLUMN($AD$29),FALSE)*eurostat_totals[[#This Row],[2020 1]]</f>
        <v>0</v>
      </c>
      <c r="AN66" s="120">
        <f ca="1">VLOOKUP(eurostat_totals[[#This Row],[energy carrier EUCalc]],$AE$11:$BI$24,COLUMN()-COLUMN($AD$29),FALSE)*eurostat_totals[[#This Row],[2020 1]]</f>
        <v>0</v>
      </c>
      <c r="AO66" s="120">
        <f>VLOOKUP(eurostat_totals[[#This Row],[energy carrier EUCalc]],$AE$11:$BI$24,COLUMN()-COLUMN($AD$29),FALSE)*eurostat_totals[[#This Row],[2020 1]]</f>
        <v>0</v>
      </c>
      <c r="AP66" s="120">
        <f ca="1">VLOOKUP(eurostat_totals[[#This Row],[energy carrier EUCalc]],$AE$11:$BI$24,COLUMN()-COLUMN($AD$29),FALSE)*eurostat_totals[[#This Row],[2020 1]]</f>
        <v>0</v>
      </c>
      <c r="AQ66" s="120">
        <f ca="1">VLOOKUP(eurostat_totals[[#This Row],[energy carrier EUCalc]],$AE$11:$BI$24,COLUMN()-COLUMN($AD$29),FALSE)*eurostat_totals[[#This Row],[2020 1]]</f>
        <v>0</v>
      </c>
      <c r="AR66" s="117">
        <f ca="1">VLOOKUP(eurostat_totals[[#This Row],[energy carrier EUCalc]],$AE$11:$BI$24,COLUMN()-COLUMN($AD$29),FALSE)*eurostat_totals[[#This Row],[2020 1]]</f>
        <v>0</v>
      </c>
      <c r="AS66" s="117">
        <f ca="1">VLOOKUP(eurostat_totals[[#This Row],[energy carrier EUCalc]],$AE$11:$BI$24,COLUMN()-COLUMN($AD$29),FALSE)*eurostat_totals[[#This Row],[2020 1]]</f>
        <v>0</v>
      </c>
      <c r="AT66" s="117">
        <f ca="1">VLOOKUP(eurostat_totals[[#This Row],[energy carrier EUCalc]],$AE$11:$BI$24,COLUMN()-COLUMN($AD$29),FALSE)*eurostat_totals[[#This Row],[2020 1]]</f>
        <v>0</v>
      </c>
      <c r="AU66" s="117">
        <f ca="1">VLOOKUP(eurostat_totals[[#This Row],[energy carrier EUCalc]],$AE$11:$BI$24,COLUMN()-COLUMN($AD$29),FALSE)*eurostat_totals[[#This Row],[2020 1]]</f>
        <v>0</v>
      </c>
      <c r="AV66" s="117">
        <f>VLOOKUP(eurostat_totals[[#This Row],[energy carrier EUCalc]],$AE$11:$BI$24,COLUMN()-COLUMN($AD$29),FALSE)*eurostat_totals[[#This Row],[2020 1]]</f>
        <v>0</v>
      </c>
      <c r="AW66" s="117">
        <f ca="1">VLOOKUP(eurostat_totals[[#This Row],[energy carrier EUCalc]],$AE$11:$BI$24,COLUMN()-COLUMN($AD$29),FALSE)*eurostat_totals[[#This Row],[2020 1]]</f>
        <v>0</v>
      </c>
      <c r="AX66" s="117">
        <f ca="1">VLOOKUP(eurostat_totals[[#This Row],[energy carrier EUCalc]],$AE$11:$BI$24,COLUMN()-COLUMN($AD$29),FALSE)*eurostat_totals[[#This Row],[2020 1]]</f>
        <v>0</v>
      </c>
      <c r="AY66" s="117">
        <f ca="1">VLOOKUP(eurostat_totals[[#This Row],[energy carrier EUCalc]],$AE$11:$BI$24,COLUMN()-COLUMN($AD$29),FALSE)*eurostat_totals[[#This Row],[2020 1]]</f>
        <v>0</v>
      </c>
      <c r="AZ66" s="117">
        <f ca="1">VLOOKUP(eurostat_totals[[#This Row],[energy carrier EUCalc]],$AE$11:$BI$24,COLUMN()-COLUMN($AD$29),FALSE)*eurostat_totals[[#This Row],[2020 1]]</f>
        <v>0</v>
      </c>
      <c r="BA66" s="117">
        <f ca="1">VLOOKUP(eurostat_totals[[#This Row],[energy carrier EUCalc]],$AE$11:$BI$24,COLUMN()-COLUMN($AD$29),FALSE)*eurostat_totals[[#This Row],[2020 1]]</f>
        <v>0</v>
      </c>
      <c r="BB66" s="117">
        <f ca="1">VLOOKUP(eurostat_totals[[#This Row],[energy carrier EUCalc]],$AE$11:$BI$24,COLUMN()-COLUMN($AD$29),FALSE)*eurostat_totals[[#This Row],[2020 1]]</f>
        <v>0</v>
      </c>
      <c r="BC66" s="117">
        <f>VLOOKUP(eurostat_totals[[#This Row],[energy carrier EUCalc]],$AE$11:$BI$24,COLUMN()-COLUMN($AD$29),FALSE)*eurostat_totals[[#This Row],[2020 1]]</f>
        <v>0</v>
      </c>
      <c r="BD66" s="117">
        <f ca="1">VLOOKUP(eurostat_totals[[#This Row],[energy carrier EUCalc]],$AE$11:$BI$24,COLUMN()-COLUMN($AD$29),FALSE)*eurostat_totals[[#This Row],[2020 1]]</f>
        <v>0</v>
      </c>
      <c r="BE66" s="117">
        <f ca="1">VLOOKUP(eurostat_totals[[#This Row],[energy carrier EUCalc]],$AE$11:$BI$24,COLUMN()-COLUMN($AD$29),FALSE)*eurostat_totals[[#This Row],[2020 1]]</f>
        <v>0</v>
      </c>
      <c r="BF66" s="117">
        <f ca="1">VLOOKUP(eurostat_totals[[#This Row],[energy carrier EUCalc]],$AE$11:$BI$24,COLUMN()-COLUMN($AD$29),FALSE)*eurostat_totals[[#This Row],[2020 1]]</f>
        <v>0</v>
      </c>
      <c r="BG66" s="117">
        <f ca="1">VLOOKUP(eurostat_totals[[#This Row],[energy carrier EUCalc]],$AE$11:$BI$24,COLUMN()-COLUMN($AD$29),FALSE)*eurostat_totals[[#This Row],[2020 1]]</f>
        <v>0</v>
      </c>
      <c r="BH66" s="117">
        <f ca="1">VLOOKUP(eurostat_totals[[#This Row],[energy carrier EUCalc]],$AE$11:$BI$24,COLUMN()-COLUMN($AD$29),FALSE)*eurostat_totals[[#This Row],[2020 1]]</f>
        <v>0</v>
      </c>
      <c r="BI66" s="117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117" t="str">
        <f t="shared" si="117"/>
        <v>gas-bioDenmark</v>
      </c>
      <c r="B67" s="6" t="s">
        <v>67</v>
      </c>
      <c r="C67" t="s">
        <v>17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22.504050000000003</v>
      </c>
      <c r="AC67" s="120">
        <v>71.594279999999998</v>
      </c>
      <c r="AD67" s="120">
        <v>221.79573000000002</v>
      </c>
      <c r="AE67" s="120">
        <v>371.99718000000001</v>
      </c>
      <c r="AF67" s="120">
        <f t="shared" si="114"/>
        <v>446.39661599999999</v>
      </c>
      <c r="AG67" s="120">
        <f t="shared" si="115"/>
        <v>535.67593920000002</v>
      </c>
      <c r="AH67" s="120">
        <f t="shared" si="116"/>
        <v>638.31031703999997</v>
      </c>
      <c r="AI67" s="120">
        <f ca="1">VLOOKUP(eurostat_totals[[#This Row],[energy carrier EUCalc]],$AE$11:$BI$24,COLUMN()-COLUMN($AD$29),FALSE)*eurostat_totals[[#This Row],[2020 1]]</f>
        <v>638.31031703999997</v>
      </c>
      <c r="AJ67" s="120">
        <f ca="1">VLOOKUP(eurostat_totals[[#This Row],[energy carrier EUCalc]],$AE$11:$BI$24,COLUMN()-COLUMN($AD$29),FALSE)*eurostat_totals[[#This Row],[2020 1]]</f>
        <v>638.31031703999997</v>
      </c>
      <c r="AK67" s="120">
        <f ca="1">VLOOKUP(eurostat_totals[[#This Row],[energy carrier EUCalc]],$AE$11:$BI$24,COLUMN()-COLUMN($AD$29),FALSE)*eurostat_totals[[#This Row],[2020 1]]</f>
        <v>638.31031703999997</v>
      </c>
      <c r="AL67" s="120">
        <f ca="1">VLOOKUP(eurostat_totals[[#This Row],[energy carrier EUCalc]],$AE$11:$BI$24,COLUMN()-COLUMN($AD$29),FALSE)*eurostat_totals[[#This Row],[2020 1]]</f>
        <v>638.31031703999997</v>
      </c>
      <c r="AM67" s="120">
        <f ca="1">VLOOKUP(eurostat_totals[[#This Row],[energy carrier EUCalc]],$AE$11:$BI$24,COLUMN()-COLUMN($AD$29),FALSE)*eurostat_totals[[#This Row],[2020 1]]</f>
        <v>638.31031703999997</v>
      </c>
      <c r="AN67" s="120">
        <f ca="1">VLOOKUP(eurostat_totals[[#This Row],[energy carrier EUCalc]],$AE$11:$BI$24,COLUMN()-COLUMN($AD$29),FALSE)*eurostat_totals[[#This Row],[2020 1]]</f>
        <v>638.31031703999997</v>
      </c>
      <c r="AO67" s="120">
        <f>VLOOKUP(eurostat_totals[[#This Row],[energy carrier EUCalc]],$AE$11:$BI$24,COLUMN()-COLUMN($AD$29),FALSE)*eurostat_totals[[#This Row],[2020 1]]</f>
        <v>638.31031703999997</v>
      </c>
      <c r="AP67" s="120">
        <f ca="1">VLOOKUP(eurostat_totals[[#This Row],[energy carrier EUCalc]],$AE$11:$BI$24,COLUMN()-COLUMN($AD$29),FALSE)*eurostat_totals[[#This Row],[2020 1]]</f>
        <v>638.31031703999997</v>
      </c>
      <c r="AQ67" s="120">
        <f ca="1">VLOOKUP(eurostat_totals[[#This Row],[energy carrier EUCalc]],$AE$11:$BI$24,COLUMN()-COLUMN($AD$29),FALSE)*eurostat_totals[[#This Row],[2020 1]]</f>
        <v>638.31031703999997</v>
      </c>
      <c r="AR67" s="117">
        <f ca="1">VLOOKUP(eurostat_totals[[#This Row],[energy carrier EUCalc]],$AE$11:$BI$24,COLUMN()-COLUMN($AD$29),FALSE)*eurostat_totals[[#This Row],[2020 1]]</f>
        <v>638.31031703999997</v>
      </c>
      <c r="AS67" s="117">
        <f ca="1">VLOOKUP(eurostat_totals[[#This Row],[energy carrier EUCalc]],$AE$11:$BI$24,COLUMN()-COLUMN($AD$29),FALSE)*eurostat_totals[[#This Row],[2020 1]]</f>
        <v>638.31031703999997</v>
      </c>
      <c r="AT67" s="117">
        <f ca="1">VLOOKUP(eurostat_totals[[#This Row],[energy carrier EUCalc]],$AE$11:$BI$24,COLUMN()-COLUMN($AD$29),FALSE)*eurostat_totals[[#This Row],[2020 1]]</f>
        <v>638.31031703999997</v>
      </c>
      <c r="AU67" s="117">
        <f ca="1">VLOOKUP(eurostat_totals[[#This Row],[energy carrier EUCalc]],$AE$11:$BI$24,COLUMN()-COLUMN($AD$29),FALSE)*eurostat_totals[[#This Row],[2020 1]]</f>
        <v>638.31031703999997</v>
      </c>
      <c r="AV67" s="117">
        <f>VLOOKUP(eurostat_totals[[#This Row],[energy carrier EUCalc]],$AE$11:$BI$24,COLUMN()-COLUMN($AD$29),FALSE)*eurostat_totals[[#This Row],[2020 1]]</f>
        <v>638.31031703999997</v>
      </c>
      <c r="AW67" s="117">
        <f ca="1">VLOOKUP(eurostat_totals[[#This Row],[energy carrier EUCalc]],$AE$11:$BI$24,COLUMN()-COLUMN($AD$29),FALSE)*eurostat_totals[[#This Row],[2020 1]]</f>
        <v>638.31031703999997</v>
      </c>
      <c r="AX67" s="117">
        <f ca="1">VLOOKUP(eurostat_totals[[#This Row],[energy carrier EUCalc]],$AE$11:$BI$24,COLUMN()-COLUMN($AD$29),FALSE)*eurostat_totals[[#This Row],[2020 1]]</f>
        <v>638.31031703999997</v>
      </c>
      <c r="AY67" s="117">
        <f ca="1">VLOOKUP(eurostat_totals[[#This Row],[energy carrier EUCalc]],$AE$11:$BI$24,COLUMN()-COLUMN($AD$29),FALSE)*eurostat_totals[[#This Row],[2020 1]]</f>
        <v>638.31031703999997</v>
      </c>
      <c r="AZ67" s="117">
        <f ca="1">VLOOKUP(eurostat_totals[[#This Row],[energy carrier EUCalc]],$AE$11:$BI$24,COLUMN()-COLUMN($AD$29),FALSE)*eurostat_totals[[#This Row],[2020 1]]</f>
        <v>638.31031703999997</v>
      </c>
      <c r="BA67" s="117">
        <f ca="1">VLOOKUP(eurostat_totals[[#This Row],[energy carrier EUCalc]],$AE$11:$BI$24,COLUMN()-COLUMN($AD$29),FALSE)*eurostat_totals[[#This Row],[2020 1]]</f>
        <v>638.31031703999997</v>
      </c>
      <c r="BB67" s="117">
        <f ca="1">VLOOKUP(eurostat_totals[[#This Row],[energy carrier EUCalc]],$AE$11:$BI$24,COLUMN()-COLUMN($AD$29),FALSE)*eurostat_totals[[#This Row],[2020 1]]</f>
        <v>638.31031703999997</v>
      </c>
      <c r="BC67" s="117">
        <f>VLOOKUP(eurostat_totals[[#This Row],[energy carrier EUCalc]],$AE$11:$BI$24,COLUMN()-COLUMN($AD$29),FALSE)*eurostat_totals[[#This Row],[2020 1]]</f>
        <v>638.31031703999997</v>
      </c>
      <c r="BD67" s="117">
        <f ca="1">VLOOKUP(eurostat_totals[[#This Row],[energy carrier EUCalc]],$AE$11:$BI$24,COLUMN()-COLUMN($AD$29),FALSE)*eurostat_totals[[#This Row],[2020 1]]</f>
        <v>638.31031703999997</v>
      </c>
      <c r="BE67" s="117">
        <f ca="1">VLOOKUP(eurostat_totals[[#This Row],[energy carrier EUCalc]],$AE$11:$BI$24,COLUMN()-COLUMN($AD$29),FALSE)*eurostat_totals[[#This Row],[2020 1]]</f>
        <v>638.31031703999997</v>
      </c>
      <c r="BF67" s="117">
        <f ca="1">VLOOKUP(eurostat_totals[[#This Row],[energy carrier EUCalc]],$AE$11:$BI$24,COLUMN()-COLUMN($AD$29),FALSE)*eurostat_totals[[#This Row],[2020 1]]</f>
        <v>638.31031703999997</v>
      </c>
      <c r="BG67" s="117">
        <f ca="1">VLOOKUP(eurostat_totals[[#This Row],[energy carrier EUCalc]],$AE$11:$BI$24,COLUMN()-COLUMN($AD$29),FALSE)*eurostat_totals[[#This Row],[2020 1]]</f>
        <v>638.31031703999997</v>
      </c>
      <c r="BH67" s="117">
        <f ca="1">VLOOKUP(eurostat_totals[[#This Row],[energy carrier EUCalc]],$AE$11:$BI$24,COLUMN()-COLUMN($AD$29),FALSE)*eurostat_totals[[#This Row],[2020 1]]</f>
        <v>638.31031703999997</v>
      </c>
      <c r="BI67" s="117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117" t="str">
        <f t="shared" si="117"/>
        <v>gas-bioEstonia</v>
      </c>
      <c r="B68" s="6" t="s">
        <v>67</v>
      </c>
      <c r="C68" t="s">
        <v>25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120">
        <v>0</v>
      </c>
      <c r="AE68" s="120">
        <v>0</v>
      </c>
      <c r="AF68" s="120">
        <f t="shared" si="114"/>
        <v>0</v>
      </c>
      <c r="AG68" s="120">
        <f t="shared" si="115"/>
        <v>0</v>
      </c>
      <c r="AH68" s="120">
        <f t="shared" si="116"/>
        <v>0</v>
      </c>
      <c r="AI68" s="120">
        <f ca="1">VLOOKUP(eurostat_totals[[#This Row],[energy carrier EUCalc]],$AE$11:$BI$24,COLUMN()-COLUMN($AD$29),FALSE)*eurostat_totals[[#This Row],[2020 1]]</f>
        <v>0</v>
      </c>
      <c r="AJ68" s="120">
        <f ca="1">VLOOKUP(eurostat_totals[[#This Row],[energy carrier EUCalc]],$AE$11:$BI$24,COLUMN()-COLUMN($AD$29),FALSE)*eurostat_totals[[#This Row],[2020 1]]</f>
        <v>0</v>
      </c>
      <c r="AK68" s="120">
        <f ca="1">VLOOKUP(eurostat_totals[[#This Row],[energy carrier EUCalc]],$AE$11:$BI$24,COLUMN()-COLUMN($AD$29),FALSE)*eurostat_totals[[#This Row],[2020 1]]</f>
        <v>0</v>
      </c>
      <c r="AL68" s="120">
        <f ca="1">VLOOKUP(eurostat_totals[[#This Row],[energy carrier EUCalc]],$AE$11:$BI$24,COLUMN()-COLUMN($AD$29),FALSE)*eurostat_totals[[#This Row],[2020 1]]</f>
        <v>0</v>
      </c>
      <c r="AM68" s="120">
        <f ca="1">VLOOKUP(eurostat_totals[[#This Row],[energy carrier EUCalc]],$AE$11:$BI$24,COLUMN()-COLUMN($AD$29),FALSE)*eurostat_totals[[#This Row],[2020 1]]</f>
        <v>0</v>
      </c>
      <c r="AN68" s="120">
        <f ca="1">VLOOKUP(eurostat_totals[[#This Row],[energy carrier EUCalc]],$AE$11:$BI$24,COLUMN()-COLUMN($AD$29),FALSE)*eurostat_totals[[#This Row],[2020 1]]</f>
        <v>0</v>
      </c>
      <c r="AO68" s="120">
        <f>VLOOKUP(eurostat_totals[[#This Row],[energy carrier EUCalc]],$AE$11:$BI$24,COLUMN()-COLUMN($AD$29),FALSE)*eurostat_totals[[#This Row],[2020 1]]</f>
        <v>0</v>
      </c>
      <c r="AP68" s="120">
        <f ca="1">VLOOKUP(eurostat_totals[[#This Row],[energy carrier EUCalc]],$AE$11:$BI$24,COLUMN()-COLUMN($AD$29),FALSE)*eurostat_totals[[#This Row],[2020 1]]</f>
        <v>0</v>
      </c>
      <c r="AQ68" s="120">
        <f ca="1">VLOOKUP(eurostat_totals[[#This Row],[energy carrier EUCalc]],$AE$11:$BI$24,COLUMN()-COLUMN($AD$29),FALSE)*eurostat_totals[[#This Row],[2020 1]]</f>
        <v>0</v>
      </c>
      <c r="AR68" s="117">
        <f ca="1">VLOOKUP(eurostat_totals[[#This Row],[energy carrier EUCalc]],$AE$11:$BI$24,COLUMN()-COLUMN($AD$29),FALSE)*eurostat_totals[[#This Row],[2020 1]]</f>
        <v>0</v>
      </c>
      <c r="AS68" s="117">
        <f ca="1">VLOOKUP(eurostat_totals[[#This Row],[energy carrier EUCalc]],$AE$11:$BI$24,COLUMN()-COLUMN($AD$29),FALSE)*eurostat_totals[[#This Row],[2020 1]]</f>
        <v>0</v>
      </c>
      <c r="AT68" s="117">
        <f ca="1">VLOOKUP(eurostat_totals[[#This Row],[energy carrier EUCalc]],$AE$11:$BI$24,COLUMN()-COLUMN($AD$29),FALSE)*eurostat_totals[[#This Row],[2020 1]]</f>
        <v>0</v>
      </c>
      <c r="AU68" s="117">
        <f ca="1">VLOOKUP(eurostat_totals[[#This Row],[energy carrier EUCalc]],$AE$11:$BI$24,COLUMN()-COLUMN($AD$29),FALSE)*eurostat_totals[[#This Row],[2020 1]]</f>
        <v>0</v>
      </c>
      <c r="AV68" s="117">
        <f>VLOOKUP(eurostat_totals[[#This Row],[energy carrier EUCalc]],$AE$11:$BI$24,COLUMN()-COLUMN($AD$29),FALSE)*eurostat_totals[[#This Row],[2020 1]]</f>
        <v>0</v>
      </c>
      <c r="AW68" s="117">
        <f ca="1">VLOOKUP(eurostat_totals[[#This Row],[energy carrier EUCalc]],$AE$11:$BI$24,COLUMN()-COLUMN($AD$29),FALSE)*eurostat_totals[[#This Row],[2020 1]]</f>
        <v>0</v>
      </c>
      <c r="AX68" s="117">
        <f ca="1">VLOOKUP(eurostat_totals[[#This Row],[energy carrier EUCalc]],$AE$11:$BI$24,COLUMN()-COLUMN($AD$29),FALSE)*eurostat_totals[[#This Row],[2020 1]]</f>
        <v>0</v>
      </c>
      <c r="AY68" s="117">
        <f ca="1">VLOOKUP(eurostat_totals[[#This Row],[energy carrier EUCalc]],$AE$11:$BI$24,COLUMN()-COLUMN($AD$29),FALSE)*eurostat_totals[[#This Row],[2020 1]]</f>
        <v>0</v>
      </c>
      <c r="AZ68" s="117">
        <f ca="1">VLOOKUP(eurostat_totals[[#This Row],[energy carrier EUCalc]],$AE$11:$BI$24,COLUMN()-COLUMN($AD$29),FALSE)*eurostat_totals[[#This Row],[2020 1]]</f>
        <v>0</v>
      </c>
      <c r="BA68" s="117">
        <f ca="1">VLOOKUP(eurostat_totals[[#This Row],[energy carrier EUCalc]],$AE$11:$BI$24,COLUMN()-COLUMN($AD$29),FALSE)*eurostat_totals[[#This Row],[2020 1]]</f>
        <v>0</v>
      </c>
      <c r="BB68" s="117">
        <f ca="1">VLOOKUP(eurostat_totals[[#This Row],[energy carrier EUCalc]],$AE$11:$BI$24,COLUMN()-COLUMN($AD$29),FALSE)*eurostat_totals[[#This Row],[2020 1]]</f>
        <v>0</v>
      </c>
      <c r="BC68" s="117">
        <f>VLOOKUP(eurostat_totals[[#This Row],[energy carrier EUCalc]],$AE$11:$BI$24,COLUMN()-COLUMN($AD$29),FALSE)*eurostat_totals[[#This Row],[2020 1]]</f>
        <v>0</v>
      </c>
      <c r="BD68" s="117">
        <f ca="1">VLOOKUP(eurostat_totals[[#This Row],[energy carrier EUCalc]],$AE$11:$BI$24,COLUMN()-COLUMN($AD$29),FALSE)*eurostat_totals[[#This Row],[2020 1]]</f>
        <v>0</v>
      </c>
      <c r="BE68" s="117">
        <f ca="1">VLOOKUP(eurostat_totals[[#This Row],[energy carrier EUCalc]],$AE$11:$BI$24,COLUMN()-COLUMN($AD$29),FALSE)*eurostat_totals[[#This Row],[2020 1]]</f>
        <v>0</v>
      </c>
      <c r="BF68" s="117">
        <f ca="1">VLOOKUP(eurostat_totals[[#This Row],[energy carrier EUCalc]],$AE$11:$BI$24,COLUMN()-COLUMN($AD$29),FALSE)*eurostat_totals[[#This Row],[2020 1]]</f>
        <v>0</v>
      </c>
      <c r="BG68" s="117">
        <f ca="1">VLOOKUP(eurostat_totals[[#This Row],[energy carrier EUCalc]],$AE$11:$BI$24,COLUMN()-COLUMN($AD$29),FALSE)*eurostat_totals[[#This Row],[2020 1]]</f>
        <v>0</v>
      </c>
      <c r="BH68" s="117">
        <f ca="1">VLOOKUP(eurostat_totals[[#This Row],[energy carrier EUCalc]],$AE$11:$BI$24,COLUMN()-COLUMN($AD$29),FALSE)*eurostat_totals[[#This Row],[2020 1]]</f>
        <v>0</v>
      </c>
      <c r="BI68" s="117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117" t="str">
        <f t="shared" si="117"/>
        <v>gas-bioFinland</v>
      </c>
      <c r="B69" s="6" t="s">
        <v>67</v>
      </c>
      <c r="C69" t="s">
        <v>11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f t="shared" si="114"/>
        <v>0</v>
      </c>
      <c r="AG69" s="120">
        <f t="shared" si="115"/>
        <v>0</v>
      </c>
      <c r="AH69" s="120">
        <f t="shared" si="116"/>
        <v>0</v>
      </c>
      <c r="AI69" s="120">
        <f ca="1">VLOOKUP(eurostat_totals[[#This Row],[energy carrier EUCalc]],$AE$11:$BI$24,COLUMN()-COLUMN($AD$29),FALSE)*eurostat_totals[[#This Row],[2020 1]]</f>
        <v>0</v>
      </c>
      <c r="AJ69" s="120">
        <f ca="1">VLOOKUP(eurostat_totals[[#This Row],[energy carrier EUCalc]],$AE$11:$BI$24,COLUMN()-COLUMN($AD$29),FALSE)*eurostat_totals[[#This Row],[2020 1]]</f>
        <v>0</v>
      </c>
      <c r="AK69" s="120">
        <f ca="1">VLOOKUP(eurostat_totals[[#This Row],[energy carrier EUCalc]],$AE$11:$BI$24,COLUMN()-COLUMN($AD$29),FALSE)*eurostat_totals[[#This Row],[2020 1]]</f>
        <v>0</v>
      </c>
      <c r="AL69" s="120">
        <f ca="1">VLOOKUP(eurostat_totals[[#This Row],[energy carrier EUCalc]],$AE$11:$BI$24,COLUMN()-COLUMN($AD$29),FALSE)*eurostat_totals[[#This Row],[2020 1]]</f>
        <v>0</v>
      </c>
      <c r="AM69" s="120">
        <f ca="1">VLOOKUP(eurostat_totals[[#This Row],[energy carrier EUCalc]],$AE$11:$BI$24,COLUMN()-COLUMN($AD$29),FALSE)*eurostat_totals[[#This Row],[2020 1]]</f>
        <v>0</v>
      </c>
      <c r="AN69" s="120">
        <f ca="1">VLOOKUP(eurostat_totals[[#This Row],[energy carrier EUCalc]],$AE$11:$BI$24,COLUMN()-COLUMN($AD$29),FALSE)*eurostat_totals[[#This Row],[2020 1]]</f>
        <v>0</v>
      </c>
      <c r="AO69" s="120">
        <f>VLOOKUP(eurostat_totals[[#This Row],[energy carrier EUCalc]],$AE$11:$BI$24,COLUMN()-COLUMN($AD$29),FALSE)*eurostat_totals[[#This Row],[2020 1]]</f>
        <v>0</v>
      </c>
      <c r="AP69" s="120">
        <f ca="1">VLOOKUP(eurostat_totals[[#This Row],[energy carrier EUCalc]],$AE$11:$BI$24,COLUMN()-COLUMN($AD$29),FALSE)*eurostat_totals[[#This Row],[2020 1]]</f>
        <v>0</v>
      </c>
      <c r="AQ69" s="120">
        <f ca="1">VLOOKUP(eurostat_totals[[#This Row],[energy carrier EUCalc]],$AE$11:$BI$24,COLUMN()-COLUMN($AD$29),FALSE)*eurostat_totals[[#This Row],[2020 1]]</f>
        <v>0</v>
      </c>
      <c r="AR69" s="117">
        <f ca="1">VLOOKUP(eurostat_totals[[#This Row],[energy carrier EUCalc]],$AE$11:$BI$24,COLUMN()-COLUMN($AD$29),FALSE)*eurostat_totals[[#This Row],[2020 1]]</f>
        <v>0</v>
      </c>
      <c r="AS69" s="117">
        <f ca="1">VLOOKUP(eurostat_totals[[#This Row],[energy carrier EUCalc]],$AE$11:$BI$24,COLUMN()-COLUMN($AD$29),FALSE)*eurostat_totals[[#This Row],[2020 1]]</f>
        <v>0</v>
      </c>
      <c r="AT69" s="117">
        <f ca="1">VLOOKUP(eurostat_totals[[#This Row],[energy carrier EUCalc]],$AE$11:$BI$24,COLUMN()-COLUMN($AD$29),FALSE)*eurostat_totals[[#This Row],[2020 1]]</f>
        <v>0</v>
      </c>
      <c r="AU69" s="117">
        <f ca="1">VLOOKUP(eurostat_totals[[#This Row],[energy carrier EUCalc]],$AE$11:$BI$24,COLUMN()-COLUMN($AD$29),FALSE)*eurostat_totals[[#This Row],[2020 1]]</f>
        <v>0</v>
      </c>
      <c r="AV69" s="117">
        <f>VLOOKUP(eurostat_totals[[#This Row],[energy carrier EUCalc]],$AE$11:$BI$24,COLUMN()-COLUMN($AD$29),FALSE)*eurostat_totals[[#This Row],[2020 1]]</f>
        <v>0</v>
      </c>
      <c r="AW69" s="117">
        <f ca="1">VLOOKUP(eurostat_totals[[#This Row],[energy carrier EUCalc]],$AE$11:$BI$24,COLUMN()-COLUMN($AD$29),FALSE)*eurostat_totals[[#This Row],[2020 1]]</f>
        <v>0</v>
      </c>
      <c r="AX69" s="117">
        <f ca="1">VLOOKUP(eurostat_totals[[#This Row],[energy carrier EUCalc]],$AE$11:$BI$24,COLUMN()-COLUMN($AD$29),FALSE)*eurostat_totals[[#This Row],[2020 1]]</f>
        <v>0</v>
      </c>
      <c r="AY69" s="117">
        <f ca="1">VLOOKUP(eurostat_totals[[#This Row],[energy carrier EUCalc]],$AE$11:$BI$24,COLUMN()-COLUMN($AD$29),FALSE)*eurostat_totals[[#This Row],[2020 1]]</f>
        <v>0</v>
      </c>
      <c r="AZ69" s="117">
        <f ca="1">VLOOKUP(eurostat_totals[[#This Row],[energy carrier EUCalc]],$AE$11:$BI$24,COLUMN()-COLUMN($AD$29),FALSE)*eurostat_totals[[#This Row],[2020 1]]</f>
        <v>0</v>
      </c>
      <c r="BA69" s="117">
        <f ca="1">VLOOKUP(eurostat_totals[[#This Row],[energy carrier EUCalc]],$AE$11:$BI$24,COLUMN()-COLUMN($AD$29),FALSE)*eurostat_totals[[#This Row],[2020 1]]</f>
        <v>0</v>
      </c>
      <c r="BB69" s="117">
        <f ca="1">VLOOKUP(eurostat_totals[[#This Row],[energy carrier EUCalc]],$AE$11:$BI$24,COLUMN()-COLUMN($AD$29),FALSE)*eurostat_totals[[#This Row],[2020 1]]</f>
        <v>0</v>
      </c>
      <c r="BC69" s="117">
        <f>VLOOKUP(eurostat_totals[[#This Row],[energy carrier EUCalc]],$AE$11:$BI$24,COLUMN()-COLUMN($AD$29),FALSE)*eurostat_totals[[#This Row],[2020 1]]</f>
        <v>0</v>
      </c>
      <c r="BD69" s="117">
        <f ca="1">VLOOKUP(eurostat_totals[[#This Row],[energy carrier EUCalc]],$AE$11:$BI$24,COLUMN()-COLUMN($AD$29),FALSE)*eurostat_totals[[#This Row],[2020 1]]</f>
        <v>0</v>
      </c>
      <c r="BE69" s="117">
        <f ca="1">VLOOKUP(eurostat_totals[[#This Row],[energy carrier EUCalc]],$AE$11:$BI$24,COLUMN()-COLUMN($AD$29),FALSE)*eurostat_totals[[#This Row],[2020 1]]</f>
        <v>0</v>
      </c>
      <c r="BF69" s="117">
        <f ca="1">VLOOKUP(eurostat_totals[[#This Row],[energy carrier EUCalc]],$AE$11:$BI$24,COLUMN()-COLUMN($AD$29),FALSE)*eurostat_totals[[#This Row],[2020 1]]</f>
        <v>0</v>
      </c>
      <c r="BG69" s="117">
        <f ca="1">VLOOKUP(eurostat_totals[[#This Row],[energy carrier EUCalc]],$AE$11:$BI$24,COLUMN()-COLUMN($AD$29),FALSE)*eurostat_totals[[#This Row],[2020 1]]</f>
        <v>0</v>
      </c>
      <c r="BH69" s="117">
        <f ca="1">VLOOKUP(eurostat_totals[[#This Row],[energy carrier EUCalc]],$AE$11:$BI$24,COLUMN()-COLUMN($AD$29),FALSE)*eurostat_totals[[#This Row],[2020 1]]</f>
        <v>0</v>
      </c>
      <c r="BI69" s="117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117" t="str">
        <f t="shared" si="117"/>
        <v>gas-bioFrance</v>
      </c>
      <c r="B70" s="6" t="s">
        <v>67</v>
      </c>
      <c r="C70" t="s">
        <v>3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f t="shared" si="114"/>
        <v>0</v>
      </c>
      <c r="AG70" s="120">
        <f t="shared" si="115"/>
        <v>0</v>
      </c>
      <c r="AH70" s="120">
        <f t="shared" si="116"/>
        <v>0</v>
      </c>
      <c r="AI70" s="120">
        <f ca="1">VLOOKUP(eurostat_totals[[#This Row],[energy carrier EUCalc]],$AE$11:$BI$24,COLUMN()-COLUMN($AD$29),FALSE)*eurostat_totals[[#This Row],[2020 1]]</f>
        <v>0</v>
      </c>
      <c r="AJ70" s="120">
        <f ca="1">VLOOKUP(eurostat_totals[[#This Row],[energy carrier EUCalc]],$AE$11:$BI$24,COLUMN()-COLUMN($AD$29),FALSE)*eurostat_totals[[#This Row],[2020 1]]</f>
        <v>0</v>
      </c>
      <c r="AK70" s="120">
        <f ca="1">VLOOKUP(eurostat_totals[[#This Row],[energy carrier EUCalc]],$AE$11:$BI$24,COLUMN()-COLUMN($AD$29),FALSE)*eurostat_totals[[#This Row],[2020 1]]</f>
        <v>0</v>
      </c>
      <c r="AL70" s="120">
        <f ca="1">VLOOKUP(eurostat_totals[[#This Row],[energy carrier EUCalc]],$AE$11:$BI$24,COLUMN()-COLUMN($AD$29),FALSE)*eurostat_totals[[#This Row],[2020 1]]</f>
        <v>0</v>
      </c>
      <c r="AM70" s="120">
        <f ca="1">VLOOKUP(eurostat_totals[[#This Row],[energy carrier EUCalc]],$AE$11:$BI$24,COLUMN()-COLUMN($AD$29),FALSE)*eurostat_totals[[#This Row],[2020 1]]</f>
        <v>0</v>
      </c>
      <c r="AN70" s="120">
        <f ca="1">VLOOKUP(eurostat_totals[[#This Row],[energy carrier EUCalc]],$AE$11:$BI$24,COLUMN()-COLUMN($AD$29),FALSE)*eurostat_totals[[#This Row],[2020 1]]</f>
        <v>0</v>
      </c>
      <c r="AO70" s="120">
        <f>VLOOKUP(eurostat_totals[[#This Row],[energy carrier EUCalc]],$AE$11:$BI$24,COLUMN()-COLUMN($AD$29),FALSE)*eurostat_totals[[#This Row],[2020 1]]</f>
        <v>0</v>
      </c>
      <c r="AP70" s="120">
        <f ca="1">VLOOKUP(eurostat_totals[[#This Row],[energy carrier EUCalc]],$AE$11:$BI$24,COLUMN()-COLUMN($AD$29),FALSE)*eurostat_totals[[#This Row],[2020 1]]</f>
        <v>0</v>
      </c>
      <c r="AQ70" s="120">
        <f ca="1">VLOOKUP(eurostat_totals[[#This Row],[energy carrier EUCalc]],$AE$11:$BI$24,COLUMN()-COLUMN($AD$29),FALSE)*eurostat_totals[[#This Row],[2020 1]]</f>
        <v>0</v>
      </c>
      <c r="AR70" s="117">
        <f ca="1">VLOOKUP(eurostat_totals[[#This Row],[energy carrier EUCalc]],$AE$11:$BI$24,COLUMN()-COLUMN($AD$29),FALSE)*eurostat_totals[[#This Row],[2020 1]]</f>
        <v>0</v>
      </c>
      <c r="AS70" s="117">
        <f ca="1">VLOOKUP(eurostat_totals[[#This Row],[energy carrier EUCalc]],$AE$11:$BI$24,COLUMN()-COLUMN($AD$29),FALSE)*eurostat_totals[[#This Row],[2020 1]]</f>
        <v>0</v>
      </c>
      <c r="AT70" s="117">
        <f ca="1">VLOOKUP(eurostat_totals[[#This Row],[energy carrier EUCalc]],$AE$11:$BI$24,COLUMN()-COLUMN($AD$29),FALSE)*eurostat_totals[[#This Row],[2020 1]]</f>
        <v>0</v>
      </c>
      <c r="AU70" s="117">
        <f ca="1">VLOOKUP(eurostat_totals[[#This Row],[energy carrier EUCalc]],$AE$11:$BI$24,COLUMN()-COLUMN($AD$29),FALSE)*eurostat_totals[[#This Row],[2020 1]]</f>
        <v>0</v>
      </c>
      <c r="AV70" s="117">
        <f>VLOOKUP(eurostat_totals[[#This Row],[energy carrier EUCalc]],$AE$11:$BI$24,COLUMN()-COLUMN($AD$29),FALSE)*eurostat_totals[[#This Row],[2020 1]]</f>
        <v>0</v>
      </c>
      <c r="AW70" s="117">
        <f ca="1">VLOOKUP(eurostat_totals[[#This Row],[energy carrier EUCalc]],$AE$11:$BI$24,COLUMN()-COLUMN($AD$29),FALSE)*eurostat_totals[[#This Row],[2020 1]]</f>
        <v>0</v>
      </c>
      <c r="AX70" s="117">
        <f ca="1">VLOOKUP(eurostat_totals[[#This Row],[energy carrier EUCalc]],$AE$11:$BI$24,COLUMN()-COLUMN($AD$29),FALSE)*eurostat_totals[[#This Row],[2020 1]]</f>
        <v>0</v>
      </c>
      <c r="AY70" s="117">
        <f ca="1">VLOOKUP(eurostat_totals[[#This Row],[energy carrier EUCalc]],$AE$11:$BI$24,COLUMN()-COLUMN($AD$29),FALSE)*eurostat_totals[[#This Row],[2020 1]]</f>
        <v>0</v>
      </c>
      <c r="AZ70" s="117">
        <f ca="1">VLOOKUP(eurostat_totals[[#This Row],[energy carrier EUCalc]],$AE$11:$BI$24,COLUMN()-COLUMN($AD$29),FALSE)*eurostat_totals[[#This Row],[2020 1]]</f>
        <v>0</v>
      </c>
      <c r="BA70" s="117">
        <f ca="1">VLOOKUP(eurostat_totals[[#This Row],[energy carrier EUCalc]],$AE$11:$BI$24,COLUMN()-COLUMN($AD$29),FALSE)*eurostat_totals[[#This Row],[2020 1]]</f>
        <v>0</v>
      </c>
      <c r="BB70" s="117">
        <f ca="1">VLOOKUP(eurostat_totals[[#This Row],[energy carrier EUCalc]],$AE$11:$BI$24,COLUMN()-COLUMN($AD$29),FALSE)*eurostat_totals[[#This Row],[2020 1]]</f>
        <v>0</v>
      </c>
      <c r="BC70" s="117">
        <f>VLOOKUP(eurostat_totals[[#This Row],[energy carrier EUCalc]],$AE$11:$BI$24,COLUMN()-COLUMN($AD$29),FALSE)*eurostat_totals[[#This Row],[2020 1]]</f>
        <v>0</v>
      </c>
      <c r="BD70" s="117">
        <f ca="1">VLOOKUP(eurostat_totals[[#This Row],[energy carrier EUCalc]],$AE$11:$BI$24,COLUMN()-COLUMN($AD$29),FALSE)*eurostat_totals[[#This Row],[2020 1]]</f>
        <v>0</v>
      </c>
      <c r="BE70" s="117">
        <f ca="1">VLOOKUP(eurostat_totals[[#This Row],[energy carrier EUCalc]],$AE$11:$BI$24,COLUMN()-COLUMN($AD$29),FALSE)*eurostat_totals[[#This Row],[2020 1]]</f>
        <v>0</v>
      </c>
      <c r="BF70" s="117">
        <f ca="1">VLOOKUP(eurostat_totals[[#This Row],[energy carrier EUCalc]],$AE$11:$BI$24,COLUMN()-COLUMN($AD$29),FALSE)*eurostat_totals[[#This Row],[2020 1]]</f>
        <v>0</v>
      </c>
      <c r="BG70" s="117">
        <f ca="1">VLOOKUP(eurostat_totals[[#This Row],[energy carrier EUCalc]],$AE$11:$BI$24,COLUMN()-COLUMN($AD$29),FALSE)*eurostat_totals[[#This Row],[2020 1]]</f>
        <v>0</v>
      </c>
      <c r="BH70" s="117">
        <f ca="1">VLOOKUP(eurostat_totals[[#This Row],[energy carrier EUCalc]],$AE$11:$BI$24,COLUMN()-COLUMN($AD$29),FALSE)*eurostat_totals[[#This Row],[2020 1]]</f>
        <v>0</v>
      </c>
      <c r="BI70" s="117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117" t="str">
        <f t="shared" si="117"/>
        <v>gas-bioGermany</v>
      </c>
      <c r="B71" s="6" t="s">
        <v>67</v>
      </c>
      <c r="C71" t="s">
        <v>2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3750.2795800000004</v>
      </c>
      <c r="AF71" s="120">
        <f t="shared" si="114"/>
        <v>4500.3354960000006</v>
      </c>
      <c r="AG71" s="120">
        <f t="shared" si="115"/>
        <v>5400.4025952000011</v>
      </c>
      <c r="AH71" s="120">
        <f t="shared" si="116"/>
        <v>6480.4831142400017</v>
      </c>
      <c r="AI71" s="120">
        <f ca="1">VLOOKUP(eurostat_totals[[#This Row],[energy carrier EUCalc]],$AE$11:$BI$24,COLUMN()-COLUMN($AD$29),FALSE)*eurostat_totals[[#This Row],[2020 1]]</f>
        <v>6480.4831142400017</v>
      </c>
      <c r="AJ71" s="120">
        <f ca="1">VLOOKUP(eurostat_totals[[#This Row],[energy carrier EUCalc]],$AE$11:$BI$24,COLUMN()-COLUMN($AD$29),FALSE)*eurostat_totals[[#This Row],[2020 1]]</f>
        <v>6480.4831142400017</v>
      </c>
      <c r="AK71" s="120">
        <f ca="1">VLOOKUP(eurostat_totals[[#This Row],[energy carrier EUCalc]],$AE$11:$BI$24,COLUMN()-COLUMN($AD$29),FALSE)*eurostat_totals[[#This Row],[2020 1]]</f>
        <v>6480.4831142400017</v>
      </c>
      <c r="AL71" s="120">
        <f ca="1">VLOOKUP(eurostat_totals[[#This Row],[energy carrier EUCalc]],$AE$11:$BI$24,COLUMN()-COLUMN($AD$29),FALSE)*eurostat_totals[[#This Row],[2020 1]]</f>
        <v>6480.4831142400017</v>
      </c>
      <c r="AM71" s="120">
        <f ca="1">VLOOKUP(eurostat_totals[[#This Row],[energy carrier EUCalc]],$AE$11:$BI$24,COLUMN()-COLUMN($AD$29),FALSE)*eurostat_totals[[#This Row],[2020 1]]</f>
        <v>6480.4831142400017</v>
      </c>
      <c r="AN71" s="120">
        <f ca="1">VLOOKUP(eurostat_totals[[#This Row],[energy carrier EUCalc]],$AE$11:$BI$24,COLUMN()-COLUMN($AD$29),FALSE)*eurostat_totals[[#This Row],[2020 1]]</f>
        <v>6480.4831142400017</v>
      </c>
      <c r="AO71" s="120">
        <f>VLOOKUP(eurostat_totals[[#This Row],[energy carrier EUCalc]],$AE$11:$BI$24,COLUMN()-COLUMN($AD$29),FALSE)*eurostat_totals[[#This Row],[2020 1]]</f>
        <v>6480.4831142400017</v>
      </c>
      <c r="AP71" s="120">
        <f ca="1">VLOOKUP(eurostat_totals[[#This Row],[energy carrier EUCalc]],$AE$11:$BI$24,COLUMN()-COLUMN($AD$29),FALSE)*eurostat_totals[[#This Row],[2020 1]]</f>
        <v>6480.4831142400017</v>
      </c>
      <c r="AQ71" s="120">
        <f ca="1">VLOOKUP(eurostat_totals[[#This Row],[energy carrier EUCalc]],$AE$11:$BI$24,COLUMN()-COLUMN($AD$29),FALSE)*eurostat_totals[[#This Row],[2020 1]]</f>
        <v>6480.4831142400017</v>
      </c>
      <c r="AR71" s="117">
        <f ca="1">VLOOKUP(eurostat_totals[[#This Row],[energy carrier EUCalc]],$AE$11:$BI$24,COLUMN()-COLUMN($AD$29),FALSE)*eurostat_totals[[#This Row],[2020 1]]</f>
        <v>6480.4831142400017</v>
      </c>
      <c r="AS71" s="117">
        <f ca="1">VLOOKUP(eurostat_totals[[#This Row],[energy carrier EUCalc]],$AE$11:$BI$24,COLUMN()-COLUMN($AD$29),FALSE)*eurostat_totals[[#This Row],[2020 1]]</f>
        <v>6480.4831142400017</v>
      </c>
      <c r="AT71" s="117">
        <f ca="1">VLOOKUP(eurostat_totals[[#This Row],[energy carrier EUCalc]],$AE$11:$BI$24,COLUMN()-COLUMN($AD$29),FALSE)*eurostat_totals[[#This Row],[2020 1]]</f>
        <v>6480.4831142400017</v>
      </c>
      <c r="AU71" s="117">
        <f ca="1">VLOOKUP(eurostat_totals[[#This Row],[energy carrier EUCalc]],$AE$11:$BI$24,COLUMN()-COLUMN($AD$29),FALSE)*eurostat_totals[[#This Row],[2020 1]]</f>
        <v>6480.4831142400017</v>
      </c>
      <c r="AV71" s="117">
        <f>VLOOKUP(eurostat_totals[[#This Row],[energy carrier EUCalc]],$AE$11:$BI$24,COLUMN()-COLUMN($AD$29),FALSE)*eurostat_totals[[#This Row],[2020 1]]</f>
        <v>6480.4831142400017</v>
      </c>
      <c r="AW71" s="117">
        <f ca="1">VLOOKUP(eurostat_totals[[#This Row],[energy carrier EUCalc]],$AE$11:$BI$24,COLUMN()-COLUMN($AD$29),FALSE)*eurostat_totals[[#This Row],[2020 1]]</f>
        <v>6480.4831142400017</v>
      </c>
      <c r="AX71" s="117">
        <f ca="1">VLOOKUP(eurostat_totals[[#This Row],[energy carrier EUCalc]],$AE$11:$BI$24,COLUMN()-COLUMN($AD$29),FALSE)*eurostat_totals[[#This Row],[2020 1]]</f>
        <v>6480.4831142400017</v>
      </c>
      <c r="AY71" s="117">
        <f ca="1">VLOOKUP(eurostat_totals[[#This Row],[energy carrier EUCalc]],$AE$11:$BI$24,COLUMN()-COLUMN($AD$29),FALSE)*eurostat_totals[[#This Row],[2020 1]]</f>
        <v>6480.4831142400017</v>
      </c>
      <c r="AZ71" s="117">
        <f ca="1">VLOOKUP(eurostat_totals[[#This Row],[energy carrier EUCalc]],$AE$11:$BI$24,COLUMN()-COLUMN($AD$29),FALSE)*eurostat_totals[[#This Row],[2020 1]]</f>
        <v>6480.4831142400017</v>
      </c>
      <c r="BA71" s="117">
        <f ca="1">VLOOKUP(eurostat_totals[[#This Row],[energy carrier EUCalc]],$AE$11:$BI$24,COLUMN()-COLUMN($AD$29),FALSE)*eurostat_totals[[#This Row],[2020 1]]</f>
        <v>6480.4831142400017</v>
      </c>
      <c r="BB71" s="117">
        <f ca="1">VLOOKUP(eurostat_totals[[#This Row],[energy carrier EUCalc]],$AE$11:$BI$24,COLUMN()-COLUMN($AD$29),FALSE)*eurostat_totals[[#This Row],[2020 1]]</f>
        <v>6480.4831142400017</v>
      </c>
      <c r="BC71" s="117">
        <f>VLOOKUP(eurostat_totals[[#This Row],[energy carrier EUCalc]],$AE$11:$BI$24,COLUMN()-COLUMN($AD$29),FALSE)*eurostat_totals[[#This Row],[2020 1]]</f>
        <v>6480.4831142400017</v>
      </c>
      <c r="BD71" s="117">
        <f ca="1">VLOOKUP(eurostat_totals[[#This Row],[energy carrier EUCalc]],$AE$11:$BI$24,COLUMN()-COLUMN($AD$29),FALSE)*eurostat_totals[[#This Row],[2020 1]]</f>
        <v>6480.4831142400017</v>
      </c>
      <c r="BE71" s="117">
        <f ca="1">VLOOKUP(eurostat_totals[[#This Row],[energy carrier EUCalc]],$AE$11:$BI$24,COLUMN()-COLUMN($AD$29),FALSE)*eurostat_totals[[#This Row],[2020 1]]</f>
        <v>6480.4831142400017</v>
      </c>
      <c r="BF71" s="117">
        <f ca="1">VLOOKUP(eurostat_totals[[#This Row],[energy carrier EUCalc]],$AE$11:$BI$24,COLUMN()-COLUMN($AD$29),FALSE)*eurostat_totals[[#This Row],[2020 1]]</f>
        <v>6480.4831142400017</v>
      </c>
      <c r="BG71" s="117">
        <f ca="1">VLOOKUP(eurostat_totals[[#This Row],[energy carrier EUCalc]],$AE$11:$BI$24,COLUMN()-COLUMN($AD$29),FALSE)*eurostat_totals[[#This Row],[2020 1]]</f>
        <v>6480.4831142400017</v>
      </c>
      <c r="BH71" s="117">
        <f ca="1">VLOOKUP(eurostat_totals[[#This Row],[energy carrier EUCalc]],$AE$11:$BI$24,COLUMN()-COLUMN($AD$29),FALSE)*eurostat_totals[[#This Row],[2020 1]]</f>
        <v>6480.4831142400017</v>
      </c>
      <c r="BI71" s="117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117" t="str">
        <f t="shared" si="117"/>
        <v>gas-bioGreece</v>
      </c>
      <c r="B72" s="6" t="s">
        <v>67</v>
      </c>
      <c r="C72" t="s">
        <v>16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120">
        <v>0</v>
      </c>
      <c r="AE72" s="120">
        <v>0</v>
      </c>
      <c r="AF72" s="120">
        <f t="shared" si="114"/>
        <v>0</v>
      </c>
      <c r="AG72" s="120">
        <f t="shared" si="115"/>
        <v>0</v>
      </c>
      <c r="AH72" s="120">
        <f t="shared" si="116"/>
        <v>0</v>
      </c>
      <c r="AI72" s="120">
        <f ca="1">VLOOKUP(eurostat_totals[[#This Row],[energy carrier EUCalc]],$AE$11:$BI$24,COLUMN()-COLUMN($AD$29),FALSE)*eurostat_totals[[#This Row],[2020 1]]</f>
        <v>0</v>
      </c>
      <c r="AJ72" s="120">
        <f ca="1">VLOOKUP(eurostat_totals[[#This Row],[energy carrier EUCalc]],$AE$11:$BI$24,COLUMN()-COLUMN($AD$29),FALSE)*eurostat_totals[[#This Row],[2020 1]]</f>
        <v>0</v>
      </c>
      <c r="AK72" s="120">
        <f ca="1">VLOOKUP(eurostat_totals[[#This Row],[energy carrier EUCalc]],$AE$11:$BI$24,COLUMN()-COLUMN($AD$29),FALSE)*eurostat_totals[[#This Row],[2020 1]]</f>
        <v>0</v>
      </c>
      <c r="AL72" s="120">
        <f ca="1">VLOOKUP(eurostat_totals[[#This Row],[energy carrier EUCalc]],$AE$11:$BI$24,COLUMN()-COLUMN($AD$29),FALSE)*eurostat_totals[[#This Row],[2020 1]]</f>
        <v>0</v>
      </c>
      <c r="AM72" s="120">
        <f ca="1">VLOOKUP(eurostat_totals[[#This Row],[energy carrier EUCalc]],$AE$11:$BI$24,COLUMN()-COLUMN($AD$29),FALSE)*eurostat_totals[[#This Row],[2020 1]]</f>
        <v>0</v>
      </c>
      <c r="AN72" s="120">
        <f ca="1">VLOOKUP(eurostat_totals[[#This Row],[energy carrier EUCalc]],$AE$11:$BI$24,COLUMN()-COLUMN($AD$29),FALSE)*eurostat_totals[[#This Row],[2020 1]]</f>
        <v>0</v>
      </c>
      <c r="AO72" s="120">
        <f>VLOOKUP(eurostat_totals[[#This Row],[energy carrier EUCalc]],$AE$11:$BI$24,COLUMN()-COLUMN($AD$29),FALSE)*eurostat_totals[[#This Row],[2020 1]]</f>
        <v>0</v>
      </c>
      <c r="AP72" s="120">
        <f ca="1">VLOOKUP(eurostat_totals[[#This Row],[energy carrier EUCalc]],$AE$11:$BI$24,COLUMN()-COLUMN($AD$29),FALSE)*eurostat_totals[[#This Row],[2020 1]]</f>
        <v>0</v>
      </c>
      <c r="AQ72" s="120">
        <f ca="1">VLOOKUP(eurostat_totals[[#This Row],[energy carrier EUCalc]],$AE$11:$BI$24,COLUMN()-COLUMN($AD$29),FALSE)*eurostat_totals[[#This Row],[2020 1]]</f>
        <v>0</v>
      </c>
      <c r="AR72" s="117">
        <f ca="1">VLOOKUP(eurostat_totals[[#This Row],[energy carrier EUCalc]],$AE$11:$BI$24,COLUMN()-COLUMN($AD$29),FALSE)*eurostat_totals[[#This Row],[2020 1]]</f>
        <v>0</v>
      </c>
      <c r="AS72" s="117">
        <f ca="1">VLOOKUP(eurostat_totals[[#This Row],[energy carrier EUCalc]],$AE$11:$BI$24,COLUMN()-COLUMN($AD$29),FALSE)*eurostat_totals[[#This Row],[2020 1]]</f>
        <v>0</v>
      </c>
      <c r="AT72" s="117">
        <f ca="1">VLOOKUP(eurostat_totals[[#This Row],[energy carrier EUCalc]],$AE$11:$BI$24,COLUMN()-COLUMN($AD$29),FALSE)*eurostat_totals[[#This Row],[2020 1]]</f>
        <v>0</v>
      </c>
      <c r="AU72" s="117">
        <f ca="1">VLOOKUP(eurostat_totals[[#This Row],[energy carrier EUCalc]],$AE$11:$BI$24,COLUMN()-COLUMN($AD$29),FALSE)*eurostat_totals[[#This Row],[2020 1]]</f>
        <v>0</v>
      </c>
      <c r="AV72" s="117">
        <f>VLOOKUP(eurostat_totals[[#This Row],[energy carrier EUCalc]],$AE$11:$BI$24,COLUMN()-COLUMN($AD$29),FALSE)*eurostat_totals[[#This Row],[2020 1]]</f>
        <v>0</v>
      </c>
      <c r="AW72" s="117">
        <f ca="1">VLOOKUP(eurostat_totals[[#This Row],[energy carrier EUCalc]],$AE$11:$BI$24,COLUMN()-COLUMN($AD$29),FALSE)*eurostat_totals[[#This Row],[2020 1]]</f>
        <v>0</v>
      </c>
      <c r="AX72" s="117">
        <f ca="1">VLOOKUP(eurostat_totals[[#This Row],[energy carrier EUCalc]],$AE$11:$BI$24,COLUMN()-COLUMN($AD$29),FALSE)*eurostat_totals[[#This Row],[2020 1]]</f>
        <v>0</v>
      </c>
      <c r="AY72" s="117">
        <f ca="1">VLOOKUP(eurostat_totals[[#This Row],[energy carrier EUCalc]],$AE$11:$BI$24,COLUMN()-COLUMN($AD$29),FALSE)*eurostat_totals[[#This Row],[2020 1]]</f>
        <v>0</v>
      </c>
      <c r="AZ72" s="117">
        <f ca="1">VLOOKUP(eurostat_totals[[#This Row],[energy carrier EUCalc]],$AE$11:$BI$24,COLUMN()-COLUMN($AD$29),FALSE)*eurostat_totals[[#This Row],[2020 1]]</f>
        <v>0</v>
      </c>
      <c r="BA72" s="117">
        <f ca="1">VLOOKUP(eurostat_totals[[#This Row],[energy carrier EUCalc]],$AE$11:$BI$24,COLUMN()-COLUMN($AD$29),FALSE)*eurostat_totals[[#This Row],[2020 1]]</f>
        <v>0</v>
      </c>
      <c r="BB72" s="117">
        <f ca="1">VLOOKUP(eurostat_totals[[#This Row],[energy carrier EUCalc]],$AE$11:$BI$24,COLUMN()-COLUMN($AD$29),FALSE)*eurostat_totals[[#This Row],[2020 1]]</f>
        <v>0</v>
      </c>
      <c r="BC72" s="117">
        <f>VLOOKUP(eurostat_totals[[#This Row],[energy carrier EUCalc]],$AE$11:$BI$24,COLUMN()-COLUMN($AD$29),FALSE)*eurostat_totals[[#This Row],[2020 1]]</f>
        <v>0</v>
      </c>
      <c r="BD72" s="117">
        <f ca="1">VLOOKUP(eurostat_totals[[#This Row],[energy carrier EUCalc]],$AE$11:$BI$24,COLUMN()-COLUMN($AD$29),FALSE)*eurostat_totals[[#This Row],[2020 1]]</f>
        <v>0</v>
      </c>
      <c r="BE72" s="117">
        <f ca="1">VLOOKUP(eurostat_totals[[#This Row],[energy carrier EUCalc]],$AE$11:$BI$24,COLUMN()-COLUMN($AD$29),FALSE)*eurostat_totals[[#This Row],[2020 1]]</f>
        <v>0</v>
      </c>
      <c r="BF72" s="117">
        <f ca="1">VLOOKUP(eurostat_totals[[#This Row],[energy carrier EUCalc]],$AE$11:$BI$24,COLUMN()-COLUMN($AD$29),FALSE)*eurostat_totals[[#This Row],[2020 1]]</f>
        <v>0</v>
      </c>
      <c r="BG72" s="117">
        <f ca="1">VLOOKUP(eurostat_totals[[#This Row],[energy carrier EUCalc]],$AE$11:$BI$24,COLUMN()-COLUMN($AD$29),FALSE)*eurostat_totals[[#This Row],[2020 1]]</f>
        <v>0</v>
      </c>
      <c r="BH72" s="117">
        <f ca="1">VLOOKUP(eurostat_totals[[#This Row],[energy carrier EUCalc]],$AE$11:$BI$24,COLUMN()-COLUMN($AD$29),FALSE)*eurostat_totals[[#This Row],[2020 1]]</f>
        <v>0</v>
      </c>
      <c r="BI72" s="117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117" t="str">
        <f t="shared" si="117"/>
        <v>gas-bioHungary</v>
      </c>
      <c r="B73" s="6" t="s">
        <v>67</v>
      </c>
      <c r="C73" t="s">
        <v>15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f t="shared" si="114"/>
        <v>0</v>
      </c>
      <c r="AG73" s="120">
        <f t="shared" si="115"/>
        <v>0</v>
      </c>
      <c r="AH73" s="120">
        <f t="shared" si="116"/>
        <v>0</v>
      </c>
      <c r="AI73" s="120">
        <f ca="1">VLOOKUP(eurostat_totals[[#This Row],[energy carrier EUCalc]],$AE$11:$BI$24,COLUMN()-COLUMN($AD$29),FALSE)*eurostat_totals[[#This Row],[2020 1]]</f>
        <v>0</v>
      </c>
      <c r="AJ73" s="120">
        <f ca="1">VLOOKUP(eurostat_totals[[#This Row],[energy carrier EUCalc]],$AE$11:$BI$24,COLUMN()-COLUMN($AD$29),FALSE)*eurostat_totals[[#This Row],[2020 1]]</f>
        <v>0</v>
      </c>
      <c r="AK73" s="120">
        <f ca="1">VLOOKUP(eurostat_totals[[#This Row],[energy carrier EUCalc]],$AE$11:$BI$24,COLUMN()-COLUMN($AD$29),FALSE)*eurostat_totals[[#This Row],[2020 1]]</f>
        <v>0</v>
      </c>
      <c r="AL73" s="120">
        <f ca="1">VLOOKUP(eurostat_totals[[#This Row],[energy carrier EUCalc]],$AE$11:$BI$24,COLUMN()-COLUMN($AD$29),FALSE)*eurostat_totals[[#This Row],[2020 1]]</f>
        <v>0</v>
      </c>
      <c r="AM73" s="120">
        <f ca="1">VLOOKUP(eurostat_totals[[#This Row],[energy carrier EUCalc]],$AE$11:$BI$24,COLUMN()-COLUMN($AD$29),FALSE)*eurostat_totals[[#This Row],[2020 1]]</f>
        <v>0</v>
      </c>
      <c r="AN73" s="120">
        <f ca="1">VLOOKUP(eurostat_totals[[#This Row],[energy carrier EUCalc]],$AE$11:$BI$24,COLUMN()-COLUMN($AD$29),FALSE)*eurostat_totals[[#This Row],[2020 1]]</f>
        <v>0</v>
      </c>
      <c r="AO73" s="120">
        <f>VLOOKUP(eurostat_totals[[#This Row],[energy carrier EUCalc]],$AE$11:$BI$24,COLUMN()-COLUMN($AD$29),FALSE)*eurostat_totals[[#This Row],[2020 1]]</f>
        <v>0</v>
      </c>
      <c r="AP73" s="120">
        <f ca="1">VLOOKUP(eurostat_totals[[#This Row],[energy carrier EUCalc]],$AE$11:$BI$24,COLUMN()-COLUMN($AD$29),FALSE)*eurostat_totals[[#This Row],[2020 1]]</f>
        <v>0</v>
      </c>
      <c r="AQ73" s="120">
        <f ca="1">VLOOKUP(eurostat_totals[[#This Row],[energy carrier EUCalc]],$AE$11:$BI$24,COLUMN()-COLUMN($AD$29),FALSE)*eurostat_totals[[#This Row],[2020 1]]</f>
        <v>0</v>
      </c>
      <c r="AR73" s="117">
        <f ca="1">VLOOKUP(eurostat_totals[[#This Row],[energy carrier EUCalc]],$AE$11:$BI$24,COLUMN()-COLUMN($AD$29),FALSE)*eurostat_totals[[#This Row],[2020 1]]</f>
        <v>0</v>
      </c>
      <c r="AS73" s="117">
        <f ca="1">VLOOKUP(eurostat_totals[[#This Row],[energy carrier EUCalc]],$AE$11:$BI$24,COLUMN()-COLUMN($AD$29),FALSE)*eurostat_totals[[#This Row],[2020 1]]</f>
        <v>0</v>
      </c>
      <c r="AT73" s="117">
        <f ca="1">VLOOKUP(eurostat_totals[[#This Row],[energy carrier EUCalc]],$AE$11:$BI$24,COLUMN()-COLUMN($AD$29),FALSE)*eurostat_totals[[#This Row],[2020 1]]</f>
        <v>0</v>
      </c>
      <c r="AU73" s="117">
        <f ca="1">VLOOKUP(eurostat_totals[[#This Row],[energy carrier EUCalc]],$AE$11:$BI$24,COLUMN()-COLUMN($AD$29),FALSE)*eurostat_totals[[#This Row],[2020 1]]</f>
        <v>0</v>
      </c>
      <c r="AV73" s="117">
        <f>VLOOKUP(eurostat_totals[[#This Row],[energy carrier EUCalc]],$AE$11:$BI$24,COLUMN()-COLUMN($AD$29),FALSE)*eurostat_totals[[#This Row],[2020 1]]</f>
        <v>0</v>
      </c>
      <c r="AW73" s="117">
        <f ca="1">VLOOKUP(eurostat_totals[[#This Row],[energy carrier EUCalc]],$AE$11:$BI$24,COLUMN()-COLUMN($AD$29),FALSE)*eurostat_totals[[#This Row],[2020 1]]</f>
        <v>0</v>
      </c>
      <c r="AX73" s="117">
        <f ca="1">VLOOKUP(eurostat_totals[[#This Row],[energy carrier EUCalc]],$AE$11:$BI$24,COLUMN()-COLUMN($AD$29),FALSE)*eurostat_totals[[#This Row],[2020 1]]</f>
        <v>0</v>
      </c>
      <c r="AY73" s="117">
        <f ca="1">VLOOKUP(eurostat_totals[[#This Row],[energy carrier EUCalc]],$AE$11:$BI$24,COLUMN()-COLUMN($AD$29),FALSE)*eurostat_totals[[#This Row],[2020 1]]</f>
        <v>0</v>
      </c>
      <c r="AZ73" s="117">
        <f ca="1">VLOOKUP(eurostat_totals[[#This Row],[energy carrier EUCalc]],$AE$11:$BI$24,COLUMN()-COLUMN($AD$29),FALSE)*eurostat_totals[[#This Row],[2020 1]]</f>
        <v>0</v>
      </c>
      <c r="BA73" s="117">
        <f ca="1">VLOOKUP(eurostat_totals[[#This Row],[energy carrier EUCalc]],$AE$11:$BI$24,COLUMN()-COLUMN($AD$29),FALSE)*eurostat_totals[[#This Row],[2020 1]]</f>
        <v>0</v>
      </c>
      <c r="BB73" s="117">
        <f ca="1">VLOOKUP(eurostat_totals[[#This Row],[energy carrier EUCalc]],$AE$11:$BI$24,COLUMN()-COLUMN($AD$29),FALSE)*eurostat_totals[[#This Row],[2020 1]]</f>
        <v>0</v>
      </c>
      <c r="BC73" s="117">
        <f>VLOOKUP(eurostat_totals[[#This Row],[energy carrier EUCalc]],$AE$11:$BI$24,COLUMN()-COLUMN($AD$29),FALSE)*eurostat_totals[[#This Row],[2020 1]]</f>
        <v>0</v>
      </c>
      <c r="BD73" s="117">
        <f ca="1">VLOOKUP(eurostat_totals[[#This Row],[energy carrier EUCalc]],$AE$11:$BI$24,COLUMN()-COLUMN($AD$29),FALSE)*eurostat_totals[[#This Row],[2020 1]]</f>
        <v>0</v>
      </c>
      <c r="BE73" s="117">
        <f ca="1">VLOOKUP(eurostat_totals[[#This Row],[energy carrier EUCalc]],$AE$11:$BI$24,COLUMN()-COLUMN($AD$29),FALSE)*eurostat_totals[[#This Row],[2020 1]]</f>
        <v>0</v>
      </c>
      <c r="BF73" s="117">
        <f ca="1">VLOOKUP(eurostat_totals[[#This Row],[energy carrier EUCalc]],$AE$11:$BI$24,COLUMN()-COLUMN($AD$29),FALSE)*eurostat_totals[[#This Row],[2020 1]]</f>
        <v>0</v>
      </c>
      <c r="BG73" s="117">
        <f ca="1">VLOOKUP(eurostat_totals[[#This Row],[energy carrier EUCalc]],$AE$11:$BI$24,COLUMN()-COLUMN($AD$29),FALSE)*eurostat_totals[[#This Row],[2020 1]]</f>
        <v>0</v>
      </c>
      <c r="BH73" s="117">
        <f ca="1">VLOOKUP(eurostat_totals[[#This Row],[energy carrier EUCalc]],$AE$11:$BI$24,COLUMN()-COLUMN($AD$29),FALSE)*eurostat_totals[[#This Row],[2020 1]]</f>
        <v>0</v>
      </c>
      <c r="BI73" s="117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117" t="str">
        <f t="shared" si="117"/>
        <v>gas-bioIceland</v>
      </c>
      <c r="B74" s="6" t="s">
        <v>67</v>
      </c>
      <c r="C74" t="s">
        <v>72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f t="shared" si="114"/>
        <v>0</v>
      </c>
      <c r="AG74" s="120">
        <f t="shared" si="115"/>
        <v>0</v>
      </c>
      <c r="AH74" s="120">
        <f t="shared" si="116"/>
        <v>0</v>
      </c>
      <c r="AI74" s="120">
        <f ca="1">VLOOKUP(eurostat_totals[[#This Row],[energy carrier EUCalc]],$AE$11:$BI$24,COLUMN()-COLUMN($AD$29),FALSE)*eurostat_totals[[#This Row],[2020 1]]</f>
        <v>0</v>
      </c>
      <c r="AJ74" s="120">
        <f ca="1">VLOOKUP(eurostat_totals[[#This Row],[energy carrier EUCalc]],$AE$11:$BI$24,COLUMN()-COLUMN($AD$29),FALSE)*eurostat_totals[[#This Row],[2020 1]]</f>
        <v>0</v>
      </c>
      <c r="AK74" s="120">
        <f ca="1">VLOOKUP(eurostat_totals[[#This Row],[energy carrier EUCalc]],$AE$11:$BI$24,COLUMN()-COLUMN($AD$29),FALSE)*eurostat_totals[[#This Row],[2020 1]]</f>
        <v>0</v>
      </c>
      <c r="AL74" s="120">
        <f ca="1">VLOOKUP(eurostat_totals[[#This Row],[energy carrier EUCalc]],$AE$11:$BI$24,COLUMN()-COLUMN($AD$29),FALSE)*eurostat_totals[[#This Row],[2020 1]]</f>
        <v>0</v>
      </c>
      <c r="AM74" s="120">
        <f ca="1">VLOOKUP(eurostat_totals[[#This Row],[energy carrier EUCalc]],$AE$11:$BI$24,COLUMN()-COLUMN($AD$29),FALSE)*eurostat_totals[[#This Row],[2020 1]]</f>
        <v>0</v>
      </c>
      <c r="AN74" s="120">
        <f ca="1">VLOOKUP(eurostat_totals[[#This Row],[energy carrier EUCalc]],$AE$11:$BI$24,COLUMN()-COLUMN($AD$29),FALSE)*eurostat_totals[[#This Row],[2020 1]]</f>
        <v>0</v>
      </c>
      <c r="AO74" s="120">
        <f>VLOOKUP(eurostat_totals[[#This Row],[energy carrier EUCalc]],$AE$11:$BI$24,COLUMN()-COLUMN($AD$29),FALSE)*eurostat_totals[[#This Row],[2020 1]]</f>
        <v>0</v>
      </c>
      <c r="AP74" s="120">
        <f ca="1">VLOOKUP(eurostat_totals[[#This Row],[energy carrier EUCalc]],$AE$11:$BI$24,COLUMN()-COLUMN($AD$29),FALSE)*eurostat_totals[[#This Row],[2020 1]]</f>
        <v>0</v>
      </c>
      <c r="AQ74" s="120">
        <f ca="1">VLOOKUP(eurostat_totals[[#This Row],[energy carrier EUCalc]],$AE$11:$BI$24,COLUMN()-COLUMN($AD$29),FALSE)*eurostat_totals[[#This Row],[2020 1]]</f>
        <v>0</v>
      </c>
      <c r="AR74" s="117">
        <f ca="1">VLOOKUP(eurostat_totals[[#This Row],[energy carrier EUCalc]],$AE$11:$BI$24,COLUMN()-COLUMN($AD$29),FALSE)*eurostat_totals[[#This Row],[2020 1]]</f>
        <v>0</v>
      </c>
      <c r="AS74" s="117">
        <f ca="1">VLOOKUP(eurostat_totals[[#This Row],[energy carrier EUCalc]],$AE$11:$BI$24,COLUMN()-COLUMN($AD$29),FALSE)*eurostat_totals[[#This Row],[2020 1]]</f>
        <v>0</v>
      </c>
      <c r="AT74" s="117">
        <f ca="1">VLOOKUP(eurostat_totals[[#This Row],[energy carrier EUCalc]],$AE$11:$BI$24,COLUMN()-COLUMN($AD$29),FALSE)*eurostat_totals[[#This Row],[2020 1]]</f>
        <v>0</v>
      </c>
      <c r="AU74" s="117">
        <f ca="1">VLOOKUP(eurostat_totals[[#This Row],[energy carrier EUCalc]],$AE$11:$BI$24,COLUMN()-COLUMN($AD$29),FALSE)*eurostat_totals[[#This Row],[2020 1]]</f>
        <v>0</v>
      </c>
      <c r="AV74" s="117">
        <f>VLOOKUP(eurostat_totals[[#This Row],[energy carrier EUCalc]],$AE$11:$BI$24,COLUMN()-COLUMN($AD$29),FALSE)*eurostat_totals[[#This Row],[2020 1]]</f>
        <v>0</v>
      </c>
      <c r="AW74" s="117">
        <f ca="1">VLOOKUP(eurostat_totals[[#This Row],[energy carrier EUCalc]],$AE$11:$BI$24,COLUMN()-COLUMN($AD$29),FALSE)*eurostat_totals[[#This Row],[2020 1]]</f>
        <v>0</v>
      </c>
      <c r="AX74" s="117">
        <f ca="1">VLOOKUP(eurostat_totals[[#This Row],[energy carrier EUCalc]],$AE$11:$BI$24,COLUMN()-COLUMN($AD$29),FALSE)*eurostat_totals[[#This Row],[2020 1]]</f>
        <v>0</v>
      </c>
      <c r="AY74" s="117">
        <f ca="1">VLOOKUP(eurostat_totals[[#This Row],[energy carrier EUCalc]],$AE$11:$BI$24,COLUMN()-COLUMN($AD$29),FALSE)*eurostat_totals[[#This Row],[2020 1]]</f>
        <v>0</v>
      </c>
      <c r="AZ74" s="117">
        <f ca="1">VLOOKUP(eurostat_totals[[#This Row],[energy carrier EUCalc]],$AE$11:$BI$24,COLUMN()-COLUMN($AD$29),FALSE)*eurostat_totals[[#This Row],[2020 1]]</f>
        <v>0</v>
      </c>
      <c r="BA74" s="117">
        <f ca="1">VLOOKUP(eurostat_totals[[#This Row],[energy carrier EUCalc]],$AE$11:$BI$24,COLUMN()-COLUMN($AD$29),FALSE)*eurostat_totals[[#This Row],[2020 1]]</f>
        <v>0</v>
      </c>
      <c r="BB74" s="117">
        <f ca="1">VLOOKUP(eurostat_totals[[#This Row],[energy carrier EUCalc]],$AE$11:$BI$24,COLUMN()-COLUMN($AD$29),FALSE)*eurostat_totals[[#This Row],[2020 1]]</f>
        <v>0</v>
      </c>
      <c r="BC74" s="117">
        <f>VLOOKUP(eurostat_totals[[#This Row],[energy carrier EUCalc]],$AE$11:$BI$24,COLUMN()-COLUMN($AD$29),FALSE)*eurostat_totals[[#This Row],[2020 1]]</f>
        <v>0</v>
      </c>
      <c r="BD74" s="117">
        <f ca="1">VLOOKUP(eurostat_totals[[#This Row],[energy carrier EUCalc]],$AE$11:$BI$24,COLUMN()-COLUMN($AD$29),FALSE)*eurostat_totals[[#This Row],[2020 1]]</f>
        <v>0</v>
      </c>
      <c r="BE74" s="117">
        <f ca="1">VLOOKUP(eurostat_totals[[#This Row],[energy carrier EUCalc]],$AE$11:$BI$24,COLUMN()-COLUMN($AD$29),FALSE)*eurostat_totals[[#This Row],[2020 1]]</f>
        <v>0</v>
      </c>
      <c r="BF74" s="117">
        <f ca="1">VLOOKUP(eurostat_totals[[#This Row],[energy carrier EUCalc]],$AE$11:$BI$24,COLUMN()-COLUMN($AD$29),FALSE)*eurostat_totals[[#This Row],[2020 1]]</f>
        <v>0</v>
      </c>
      <c r="BG74" s="117">
        <f ca="1">VLOOKUP(eurostat_totals[[#This Row],[energy carrier EUCalc]],$AE$11:$BI$24,COLUMN()-COLUMN($AD$29),FALSE)*eurostat_totals[[#This Row],[2020 1]]</f>
        <v>0</v>
      </c>
      <c r="BH74" s="117">
        <f ca="1">VLOOKUP(eurostat_totals[[#This Row],[energy carrier EUCalc]],$AE$11:$BI$24,COLUMN()-COLUMN($AD$29),FALSE)*eurostat_totals[[#This Row],[2020 1]]</f>
        <v>0</v>
      </c>
      <c r="BI74" s="117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117" t="str">
        <f t="shared" si="117"/>
        <v>gas-bioIreland</v>
      </c>
      <c r="B75" s="6" t="s">
        <v>67</v>
      </c>
      <c r="C75" t="s">
        <v>18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f t="shared" si="114"/>
        <v>0</v>
      </c>
      <c r="AG75" s="120">
        <f t="shared" si="115"/>
        <v>0</v>
      </c>
      <c r="AH75" s="120">
        <f t="shared" si="116"/>
        <v>0</v>
      </c>
      <c r="AI75" s="120">
        <f ca="1">VLOOKUP(eurostat_totals[[#This Row],[energy carrier EUCalc]],$AE$11:$BI$24,COLUMN()-COLUMN($AD$29),FALSE)*eurostat_totals[[#This Row],[2020 1]]</f>
        <v>0</v>
      </c>
      <c r="AJ75" s="120">
        <f ca="1">VLOOKUP(eurostat_totals[[#This Row],[energy carrier EUCalc]],$AE$11:$BI$24,COLUMN()-COLUMN($AD$29),FALSE)*eurostat_totals[[#This Row],[2020 1]]</f>
        <v>0</v>
      </c>
      <c r="AK75" s="120">
        <f ca="1">VLOOKUP(eurostat_totals[[#This Row],[energy carrier EUCalc]],$AE$11:$BI$24,COLUMN()-COLUMN($AD$29),FALSE)*eurostat_totals[[#This Row],[2020 1]]</f>
        <v>0</v>
      </c>
      <c r="AL75" s="120">
        <f ca="1">VLOOKUP(eurostat_totals[[#This Row],[energy carrier EUCalc]],$AE$11:$BI$24,COLUMN()-COLUMN($AD$29),FALSE)*eurostat_totals[[#This Row],[2020 1]]</f>
        <v>0</v>
      </c>
      <c r="AM75" s="120">
        <f ca="1">VLOOKUP(eurostat_totals[[#This Row],[energy carrier EUCalc]],$AE$11:$BI$24,COLUMN()-COLUMN($AD$29),FALSE)*eurostat_totals[[#This Row],[2020 1]]</f>
        <v>0</v>
      </c>
      <c r="AN75" s="120">
        <f ca="1">VLOOKUP(eurostat_totals[[#This Row],[energy carrier EUCalc]],$AE$11:$BI$24,COLUMN()-COLUMN($AD$29),FALSE)*eurostat_totals[[#This Row],[2020 1]]</f>
        <v>0</v>
      </c>
      <c r="AO75" s="120">
        <f>VLOOKUP(eurostat_totals[[#This Row],[energy carrier EUCalc]],$AE$11:$BI$24,COLUMN()-COLUMN($AD$29),FALSE)*eurostat_totals[[#This Row],[2020 1]]</f>
        <v>0</v>
      </c>
      <c r="AP75" s="120">
        <f ca="1">VLOOKUP(eurostat_totals[[#This Row],[energy carrier EUCalc]],$AE$11:$BI$24,COLUMN()-COLUMN($AD$29),FALSE)*eurostat_totals[[#This Row],[2020 1]]</f>
        <v>0</v>
      </c>
      <c r="AQ75" s="120">
        <f ca="1">VLOOKUP(eurostat_totals[[#This Row],[energy carrier EUCalc]],$AE$11:$BI$24,COLUMN()-COLUMN($AD$29),FALSE)*eurostat_totals[[#This Row],[2020 1]]</f>
        <v>0</v>
      </c>
      <c r="AR75" s="117">
        <f ca="1">VLOOKUP(eurostat_totals[[#This Row],[energy carrier EUCalc]],$AE$11:$BI$24,COLUMN()-COLUMN($AD$29),FALSE)*eurostat_totals[[#This Row],[2020 1]]</f>
        <v>0</v>
      </c>
      <c r="AS75" s="117">
        <f ca="1">VLOOKUP(eurostat_totals[[#This Row],[energy carrier EUCalc]],$AE$11:$BI$24,COLUMN()-COLUMN($AD$29),FALSE)*eurostat_totals[[#This Row],[2020 1]]</f>
        <v>0</v>
      </c>
      <c r="AT75" s="117">
        <f ca="1">VLOOKUP(eurostat_totals[[#This Row],[energy carrier EUCalc]],$AE$11:$BI$24,COLUMN()-COLUMN($AD$29),FALSE)*eurostat_totals[[#This Row],[2020 1]]</f>
        <v>0</v>
      </c>
      <c r="AU75" s="117">
        <f ca="1">VLOOKUP(eurostat_totals[[#This Row],[energy carrier EUCalc]],$AE$11:$BI$24,COLUMN()-COLUMN($AD$29),FALSE)*eurostat_totals[[#This Row],[2020 1]]</f>
        <v>0</v>
      </c>
      <c r="AV75" s="117">
        <f>VLOOKUP(eurostat_totals[[#This Row],[energy carrier EUCalc]],$AE$11:$BI$24,COLUMN()-COLUMN($AD$29),FALSE)*eurostat_totals[[#This Row],[2020 1]]</f>
        <v>0</v>
      </c>
      <c r="AW75" s="117">
        <f ca="1">VLOOKUP(eurostat_totals[[#This Row],[energy carrier EUCalc]],$AE$11:$BI$24,COLUMN()-COLUMN($AD$29),FALSE)*eurostat_totals[[#This Row],[2020 1]]</f>
        <v>0</v>
      </c>
      <c r="AX75" s="117">
        <f ca="1">VLOOKUP(eurostat_totals[[#This Row],[energy carrier EUCalc]],$AE$11:$BI$24,COLUMN()-COLUMN($AD$29),FALSE)*eurostat_totals[[#This Row],[2020 1]]</f>
        <v>0</v>
      </c>
      <c r="AY75" s="117">
        <f ca="1">VLOOKUP(eurostat_totals[[#This Row],[energy carrier EUCalc]],$AE$11:$BI$24,COLUMN()-COLUMN($AD$29),FALSE)*eurostat_totals[[#This Row],[2020 1]]</f>
        <v>0</v>
      </c>
      <c r="AZ75" s="117">
        <f ca="1">VLOOKUP(eurostat_totals[[#This Row],[energy carrier EUCalc]],$AE$11:$BI$24,COLUMN()-COLUMN($AD$29),FALSE)*eurostat_totals[[#This Row],[2020 1]]</f>
        <v>0</v>
      </c>
      <c r="BA75" s="117">
        <f ca="1">VLOOKUP(eurostat_totals[[#This Row],[energy carrier EUCalc]],$AE$11:$BI$24,COLUMN()-COLUMN($AD$29),FALSE)*eurostat_totals[[#This Row],[2020 1]]</f>
        <v>0</v>
      </c>
      <c r="BB75" s="117">
        <f ca="1">VLOOKUP(eurostat_totals[[#This Row],[energy carrier EUCalc]],$AE$11:$BI$24,COLUMN()-COLUMN($AD$29),FALSE)*eurostat_totals[[#This Row],[2020 1]]</f>
        <v>0</v>
      </c>
      <c r="BC75" s="117">
        <f>VLOOKUP(eurostat_totals[[#This Row],[energy carrier EUCalc]],$AE$11:$BI$24,COLUMN()-COLUMN($AD$29),FALSE)*eurostat_totals[[#This Row],[2020 1]]</f>
        <v>0</v>
      </c>
      <c r="BD75" s="117">
        <f ca="1">VLOOKUP(eurostat_totals[[#This Row],[energy carrier EUCalc]],$AE$11:$BI$24,COLUMN()-COLUMN($AD$29),FALSE)*eurostat_totals[[#This Row],[2020 1]]</f>
        <v>0</v>
      </c>
      <c r="BE75" s="117">
        <f ca="1">VLOOKUP(eurostat_totals[[#This Row],[energy carrier EUCalc]],$AE$11:$BI$24,COLUMN()-COLUMN($AD$29),FALSE)*eurostat_totals[[#This Row],[2020 1]]</f>
        <v>0</v>
      </c>
      <c r="BF75" s="117">
        <f ca="1">VLOOKUP(eurostat_totals[[#This Row],[energy carrier EUCalc]],$AE$11:$BI$24,COLUMN()-COLUMN($AD$29),FALSE)*eurostat_totals[[#This Row],[2020 1]]</f>
        <v>0</v>
      </c>
      <c r="BG75" s="117">
        <f ca="1">VLOOKUP(eurostat_totals[[#This Row],[energy carrier EUCalc]],$AE$11:$BI$24,COLUMN()-COLUMN($AD$29),FALSE)*eurostat_totals[[#This Row],[2020 1]]</f>
        <v>0</v>
      </c>
      <c r="BH75" s="117">
        <f ca="1">VLOOKUP(eurostat_totals[[#This Row],[energy carrier EUCalc]],$AE$11:$BI$24,COLUMN()-COLUMN($AD$29),FALSE)*eurostat_totals[[#This Row],[2020 1]]</f>
        <v>0</v>
      </c>
      <c r="BI75" s="117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117" t="str">
        <f t="shared" si="117"/>
        <v>gas-bioItaly</v>
      </c>
      <c r="B76" s="6" t="s">
        <v>67</v>
      </c>
      <c r="C76" t="s">
        <v>5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f t="shared" si="114"/>
        <v>0</v>
      </c>
      <c r="AG76" s="120">
        <f t="shared" si="115"/>
        <v>0</v>
      </c>
      <c r="AH76" s="120">
        <f t="shared" si="116"/>
        <v>0</v>
      </c>
      <c r="AI76" s="120">
        <f ca="1">VLOOKUP(eurostat_totals[[#This Row],[energy carrier EUCalc]],$AE$11:$BI$24,COLUMN()-COLUMN($AD$29),FALSE)*eurostat_totals[[#This Row],[2020 1]]</f>
        <v>0</v>
      </c>
      <c r="AJ76" s="120">
        <f ca="1">VLOOKUP(eurostat_totals[[#This Row],[energy carrier EUCalc]],$AE$11:$BI$24,COLUMN()-COLUMN($AD$29),FALSE)*eurostat_totals[[#This Row],[2020 1]]</f>
        <v>0</v>
      </c>
      <c r="AK76" s="120">
        <f ca="1">VLOOKUP(eurostat_totals[[#This Row],[energy carrier EUCalc]],$AE$11:$BI$24,COLUMN()-COLUMN($AD$29),FALSE)*eurostat_totals[[#This Row],[2020 1]]</f>
        <v>0</v>
      </c>
      <c r="AL76" s="120">
        <f ca="1">VLOOKUP(eurostat_totals[[#This Row],[energy carrier EUCalc]],$AE$11:$BI$24,COLUMN()-COLUMN($AD$29),FALSE)*eurostat_totals[[#This Row],[2020 1]]</f>
        <v>0</v>
      </c>
      <c r="AM76" s="120">
        <f ca="1">VLOOKUP(eurostat_totals[[#This Row],[energy carrier EUCalc]],$AE$11:$BI$24,COLUMN()-COLUMN($AD$29),FALSE)*eurostat_totals[[#This Row],[2020 1]]</f>
        <v>0</v>
      </c>
      <c r="AN76" s="120">
        <f ca="1">VLOOKUP(eurostat_totals[[#This Row],[energy carrier EUCalc]],$AE$11:$BI$24,COLUMN()-COLUMN($AD$29),FALSE)*eurostat_totals[[#This Row],[2020 1]]</f>
        <v>0</v>
      </c>
      <c r="AO76" s="120">
        <f>VLOOKUP(eurostat_totals[[#This Row],[energy carrier EUCalc]],$AE$11:$BI$24,COLUMN()-COLUMN($AD$29),FALSE)*eurostat_totals[[#This Row],[2020 1]]</f>
        <v>0</v>
      </c>
      <c r="AP76" s="120">
        <f ca="1">VLOOKUP(eurostat_totals[[#This Row],[energy carrier EUCalc]],$AE$11:$BI$24,COLUMN()-COLUMN($AD$29),FALSE)*eurostat_totals[[#This Row],[2020 1]]</f>
        <v>0</v>
      </c>
      <c r="AQ76" s="120">
        <f ca="1">VLOOKUP(eurostat_totals[[#This Row],[energy carrier EUCalc]],$AE$11:$BI$24,COLUMN()-COLUMN($AD$29),FALSE)*eurostat_totals[[#This Row],[2020 1]]</f>
        <v>0</v>
      </c>
      <c r="AR76" s="117">
        <f ca="1">VLOOKUP(eurostat_totals[[#This Row],[energy carrier EUCalc]],$AE$11:$BI$24,COLUMN()-COLUMN($AD$29),FALSE)*eurostat_totals[[#This Row],[2020 1]]</f>
        <v>0</v>
      </c>
      <c r="AS76" s="117">
        <f ca="1">VLOOKUP(eurostat_totals[[#This Row],[energy carrier EUCalc]],$AE$11:$BI$24,COLUMN()-COLUMN($AD$29),FALSE)*eurostat_totals[[#This Row],[2020 1]]</f>
        <v>0</v>
      </c>
      <c r="AT76" s="117">
        <f ca="1">VLOOKUP(eurostat_totals[[#This Row],[energy carrier EUCalc]],$AE$11:$BI$24,COLUMN()-COLUMN($AD$29),FALSE)*eurostat_totals[[#This Row],[2020 1]]</f>
        <v>0</v>
      </c>
      <c r="AU76" s="117">
        <f ca="1">VLOOKUP(eurostat_totals[[#This Row],[energy carrier EUCalc]],$AE$11:$BI$24,COLUMN()-COLUMN($AD$29),FALSE)*eurostat_totals[[#This Row],[2020 1]]</f>
        <v>0</v>
      </c>
      <c r="AV76" s="117">
        <f>VLOOKUP(eurostat_totals[[#This Row],[energy carrier EUCalc]],$AE$11:$BI$24,COLUMN()-COLUMN($AD$29),FALSE)*eurostat_totals[[#This Row],[2020 1]]</f>
        <v>0</v>
      </c>
      <c r="AW76" s="117">
        <f ca="1">VLOOKUP(eurostat_totals[[#This Row],[energy carrier EUCalc]],$AE$11:$BI$24,COLUMN()-COLUMN($AD$29),FALSE)*eurostat_totals[[#This Row],[2020 1]]</f>
        <v>0</v>
      </c>
      <c r="AX76" s="117">
        <f ca="1">VLOOKUP(eurostat_totals[[#This Row],[energy carrier EUCalc]],$AE$11:$BI$24,COLUMN()-COLUMN($AD$29),FALSE)*eurostat_totals[[#This Row],[2020 1]]</f>
        <v>0</v>
      </c>
      <c r="AY76" s="117">
        <f ca="1">VLOOKUP(eurostat_totals[[#This Row],[energy carrier EUCalc]],$AE$11:$BI$24,COLUMN()-COLUMN($AD$29),FALSE)*eurostat_totals[[#This Row],[2020 1]]</f>
        <v>0</v>
      </c>
      <c r="AZ76" s="117">
        <f ca="1">VLOOKUP(eurostat_totals[[#This Row],[energy carrier EUCalc]],$AE$11:$BI$24,COLUMN()-COLUMN($AD$29),FALSE)*eurostat_totals[[#This Row],[2020 1]]</f>
        <v>0</v>
      </c>
      <c r="BA76" s="117">
        <f ca="1">VLOOKUP(eurostat_totals[[#This Row],[energy carrier EUCalc]],$AE$11:$BI$24,COLUMN()-COLUMN($AD$29),FALSE)*eurostat_totals[[#This Row],[2020 1]]</f>
        <v>0</v>
      </c>
      <c r="BB76" s="117">
        <f ca="1">VLOOKUP(eurostat_totals[[#This Row],[energy carrier EUCalc]],$AE$11:$BI$24,COLUMN()-COLUMN($AD$29),FALSE)*eurostat_totals[[#This Row],[2020 1]]</f>
        <v>0</v>
      </c>
      <c r="BC76" s="117">
        <f>VLOOKUP(eurostat_totals[[#This Row],[energy carrier EUCalc]],$AE$11:$BI$24,COLUMN()-COLUMN($AD$29),FALSE)*eurostat_totals[[#This Row],[2020 1]]</f>
        <v>0</v>
      </c>
      <c r="BD76" s="117">
        <f ca="1">VLOOKUP(eurostat_totals[[#This Row],[energy carrier EUCalc]],$AE$11:$BI$24,COLUMN()-COLUMN($AD$29),FALSE)*eurostat_totals[[#This Row],[2020 1]]</f>
        <v>0</v>
      </c>
      <c r="BE76" s="117">
        <f ca="1">VLOOKUP(eurostat_totals[[#This Row],[energy carrier EUCalc]],$AE$11:$BI$24,COLUMN()-COLUMN($AD$29),FALSE)*eurostat_totals[[#This Row],[2020 1]]</f>
        <v>0</v>
      </c>
      <c r="BF76" s="117">
        <f ca="1">VLOOKUP(eurostat_totals[[#This Row],[energy carrier EUCalc]],$AE$11:$BI$24,COLUMN()-COLUMN($AD$29),FALSE)*eurostat_totals[[#This Row],[2020 1]]</f>
        <v>0</v>
      </c>
      <c r="BG76" s="117">
        <f ca="1">VLOOKUP(eurostat_totals[[#This Row],[energy carrier EUCalc]],$AE$11:$BI$24,COLUMN()-COLUMN($AD$29),FALSE)*eurostat_totals[[#This Row],[2020 1]]</f>
        <v>0</v>
      </c>
      <c r="BH76" s="117">
        <f ca="1">VLOOKUP(eurostat_totals[[#This Row],[energy carrier EUCalc]],$AE$11:$BI$24,COLUMN()-COLUMN($AD$29),FALSE)*eurostat_totals[[#This Row],[2020 1]]</f>
        <v>0</v>
      </c>
      <c r="BI76" s="117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117" t="str">
        <f t="shared" si="117"/>
        <v>gas-bioLatvia</v>
      </c>
      <c r="B77" s="6" t="s">
        <v>67</v>
      </c>
      <c r="C77" t="s">
        <v>23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f t="shared" si="114"/>
        <v>0</v>
      </c>
      <c r="AG77" s="120">
        <f t="shared" si="115"/>
        <v>0</v>
      </c>
      <c r="AH77" s="120">
        <f t="shared" si="116"/>
        <v>0</v>
      </c>
      <c r="AI77" s="120">
        <f ca="1">VLOOKUP(eurostat_totals[[#This Row],[energy carrier EUCalc]],$AE$11:$BI$24,COLUMN()-COLUMN($AD$29),FALSE)*eurostat_totals[[#This Row],[2020 1]]</f>
        <v>0</v>
      </c>
      <c r="AJ77" s="120">
        <f ca="1">VLOOKUP(eurostat_totals[[#This Row],[energy carrier EUCalc]],$AE$11:$BI$24,COLUMN()-COLUMN($AD$29),FALSE)*eurostat_totals[[#This Row],[2020 1]]</f>
        <v>0</v>
      </c>
      <c r="AK77" s="120">
        <f ca="1">VLOOKUP(eurostat_totals[[#This Row],[energy carrier EUCalc]],$AE$11:$BI$24,COLUMN()-COLUMN($AD$29),FALSE)*eurostat_totals[[#This Row],[2020 1]]</f>
        <v>0</v>
      </c>
      <c r="AL77" s="120">
        <f ca="1">VLOOKUP(eurostat_totals[[#This Row],[energy carrier EUCalc]],$AE$11:$BI$24,COLUMN()-COLUMN($AD$29),FALSE)*eurostat_totals[[#This Row],[2020 1]]</f>
        <v>0</v>
      </c>
      <c r="AM77" s="120">
        <f ca="1">VLOOKUP(eurostat_totals[[#This Row],[energy carrier EUCalc]],$AE$11:$BI$24,COLUMN()-COLUMN($AD$29),FALSE)*eurostat_totals[[#This Row],[2020 1]]</f>
        <v>0</v>
      </c>
      <c r="AN77" s="120">
        <f ca="1">VLOOKUP(eurostat_totals[[#This Row],[energy carrier EUCalc]],$AE$11:$BI$24,COLUMN()-COLUMN($AD$29),FALSE)*eurostat_totals[[#This Row],[2020 1]]</f>
        <v>0</v>
      </c>
      <c r="AO77" s="120">
        <f>VLOOKUP(eurostat_totals[[#This Row],[energy carrier EUCalc]],$AE$11:$BI$24,COLUMN()-COLUMN($AD$29),FALSE)*eurostat_totals[[#This Row],[2020 1]]</f>
        <v>0</v>
      </c>
      <c r="AP77" s="120">
        <f ca="1">VLOOKUP(eurostat_totals[[#This Row],[energy carrier EUCalc]],$AE$11:$BI$24,COLUMN()-COLUMN($AD$29),FALSE)*eurostat_totals[[#This Row],[2020 1]]</f>
        <v>0</v>
      </c>
      <c r="AQ77" s="120">
        <f ca="1">VLOOKUP(eurostat_totals[[#This Row],[energy carrier EUCalc]],$AE$11:$BI$24,COLUMN()-COLUMN($AD$29),FALSE)*eurostat_totals[[#This Row],[2020 1]]</f>
        <v>0</v>
      </c>
      <c r="AR77" s="117">
        <f ca="1">VLOOKUP(eurostat_totals[[#This Row],[energy carrier EUCalc]],$AE$11:$BI$24,COLUMN()-COLUMN($AD$29),FALSE)*eurostat_totals[[#This Row],[2020 1]]</f>
        <v>0</v>
      </c>
      <c r="AS77" s="117">
        <f ca="1">VLOOKUP(eurostat_totals[[#This Row],[energy carrier EUCalc]],$AE$11:$BI$24,COLUMN()-COLUMN($AD$29),FALSE)*eurostat_totals[[#This Row],[2020 1]]</f>
        <v>0</v>
      </c>
      <c r="AT77" s="117">
        <f ca="1">VLOOKUP(eurostat_totals[[#This Row],[energy carrier EUCalc]],$AE$11:$BI$24,COLUMN()-COLUMN($AD$29),FALSE)*eurostat_totals[[#This Row],[2020 1]]</f>
        <v>0</v>
      </c>
      <c r="AU77" s="117">
        <f ca="1">VLOOKUP(eurostat_totals[[#This Row],[energy carrier EUCalc]],$AE$11:$BI$24,COLUMN()-COLUMN($AD$29),FALSE)*eurostat_totals[[#This Row],[2020 1]]</f>
        <v>0</v>
      </c>
      <c r="AV77" s="117">
        <f>VLOOKUP(eurostat_totals[[#This Row],[energy carrier EUCalc]],$AE$11:$BI$24,COLUMN()-COLUMN($AD$29),FALSE)*eurostat_totals[[#This Row],[2020 1]]</f>
        <v>0</v>
      </c>
      <c r="AW77" s="117">
        <f ca="1">VLOOKUP(eurostat_totals[[#This Row],[energy carrier EUCalc]],$AE$11:$BI$24,COLUMN()-COLUMN($AD$29),FALSE)*eurostat_totals[[#This Row],[2020 1]]</f>
        <v>0</v>
      </c>
      <c r="AX77" s="117">
        <f ca="1">VLOOKUP(eurostat_totals[[#This Row],[energy carrier EUCalc]],$AE$11:$BI$24,COLUMN()-COLUMN($AD$29),FALSE)*eurostat_totals[[#This Row],[2020 1]]</f>
        <v>0</v>
      </c>
      <c r="AY77" s="117">
        <f ca="1">VLOOKUP(eurostat_totals[[#This Row],[energy carrier EUCalc]],$AE$11:$BI$24,COLUMN()-COLUMN($AD$29),FALSE)*eurostat_totals[[#This Row],[2020 1]]</f>
        <v>0</v>
      </c>
      <c r="AZ77" s="117">
        <f ca="1">VLOOKUP(eurostat_totals[[#This Row],[energy carrier EUCalc]],$AE$11:$BI$24,COLUMN()-COLUMN($AD$29),FALSE)*eurostat_totals[[#This Row],[2020 1]]</f>
        <v>0</v>
      </c>
      <c r="BA77" s="117">
        <f ca="1">VLOOKUP(eurostat_totals[[#This Row],[energy carrier EUCalc]],$AE$11:$BI$24,COLUMN()-COLUMN($AD$29),FALSE)*eurostat_totals[[#This Row],[2020 1]]</f>
        <v>0</v>
      </c>
      <c r="BB77" s="117">
        <f ca="1">VLOOKUP(eurostat_totals[[#This Row],[energy carrier EUCalc]],$AE$11:$BI$24,COLUMN()-COLUMN($AD$29),FALSE)*eurostat_totals[[#This Row],[2020 1]]</f>
        <v>0</v>
      </c>
      <c r="BC77" s="117">
        <f>VLOOKUP(eurostat_totals[[#This Row],[energy carrier EUCalc]],$AE$11:$BI$24,COLUMN()-COLUMN($AD$29),FALSE)*eurostat_totals[[#This Row],[2020 1]]</f>
        <v>0</v>
      </c>
      <c r="BD77" s="117">
        <f ca="1">VLOOKUP(eurostat_totals[[#This Row],[energy carrier EUCalc]],$AE$11:$BI$24,COLUMN()-COLUMN($AD$29),FALSE)*eurostat_totals[[#This Row],[2020 1]]</f>
        <v>0</v>
      </c>
      <c r="BE77" s="117">
        <f ca="1">VLOOKUP(eurostat_totals[[#This Row],[energy carrier EUCalc]],$AE$11:$BI$24,COLUMN()-COLUMN($AD$29),FALSE)*eurostat_totals[[#This Row],[2020 1]]</f>
        <v>0</v>
      </c>
      <c r="BF77" s="117">
        <f ca="1">VLOOKUP(eurostat_totals[[#This Row],[energy carrier EUCalc]],$AE$11:$BI$24,COLUMN()-COLUMN($AD$29),FALSE)*eurostat_totals[[#This Row],[2020 1]]</f>
        <v>0</v>
      </c>
      <c r="BG77" s="117">
        <f ca="1">VLOOKUP(eurostat_totals[[#This Row],[energy carrier EUCalc]],$AE$11:$BI$24,COLUMN()-COLUMN($AD$29),FALSE)*eurostat_totals[[#This Row],[2020 1]]</f>
        <v>0</v>
      </c>
      <c r="BH77" s="117">
        <f ca="1">VLOOKUP(eurostat_totals[[#This Row],[energy carrier EUCalc]],$AE$11:$BI$24,COLUMN()-COLUMN($AD$29),FALSE)*eurostat_totals[[#This Row],[2020 1]]</f>
        <v>0</v>
      </c>
      <c r="BI77" s="117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117" t="str">
        <f t="shared" si="117"/>
        <v>gas-bioLithuania</v>
      </c>
      <c r="B78" s="6" t="s">
        <v>67</v>
      </c>
      <c r="C78" t="s">
        <v>24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f t="shared" si="114"/>
        <v>0</v>
      </c>
      <c r="AG78" s="120">
        <f t="shared" si="115"/>
        <v>0</v>
      </c>
      <c r="AH78" s="120">
        <f t="shared" si="116"/>
        <v>0</v>
      </c>
      <c r="AI78" s="120">
        <f ca="1">VLOOKUP(eurostat_totals[[#This Row],[energy carrier EUCalc]],$AE$11:$BI$24,COLUMN()-COLUMN($AD$29),FALSE)*eurostat_totals[[#This Row],[2020 1]]</f>
        <v>0</v>
      </c>
      <c r="AJ78" s="120">
        <f ca="1">VLOOKUP(eurostat_totals[[#This Row],[energy carrier EUCalc]],$AE$11:$BI$24,COLUMN()-COLUMN($AD$29),FALSE)*eurostat_totals[[#This Row],[2020 1]]</f>
        <v>0</v>
      </c>
      <c r="AK78" s="120">
        <f ca="1">VLOOKUP(eurostat_totals[[#This Row],[energy carrier EUCalc]],$AE$11:$BI$24,COLUMN()-COLUMN($AD$29),FALSE)*eurostat_totals[[#This Row],[2020 1]]</f>
        <v>0</v>
      </c>
      <c r="AL78" s="120">
        <f ca="1">VLOOKUP(eurostat_totals[[#This Row],[energy carrier EUCalc]],$AE$11:$BI$24,COLUMN()-COLUMN($AD$29),FALSE)*eurostat_totals[[#This Row],[2020 1]]</f>
        <v>0</v>
      </c>
      <c r="AM78" s="120">
        <f ca="1">VLOOKUP(eurostat_totals[[#This Row],[energy carrier EUCalc]],$AE$11:$BI$24,COLUMN()-COLUMN($AD$29),FALSE)*eurostat_totals[[#This Row],[2020 1]]</f>
        <v>0</v>
      </c>
      <c r="AN78" s="120">
        <f ca="1">VLOOKUP(eurostat_totals[[#This Row],[energy carrier EUCalc]],$AE$11:$BI$24,COLUMN()-COLUMN($AD$29),FALSE)*eurostat_totals[[#This Row],[2020 1]]</f>
        <v>0</v>
      </c>
      <c r="AO78" s="120">
        <f>VLOOKUP(eurostat_totals[[#This Row],[energy carrier EUCalc]],$AE$11:$BI$24,COLUMN()-COLUMN($AD$29),FALSE)*eurostat_totals[[#This Row],[2020 1]]</f>
        <v>0</v>
      </c>
      <c r="AP78" s="120">
        <f ca="1">VLOOKUP(eurostat_totals[[#This Row],[energy carrier EUCalc]],$AE$11:$BI$24,COLUMN()-COLUMN($AD$29),FALSE)*eurostat_totals[[#This Row],[2020 1]]</f>
        <v>0</v>
      </c>
      <c r="AQ78" s="120">
        <f ca="1">VLOOKUP(eurostat_totals[[#This Row],[energy carrier EUCalc]],$AE$11:$BI$24,COLUMN()-COLUMN($AD$29),FALSE)*eurostat_totals[[#This Row],[2020 1]]</f>
        <v>0</v>
      </c>
      <c r="AR78" s="117">
        <f ca="1">VLOOKUP(eurostat_totals[[#This Row],[energy carrier EUCalc]],$AE$11:$BI$24,COLUMN()-COLUMN($AD$29),FALSE)*eurostat_totals[[#This Row],[2020 1]]</f>
        <v>0</v>
      </c>
      <c r="AS78" s="117">
        <f ca="1">VLOOKUP(eurostat_totals[[#This Row],[energy carrier EUCalc]],$AE$11:$BI$24,COLUMN()-COLUMN($AD$29),FALSE)*eurostat_totals[[#This Row],[2020 1]]</f>
        <v>0</v>
      </c>
      <c r="AT78" s="117">
        <f ca="1">VLOOKUP(eurostat_totals[[#This Row],[energy carrier EUCalc]],$AE$11:$BI$24,COLUMN()-COLUMN($AD$29),FALSE)*eurostat_totals[[#This Row],[2020 1]]</f>
        <v>0</v>
      </c>
      <c r="AU78" s="117">
        <f ca="1">VLOOKUP(eurostat_totals[[#This Row],[energy carrier EUCalc]],$AE$11:$BI$24,COLUMN()-COLUMN($AD$29),FALSE)*eurostat_totals[[#This Row],[2020 1]]</f>
        <v>0</v>
      </c>
      <c r="AV78" s="117">
        <f>VLOOKUP(eurostat_totals[[#This Row],[energy carrier EUCalc]],$AE$11:$BI$24,COLUMN()-COLUMN($AD$29),FALSE)*eurostat_totals[[#This Row],[2020 1]]</f>
        <v>0</v>
      </c>
      <c r="AW78" s="117">
        <f ca="1">VLOOKUP(eurostat_totals[[#This Row],[energy carrier EUCalc]],$AE$11:$BI$24,COLUMN()-COLUMN($AD$29),FALSE)*eurostat_totals[[#This Row],[2020 1]]</f>
        <v>0</v>
      </c>
      <c r="AX78" s="117">
        <f ca="1">VLOOKUP(eurostat_totals[[#This Row],[energy carrier EUCalc]],$AE$11:$BI$24,COLUMN()-COLUMN($AD$29),FALSE)*eurostat_totals[[#This Row],[2020 1]]</f>
        <v>0</v>
      </c>
      <c r="AY78" s="117">
        <f ca="1">VLOOKUP(eurostat_totals[[#This Row],[energy carrier EUCalc]],$AE$11:$BI$24,COLUMN()-COLUMN($AD$29),FALSE)*eurostat_totals[[#This Row],[2020 1]]</f>
        <v>0</v>
      </c>
      <c r="AZ78" s="117">
        <f ca="1">VLOOKUP(eurostat_totals[[#This Row],[energy carrier EUCalc]],$AE$11:$BI$24,COLUMN()-COLUMN($AD$29),FALSE)*eurostat_totals[[#This Row],[2020 1]]</f>
        <v>0</v>
      </c>
      <c r="BA78" s="117">
        <f ca="1">VLOOKUP(eurostat_totals[[#This Row],[energy carrier EUCalc]],$AE$11:$BI$24,COLUMN()-COLUMN($AD$29),FALSE)*eurostat_totals[[#This Row],[2020 1]]</f>
        <v>0</v>
      </c>
      <c r="BB78" s="117">
        <f ca="1">VLOOKUP(eurostat_totals[[#This Row],[energy carrier EUCalc]],$AE$11:$BI$24,COLUMN()-COLUMN($AD$29),FALSE)*eurostat_totals[[#This Row],[2020 1]]</f>
        <v>0</v>
      </c>
      <c r="BC78" s="117">
        <f>VLOOKUP(eurostat_totals[[#This Row],[energy carrier EUCalc]],$AE$11:$BI$24,COLUMN()-COLUMN($AD$29),FALSE)*eurostat_totals[[#This Row],[2020 1]]</f>
        <v>0</v>
      </c>
      <c r="BD78" s="117">
        <f ca="1">VLOOKUP(eurostat_totals[[#This Row],[energy carrier EUCalc]],$AE$11:$BI$24,COLUMN()-COLUMN($AD$29),FALSE)*eurostat_totals[[#This Row],[2020 1]]</f>
        <v>0</v>
      </c>
      <c r="BE78" s="117">
        <f ca="1">VLOOKUP(eurostat_totals[[#This Row],[energy carrier EUCalc]],$AE$11:$BI$24,COLUMN()-COLUMN($AD$29),FALSE)*eurostat_totals[[#This Row],[2020 1]]</f>
        <v>0</v>
      </c>
      <c r="BF78" s="117">
        <f ca="1">VLOOKUP(eurostat_totals[[#This Row],[energy carrier EUCalc]],$AE$11:$BI$24,COLUMN()-COLUMN($AD$29),FALSE)*eurostat_totals[[#This Row],[2020 1]]</f>
        <v>0</v>
      </c>
      <c r="BG78" s="117">
        <f ca="1">VLOOKUP(eurostat_totals[[#This Row],[energy carrier EUCalc]],$AE$11:$BI$24,COLUMN()-COLUMN($AD$29),FALSE)*eurostat_totals[[#This Row],[2020 1]]</f>
        <v>0</v>
      </c>
      <c r="BH78" s="117">
        <f ca="1">VLOOKUP(eurostat_totals[[#This Row],[energy carrier EUCalc]],$AE$11:$BI$24,COLUMN()-COLUMN($AD$29),FALSE)*eurostat_totals[[#This Row],[2020 1]]</f>
        <v>0</v>
      </c>
      <c r="BI78" s="117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117" t="str">
        <f t="shared" si="117"/>
        <v>gas-bioLuxembourg</v>
      </c>
      <c r="B79" s="6" t="s">
        <v>67</v>
      </c>
      <c r="C79" t="s">
        <v>27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f t="shared" si="114"/>
        <v>0</v>
      </c>
      <c r="AG79" s="120">
        <f t="shared" si="115"/>
        <v>0</v>
      </c>
      <c r="AH79" s="120">
        <f t="shared" si="116"/>
        <v>0</v>
      </c>
      <c r="AI79" s="120">
        <f ca="1">VLOOKUP(eurostat_totals[[#This Row],[energy carrier EUCalc]],$AE$11:$BI$24,COLUMN()-COLUMN($AD$29),FALSE)*eurostat_totals[[#This Row],[2020 1]]</f>
        <v>0</v>
      </c>
      <c r="AJ79" s="120">
        <f ca="1">VLOOKUP(eurostat_totals[[#This Row],[energy carrier EUCalc]],$AE$11:$BI$24,COLUMN()-COLUMN($AD$29),FALSE)*eurostat_totals[[#This Row],[2020 1]]</f>
        <v>0</v>
      </c>
      <c r="AK79" s="120">
        <f ca="1">VLOOKUP(eurostat_totals[[#This Row],[energy carrier EUCalc]],$AE$11:$BI$24,COLUMN()-COLUMN($AD$29),FALSE)*eurostat_totals[[#This Row],[2020 1]]</f>
        <v>0</v>
      </c>
      <c r="AL79" s="120">
        <f ca="1">VLOOKUP(eurostat_totals[[#This Row],[energy carrier EUCalc]],$AE$11:$BI$24,COLUMN()-COLUMN($AD$29),FALSE)*eurostat_totals[[#This Row],[2020 1]]</f>
        <v>0</v>
      </c>
      <c r="AM79" s="120">
        <f ca="1">VLOOKUP(eurostat_totals[[#This Row],[energy carrier EUCalc]],$AE$11:$BI$24,COLUMN()-COLUMN($AD$29),FALSE)*eurostat_totals[[#This Row],[2020 1]]</f>
        <v>0</v>
      </c>
      <c r="AN79" s="120">
        <f ca="1">VLOOKUP(eurostat_totals[[#This Row],[energy carrier EUCalc]],$AE$11:$BI$24,COLUMN()-COLUMN($AD$29),FALSE)*eurostat_totals[[#This Row],[2020 1]]</f>
        <v>0</v>
      </c>
      <c r="AO79" s="120">
        <f>VLOOKUP(eurostat_totals[[#This Row],[energy carrier EUCalc]],$AE$11:$BI$24,COLUMN()-COLUMN($AD$29),FALSE)*eurostat_totals[[#This Row],[2020 1]]</f>
        <v>0</v>
      </c>
      <c r="AP79" s="120">
        <f ca="1">VLOOKUP(eurostat_totals[[#This Row],[energy carrier EUCalc]],$AE$11:$BI$24,COLUMN()-COLUMN($AD$29),FALSE)*eurostat_totals[[#This Row],[2020 1]]</f>
        <v>0</v>
      </c>
      <c r="AQ79" s="120">
        <f ca="1">VLOOKUP(eurostat_totals[[#This Row],[energy carrier EUCalc]],$AE$11:$BI$24,COLUMN()-COLUMN($AD$29),FALSE)*eurostat_totals[[#This Row],[2020 1]]</f>
        <v>0</v>
      </c>
      <c r="AR79" s="117">
        <f ca="1">VLOOKUP(eurostat_totals[[#This Row],[energy carrier EUCalc]],$AE$11:$BI$24,COLUMN()-COLUMN($AD$29),FALSE)*eurostat_totals[[#This Row],[2020 1]]</f>
        <v>0</v>
      </c>
      <c r="AS79" s="117">
        <f ca="1">VLOOKUP(eurostat_totals[[#This Row],[energy carrier EUCalc]],$AE$11:$BI$24,COLUMN()-COLUMN($AD$29),FALSE)*eurostat_totals[[#This Row],[2020 1]]</f>
        <v>0</v>
      </c>
      <c r="AT79" s="117">
        <f ca="1">VLOOKUP(eurostat_totals[[#This Row],[energy carrier EUCalc]],$AE$11:$BI$24,COLUMN()-COLUMN($AD$29),FALSE)*eurostat_totals[[#This Row],[2020 1]]</f>
        <v>0</v>
      </c>
      <c r="AU79" s="117">
        <f ca="1">VLOOKUP(eurostat_totals[[#This Row],[energy carrier EUCalc]],$AE$11:$BI$24,COLUMN()-COLUMN($AD$29),FALSE)*eurostat_totals[[#This Row],[2020 1]]</f>
        <v>0</v>
      </c>
      <c r="AV79" s="117">
        <f>VLOOKUP(eurostat_totals[[#This Row],[energy carrier EUCalc]],$AE$11:$BI$24,COLUMN()-COLUMN($AD$29),FALSE)*eurostat_totals[[#This Row],[2020 1]]</f>
        <v>0</v>
      </c>
      <c r="AW79" s="117">
        <f ca="1">VLOOKUP(eurostat_totals[[#This Row],[energy carrier EUCalc]],$AE$11:$BI$24,COLUMN()-COLUMN($AD$29),FALSE)*eurostat_totals[[#This Row],[2020 1]]</f>
        <v>0</v>
      </c>
      <c r="AX79" s="117">
        <f ca="1">VLOOKUP(eurostat_totals[[#This Row],[energy carrier EUCalc]],$AE$11:$BI$24,COLUMN()-COLUMN($AD$29),FALSE)*eurostat_totals[[#This Row],[2020 1]]</f>
        <v>0</v>
      </c>
      <c r="AY79" s="117">
        <f ca="1">VLOOKUP(eurostat_totals[[#This Row],[energy carrier EUCalc]],$AE$11:$BI$24,COLUMN()-COLUMN($AD$29),FALSE)*eurostat_totals[[#This Row],[2020 1]]</f>
        <v>0</v>
      </c>
      <c r="AZ79" s="117">
        <f ca="1">VLOOKUP(eurostat_totals[[#This Row],[energy carrier EUCalc]],$AE$11:$BI$24,COLUMN()-COLUMN($AD$29),FALSE)*eurostat_totals[[#This Row],[2020 1]]</f>
        <v>0</v>
      </c>
      <c r="BA79" s="117">
        <f ca="1">VLOOKUP(eurostat_totals[[#This Row],[energy carrier EUCalc]],$AE$11:$BI$24,COLUMN()-COLUMN($AD$29),FALSE)*eurostat_totals[[#This Row],[2020 1]]</f>
        <v>0</v>
      </c>
      <c r="BB79" s="117">
        <f ca="1">VLOOKUP(eurostat_totals[[#This Row],[energy carrier EUCalc]],$AE$11:$BI$24,COLUMN()-COLUMN($AD$29),FALSE)*eurostat_totals[[#This Row],[2020 1]]</f>
        <v>0</v>
      </c>
      <c r="BC79" s="117">
        <f>VLOOKUP(eurostat_totals[[#This Row],[energy carrier EUCalc]],$AE$11:$BI$24,COLUMN()-COLUMN($AD$29),FALSE)*eurostat_totals[[#This Row],[2020 1]]</f>
        <v>0</v>
      </c>
      <c r="BD79" s="117">
        <f ca="1">VLOOKUP(eurostat_totals[[#This Row],[energy carrier EUCalc]],$AE$11:$BI$24,COLUMN()-COLUMN($AD$29),FALSE)*eurostat_totals[[#This Row],[2020 1]]</f>
        <v>0</v>
      </c>
      <c r="BE79" s="117">
        <f ca="1">VLOOKUP(eurostat_totals[[#This Row],[energy carrier EUCalc]],$AE$11:$BI$24,COLUMN()-COLUMN($AD$29),FALSE)*eurostat_totals[[#This Row],[2020 1]]</f>
        <v>0</v>
      </c>
      <c r="BF79" s="117">
        <f ca="1">VLOOKUP(eurostat_totals[[#This Row],[energy carrier EUCalc]],$AE$11:$BI$24,COLUMN()-COLUMN($AD$29),FALSE)*eurostat_totals[[#This Row],[2020 1]]</f>
        <v>0</v>
      </c>
      <c r="BG79" s="117">
        <f ca="1">VLOOKUP(eurostat_totals[[#This Row],[energy carrier EUCalc]],$AE$11:$BI$24,COLUMN()-COLUMN($AD$29),FALSE)*eurostat_totals[[#This Row],[2020 1]]</f>
        <v>0</v>
      </c>
      <c r="BH79" s="117">
        <f ca="1">VLOOKUP(eurostat_totals[[#This Row],[energy carrier EUCalc]],$AE$11:$BI$24,COLUMN()-COLUMN($AD$29),FALSE)*eurostat_totals[[#This Row],[2020 1]]</f>
        <v>0</v>
      </c>
      <c r="BI79" s="117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117" t="str">
        <f t="shared" si="117"/>
        <v>gas-bioMalta</v>
      </c>
      <c r="B80" s="6" t="s">
        <v>67</v>
      </c>
      <c r="C80" t="s">
        <v>29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f t="shared" si="114"/>
        <v>0</v>
      </c>
      <c r="AG80" s="120">
        <f t="shared" si="115"/>
        <v>0</v>
      </c>
      <c r="AH80" s="120">
        <f t="shared" si="116"/>
        <v>0</v>
      </c>
      <c r="AI80" s="120">
        <f ca="1">VLOOKUP(eurostat_totals[[#This Row],[energy carrier EUCalc]],$AE$11:$BI$24,COLUMN()-COLUMN($AD$29),FALSE)*eurostat_totals[[#This Row],[2020 1]]</f>
        <v>0</v>
      </c>
      <c r="AJ80" s="120">
        <f ca="1">VLOOKUP(eurostat_totals[[#This Row],[energy carrier EUCalc]],$AE$11:$BI$24,COLUMN()-COLUMN($AD$29),FALSE)*eurostat_totals[[#This Row],[2020 1]]</f>
        <v>0</v>
      </c>
      <c r="AK80" s="120">
        <f ca="1">VLOOKUP(eurostat_totals[[#This Row],[energy carrier EUCalc]],$AE$11:$BI$24,COLUMN()-COLUMN($AD$29),FALSE)*eurostat_totals[[#This Row],[2020 1]]</f>
        <v>0</v>
      </c>
      <c r="AL80" s="120">
        <f ca="1">VLOOKUP(eurostat_totals[[#This Row],[energy carrier EUCalc]],$AE$11:$BI$24,COLUMN()-COLUMN($AD$29),FALSE)*eurostat_totals[[#This Row],[2020 1]]</f>
        <v>0</v>
      </c>
      <c r="AM80" s="120">
        <f ca="1">VLOOKUP(eurostat_totals[[#This Row],[energy carrier EUCalc]],$AE$11:$BI$24,COLUMN()-COLUMN($AD$29),FALSE)*eurostat_totals[[#This Row],[2020 1]]</f>
        <v>0</v>
      </c>
      <c r="AN80" s="120">
        <f ca="1">VLOOKUP(eurostat_totals[[#This Row],[energy carrier EUCalc]],$AE$11:$BI$24,COLUMN()-COLUMN($AD$29),FALSE)*eurostat_totals[[#This Row],[2020 1]]</f>
        <v>0</v>
      </c>
      <c r="AO80" s="120">
        <f>VLOOKUP(eurostat_totals[[#This Row],[energy carrier EUCalc]],$AE$11:$BI$24,COLUMN()-COLUMN($AD$29),FALSE)*eurostat_totals[[#This Row],[2020 1]]</f>
        <v>0</v>
      </c>
      <c r="AP80" s="120">
        <f ca="1">VLOOKUP(eurostat_totals[[#This Row],[energy carrier EUCalc]],$AE$11:$BI$24,COLUMN()-COLUMN($AD$29),FALSE)*eurostat_totals[[#This Row],[2020 1]]</f>
        <v>0</v>
      </c>
      <c r="AQ80" s="120">
        <f ca="1">VLOOKUP(eurostat_totals[[#This Row],[energy carrier EUCalc]],$AE$11:$BI$24,COLUMN()-COLUMN($AD$29),FALSE)*eurostat_totals[[#This Row],[2020 1]]</f>
        <v>0</v>
      </c>
      <c r="AR80" s="117">
        <f ca="1">VLOOKUP(eurostat_totals[[#This Row],[energy carrier EUCalc]],$AE$11:$BI$24,COLUMN()-COLUMN($AD$29),FALSE)*eurostat_totals[[#This Row],[2020 1]]</f>
        <v>0</v>
      </c>
      <c r="AS80" s="117">
        <f ca="1">VLOOKUP(eurostat_totals[[#This Row],[energy carrier EUCalc]],$AE$11:$BI$24,COLUMN()-COLUMN($AD$29),FALSE)*eurostat_totals[[#This Row],[2020 1]]</f>
        <v>0</v>
      </c>
      <c r="AT80" s="117">
        <f ca="1">VLOOKUP(eurostat_totals[[#This Row],[energy carrier EUCalc]],$AE$11:$BI$24,COLUMN()-COLUMN($AD$29),FALSE)*eurostat_totals[[#This Row],[2020 1]]</f>
        <v>0</v>
      </c>
      <c r="AU80" s="117">
        <f ca="1">VLOOKUP(eurostat_totals[[#This Row],[energy carrier EUCalc]],$AE$11:$BI$24,COLUMN()-COLUMN($AD$29),FALSE)*eurostat_totals[[#This Row],[2020 1]]</f>
        <v>0</v>
      </c>
      <c r="AV80" s="117">
        <f>VLOOKUP(eurostat_totals[[#This Row],[energy carrier EUCalc]],$AE$11:$BI$24,COLUMN()-COLUMN($AD$29),FALSE)*eurostat_totals[[#This Row],[2020 1]]</f>
        <v>0</v>
      </c>
      <c r="AW80" s="117">
        <f ca="1">VLOOKUP(eurostat_totals[[#This Row],[energy carrier EUCalc]],$AE$11:$BI$24,COLUMN()-COLUMN($AD$29),FALSE)*eurostat_totals[[#This Row],[2020 1]]</f>
        <v>0</v>
      </c>
      <c r="AX80" s="117">
        <f ca="1">VLOOKUP(eurostat_totals[[#This Row],[energy carrier EUCalc]],$AE$11:$BI$24,COLUMN()-COLUMN($AD$29),FALSE)*eurostat_totals[[#This Row],[2020 1]]</f>
        <v>0</v>
      </c>
      <c r="AY80" s="117">
        <f ca="1">VLOOKUP(eurostat_totals[[#This Row],[energy carrier EUCalc]],$AE$11:$BI$24,COLUMN()-COLUMN($AD$29),FALSE)*eurostat_totals[[#This Row],[2020 1]]</f>
        <v>0</v>
      </c>
      <c r="AZ80" s="117">
        <f ca="1">VLOOKUP(eurostat_totals[[#This Row],[energy carrier EUCalc]],$AE$11:$BI$24,COLUMN()-COLUMN($AD$29),FALSE)*eurostat_totals[[#This Row],[2020 1]]</f>
        <v>0</v>
      </c>
      <c r="BA80" s="117">
        <f ca="1">VLOOKUP(eurostat_totals[[#This Row],[energy carrier EUCalc]],$AE$11:$BI$24,COLUMN()-COLUMN($AD$29),FALSE)*eurostat_totals[[#This Row],[2020 1]]</f>
        <v>0</v>
      </c>
      <c r="BB80" s="117">
        <f ca="1">VLOOKUP(eurostat_totals[[#This Row],[energy carrier EUCalc]],$AE$11:$BI$24,COLUMN()-COLUMN($AD$29),FALSE)*eurostat_totals[[#This Row],[2020 1]]</f>
        <v>0</v>
      </c>
      <c r="BC80" s="117">
        <f>VLOOKUP(eurostat_totals[[#This Row],[energy carrier EUCalc]],$AE$11:$BI$24,COLUMN()-COLUMN($AD$29),FALSE)*eurostat_totals[[#This Row],[2020 1]]</f>
        <v>0</v>
      </c>
      <c r="BD80" s="117">
        <f ca="1">VLOOKUP(eurostat_totals[[#This Row],[energy carrier EUCalc]],$AE$11:$BI$24,COLUMN()-COLUMN($AD$29),FALSE)*eurostat_totals[[#This Row],[2020 1]]</f>
        <v>0</v>
      </c>
      <c r="BE80" s="117">
        <f ca="1">VLOOKUP(eurostat_totals[[#This Row],[energy carrier EUCalc]],$AE$11:$BI$24,COLUMN()-COLUMN($AD$29),FALSE)*eurostat_totals[[#This Row],[2020 1]]</f>
        <v>0</v>
      </c>
      <c r="BF80" s="117">
        <f ca="1">VLOOKUP(eurostat_totals[[#This Row],[energy carrier EUCalc]],$AE$11:$BI$24,COLUMN()-COLUMN($AD$29),FALSE)*eurostat_totals[[#This Row],[2020 1]]</f>
        <v>0</v>
      </c>
      <c r="BG80" s="117">
        <f ca="1">VLOOKUP(eurostat_totals[[#This Row],[energy carrier EUCalc]],$AE$11:$BI$24,COLUMN()-COLUMN($AD$29),FALSE)*eurostat_totals[[#This Row],[2020 1]]</f>
        <v>0</v>
      </c>
      <c r="BH80" s="117">
        <f ca="1">VLOOKUP(eurostat_totals[[#This Row],[energy carrier EUCalc]],$AE$11:$BI$24,COLUMN()-COLUMN($AD$29),FALSE)*eurostat_totals[[#This Row],[2020 1]]</f>
        <v>0</v>
      </c>
      <c r="BI80" s="117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117" t="str">
        <f t="shared" si="117"/>
        <v>gas-bioNetherlands</v>
      </c>
      <c r="B81" s="6" t="s">
        <v>67</v>
      </c>
      <c r="C81" t="s">
        <v>8</v>
      </c>
      <c r="D81" s="120">
        <v>0</v>
      </c>
      <c r="E81" s="120">
        <v>0</v>
      </c>
      <c r="F81" s="120">
        <v>0</v>
      </c>
      <c r="G81" s="120"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f t="shared" si="114"/>
        <v>0</v>
      </c>
      <c r="AG81" s="120">
        <f t="shared" si="115"/>
        <v>0</v>
      </c>
      <c r="AH81" s="120">
        <f t="shared" si="116"/>
        <v>0</v>
      </c>
      <c r="AI81" s="120">
        <f ca="1">VLOOKUP(eurostat_totals[[#This Row],[energy carrier EUCalc]],$AE$11:$BI$24,COLUMN()-COLUMN($AD$29),FALSE)*eurostat_totals[[#This Row],[2020 1]]</f>
        <v>0</v>
      </c>
      <c r="AJ81" s="120">
        <f ca="1">VLOOKUP(eurostat_totals[[#This Row],[energy carrier EUCalc]],$AE$11:$BI$24,COLUMN()-COLUMN($AD$29),FALSE)*eurostat_totals[[#This Row],[2020 1]]</f>
        <v>0</v>
      </c>
      <c r="AK81" s="120">
        <f ca="1">VLOOKUP(eurostat_totals[[#This Row],[energy carrier EUCalc]],$AE$11:$BI$24,COLUMN()-COLUMN($AD$29),FALSE)*eurostat_totals[[#This Row],[2020 1]]</f>
        <v>0</v>
      </c>
      <c r="AL81" s="120">
        <f ca="1">VLOOKUP(eurostat_totals[[#This Row],[energy carrier EUCalc]],$AE$11:$BI$24,COLUMN()-COLUMN($AD$29),FALSE)*eurostat_totals[[#This Row],[2020 1]]</f>
        <v>0</v>
      </c>
      <c r="AM81" s="120">
        <f ca="1">VLOOKUP(eurostat_totals[[#This Row],[energy carrier EUCalc]],$AE$11:$BI$24,COLUMN()-COLUMN($AD$29),FALSE)*eurostat_totals[[#This Row],[2020 1]]</f>
        <v>0</v>
      </c>
      <c r="AN81" s="120">
        <f ca="1">VLOOKUP(eurostat_totals[[#This Row],[energy carrier EUCalc]],$AE$11:$BI$24,COLUMN()-COLUMN($AD$29),FALSE)*eurostat_totals[[#This Row],[2020 1]]</f>
        <v>0</v>
      </c>
      <c r="AO81" s="120">
        <f>VLOOKUP(eurostat_totals[[#This Row],[energy carrier EUCalc]],$AE$11:$BI$24,COLUMN()-COLUMN($AD$29),FALSE)*eurostat_totals[[#This Row],[2020 1]]</f>
        <v>0</v>
      </c>
      <c r="AP81" s="120">
        <f ca="1">VLOOKUP(eurostat_totals[[#This Row],[energy carrier EUCalc]],$AE$11:$BI$24,COLUMN()-COLUMN($AD$29),FALSE)*eurostat_totals[[#This Row],[2020 1]]</f>
        <v>0</v>
      </c>
      <c r="AQ81" s="120">
        <f ca="1">VLOOKUP(eurostat_totals[[#This Row],[energy carrier EUCalc]],$AE$11:$BI$24,COLUMN()-COLUMN($AD$29),FALSE)*eurostat_totals[[#This Row],[2020 1]]</f>
        <v>0</v>
      </c>
      <c r="AR81" s="117">
        <f ca="1">VLOOKUP(eurostat_totals[[#This Row],[energy carrier EUCalc]],$AE$11:$BI$24,COLUMN()-COLUMN($AD$29),FALSE)*eurostat_totals[[#This Row],[2020 1]]</f>
        <v>0</v>
      </c>
      <c r="AS81" s="117">
        <f ca="1">VLOOKUP(eurostat_totals[[#This Row],[energy carrier EUCalc]],$AE$11:$BI$24,COLUMN()-COLUMN($AD$29),FALSE)*eurostat_totals[[#This Row],[2020 1]]</f>
        <v>0</v>
      </c>
      <c r="AT81" s="117">
        <f ca="1">VLOOKUP(eurostat_totals[[#This Row],[energy carrier EUCalc]],$AE$11:$BI$24,COLUMN()-COLUMN($AD$29),FALSE)*eurostat_totals[[#This Row],[2020 1]]</f>
        <v>0</v>
      </c>
      <c r="AU81" s="117">
        <f ca="1">VLOOKUP(eurostat_totals[[#This Row],[energy carrier EUCalc]],$AE$11:$BI$24,COLUMN()-COLUMN($AD$29),FALSE)*eurostat_totals[[#This Row],[2020 1]]</f>
        <v>0</v>
      </c>
      <c r="AV81" s="117">
        <f>VLOOKUP(eurostat_totals[[#This Row],[energy carrier EUCalc]],$AE$11:$BI$24,COLUMN()-COLUMN($AD$29),FALSE)*eurostat_totals[[#This Row],[2020 1]]</f>
        <v>0</v>
      </c>
      <c r="AW81" s="117">
        <f ca="1">VLOOKUP(eurostat_totals[[#This Row],[energy carrier EUCalc]],$AE$11:$BI$24,COLUMN()-COLUMN($AD$29),FALSE)*eurostat_totals[[#This Row],[2020 1]]</f>
        <v>0</v>
      </c>
      <c r="AX81" s="117">
        <f ca="1">VLOOKUP(eurostat_totals[[#This Row],[energy carrier EUCalc]],$AE$11:$BI$24,COLUMN()-COLUMN($AD$29),FALSE)*eurostat_totals[[#This Row],[2020 1]]</f>
        <v>0</v>
      </c>
      <c r="AY81" s="117">
        <f ca="1">VLOOKUP(eurostat_totals[[#This Row],[energy carrier EUCalc]],$AE$11:$BI$24,COLUMN()-COLUMN($AD$29),FALSE)*eurostat_totals[[#This Row],[2020 1]]</f>
        <v>0</v>
      </c>
      <c r="AZ81" s="117">
        <f ca="1">VLOOKUP(eurostat_totals[[#This Row],[energy carrier EUCalc]],$AE$11:$BI$24,COLUMN()-COLUMN($AD$29),FALSE)*eurostat_totals[[#This Row],[2020 1]]</f>
        <v>0</v>
      </c>
      <c r="BA81" s="117">
        <f ca="1">VLOOKUP(eurostat_totals[[#This Row],[energy carrier EUCalc]],$AE$11:$BI$24,COLUMN()-COLUMN($AD$29),FALSE)*eurostat_totals[[#This Row],[2020 1]]</f>
        <v>0</v>
      </c>
      <c r="BB81" s="117">
        <f ca="1">VLOOKUP(eurostat_totals[[#This Row],[energy carrier EUCalc]],$AE$11:$BI$24,COLUMN()-COLUMN($AD$29),FALSE)*eurostat_totals[[#This Row],[2020 1]]</f>
        <v>0</v>
      </c>
      <c r="BC81" s="117">
        <f>VLOOKUP(eurostat_totals[[#This Row],[energy carrier EUCalc]],$AE$11:$BI$24,COLUMN()-COLUMN($AD$29),FALSE)*eurostat_totals[[#This Row],[2020 1]]</f>
        <v>0</v>
      </c>
      <c r="BD81" s="117">
        <f ca="1">VLOOKUP(eurostat_totals[[#This Row],[energy carrier EUCalc]],$AE$11:$BI$24,COLUMN()-COLUMN($AD$29),FALSE)*eurostat_totals[[#This Row],[2020 1]]</f>
        <v>0</v>
      </c>
      <c r="BE81" s="117">
        <f ca="1">VLOOKUP(eurostat_totals[[#This Row],[energy carrier EUCalc]],$AE$11:$BI$24,COLUMN()-COLUMN($AD$29),FALSE)*eurostat_totals[[#This Row],[2020 1]]</f>
        <v>0</v>
      </c>
      <c r="BF81" s="117">
        <f ca="1">VLOOKUP(eurostat_totals[[#This Row],[energy carrier EUCalc]],$AE$11:$BI$24,COLUMN()-COLUMN($AD$29),FALSE)*eurostat_totals[[#This Row],[2020 1]]</f>
        <v>0</v>
      </c>
      <c r="BG81" s="117">
        <f ca="1">VLOOKUP(eurostat_totals[[#This Row],[energy carrier EUCalc]],$AE$11:$BI$24,COLUMN()-COLUMN($AD$29),FALSE)*eurostat_totals[[#This Row],[2020 1]]</f>
        <v>0</v>
      </c>
      <c r="BH81" s="117">
        <f ca="1">VLOOKUP(eurostat_totals[[#This Row],[energy carrier EUCalc]],$AE$11:$BI$24,COLUMN()-COLUMN($AD$29),FALSE)*eurostat_totals[[#This Row],[2020 1]]</f>
        <v>0</v>
      </c>
      <c r="BI81" s="117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117" t="str">
        <f t="shared" si="117"/>
        <v>gas-bioNorway</v>
      </c>
      <c r="B82" s="6" t="s">
        <v>67</v>
      </c>
      <c r="C82" t="s">
        <v>73</v>
      </c>
      <c r="D82" s="120">
        <v>0</v>
      </c>
      <c r="E82" s="120">
        <v>0</v>
      </c>
      <c r="F82" s="120">
        <v>0</v>
      </c>
      <c r="G82" s="120">
        <v>0</v>
      </c>
      <c r="H82" s="120">
        <v>0</v>
      </c>
      <c r="I82" s="120">
        <v>0</v>
      </c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>
        <v>0</v>
      </c>
      <c r="Q82" s="120">
        <v>0</v>
      </c>
      <c r="R82" s="120">
        <v>0</v>
      </c>
      <c r="S82" s="120">
        <v>0</v>
      </c>
      <c r="T82" s="120">
        <v>0</v>
      </c>
      <c r="U82" s="120">
        <v>0</v>
      </c>
      <c r="V82" s="120">
        <v>0</v>
      </c>
      <c r="W82" s="120">
        <v>0</v>
      </c>
      <c r="X82" s="120">
        <v>0</v>
      </c>
      <c r="Y82" s="120">
        <v>0</v>
      </c>
      <c r="Z82" s="120">
        <v>0</v>
      </c>
      <c r="AA82" s="120">
        <v>0</v>
      </c>
      <c r="AB82" s="120">
        <v>0</v>
      </c>
      <c r="AC82" s="120">
        <v>0</v>
      </c>
      <c r="AD82" s="120">
        <v>0</v>
      </c>
      <c r="AE82" s="120">
        <v>0</v>
      </c>
      <c r="AF82" s="120">
        <f t="shared" si="114"/>
        <v>0</v>
      </c>
      <c r="AG82" s="120">
        <f t="shared" si="115"/>
        <v>0</v>
      </c>
      <c r="AH82" s="120">
        <f t="shared" si="116"/>
        <v>0</v>
      </c>
      <c r="AI82" s="120">
        <f ca="1">VLOOKUP(eurostat_totals[[#This Row],[energy carrier EUCalc]],$AE$11:$BI$24,COLUMN()-COLUMN($AD$29),FALSE)*eurostat_totals[[#This Row],[2020 1]]</f>
        <v>0</v>
      </c>
      <c r="AJ82" s="120">
        <f ca="1">VLOOKUP(eurostat_totals[[#This Row],[energy carrier EUCalc]],$AE$11:$BI$24,COLUMN()-COLUMN($AD$29),FALSE)*eurostat_totals[[#This Row],[2020 1]]</f>
        <v>0</v>
      </c>
      <c r="AK82" s="120">
        <f ca="1">VLOOKUP(eurostat_totals[[#This Row],[energy carrier EUCalc]],$AE$11:$BI$24,COLUMN()-COLUMN($AD$29),FALSE)*eurostat_totals[[#This Row],[2020 1]]</f>
        <v>0</v>
      </c>
      <c r="AL82" s="120">
        <f ca="1">VLOOKUP(eurostat_totals[[#This Row],[energy carrier EUCalc]],$AE$11:$BI$24,COLUMN()-COLUMN($AD$29),FALSE)*eurostat_totals[[#This Row],[2020 1]]</f>
        <v>0</v>
      </c>
      <c r="AM82" s="120">
        <f ca="1">VLOOKUP(eurostat_totals[[#This Row],[energy carrier EUCalc]],$AE$11:$BI$24,COLUMN()-COLUMN($AD$29),FALSE)*eurostat_totals[[#This Row],[2020 1]]</f>
        <v>0</v>
      </c>
      <c r="AN82" s="120">
        <f ca="1">VLOOKUP(eurostat_totals[[#This Row],[energy carrier EUCalc]],$AE$11:$BI$24,COLUMN()-COLUMN($AD$29),FALSE)*eurostat_totals[[#This Row],[2020 1]]</f>
        <v>0</v>
      </c>
      <c r="AO82" s="120">
        <f>VLOOKUP(eurostat_totals[[#This Row],[energy carrier EUCalc]],$AE$11:$BI$24,COLUMN()-COLUMN($AD$29),FALSE)*eurostat_totals[[#This Row],[2020 1]]</f>
        <v>0</v>
      </c>
      <c r="AP82" s="120">
        <f ca="1">VLOOKUP(eurostat_totals[[#This Row],[energy carrier EUCalc]],$AE$11:$BI$24,COLUMN()-COLUMN($AD$29),FALSE)*eurostat_totals[[#This Row],[2020 1]]</f>
        <v>0</v>
      </c>
      <c r="AQ82" s="120">
        <f ca="1">VLOOKUP(eurostat_totals[[#This Row],[energy carrier EUCalc]],$AE$11:$BI$24,COLUMN()-COLUMN($AD$29),FALSE)*eurostat_totals[[#This Row],[2020 1]]</f>
        <v>0</v>
      </c>
      <c r="AR82" s="117">
        <f ca="1">VLOOKUP(eurostat_totals[[#This Row],[energy carrier EUCalc]],$AE$11:$BI$24,COLUMN()-COLUMN($AD$29),FALSE)*eurostat_totals[[#This Row],[2020 1]]</f>
        <v>0</v>
      </c>
      <c r="AS82" s="117">
        <f ca="1">VLOOKUP(eurostat_totals[[#This Row],[energy carrier EUCalc]],$AE$11:$BI$24,COLUMN()-COLUMN($AD$29),FALSE)*eurostat_totals[[#This Row],[2020 1]]</f>
        <v>0</v>
      </c>
      <c r="AT82" s="117">
        <f ca="1">VLOOKUP(eurostat_totals[[#This Row],[energy carrier EUCalc]],$AE$11:$BI$24,COLUMN()-COLUMN($AD$29),FALSE)*eurostat_totals[[#This Row],[2020 1]]</f>
        <v>0</v>
      </c>
      <c r="AU82" s="117">
        <f ca="1">VLOOKUP(eurostat_totals[[#This Row],[energy carrier EUCalc]],$AE$11:$BI$24,COLUMN()-COLUMN($AD$29),FALSE)*eurostat_totals[[#This Row],[2020 1]]</f>
        <v>0</v>
      </c>
      <c r="AV82" s="117">
        <f>VLOOKUP(eurostat_totals[[#This Row],[energy carrier EUCalc]],$AE$11:$BI$24,COLUMN()-COLUMN($AD$29),FALSE)*eurostat_totals[[#This Row],[2020 1]]</f>
        <v>0</v>
      </c>
      <c r="AW82" s="117">
        <f ca="1">VLOOKUP(eurostat_totals[[#This Row],[energy carrier EUCalc]],$AE$11:$BI$24,COLUMN()-COLUMN($AD$29),FALSE)*eurostat_totals[[#This Row],[2020 1]]</f>
        <v>0</v>
      </c>
      <c r="AX82" s="117">
        <f ca="1">VLOOKUP(eurostat_totals[[#This Row],[energy carrier EUCalc]],$AE$11:$BI$24,COLUMN()-COLUMN($AD$29),FALSE)*eurostat_totals[[#This Row],[2020 1]]</f>
        <v>0</v>
      </c>
      <c r="AY82" s="117">
        <f ca="1">VLOOKUP(eurostat_totals[[#This Row],[energy carrier EUCalc]],$AE$11:$BI$24,COLUMN()-COLUMN($AD$29),FALSE)*eurostat_totals[[#This Row],[2020 1]]</f>
        <v>0</v>
      </c>
      <c r="AZ82" s="117">
        <f ca="1">VLOOKUP(eurostat_totals[[#This Row],[energy carrier EUCalc]],$AE$11:$BI$24,COLUMN()-COLUMN($AD$29),FALSE)*eurostat_totals[[#This Row],[2020 1]]</f>
        <v>0</v>
      </c>
      <c r="BA82" s="117">
        <f ca="1">VLOOKUP(eurostat_totals[[#This Row],[energy carrier EUCalc]],$AE$11:$BI$24,COLUMN()-COLUMN($AD$29),FALSE)*eurostat_totals[[#This Row],[2020 1]]</f>
        <v>0</v>
      </c>
      <c r="BB82" s="117">
        <f ca="1">VLOOKUP(eurostat_totals[[#This Row],[energy carrier EUCalc]],$AE$11:$BI$24,COLUMN()-COLUMN($AD$29),FALSE)*eurostat_totals[[#This Row],[2020 1]]</f>
        <v>0</v>
      </c>
      <c r="BC82" s="117">
        <f>VLOOKUP(eurostat_totals[[#This Row],[energy carrier EUCalc]],$AE$11:$BI$24,COLUMN()-COLUMN($AD$29),FALSE)*eurostat_totals[[#This Row],[2020 1]]</f>
        <v>0</v>
      </c>
      <c r="BD82" s="117">
        <f ca="1">VLOOKUP(eurostat_totals[[#This Row],[energy carrier EUCalc]],$AE$11:$BI$24,COLUMN()-COLUMN($AD$29),FALSE)*eurostat_totals[[#This Row],[2020 1]]</f>
        <v>0</v>
      </c>
      <c r="BE82" s="117">
        <f ca="1">VLOOKUP(eurostat_totals[[#This Row],[energy carrier EUCalc]],$AE$11:$BI$24,COLUMN()-COLUMN($AD$29),FALSE)*eurostat_totals[[#This Row],[2020 1]]</f>
        <v>0</v>
      </c>
      <c r="BF82" s="117">
        <f ca="1">VLOOKUP(eurostat_totals[[#This Row],[energy carrier EUCalc]],$AE$11:$BI$24,COLUMN()-COLUMN($AD$29),FALSE)*eurostat_totals[[#This Row],[2020 1]]</f>
        <v>0</v>
      </c>
      <c r="BG82" s="117">
        <f ca="1">VLOOKUP(eurostat_totals[[#This Row],[energy carrier EUCalc]],$AE$11:$BI$24,COLUMN()-COLUMN($AD$29),FALSE)*eurostat_totals[[#This Row],[2020 1]]</f>
        <v>0</v>
      </c>
      <c r="BH82" s="117">
        <f ca="1">VLOOKUP(eurostat_totals[[#This Row],[energy carrier EUCalc]],$AE$11:$BI$24,COLUMN()-COLUMN($AD$29),FALSE)*eurostat_totals[[#This Row],[2020 1]]</f>
        <v>0</v>
      </c>
      <c r="BI82" s="117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117" t="str">
        <f t="shared" si="117"/>
        <v>gas-bioPoland</v>
      </c>
      <c r="B83" s="6" t="s">
        <v>67</v>
      </c>
      <c r="C83" t="s">
        <v>6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f t="shared" si="114"/>
        <v>0</v>
      </c>
      <c r="AG83" s="120">
        <f t="shared" si="115"/>
        <v>0</v>
      </c>
      <c r="AH83" s="120">
        <f t="shared" si="116"/>
        <v>0</v>
      </c>
      <c r="AI83" s="120">
        <f ca="1">VLOOKUP(eurostat_totals[[#This Row],[energy carrier EUCalc]],$AE$11:$BI$24,COLUMN()-COLUMN($AD$29),FALSE)*eurostat_totals[[#This Row],[2020 1]]</f>
        <v>0</v>
      </c>
      <c r="AJ83" s="120">
        <f ca="1">VLOOKUP(eurostat_totals[[#This Row],[energy carrier EUCalc]],$AE$11:$BI$24,COLUMN()-COLUMN($AD$29),FALSE)*eurostat_totals[[#This Row],[2020 1]]</f>
        <v>0</v>
      </c>
      <c r="AK83" s="120">
        <f ca="1">VLOOKUP(eurostat_totals[[#This Row],[energy carrier EUCalc]],$AE$11:$BI$24,COLUMN()-COLUMN($AD$29),FALSE)*eurostat_totals[[#This Row],[2020 1]]</f>
        <v>0</v>
      </c>
      <c r="AL83" s="120">
        <f ca="1">VLOOKUP(eurostat_totals[[#This Row],[energy carrier EUCalc]],$AE$11:$BI$24,COLUMN()-COLUMN($AD$29),FALSE)*eurostat_totals[[#This Row],[2020 1]]</f>
        <v>0</v>
      </c>
      <c r="AM83" s="120">
        <f ca="1">VLOOKUP(eurostat_totals[[#This Row],[energy carrier EUCalc]],$AE$11:$BI$24,COLUMN()-COLUMN($AD$29),FALSE)*eurostat_totals[[#This Row],[2020 1]]</f>
        <v>0</v>
      </c>
      <c r="AN83" s="120">
        <f ca="1">VLOOKUP(eurostat_totals[[#This Row],[energy carrier EUCalc]],$AE$11:$BI$24,COLUMN()-COLUMN($AD$29),FALSE)*eurostat_totals[[#This Row],[2020 1]]</f>
        <v>0</v>
      </c>
      <c r="AO83" s="120">
        <f>VLOOKUP(eurostat_totals[[#This Row],[energy carrier EUCalc]],$AE$11:$BI$24,COLUMN()-COLUMN($AD$29),FALSE)*eurostat_totals[[#This Row],[2020 1]]</f>
        <v>0</v>
      </c>
      <c r="AP83" s="120">
        <f ca="1">VLOOKUP(eurostat_totals[[#This Row],[energy carrier EUCalc]],$AE$11:$BI$24,COLUMN()-COLUMN($AD$29),FALSE)*eurostat_totals[[#This Row],[2020 1]]</f>
        <v>0</v>
      </c>
      <c r="AQ83" s="120">
        <f ca="1">VLOOKUP(eurostat_totals[[#This Row],[energy carrier EUCalc]],$AE$11:$BI$24,COLUMN()-COLUMN($AD$29),FALSE)*eurostat_totals[[#This Row],[2020 1]]</f>
        <v>0</v>
      </c>
      <c r="AR83" s="117">
        <f ca="1">VLOOKUP(eurostat_totals[[#This Row],[energy carrier EUCalc]],$AE$11:$BI$24,COLUMN()-COLUMN($AD$29),FALSE)*eurostat_totals[[#This Row],[2020 1]]</f>
        <v>0</v>
      </c>
      <c r="AS83" s="117">
        <f ca="1">VLOOKUP(eurostat_totals[[#This Row],[energy carrier EUCalc]],$AE$11:$BI$24,COLUMN()-COLUMN($AD$29),FALSE)*eurostat_totals[[#This Row],[2020 1]]</f>
        <v>0</v>
      </c>
      <c r="AT83" s="117">
        <f ca="1">VLOOKUP(eurostat_totals[[#This Row],[energy carrier EUCalc]],$AE$11:$BI$24,COLUMN()-COLUMN($AD$29),FALSE)*eurostat_totals[[#This Row],[2020 1]]</f>
        <v>0</v>
      </c>
      <c r="AU83" s="117">
        <f ca="1">VLOOKUP(eurostat_totals[[#This Row],[energy carrier EUCalc]],$AE$11:$BI$24,COLUMN()-COLUMN($AD$29),FALSE)*eurostat_totals[[#This Row],[2020 1]]</f>
        <v>0</v>
      </c>
      <c r="AV83" s="117">
        <f>VLOOKUP(eurostat_totals[[#This Row],[energy carrier EUCalc]],$AE$11:$BI$24,COLUMN()-COLUMN($AD$29),FALSE)*eurostat_totals[[#This Row],[2020 1]]</f>
        <v>0</v>
      </c>
      <c r="AW83" s="117">
        <f ca="1">VLOOKUP(eurostat_totals[[#This Row],[energy carrier EUCalc]],$AE$11:$BI$24,COLUMN()-COLUMN($AD$29),FALSE)*eurostat_totals[[#This Row],[2020 1]]</f>
        <v>0</v>
      </c>
      <c r="AX83" s="117">
        <f ca="1">VLOOKUP(eurostat_totals[[#This Row],[energy carrier EUCalc]],$AE$11:$BI$24,COLUMN()-COLUMN($AD$29),FALSE)*eurostat_totals[[#This Row],[2020 1]]</f>
        <v>0</v>
      </c>
      <c r="AY83" s="117">
        <f ca="1">VLOOKUP(eurostat_totals[[#This Row],[energy carrier EUCalc]],$AE$11:$BI$24,COLUMN()-COLUMN($AD$29),FALSE)*eurostat_totals[[#This Row],[2020 1]]</f>
        <v>0</v>
      </c>
      <c r="AZ83" s="117">
        <f ca="1">VLOOKUP(eurostat_totals[[#This Row],[energy carrier EUCalc]],$AE$11:$BI$24,COLUMN()-COLUMN($AD$29),FALSE)*eurostat_totals[[#This Row],[2020 1]]</f>
        <v>0</v>
      </c>
      <c r="BA83" s="117">
        <f ca="1">VLOOKUP(eurostat_totals[[#This Row],[energy carrier EUCalc]],$AE$11:$BI$24,COLUMN()-COLUMN($AD$29),FALSE)*eurostat_totals[[#This Row],[2020 1]]</f>
        <v>0</v>
      </c>
      <c r="BB83" s="117">
        <f ca="1">VLOOKUP(eurostat_totals[[#This Row],[energy carrier EUCalc]],$AE$11:$BI$24,COLUMN()-COLUMN($AD$29),FALSE)*eurostat_totals[[#This Row],[2020 1]]</f>
        <v>0</v>
      </c>
      <c r="BC83" s="117">
        <f>VLOOKUP(eurostat_totals[[#This Row],[energy carrier EUCalc]],$AE$11:$BI$24,COLUMN()-COLUMN($AD$29),FALSE)*eurostat_totals[[#This Row],[2020 1]]</f>
        <v>0</v>
      </c>
      <c r="BD83" s="117">
        <f ca="1">VLOOKUP(eurostat_totals[[#This Row],[energy carrier EUCalc]],$AE$11:$BI$24,COLUMN()-COLUMN($AD$29),FALSE)*eurostat_totals[[#This Row],[2020 1]]</f>
        <v>0</v>
      </c>
      <c r="BE83" s="117">
        <f ca="1">VLOOKUP(eurostat_totals[[#This Row],[energy carrier EUCalc]],$AE$11:$BI$24,COLUMN()-COLUMN($AD$29),FALSE)*eurostat_totals[[#This Row],[2020 1]]</f>
        <v>0</v>
      </c>
      <c r="BF83" s="117">
        <f ca="1">VLOOKUP(eurostat_totals[[#This Row],[energy carrier EUCalc]],$AE$11:$BI$24,COLUMN()-COLUMN($AD$29),FALSE)*eurostat_totals[[#This Row],[2020 1]]</f>
        <v>0</v>
      </c>
      <c r="BG83" s="117">
        <f ca="1">VLOOKUP(eurostat_totals[[#This Row],[energy carrier EUCalc]],$AE$11:$BI$24,COLUMN()-COLUMN($AD$29),FALSE)*eurostat_totals[[#This Row],[2020 1]]</f>
        <v>0</v>
      </c>
      <c r="BH83" s="117">
        <f ca="1">VLOOKUP(eurostat_totals[[#This Row],[energy carrier EUCalc]],$AE$11:$BI$24,COLUMN()-COLUMN($AD$29),FALSE)*eurostat_totals[[#This Row],[2020 1]]</f>
        <v>0</v>
      </c>
      <c r="BI83" s="117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117" t="str">
        <f t="shared" si="117"/>
        <v>gas-bioPortugal</v>
      </c>
      <c r="B84" s="6" t="s">
        <v>67</v>
      </c>
      <c r="C84" t="s">
        <v>21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0</v>
      </c>
      <c r="AC84" s="120">
        <v>0</v>
      </c>
      <c r="AD84" s="120">
        <v>0</v>
      </c>
      <c r="AE84" s="120">
        <v>0</v>
      </c>
      <c r="AF84" s="120">
        <f t="shared" si="114"/>
        <v>0</v>
      </c>
      <c r="AG84" s="120">
        <f t="shared" si="115"/>
        <v>0</v>
      </c>
      <c r="AH84" s="120">
        <f t="shared" si="116"/>
        <v>0</v>
      </c>
      <c r="AI84" s="120">
        <f ca="1">VLOOKUP(eurostat_totals[[#This Row],[energy carrier EUCalc]],$AE$11:$BI$24,COLUMN()-COLUMN($AD$29),FALSE)*eurostat_totals[[#This Row],[2020 1]]</f>
        <v>0</v>
      </c>
      <c r="AJ84" s="120">
        <f ca="1">VLOOKUP(eurostat_totals[[#This Row],[energy carrier EUCalc]],$AE$11:$BI$24,COLUMN()-COLUMN($AD$29),FALSE)*eurostat_totals[[#This Row],[2020 1]]</f>
        <v>0</v>
      </c>
      <c r="AK84" s="120">
        <f ca="1">VLOOKUP(eurostat_totals[[#This Row],[energy carrier EUCalc]],$AE$11:$BI$24,COLUMN()-COLUMN($AD$29),FALSE)*eurostat_totals[[#This Row],[2020 1]]</f>
        <v>0</v>
      </c>
      <c r="AL84" s="120">
        <f ca="1">VLOOKUP(eurostat_totals[[#This Row],[energy carrier EUCalc]],$AE$11:$BI$24,COLUMN()-COLUMN($AD$29),FALSE)*eurostat_totals[[#This Row],[2020 1]]</f>
        <v>0</v>
      </c>
      <c r="AM84" s="120">
        <f ca="1">VLOOKUP(eurostat_totals[[#This Row],[energy carrier EUCalc]],$AE$11:$BI$24,COLUMN()-COLUMN($AD$29),FALSE)*eurostat_totals[[#This Row],[2020 1]]</f>
        <v>0</v>
      </c>
      <c r="AN84" s="120">
        <f ca="1">VLOOKUP(eurostat_totals[[#This Row],[energy carrier EUCalc]],$AE$11:$BI$24,COLUMN()-COLUMN($AD$29),FALSE)*eurostat_totals[[#This Row],[2020 1]]</f>
        <v>0</v>
      </c>
      <c r="AO84" s="120">
        <f>VLOOKUP(eurostat_totals[[#This Row],[energy carrier EUCalc]],$AE$11:$BI$24,COLUMN()-COLUMN($AD$29),FALSE)*eurostat_totals[[#This Row],[2020 1]]</f>
        <v>0</v>
      </c>
      <c r="AP84" s="120">
        <f ca="1">VLOOKUP(eurostat_totals[[#This Row],[energy carrier EUCalc]],$AE$11:$BI$24,COLUMN()-COLUMN($AD$29),FALSE)*eurostat_totals[[#This Row],[2020 1]]</f>
        <v>0</v>
      </c>
      <c r="AQ84" s="120">
        <f ca="1">VLOOKUP(eurostat_totals[[#This Row],[energy carrier EUCalc]],$AE$11:$BI$24,COLUMN()-COLUMN($AD$29),FALSE)*eurostat_totals[[#This Row],[2020 1]]</f>
        <v>0</v>
      </c>
      <c r="AR84" s="117">
        <f ca="1">VLOOKUP(eurostat_totals[[#This Row],[energy carrier EUCalc]],$AE$11:$BI$24,COLUMN()-COLUMN($AD$29),FALSE)*eurostat_totals[[#This Row],[2020 1]]</f>
        <v>0</v>
      </c>
      <c r="AS84" s="117">
        <f ca="1">VLOOKUP(eurostat_totals[[#This Row],[energy carrier EUCalc]],$AE$11:$BI$24,COLUMN()-COLUMN($AD$29),FALSE)*eurostat_totals[[#This Row],[2020 1]]</f>
        <v>0</v>
      </c>
      <c r="AT84" s="117">
        <f ca="1">VLOOKUP(eurostat_totals[[#This Row],[energy carrier EUCalc]],$AE$11:$BI$24,COLUMN()-COLUMN($AD$29),FALSE)*eurostat_totals[[#This Row],[2020 1]]</f>
        <v>0</v>
      </c>
      <c r="AU84" s="117">
        <f ca="1">VLOOKUP(eurostat_totals[[#This Row],[energy carrier EUCalc]],$AE$11:$BI$24,COLUMN()-COLUMN($AD$29),FALSE)*eurostat_totals[[#This Row],[2020 1]]</f>
        <v>0</v>
      </c>
      <c r="AV84" s="117">
        <f>VLOOKUP(eurostat_totals[[#This Row],[energy carrier EUCalc]],$AE$11:$BI$24,COLUMN()-COLUMN($AD$29),FALSE)*eurostat_totals[[#This Row],[2020 1]]</f>
        <v>0</v>
      </c>
      <c r="AW84" s="117">
        <f ca="1">VLOOKUP(eurostat_totals[[#This Row],[energy carrier EUCalc]],$AE$11:$BI$24,COLUMN()-COLUMN($AD$29),FALSE)*eurostat_totals[[#This Row],[2020 1]]</f>
        <v>0</v>
      </c>
      <c r="AX84" s="117">
        <f ca="1">VLOOKUP(eurostat_totals[[#This Row],[energy carrier EUCalc]],$AE$11:$BI$24,COLUMN()-COLUMN($AD$29),FALSE)*eurostat_totals[[#This Row],[2020 1]]</f>
        <v>0</v>
      </c>
      <c r="AY84" s="117">
        <f ca="1">VLOOKUP(eurostat_totals[[#This Row],[energy carrier EUCalc]],$AE$11:$BI$24,COLUMN()-COLUMN($AD$29),FALSE)*eurostat_totals[[#This Row],[2020 1]]</f>
        <v>0</v>
      </c>
      <c r="AZ84" s="117">
        <f ca="1">VLOOKUP(eurostat_totals[[#This Row],[energy carrier EUCalc]],$AE$11:$BI$24,COLUMN()-COLUMN($AD$29),FALSE)*eurostat_totals[[#This Row],[2020 1]]</f>
        <v>0</v>
      </c>
      <c r="BA84" s="117">
        <f ca="1">VLOOKUP(eurostat_totals[[#This Row],[energy carrier EUCalc]],$AE$11:$BI$24,COLUMN()-COLUMN($AD$29),FALSE)*eurostat_totals[[#This Row],[2020 1]]</f>
        <v>0</v>
      </c>
      <c r="BB84" s="117">
        <f ca="1">VLOOKUP(eurostat_totals[[#This Row],[energy carrier EUCalc]],$AE$11:$BI$24,COLUMN()-COLUMN($AD$29),FALSE)*eurostat_totals[[#This Row],[2020 1]]</f>
        <v>0</v>
      </c>
      <c r="BC84" s="117">
        <f>VLOOKUP(eurostat_totals[[#This Row],[energy carrier EUCalc]],$AE$11:$BI$24,COLUMN()-COLUMN($AD$29),FALSE)*eurostat_totals[[#This Row],[2020 1]]</f>
        <v>0</v>
      </c>
      <c r="BD84" s="117">
        <f ca="1">VLOOKUP(eurostat_totals[[#This Row],[energy carrier EUCalc]],$AE$11:$BI$24,COLUMN()-COLUMN($AD$29),FALSE)*eurostat_totals[[#This Row],[2020 1]]</f>
        <v>0</v>
      </c>
      <c r="BE84" s="117">
        <f ca="1">VLOOKUP(eurostat_totals[[#This Row],[energy carrier EUCalc]],$AE$11:$BI$24,COLUMN()-COLUMN($AD$29),FALSE)*eurostat_totals[[#This Row],[2020 1]]</f>
        <v>0</v>
      </c>
      <c r="BF84" s="117">
        <f ca="1">VLOOKUP(eurostat_totals[[#This Row],[energy carrier EUCalc]],$AE$11:$BI$24,COLUMN()-COLUMN($AD$29),FALSE)*eurostat_totals[[#This Row],[2020 1]]</f>
        <v>0</v>
      </c>
      <c r="BG84" s="117">
        <f ca="1">VLOOKUP(eurostat_totals[[#This Row],[energy carrier EUCalc]],$AE$11:$BI$24,COLUMN()-COLUMN($AD$29),FALSE)*eurostat_totals[[#This Row],[2020 1]]</f>
        <v>0</v>
      </c>
      <c r="BH84" s="117">
        <f ca="1">VLOOKUP(eurostat_totals[[#This Row],[energy carrier EUCalc]],$AE$11:$BI$24,COLUMN()-COLUMN($AD$29),FALSE)*eurostat_totals[[#This Row],[2020 1]]</f>
        <v>0</v>
      </c>
      <c r="BI84" s="117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117" t="str">
        <f t="shared" si="117"/>
        <v>gas-bioRomania</v>
      </c>
      <c r="B85" s="6" t="s">
        <v>67</v>
      </c>
      <c r="C85" t="s">
        <v>10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</v>
      </c>
      <c r="O85" s="120">
        <v>0</v>
      </c>
      <c r="P85" s="120">
        <v>0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0</v>
      </c>
      <c r="W85" s="120">
        <v>0</v>
      </c>
      <c r="X85" s="120">
        <v>0</v>
      </c>
      <c r="Y85" s="120">
        <v>0</v>
      </c>
      <c r="Z85" s="120">
        <v>0</v>
      </c>
      <c r="AA85" s="120">
        <v>0</v>
      </c>
      <c r="AB85" s="120">
        <v>0</v>
      </c>
      <c r="AC85" s="120">
        <v>0</v>
      </c>
      <c r="AD85" s="120">
        <v>0</v>
      </c>
      <c r="AE85" s="120">
        <v>0</v>
      </c>
      <c r="AF85" s="120">
        <f t="shared" si="114"/>
        <v>0</v>
      </c>
      <c r="AG85" s="120">
        <f t="shared" si="115"/>
        <v>0</v>
      </c>
      <c r="AH85" s="120">
        <f t="shared" si="116"/>
        <v>0</v>
      </c>
      <c r="AI85" s="120">
        <f ca="1">VLOOKUP(eurostat_totals[[#This Row],[energy carrier EUCalc]],$AE$11:$BI$24,COLUMN()-COLUMN($AD$29),FALSE)*eurostat_totals[[#This Row],[2020 1]]</f>
        <v>0</v>
      </c>
      <c r="AJ85" s="120">
        <f ca="1">VLOOKUP(eurostat_totals[[#This Row],[energy carrier EUCalc]],$AE$11:$BI$24,COLUMN()-COLUMN($AD$29),FALSE)*eurostat_totals[[#This Row],[2020 1]]</f>
        <v>0</v>
      </c>
      <c r="AK85" s="120">
        <f ca="1">VLOOKUP(eurostat_totals[[#This Row],[energy carrier EUCalc]],$AE$11:$BI$24,COLUMN()-COLUMN($AD$29),FALSE)*eurostat_totals[[#This Row],[2020 1]]</f>
        <v>0</v>
      </c>
      <c r="AL85" s="120">
        <f ca="1">VLOOKUP(eurostat_totals[[#This Row],[energy carrier EUCalc]],$AE$11:$BI$24,COLUMN()-COLUMN($AD$29),FALSE)*eurostat_totals[[#This Row],[2020 1]]</f>
        <v>0</v>
      </c>
      <c r="AM85" s="120">
        <f ca="1">VLOOKUP(eurostat_totals[[#This Row],[energy carrier EUCalc]],$AE$11:$BI$24,COLUMN()-COLUMN($AD$29),FALSE)*eurostat_totals[[#This Row],[2020 1]]</f>
        <v>0</v>
      </c>
      <c r="AN85" s="120">
        <f ca="1">VLOOKUP(eurostat_totals[[#This Row],[energy carrier EUCalc]],$AE$11:$BI$24,COLUMN()-COLUMN($AD$29),FALSE)*eurostat_totals[[#This Row],[2020 1]]</f>
        <v>0</v>
      </c>
      <c r="AO85" s="120">
        <f>VLOOKUP(eurostat_totals[[#This Row],[energy carrier EUCalc]],$AE$11:$BI$24,COLUMN()-COLUMN($AD$29),FALSE)*eurostat_totals[[#This Row],[2020 1]]</f>
        <v>0</v>
      </c>
      <c r="AP85" s="120">
        <f ca="1">VLOOKUP(eurostat_totals[[#This Row],[energy carrier EUCalc]],$AE$11:$BI$24,COLUMN()-COLUMN($AD$29),FALSE)*eurostat_totals[[#This Row],[2020 1]]</f>
        <v>0</v>
      </c>
      <c r="AQ85" s="120">
        <f ca="1">VLOOKUP(eurostat_totals[[#This Row],[energy carrier EUCalc]],$AE$11:$BI$24,COLUMN()-COLUMN($AD$29),FALSE)*eurostat_totals[[#This Row],[2020 1]]</f>
        <v>0</v>
      </c>
      <c r="AR85" s="117">
        <f ca="1">VLOOKUP(eurostat_totals[[#This Row],[energy carrier EUCalc]],$AE$11:$BI$24,COLUMN()-COLUMN($AD$29),FALSE)*eurostat_totals[[#This Row],[2020 1]]</f>
        <v>0</v>
      </c>
      <c r="AS85" s="117">
        <f ca="1">VLOOKUP(eurostat_totals[[#This Row],[energy carrier EUCalc]],$AE$11:$BI$24,COLUMN()-COLUMN($AD$29),FALSE)*eurostat_totals[[#This Row],[2020 1]]</f>
        <v>0</v>
      </c>
      <c r="AT85" s="117">
        <f ca="1">VLOOKUP(eurostat_totals[[#This Row],[energy carrier EUCalc]],$AE$11:$BI$24,COLUMN()-COLUMN($AD$29),FALSE)*eurostat_totals[[#This Row],[2020 1]]</f>
        <v>0</v>
      </c>
      <c r="AU85" s="117">
        <f ca="1">VLOOKUP(eurostat_totals[[#This Row],[energy carrier EUCalc]],$AE$11:$BI$24,COLUMN()-COLUMN($AD$29),FALSE)*eurostat_totals[[#This Row],[2020 1]]</f>
        <v>0</v>
      </c>
      <c r="AV85" s="117">
        <f>VLOOKUP(eurostat_totals[[#This Row],[energy carrier EUCalc]],$AE$11:$BI$24,COLUMN()-COLUMN($AD$29),FALSE)*eurostat_totals[[#This Row],[2020 1]]</f>
        <v>0</v>
      </c>
      <c r="AW85" s="117">
        <f ca="1">VLOOKUP(eurostat_totals[[#This Row],[energy carrier EUCalc]],$AE$11:$BI$24,COLUMN()-COLUMN($AD$29),FALSE)*eurostat_totals[[#This Row],[2020 1]]</f>
        <v>0</v>
      </c>
      <c r="AX85" s="117">
        <f ca="1">VLOOKUP(eurostat_totals[[#This Row],[energy carrier EUCalc]],$AE$11:$BI$24,COLUMN()-COLUMN($AD$29),FALSE)*eurostat_totals[[#This Row],[2020 1]]</f>
        <v>0</v>
      </c>
      <c r="AY85" s="117">
        <f ca="1">VLOOKUP(eurostat_totals[[#This Row],[energy carrier EUCalc]],$AE$11:$BI$24,COLUMN()-COLUMN($AD$29),FALSE)*eurostat_totals[[#This Row],[2020 1]]</f>
        <v>0</v>
      </c>
      <c r="AZ85" s="117">
        <f ca="1">VLOOKUP(eurostat_totals[[#This Row],[energy carrier EUCalc]],$AE$11:$BI$24,COLUMN()-COLUMN($AD$29),FALSE)*eurostat_totals[[#This Row],[2020 1]]</f>
        <v>0</v>
      </c>
      <c r="BA85" s="117">
        <f ca="1">VLOOKUP(eurostat_totals[[#This Row],[energy carrier EUCalc]],$AE$11:$BI$24,COLUMN()-COLUMN($AD$29),FALSE)*eurostat_totals[[#This Row],[2020 1]]</f>
        <v>0</v>
      </c>
      <c r="BB85" s="117">
        <f ca="1">VLOOKUP(eurostat_totals[[#This Row],[energy carrier EUCalc]],$AE$11:$BI$24,COLUMN()-COLUMN($AD$29),FALSE)*eurostat_totals[[#This Row],[2020 1]]</f>
        <v>0</v>
      </c>
      <c r="BC85" s="117">
        <f>VLOOKUP(eurostat_totals[[#This Row],[energy carrier EUCalc]],$AE$11:$BI$24,COLUMN()-COLUMN($AD$29),FALSE)*eurostat_totals[[#This Row],[2020 1]]</f>
        <v>0</v>
      </c>
      <c r="BD85" s="117">
        <f ca="1">VLOOKUP(eurostat_totals[[#This Row],[energy carrier EUCalc]],$AE$11:$BI$24,COLUMN()-COLUMN($AD$29),FALSE)*eurostat_totals[[#This Row],[2020 1]]</f>
        <v>0</v>
      </c>
      <c r="BE85" s="117">
        <f ca="1">VLOOKUP(eurostat_totals[[#This Row],[energy carrier EUCalc]],$AE$11:$BI$24,COLUMN()-COLUMN($AD$29),FALSE)*eurostat_totals[[#This Row],[2020 1]]</f>
        <v>0</v>
      </c>
      <c r="BF85" s="117">
        <f ca="1">VLOOKUP(eurostat_totals[[#This Row],[energy carrier EUCalc]],$AE$11:$BI$24,COLUMN()-COLUMN($AD$29),FALSE)*eurostat_totals[[#This Row],[2020 1]]</f>
        <v>0</v>
      </c>
      <c r="BG85" s="117">
        <f ca="1">VLOOKUP(eurostat_totals[[#This Row],[energy carrier EUCalc]],$AE$11:$BI$24,COLUMN()-COLUMN($AD$29),FALSE)*eurostat_totals[[#This Row],[2020 1]]</f>
        <v>0</v>
      </c>
      <c r="BH85" s="117">
        <f ca="1">VLOOKUP(eurostat_totals[[#This Row],[energy carrier EUCalc]],$AE$11:$BI$24,COLUMN()-COLUMN($AD$29),FALSE)*eurostat_totals[[#This Row],[2020 1]]</f>
        <v>0</v>
      </c>
      <c r="BI85" s="117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117" t="str">
        <f t="shared" si="117"/>
        <v>gas-bioSerbia</v>
      </c>
      <c r="B86" s="6" t="s">
        <v>67</v>
      </c>
      <c r="C86" t="s">
        <v>74</v>
      </c>
      <c r="D86" s="120">
        <v>0</v>
      </c>
      <c r="E86" s="120">
        <v>0</v>
      </c>
      <c r="F86" s="120">
        <v>0</v>
      </c>
      <c r="G86" s="120">
        <v>0</v>
      </c>
      <c r="H86" s="120">
        <v>0</v>
      </c>
      <c r="I86" s="120">
        <v>0</v>
      </c>
      <c r="J86" s="120">
        <v>0</v>
      </c>
      <c r="K86" s="120">
        <v>0</v>
      </c>
      <c r="L86" s="120">
        <v>0</v>
      </c>
      <c r="M86" s="120">
        <v>0</v>
      </c>
      <c r="N86" s="120">
        <v>0</v>
      </c>
      <c r="O86" s="120">
        <v>0</v>
      </c>
      <c r="P86" s="120">
        <v>0</v>
      </c>
      <c r="Q86" s="120">
        <v>0</v>
      </c>
      <c r="R86" s="120">
        <v>0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0</v>
      </c>
      <c r="Z86" s="120">
        <v>0</v>
      </c>
      <c r="AA86" s="120">
        <v>0</v>
      </c>
      <c r="AB86" s="120">
        <v>0</v>
      </c>
      <c r="AC86" s="120">
        <v>0</v>
      </c>
      <c r="AD86" s="120">
        <v>0</v>
      </c>
      <c r="AE86" s="120">
        <v>0</v>
      </c>
      <c r="AF86" s="120">
        <f t="shared" si="114"/>
        <v>0</v>
      </c>
      <c r="AG86" s="120">
        <f t="shared" si="115"/>
        <v>0</v>
      </c>
      <c r="AH86" s="120">
        <f t="shared" si="116"/>
        <v>0</v>
      </c>
      <c r="AI86" s="120">
        <f ca="1">VLOOKUP(eurostat_totals[[#This Row],[energy carrier EUCalc]],$AE$11:$BI$24,COLUMN()-COLUMN($AD$29),FALSE)*eurostat_totals[[#This Row],[2020 1]]</f>
        <v>0</v>
      </c>
      <c r="AJ86" s="120">
        <f ca="1">VLOOKUP(eurostat_totals[[#This Row],[energy carrier EUCalc]],$AE$11:$BI$24,COLUMN()-COLUMN($AD$29),FALSE)*eurostat_totals[[#This Row],[2020 1]]</f>
        <v>0</v>
      </c>
      <c r="AK86" s="120">
        <f ca="1">VLOOKUP(eurostat_totals[[#This Row],[energy carrier EUCalc]],$AE$11:$BI$24,COLUMN()-COLUMN($AD$29),FALSE)*eurostat_totals[[#This Row],[2020 1]]</f>
        <v>0</v>
      </c>
      <c r="AL86" s="120">
        <f ca="1">VLOOKUP(eurostat_totals[[#This Row],[energy carrier EUCalc]],$AE$11:$BI$24,COLUMN()-COLUMN($AD$29),FALSE)*eurostat_totals[[#This Row],[2020 1]]</f>
        <v>0</v>
      </c>
      <c r="AM86" s="120">
        <f ca="1">VLOOKUP(eurostat_totals[[#This Row],[energy carrier EUCalc]],$AE$11:$BI$24,COLUMN()-COLUMN($AD$29),FALSE)*eurostat_totals[[#This Row],[2020 1]]</f>
        <v>0</v>
      </c>
      <c r="AN86" s="120">
        <f ca="1">VLOOKUP(eurostat_totals[[#This Row],[energy carrier EUCalc]],$AE$11:$BI$24,COLUMN()-COLUMN($AD$29),FALSE)*eurostat_totals[[#This Row],[2020 1]]</f>
        <v>0</v>
      </c>
      <c r="AO86" s="120">
        <f>VLOOKUP(eurostat_totals[[#This Row],[energy carrier EUCalc]],$AE$11:$BI$24,COLUMN()-COLUMN($AD$29),FALSE)*eurostat_totals[[#This Row],[2020 1]]</f>
        <v>0</v>
      </c>
      <c r="AP86" s="120">
        <f ca="1">VLOOKUP(eurostat_totals[[#This Row],[energy carrier EUCalc]],$AE$11:$BI$24,COLUMN()-COLUMN($AD$29),FALSE)*eurostat_totals[[#This Row],[2020 1]]</f>
        <v>0</v>
      </c>
      <c r="AQ86" s="120">
        <f ca="1">VLOOKUP(eurostat_totals[[#This Row],[energy carrier EUCalc]],$AE$11:$BI$24,COLUMN()-COLUMN($AD$29),FALSE)*eurostat_totals[[#This Row],[2020 1]]</f>
        <v>0</v>
      </c>
      <c r="AR86" s="117">
        <f ca="1">VLOOKUP(eurostat_totals[[#This Row],[energy carrier EUCalc]],$AE$11:$BI$24,COLUMN()-COLUMN($AD$29),FALSE)*eurostat_totals[[#This Row],[2020 1]]</f>
        <v>0</v>
      </c>
      <c r="AS86" s="117">
        <f ca="1">VLOOKUP(eurostat_totals[[#This Row],[energy carrier EUCalc]],$AE$11:$BI$24,COLUMN()-COLUMN($AD$29),FALSE)*eurostat_totals[[#This Row],[2020 1]]</f>
        <v>0</v>
      </c>
      <c r="AT86" s="117">
        <f ca="1">VLOOKUP(eurostat_totals[[#This Row],[energy carrier EUCalc]],$AE$11:$BI$24,COLUMN()-COLUMN($AD$29),FALSE)*eurostat_totals[[#This Row],[2020 1]]</f>
        <v>0</v>
      </c>
      <c r="AU86" s="117">
        <f ca="1">VLOOKUP(eurostat_totals[[#This Row],[energy carrier EUCalc]],$AE$11:$BI$24,COLUMN()-COLUMN($AD$29),FALSE)*eurostat_totals[[#This Row],[2020 1]]</f>
        <v>0</v>
      </c>
      <c r="AV86" s="117">
        <f>VLOOKUP(eurostat_totals[[#This Row],[energy carrier EUCalc]],$AE$11:$BI$24,COLUMN()-COLUMN($AD$29),FALSE)*eurostat_totals[[#This Row],[2020 1]]</f>
        <v>0</v>
      </c>
      <c r="AW86" s="117">
        <f ca="1">VLOOKUP(eurostat_totals[[#This Row],[energy carrier EUCalc]],$AE$11:$BI$24,COLUMN()-COLUMN($AD$29),FALSE)*eurostat_totals[[#This Row],[2020 1]]</f>
        <v>0</v>
      </c>
      <c r="AX86" s="117">
        <f ca="1">VLOOKUP(eurostat_totals[[#This Row],[energy carrier EUCalc]],$AE$11:$BI$24,COLUMN()-COLUMN($AD$29),FALSE)*eurostat_totals[[#This Row],[2020 1]]</f>
        <v>0</v>
      </c>
      <c r="AY86" s="117">
        <f ca="1">VLOOKUP(eurostat_totals[[#This Row],[energy carrier EUCalc]],$AE$11:$BI$24,COLUMN()-COLUMN($AD$29),FALSE)*eurostat_totals[[#This Row],[2020 1]]</f>
        <v>0</v>
      </c>
      <c r="AZ86" s="117">
        <f ca="1">VLOOKUP(eurostat_totals[[#This Row],[energy carrier EUCalc]],$AE$11:$BI$24,COLUMN()-COLUMN($AD$29),FALSE)*eurostat_totals[[#This Row],[2020 1]]</f>
        <v>0</v>
      </c>
      <c r="BA86" s="117">
        <f ca="1">VLOOKUP(eurostat_totals[[#This Row],[energy carrier EUCalc]],$AE$11:$BI$24,COLUMN()-COLUMN($AD$29),FALSE)*eurostat_totals[[#This Row],[2020 1]]</f>
        <v>0</v>
      </c>
      <c r="BB86" s="117">
        <f ca="1">VLOOKUP(eurostat_totals[[#This Row],[energy carrier EUCalc]],$AE$11:$BI$24,COLUMN()-COLUMN($AD$29),FALSE)*eurostat_totals[[#This Row],[2020 1]]</f>
        <v>0</v>
      </c>
      <c r="BC86" s="117">
        <f>VLOOKUP(eurostat_totals[[#This Row],[energy carrier EUCalc]],$AE$11:$BI$24,COLUMN()-COLUMN($AD$29),FALSE)*eurostat_totals[[#This Row],[2020 1]]</f>
        <v>0</v>
      </c>
      <c r="BD86" s="117">
        <f ca="1">VLOOKUP(eurostat_totals[[#This Row],[energy carrier EUCalc]],$AE$11:$BI$24,COLUMN()-COLUMN($AD$29),FALSE)*eurostat_totals[[#This Row],[2020 1]]</f>
        <v>0</v>
      </c>
      <c r="BE86" s="117">
        <f ca="1">VLOOKUP(eurostat_totals[[#This Row],[energy carrier EUCalc]],$AE$11:$BI$24,COLUMN()-COLUMN($AD$29),FALSE)*eurostat_totals[[#This Row],[2020 1]]</f>
        <v>0</v>
      </c>
      <c r="BF86" s="117">
        <f ca="1">VLOOKUP(eurostat_totals[[#This Row],[energy carrier EUCalc]],$AE$11:$BI$24,COLUMN()-COLUMN($AD$29),FALSE)*eurostat_totals[[#This Row],[2020 1]]</f>
        <v>0</v>
      </c>
      <c r="BG86" s="117">
        <f ca="1">VLOOKUP(eurostat_totals[[#This Row],[energy carrier EUCalc]],$AE$11:$BI$24,COLUMN()-COLUMN($AD$29),FALSE)*eurostat_totals[[#This Row],[2020 1]]</f>
        <v>0</v>
      </c>
      <c r="BH86" s="117">
        <f ca="1">VLOOKUP(eurostat_totals[[#This Row],[energy carrier EUCalc]],$AE$11:$BI$24,COLUMN()-COLUMN($AD$29),FALSE)*eurostat_totals[[#This Row],[2020 1]]</f>
        <v>0</v>
      </c>
      <c r="BI86" s="117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117" t="str">
        <f t="shared" si="117"/>
        <v>gas-bioSlovakia</v>
      </c>
      <c r="B87" s="6" t="s">
        <v>67</v>
      </c>
      <c r="C87" t="s">
        <v>20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</v>
      </c>
      <c r="J87" s="120">
        <v>0</v>
      </c>
      <c r="K87" s="120">
        <v>0</v>
      </c>
      <c r="L87" s="120">
        <v>0</v>
      </c>
      <c r="M87" s="120">
        <v>0</v>
      </c>
      <c r="N87" s="120">
        <v>0</v>
      </c>
      <c r="O87" s="120">
        <v>0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0</v>
      </c>
      <c r="X87" s="120">
        <v>0</v>
      </c>
      <c r="Y87" s="120">
        <v>0</v>
      </c>
      <c r="Z87" s="120">
        <v>0</v>
      </c>
      <c r="AA87" s="120">
        <v>0</v>
      </c>
      <c r="AB87" s="120">
        <v>0</v>
      </c>
      <c r="AC87" s="120">
        <v>0</v>
      </c>
      <c r="AD87" s="120">
        <v>0</v>
      </c>
      <c r="AE87" s="120">
        <v>0</v>
      </c>
      <c r="AF87" s="120">
        <f t="shared" si="114"/>
        <v>0</v>
      </c>
      <c r="AG87" s="120">
        <f t="shared" si="115"/>
        <v>0</v>
      </c>
      <c r="AH87" s="120">
        <f t="shared" si="116"/>
        <v>0</v>
      </c>
      <c r="AI87" s="120">
        <f ca="1">VLOOKUP(eurostat_totals[[#This Row],[energy carrier EUCalc]],$AE$11:$BI$24,COLUMN()-COLUMN($AD$29),FALSE)*eurostat_totals[[#This Row],[2020 1]]</f>
        <v>0</v>
      </c>
      <c r="AJ87" s="120">
        <f ca="1">VLOOKUP(eurostat_totals[[#This Row],[energy carrier EUCalc]],$AE$11:$BI$24,COLUMN()-COLUMN($AD$29),FALSE)*eurostat_totals[[#This Row],[2020 1]]</f>
        <v>0</v>
      </c>
      <c r="AK87" s="120">
        <f ca="1">VLOOKUP(eurostat_totals[[#This Row],[energy carrier EUCalc]],$AE$11:$BI$24,COLUMN()-COLUMN($AD$29),FALSE)*eurostat_totals[[#This Row],[2020 1]]</f>
        <v>0</v>
      </c>
      <c r="AL87" s="120">
        <f ca="1">VLOOKUP(eurostat_totals[[#This Row],[energy carrier EUCalc]],$AE$11:$BI$24,COLUMN()-COLUMN($AD$29),FALSE)*eurostat_totals[[#This Row],[2020 1]]</f>
        <v>0</v>
      </c>
      <c r="AM87" s="120">
        <f ca="1">VLOOKUP(eurostat_totals[[#This Row],[energy carrier EUCalc]],$AE$11:$BI$24,COLUMN()-COLUMN($AD$29),FALSE)*eurostat_totals[[#This Row],[2020 1]]</f>
        <v>0</v>
      </c>
      <c r="AN87" s="120">
        <f ca="1">VLOOKUP(eurostat_totals[[#This Row],[energy carrier EUCalc]],$AE$11:$BI$24,COLUMN()-COLUMN($AD$29),FALSE)*eurostat_totals[[#This Row],[2020 1]]</f>
        <v>0</v>
      </c>
      <c r="AO87" s="120">
        <f>VLOOKUP(eurostat_totals[[#This Row],[energy carrier EUCalc]],$AE$11:$BI$24,COLUMN()-COLUMN($AD$29),FALSE)*eurostat_totals[[#This Row],[2020 1]]</f>
        <v>0</v>
      </c>
      <c r="AP87" s="120">
        <f ca="1">VLOOKUP(eurostat_totals[[#This Row],[energy carrier EUCalc]],$AE$11:$BI$24,COLUMN()-COLUMN($AD$29),FALSE)*eurostat_totals[[#This Row],[2020 1]]</f>
        <v>0</v>
      </c>
      <c r="AQ87" s="120">
        <f ca="1">VLOOKUP(eurostat_totals[[#This Row],[energy carrier EUCalc]],$AE$11:$BI$24,COLUMN()-COLUMN($AD$29),FALSE)*eurostat_totals[[#This Row],[2020 1]]</f>
        <v>0</v>
      </c>
      <c r="AR87" s="117">
        <f ca="1">VLOOKUP(eurostat_totals[[#This Row],[energy carrier EUCalc]],$AE$11:$BI$24,COLUMN()-COLUMN($AD$29),FALSE)*eurostat_totals[[#This Row],[2020 1]]</f>
        <v>0</v>
      </c>
      <c r="AS87" s="117">
        <f ca="1">VLOOKUP(eurostat_totals[[#This Row],[energy carrier EUCalc]],$AE$11:$BI$24,COLUMN()-COLUMN($AD$29),FALSE)*eurostat_totals[[#This Row],[2020 1]]</f>
        <v>0</v>
      </c>
      <c r="AT87" s="117">
        <f ca="1">VLOOKUP(eurostat_totals[[#This Row],[energy carrier EUCalc]],$AE$11:$BI$24,COLUMN()-COLUMN($AD$29),FALSE)*eurostat_totals[[#This Row],[2020 1]]</f>
        <v>0</v>
      </c>
      <c r="AU87" s="117">
        <f ca="1">VLOOKUP(eurostat_totals[[#This Row],[energy carrier EUCalc]],$AE$11:$BI$24,COLUMN()-COLUMN($AD$29),FALSE)*eurostat_totals[[#This Row],[2020 1]]</f>
        <v>0</v>
      </c>
      <c r="AV87" s="117">
        <f>VLOOKUP(eurostat_totals[[#This Row],[energy carrier EUCalc]],$AE$11:$BI$24,COLUMN()-COLUMN($AD$29),FALSE)*eurostat_totals[[#This Row],[2020 1]]</f>
        <v>0</v>
      </c>
      <c r="AW87" s="117">
        <f ca="1">VLOOKUP(eurostat_totals[[#This Row],[energy carrier EUCalc]],$AE$11:$BI$24,COLUMN()-COLUMN($AD$29),FALSE)*eurostat_totals[[#This Row],[2020 1]]</f>
        <v>0</v>
      </c>
      <c r="AX87" s="117">
        <f ca="1">VLOOKUP(eurostat_totals[[#This Row],[energy carrier EUCalc]],$AE$11:$BI$24,COLUMN()-COLUMN($AD$29),FALSE)*eurostat_totals[[#This Row],[2020 1]]</f>
        <v>0</v>
      </c>
      <c r="AY87" s="117">
        <f ca="1">VLOOKUP(eurostat_totals[[#This Row],[energy carrier EUCalc]],$AE$11:$BI$24,COLUMN()-COLUMN($AD$29),FALSE)*eurostat_totals[[#This Row],[2020 1]]</f>
        <v>0</v>
      </c>
      <c r="AZ87" s="117">
        <f ca="1">VLOOKUP(eurostat_totals[[#This Row],[energy carrier EUCalc]],$AE$11:$BI$24,COLUMN()-COLUMN($AD$29),FALSE)*eurostat_totals[[#This Row],[2020 1]]</f>
        <v>0</v>
      </c>
      <c r="BA87" s="117">
        <f ca="1">VLOOKUP(eurostat_totals[[#This Row],[energy carrier EUCalc]],$AE$11:$BI$24,COLUMN()-COLUMN($AD$29),FALSE)*eurostat_totals[[#This Row],[2020 1]]</f>
        <v>0</v>
      </c>
      <c r="BB87" s="117">
        <f ca="1">VLOOKUP(eurostat_totals[[#This Row],[energy carrier EUCalc]],$AE$11:$BI$24,COLUMN()-COLUMN($AD$29),FALSE)*eurostat_totals[[#This Row],[2020 1]]</f>
        <v>0</v>
      </c>
      <c r="BC87" s="117">
        <f>VLOOKUP(eurostat_totals[[#This Row],[energy carrier EUCalc]],$AE$11:$BI$24,COLUMN()-COLUMN($AD$29),FALSE)*eurostat_totals[[#This Row],[2020 1]]</f>
        <v>0</v>
      </c>
      <c r="BD87" s="117">
        <f ca="1">VLOOKUP(eurostat_totals[[#This Row],[energy carrier EUCalc]],$AE$11:$BI$24,COLUMN()-COLUMN($AD$29),FALSE)*eurostat_totals[[#This Row],[2020 1]]</f>
        <v>0</v>
      </c>
      <c r="BE87" s="117">
        <f ca="1">VLOOKUP(eurostat_totals[[#This Row],[energy carrier EUCalc]],$AE$11:$BI$24,COLUMN()-COLUMN($AD$29),FALSE)*eurostat_totals[[#This Row],[2020 1]]</f>
        <v>0</v>
      </c>
      <c r="BF87" s="117">
        <f ca="1">VLOOKUP(eurostat_totals[[#This Row],[energy carrier EUCalc]],$AE$11:$BI$24,COLUMN()-COLUMN($AD$29),FALSE)*eurostat_totals[[#This Row],[2020 1]]</f>
        <v>0</v>
      </c>
      <c r="BG87" s="117">
        <f ca="1">VLOOKUP(eurostat_totals[[#This Row],[energy carrier EUCalc]],$AE$11:$BI$24,COLUMN()-COLUMN($AD$29),FALSE)*eurostat_totals[[#This Row],[2020 1]]</f>
        <v>0</v>
      </c>
      <c r="BH87" s="117">
        <f ca="1">VLOOKUP(eurostat_totals[[#This Row],[energy carrier EUCalc]],$AE$11:$BI$24,COLUMN()-COLUMN($AD$29),FALSE)*eurostat_totals[[#This Row],[2020 1]]</f>
        <v>0</v>
      </c>
      <c r="BI87" s="117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117" t="str">
        <f t="shared" si="117"/>
        <v>gas-bioSlovenia</v>
      </c>
      <c r="B88" s="6" t="s">
        <v>67</v>
      </c>
      <c r="C88" t="s">
        <v>26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</v>
      </c>
      <c r="K88" s="120">
        <v>0</v>
      </c>
      <c r="L88" s="120">
        <v>0</v>
      </c>
      <c r="M88" s="120">
        <v>0</v>
      </c>
      <c r="N88" s="120">
        <v>0</v>
      </c>
      <c r="O88" s="120">
        <v>0</v>
      </c>
      <c r="P88" s="120">
        <v>0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0</v>
      </c>
      <c r="AB88" s="120">
        <v>0</v>
      </c>
      <c r="AC88" s="120">
        <v>0</v>
      </c>
      <c r="AD88" s="120">
        <v>0</v>
      </c>
      <c r="AE88" s="120">
        <v>0</v>
      </c>
      <c r="AF88" s="120">
        <f t="shared" si="114"/>
        <v>0</v>
      </c>
      <c r="AG88" s="120">
        <f t="shared" si="115"/>
        <v>0</v>
      </c>
      <c r="AH88" s="120">
        <f t="shared" si="116"/>
        <v>0</v>
      </c>
      <c r="AI88" s="120">
        <f ca="1">VLOOKUP(eurostat_totals[[#This Row],[energy carrier EUCalc]],$AE$11:$BI$24,COLUMN()-COLUMN($AD$29),FALSE)*eurostat_totals[[#This Row],[2020 1]]</f>
        <v>0</v>
      </c>
      <c r="AJ88" s="120">
        <f ca="1">VLOOKUP(eurostat_totals[[#This Row],[energy carrier EUCalc]],$AE$11:$BI$24,COLUMN()-COLUMN($AD$29),FALSE)*eurostat_totals[[#This Row],[2020 1]]</f>
        <v>0</v>
      </c>
      <c r="AK88" s="120">
        <f ca="1">VLOOKUP(eurostat_totals[[#This Row],[energy carrier EUCalc]],$AE$11:$BI$24,COLUMN()-COLUMN($AD$29),FALSE)*eurostat_totals[[#This Row],[2020 1]]</f>
        <v>0</v>
      </c>
      <c r="AL88" s="120">
        <f ca="1">VLOOKUP(eurostat_totals[[#This Row],[energy carrier EUCalc]],$AE$11:$BI$24,COLUMN()-COLUMN($AD$29),FALSE)*eurostat_totals[[#This Row],[2020 1]]</f>
        <v>0</v>
      </c>
      <c r="AM88" s="120">
        <f ca="1">VLOOKUP(eurostat_totals[[#This Row],[energy carrier EUCalc]],$AE$11:$BI$24,COLUMN()-COLUMN($AD$29),FALSE)*eurostat_totals[[#This Row],[2020 1]]</f>
        <v>0</v>
      </c>
      <c r="AN88" s="120">
        <f ca="1">VLOOKUP(eurostat_totals[[#This Row],[energy carrier EUCalc]],$AE$11:$BI$24,COLUMN()-COLUMN($AD$29),FALSE)*eurostat_totals[[#This Row],[2020 1]]</f>
        <v>0</v>
      </c>
      <c r="AO88" s="120">
        <f>VLOOKUP(eurostat_totals[[#This Row],[energy carrier EUCalc]],$AE$11:$BI$24,COLUMN()-COLUMN($AD$29),FALSE)*eurostat_totals[[#This Row],[2020 1]]</f>
        <v>0</v>
      </c>
      <c r="AP88" s="120">
        <f ca="1">VLOOKUP(eurostat_totals[[#This Row],[energy carrier EUCalc]],$AE$11:$BI$24,COLUMN()-COLUMN($AD$29),FALSE)*eurostat_totals[[#This Row],[2020 1]]</f>
        <v>0</v>
      </c>
      <c r="AQ88" s="120">
        <f ca="1">VLOOKUP(eurostat_totals[[#This Row],[energy carrier EUCalc]],$AE$11:$BI$24,COLUMN()-COLUMN($AD$29),FALSE)*eurostat_totals[[#This Row],[2020 1]]</f>
        <v>0</v>
      </c>
      <c r="AR88" s="117">
        <f ca="1">VLOOKUP(eurostat_totals[[#This Row],[energy carrier EUCalc]],$AE$11:$BI$24,COLUMN()-COLUMN($AD$29),FALSE)*eurostat_totals[[#This Row],[2020 1]]</f>
        <v>0</v>
      </c>
      <c r="AS88" s="117">
        <f ca="1">VLOOKUP(eurostat_totals[[#This Row],[energy carrier EUCalc]],$AE$11:$BI$24,COLUMN()-COLUMN($AD$29),FALSE)*eurostat_totals[[#This Row],[2020 1]]</f>
        <v>0</v>
      </c>
      <c r="AT88" s="117">
        <f ca="1">VLOOKUP(eurostat_totals[[#This Row],[energy carrier EUCalc]],$AE$11:$BI$24,COLUMN()-COLUMN($AD$29),FALSE)*eurostat_totals[[#This Row],[2020 1]]</f>
        <v>0</v>
      </c>
      <c r="AU88" s="117">
        <f ca="1">VLOOKUP(eurostat_totals[[#This Row],[energy carrier EUCalc]],$AE$11:$BI$24,COLUMN()-COLUMN($AD$29),FALSE)*eurostat_totals[[#This Row],[2020 1]]</f>
        <v>0</v>
      </c>
      <c r="AV88" s="117">
        <f>VLOOKUP(eurostat_totals[[#This Row],[energy carrier EUCalc]],$AE$11:$BI$24,COLUMN()-COLUMN($AD$29),FALSE)*eurostat_totals[[#This Row],[2020 1]]</f>
        <v>0</v>
      </c>
      <c r="AW88" s="117">
        <f ca="1">VLOOKUP(eurostat_totals[[#This Row],[energy carrier EUCalc]],$AE$11:$BI$24,COLUMN()-COLUMN($AD$29),FALSE)*eurostat_totals[[#This Row],[2020 1]]</f>
        <v>0</v>
      </c>
      <c r="AX88" s="117">
        <f ca="1">VLOOKUP(eurostat_totals[[#This Row],[energy carrier EUCalc]],$AE$11:$BI$24,COLUMN()-COLUMN($AD$29),FALSE)*eurostat_totals[[#This Row],[2020 1]]</f>
        <v>0</v>
      </c>
      <c r="AY88" s="117">
        <f ca="1">VLOOKUP(eurostat_totals[[#This Row],[energy carrier EUCalc]],$AE$11:$BI$24,COLUMN()-COLUMN($AD$29),FALSE)*eurostat_totals[[#This Row],[2020 1]]</f>
        <v>0</v>
      </c>
      <c r="AZ88" s="117">
        <f ca="1">VLOOKUP(eurostat_totals[[#This Row],[energy carrier EUCalc]],$AE$11:$BI$24,COLUMN()-COLUMN($AD$29),FALSE)*eurostat_totals[[#This Row],[2020 1]]</f>
        <v>0</v>
      </c>
      <c r="BA88" s="117">
        <f ca="1">VLOOKUP(eurostat_totals[[#This Row],[energy carrier EUCalc]],$AE$11:$BI$24,COLUMN()-COLUMN($AD$29),FALSE)*eurostat_totals[[#This Row],[2020 1]]</f>
        <v>0</v>
      </c>
      <c r="BB88" s="117">
        <f ca="1">VLOOKUP(eurostat_totals[[#This Row],[energy carrier EUCalc]],$AE$11:$BI$24,COLUMN()-COLUMN($AD$29),FALSE)*eurostat_totals[[#This Row],[2020 1]]</f>
        <v>0</v>
      </c>
      <c r="BC88" s="117">
        <f>VLOOKUP(eurostat_totals[[#This Row],[energy carrier EUCalc]],$AE$11:$BI$24,COLUMN()-COLUMN($AD$29),FALSE)*eurostat_totals[[#This Row],[2020 1]]</f>
        <v>0</v>
      </c>
      <c r="BD88" s="117">
        <f ca="1">VLOOKUP(eurostat_totals[[#This Row],[energy carrier EUCalc]],$AE$11:$BI$24,COLUMN()-COLUMN($AD$29),FALSE)*eurostat_totals[[#This Row],[2020 1]]</f>
        <v>0</v>
      </c>
      <c r="BE88" s="117">
        <f ca="1">VLOOKUP(eurostat_totals[[#This Row],[energy carrier EUCalc]],$AE$11:$BI$24,COLUMN()-COLUMN($AD$29),FALSE)*eurostat_totals[[#This Row],[2020 1]]</f>
        <v>0</v>
      </c>
      <c r="BF88" s="117">
        <f ca="1">VLOOKUP(eurostat_totals[[#This Row],[energy carrier EUCalc]],$AE$11:$BI$24,COLUMN()-COLUMN($AD$29),FALSE)*eurostat_totals[[#This Row],[2020 1]]</f>
        <v>0</v>
      </c>
      <c r="BG88" s="117">
        <f ca="1">VLOOKUP(eurostat_totals[[#This Row],[energy carrier EUCalc]],$AE$11:$BI$24,COLUMN()-COLUMN($AD$29),FALSE)*eurostat_totals[[#This Row],[2020 1]]</f>
        <v>0</v>
      </c>
      <c r="BH88" s="117">
        <f ca="1">VLOOKUP(eurostat_totals[[#This Row],[energy carrier EUCalc]],$AE$11:$BI$24,COLUMN()-COLUMN($AD$29),FALSE)*eurostat_totals[[#This Row],[2020 1]]</f>
        <v>0</v>
      </c>
      <c r="BI88" s="117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117" t="str">
        <f t="shared" si="117"/>
        <v>gas-bioSpain</v>
      </c>
      <c r="B89" s="6" t="s">
        <v>67</v>
      </c>
      <c r="C89" t="s">
        <v>7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0</v>
      </c>
      <c r="L89" s="120">
        <v>0</v>
      </c>
      <c r="M89" s="120">
        <v>0</v>
      </c>
      <c r="N89" s="120">
        <v>0</v>
      </c>
      <c r="O89" s="120">
        <v>0</v>
      </c>
      <c r="P89" s="120">
        <v>0</v>
      </c>
      <c r="Q89" s="120">
        <v>0</v>
      </c>
      <c r="R89" s="120">
        <v>0</v>
      </c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0</v>
      </c>
      <c r="AD89" s="120">
        <v>0</v>
      </c>
      <c r="AE89" s="120">
        <v>0</v>
      </c>
      <c r="AF89" s="120">
        <f t="shared" si="114"/>
        <v>0</v>
      </c>
      <c r="AG89" s="120">
        <f t="shared" si="115"/>
        <v>0</v>
      </c>
      <c r="AH89" s="120">
        <f t="shared" si="116"/>
        <v>0</v>
      </c>
      <c r="AI89" s="120">
        <f ca="1">VLOOKUP(eurostat_totals[[#This Row],[energy carrier EUCalc]],$AE$11:$BI$24,COLUMN()-COLUMN($AD$29),FALSE)*eurostat_totals[[#This Row],[2020 1]]</f>
        <v>0</v>
      </c>
      <c r="AJ89" s="120">
        <f ca="1">VLOOKUP(eurostat_totals[[#This Row],[energy carrier EUCalc]],$AE$11:$BI$24,COLUMN()-COLUMN($AD$29),FALSE)*eurostat_totals[[#This Row],[2020 1]]</f>
        <v>0</v>
      </c>
      <c r="AK89" s="120">
        <f ca="1">VLOOKUP(eurostat_totals[[#This Row],[energy carrier EUCalc]],$AE$11:$BI$24,COLUMN()-COLUMN($AD$29),FALSE)*eurostat_totals[[#This Row],[2020 1]]</f>
        <v>0</v>
      </c>
      <c r="AL89" s="120">
        <f ca="1">VLOOKUP(eurostat_totals[[#This Row],[energy carrier EUCalc]],$AE$11:$BI$24,COLUMN()-COLUMN($AD$29),FALSE)*eurostat_totals[[#This Row],[2020 1]]</f>
        <v>0</v>
      </c>
      <c r="AM89" s="120">
        <f ca="1">VLOOKUP(eurostat_totals[[#This Row],[energy carrier EUCalc]],$AE$11:$BI$24,COLUMN()-COLUMN($AD$29),FALSE)*eurostat_totals[[#This Row],[2020 1]]</f>
        <v>0</v>
      </c>
      <c r="AN89" s="120">
        <f ca="1">VLOOKUP(eurostat_totals[[#This Row],[energy carrier EUCalc]],$AE$11:$BI$24,COLUMN()-COLUMN($AD$29),FALSE)*eurostat_totals[[#This Row],[2020 1]]</f>
        <v>0</v>
      </c>
      <c r="AO89" s="120">
        <f>VLOOKUP(eurostat_totals[[#This Row],[energy carrier EUCalc]],$AE$11:$BI$24,COLUMN()-COLUMN($AD$29),FALSE)*eurostat_totals[[#This Row],[2020 1]]</f>
        <v>0</v>
      </c>
      <c r="AP89" s="120">
        <f ca="1">VLOOKUP(eurostat_totals[[#This Row],[energy carrier EUCalc]],$AE$11:$BI$24,COLUMN()-COLUMN($AD$29),FALSE)*eurostat_totals[[#This Row],[2020 1]]</f>
        <v>0</v>
      </c>
      <c r="AQ89" s="120">
        <f ca="1">VLOOKUP(eurostat_totals[[#This Row],[energy carrier EUCalc]],$AE$11:$BI$24,COLUMN()-COLUMN($AD$29),FALSE)*eurostat_totals[[#This Row],[2020 1]]</f>
        <v>0</v>
      </c>
      <c r="AR89" s="117">
        <f ca="1">VLOOKUP(eurostat_totals[[#This Row],[energy carrier EUCalc]],$AE$11:$BI$24,COLUMN()-COLUMN($AD$29),FALSE)*eurostat_totals[[#This Row],[2020 1]]</f>
        <v>0</v>
      </c>
      <c r="AS89" s="117">
        <f ca="1">VLOOKUP(eurostat_totals[[#This Row],[energy carrier EUCalc]],$AE$11:$BI$24,COLUMN()-COLUMN($AD$29),FALSE)*eurostat_totals[[#This Row],[2020 1]]</f>
        <v>0</v>
      </c>
      <c r="AT89" s="117">
        <f ca="1">VLOOKUP(eurostat_totals[[#This Row],[energy carrier EUCalc]],$AE$11:$BI$24,COLUMN()-COLUMN($AD$29),FALSE)*eurostat_totals[[#This Row],[2020 1]]</f>
        <v>0</v>
      </c>
      <c r="AU89" s="117">
        <f ca="1">VLOOKUP(eurostat_totals[[#This Row],[energy carrier EUCalc]],$AE$11:$BI$24,COLUMN()-COLUMN($AD$29),FALSE)*eurostat_totals[[#This Row],[2020 1]]</f>
        <v>0</v>
      </c>
      <c r="AV89" s="117">
        <f>VLOOKUP(eurostat_totals[[#This Row],[energy carrier EUCalc]],$AE$11:$BI$24,COLUMN()-COLUMN($AD$29),FALSE)*eurostat_totals[[#This Row],[2020 1]]</f>
        <v>0</v>
      </c>
      <c r="AW89" s="117">
        <f ca="1">VLOOKUP(eurostat_totals[[#This Row],[energy carrier EUCalc]],$AE$11:$BI$24,COLUMN()-COLUMN($AD$29),FALSE)*eurostat_totals[[#This Row],[2020 1]]</f>
        <v>0</v>
      </c>
      <c r="AX89" s="117">
        <f ca="1">VLOOKUP(eurostat_totals[[#This Row],[energy carrier EUCalc]],$AE$11:$BI$24,COLUMN()-COLUMN($AD$29),FALSE)*eurostat_totals[[#This Row],[2020 1]]</f>
        <v>0</v>
      </c>
      <c r="AY89" s="117">
        <f ca="1">VLOOKUP(eurostat_totals[[#This Row],[energy carrier EUCalc]],$AE$11:$BI$24,COLUMN()-COLUMN($AD$29),FALSE)*eurostat_totals[[#This Row],[2020 1]]</f>
        <v>0</v>
      </c>
      <c r="AZ89" s="117">
        <f ca="1">VLOOKUP(eurostat_totals[[#This Row],[energy carrier EUCalc]],$AE$11:$BI$24,COLUMN()-COLUMN($AD$29),FALSE)*eurostat_totals[[#This Row],[2020 1]]</f>
        <v>0</v>
      </c>
      <c r="BA89" s="117">
        <f ca="1">VLOOKUP(eurostat_totals[[#This Row],[energy carrier EUCalc]],$AE$11:$BI$24,COLUMN()-COLUMN($AD$29),FALSE)*eurostat_totals[[#This Row],[2020 1]]</f>
        <v>0</v>
      </c>
      <c r="BB89" s="117">
        <f ca="1">VLOOKUP(eurostat_totals[[#This Row],[energy carrier EUCalc]],$AE$11:$BI$24,COLUMN()-COLUMN($AD$29),FALSE)*eurostat_totals[[#This Row],[2020 1]]</f>
        <v>0</v>
      </c>
      <c r="BC89" s="117">
        <f>VLOOKUP(eurostat_totals[[#This Row],[energy carrier EUCalc]],$AE$11:$BI$24,COLUMN()-COLUMN($AD$29),FALSE)*eurostat_totals[[#This Row],[2020 1]]</f>
        <v>0</v>
      </c>
      <c r="BD89" s="117">
        <f ca="1">VLOOKUP(eurostat_totals[[#This Row],[energy carrier EUCalc]],$AE$11:$BI$24,COLUMN()-COLUMN($AD$29),FALSE)*eurostat_totals[[#This Row],[2020 1]]</f>
        <v>0</v>
      </c>
      <c r="BE89" s="117">
        <f ca="1">VLOOKUP(eurostat_totals[[#This Row],[energy carrier EUCalc]],$AE$11:$BI$24,COLUMN()-COLUMN($AD$29),FALSE)*eurostat_totals[[#This Row],[2020 1]]</f>
        <v>0</v>
      </c>
      <c r="BF89" s="117">
        <f ca="1">VLOOKUP(eurostat_totals[[#This Row],[energy carrier EUCalc]],$AE$11:$BI$24,COLUMN()-COLUMN($AD$29),FALSE)*eurostat_totals[[#This Row],[2020 1]]</f>
        <v>0</v>
      </c>
      <c r="BG89" s="117">
        <f ca="1">VLOOKUP(eurostat_totals[[#This Row],[energy carrier EUCalc]],$AE$11:$BI$24,COLUMN()-COLUMN($AD$29),FALSE)*eurostat_totals[[#This Row],[2020 1]]</f>
        <v>0</v>
      </c>
      <c r="BH89" s="117">
        <f ca="1">VLOOKUP(eurostat_totals[[#This Row],[energy carrier EUCalc]],$AE$11:$BI$24,COLUMN()-COLUMN($AD$29),FALSE)*eurostat_totals[[#This Row],[2020 1]]</f>
        <v>0</v>
      </c>
      <c r="BI89" s="117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117" t="str">
        <f t="shared" si="117"/>
        <v>gas-bioSweden</v>
      </c>
      <c r="B90" s="6" t="s">
        <v>67</v>
      </c>
      <c r="C90" t="s">
        <v>9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677.77314000000001</v>
      </c>
      <c r="W90" s="120">
        <v>765.83550000000002</v>
      </c>
      <c r="X90" s="120">
        <v>765.83550000000002</v>
      </c>
      <c r="Y90" s="120">
        <v>146.66593000000003</v>
      </c>
      <c r="Z90" s="120">
        <v>348.88837000000001</v>
      </c>
      <c r="AA90" s="120">
        <v>407.50357000000002</v>
      </c>
      <c r="AB90" s="120">
        <v>473.88761000000005</v>
      </c>
      <c r="AC90" s="120">
        <v>521.10541000000001</v>
      </c>
      <c r="AD90" s="120">
        <v>571.94014000000004</v>
      </c>
      <c r="AE90" s="120">
        <v>379.71949999999998</v>
      </c>
      <c r="AF90" s="120">
        <f t="shared" si="114"/>
        <v>385.88572599999998</v>
      </c>
      <c r="AG90" s="120">
        <f t="shared" si="115"/>
        <v>381.56215719999994</v>
      </c>
      <c r="AH90" s="120">
        <f t="shared" si="116"/>
        <v>363.09706663999992</v>
      </c>
      <c r="AI90" s="120">
        <f ca="1">VLOOKUP(eurostat_totals[[#This Row],[energy carrier EUCalc]],$AE$11:$BI$24,COLUMN()-COLUMN($AD$29),FALSE)*eurostat_totals[[#This Row],[2020 1]]</f>
        <v>363.09706663999992</v>
      </c>
      <c r="AJ90" s="120">
        <f ca="1">VLOOKUP(eurostat_totals[[#This Row],[energy carrier EUCalc]],$AE$11:$BI$24,COLUMN()-COLUMN($AD$29),FALSE)*eurostat_totals[[#This Row],[2020 1]]</f>
        <v>363.09706663999992</v>
      </c>
      <c r="AK90" s="120">
        <f ca="1">VLOOKUP(eurostat_totals[[#This Row],[energy carrier EUCalc]],$AE$11:$BI$24,COLUMN()-COLUMN($AD$29),FALSE)*eurostat_totals[[#This Row],[2020 1]]</f>
        <v>363.09706663999992</v>
      </c>
      <c r="AL90" s="120">
        <f ca="1">VLOOKUP(eurostat_totals[[#This Row],[energy carrier EUCalc]],$AE$11:$BI$24,COLUMN()-COLUMN($AD$29),FALSE)*eurostat_totals[[#This Row],[2020 1]]</f>
        <v>363.09706663999992</v>
      </c>
      <c r="AM90" s="120">
        <f ca="1">VLOOKUP(eurostat_totals[[#This Row],[energy carrier EUCalc]],$AE$11:$BI$24,COLUMN()-COLUMN($AD$29),FALSE)*eurostat_totals[[#This Row],[2020 1]]</f>
        <v>363.09706663999992</v>
      </c>
      <c r="AN90" s="120">
        <f ca="1">VLOOKUP(eurostat_totals[[#This Row],[energy carrier EUCalc]],$AE$11:$BI$24,COLUMN()-COLUMN($AD$29),FALSE)*eurostat_totals[[#This Row],[2020 1]]</f>
        <v>363.09706663999992</v>
      </c>
      <c r="AO90" s="120">
        <f>VLOOKUP(eurostat_totals[[#This Row],[energy carrier EUCalc]],$AE$11:$BI$24,COLUMN()-COLUMN($AD$29),FALSE)*eurostat_totals[[#This Row],[2020 1]]</f>
        <v>363.09706663999992</v>
      </c>
      <c r="AP90" s="120">
        <f ca="1">VLOOKUP(eurostat_totals[[#This Row],[energy carrier EUCalc]],$AE$11:$BI$24,COLUMN()-COLUMN($AD$29),FALSE)*eurostat_totals[[#This Row],[2020 1]]</f>
        <v>363.09706663999992</v>
      </c>
      <c r="AQ90" s="120">
        <f ca="1">VLOOKUP(eurostat_totals[[#This Row],[energy carrier EUCalc]],$AE$11:$BI$24,COLUMN()-COLUMN($AD$29),FALSE)*eurostat_totals[[#This Row],[2020 1]]</f>
        <v>363.09706663999992</v>
      </c>
      <c r="AR90" s="117">
        <f ca="1">VLOOKUP(eurostat_totals[[#This Row],[energy carrier EUCalc]],$AE$11:$BI$24,COLUMN()-COLUMN($AD$29),FALSE)*eurostat_totals[[#This Row],[2020 1]]</f>
        <v>363.09706663999992</v>
      </c>
      <c r="AS90" s="117">
        <f ca="1">VLOOKUP(eurostat_totals[[#This Row],[energy carrier EUCalc]],$AE$11:$BI$24,COLUMN()-COLUMN($AD$29),FALSE)*eurostat_totals[[#This Row],[2020 1]]</f>
        <v>363.09706663999992</v>
      </c>
      <c r="AT90" s="117">
        <f ca="1">VLOOKUP(eurostat_totals[[#This Row],[energy carrier EUCalc]],$AE$11:$BI$24,COLUMN()-COLUMN($AD$29),FALSE)*eurostat_totals[[#This Row],[2020 1]]</f>
        <v>363.09706663999992</v>
      </c>
      <c r="AU90" s="117">
        <f ca="1">VLOOKUP(eurostat_totals[[#This Row],[energy carrier EUCalc]],$AE$11:$BI$24,COLUMN()-COLUMN($AD$29),FALSE)*eurostat_totals[[#This Row],[2020 1]]</f>
        <v>363.09706663999992</v>
      </c>
      <c r="AV90" s="117">
        <f>VLOOKUP(eurostat_totals[[#This Row],[energy carrier EUCalc]],$AE$11:$BI$24,COLUMN()-COLUMN($AD$29),FALSE)*eurostat_totals[[#This Row],[2020 1]]</f>
        <v>363.09706663999992</v>
      </c>
      <c r="AW90" s="117">
        <f ca="1">VLOOKUP(eurostat_totals[[#This Row],[energy carrier EUCalc]],$AE$11:$BI$24,COLUMN()-COLUMN($AD$29),FALSE)*eurostat_totals[[#This Row],[2020 1]]</f>
        <v>363.09706663999992</v>
      </c>
      <c r="AX90" s="117">
        <f ca="1">VLOOKUP(eurostat_totals[[#This Row],[energy carrier EUCalc]],$AE$11:$BI$24,COLUMN()-COLUMN($AD$29),FALSE)*eurostat_totals[[#This Row],[2020 1]]</f>
        <v>363.09706663999992</v>
      </c>
      <c r="AY90" s="117">
        <f ca="1">VLOOKUP(eurostat_totals[[#This Row],[energy carrier EUCalc]],$AE$11:$BI$24,COLUMN()-COLUMN($AD$29),FALSE)*eurostat_totals[[#This Row],[2020 1]]</f>
        <v>363.09706663999992</v>
      </c>
      <c r="AZ90" s="117">
        <f ca="1">VLOOKUP(eurostat_totals[[#This Row],[energy carrier EUCalc]],$AE$11:$BI$24,COLUMN()-COLUMN($AD$29),FALSE)*eurostat_totals[[#This Row],[2020 1]]</f>
        <v>363.09706663999992</v>
      </c>
      <c r="BA90" s="117">
        <f ca="1">VLOOKUP(eurostat_totals[[#This Row],[energy carrier EUCalc]],$AE$11:$BI$24,COLUMN()-COLUMN($AD$29),FALSE)*eurostat_totals[[#This Row],[2020 1]]</f>
        <v>363.09706663999992</v>
      </c>
      <c r="BB90" s="117">
        <f ca="1">VLOOKUP(eurostat_totals[[#This Row],[energy carrier EUCalc]],$AE$11:$BI$24,COLUMN()-COLUMN($AD$29),FALSE)*eurostat_totals[[#This Row],[2020 1]]</f>
        <v>363.09706663999992</v>
      </c>
      <c r="BC90" s="117">
        <f>VLOOKUP(eurostat_totals[[#This Row],[energy carrier EUCalc]],$AE$11:$BI$24,COLUMN()-COLUMN($AD$29),FALSE)*eurostat_totals[[#This Row],[2020 1]]</f>
        <v>363.09706663999992</v>
      </c>
      <c r="BD90" s="117">
        <f ca="1">VLOOKUP(eurostat_totals[[#This Row],[energy carrier EUCalc]],$AE$11:$BI$24,COLUMN()-COLUMN($AD$29),FALSE)*eurostat_totals[[#This Row],[2020 1]]</f>
        <v>363.09706663999992</v>
      </c>
      <c r="BE90" s="117">
        <f ca="1">VLOOKUP(eurostat_totals[[#This Row],[energy carrier EUCalc]],$AE$11:$BI$24,COLUMN()-COLUMN($AD$29),FALSE)*eurostat_totals[[#This Row],[2020 1]]</f>
        <v>363.09706663999992</v>
      </c>
      <c r="BF90" s="117">
        <f ca="1">VLOOKUP(eurostat_totals[[#This Row],[energy carrier EUCalc]],$AE$11:$BI$24,COLUMN()-COLUMN($AD$29),FALSE)*eurostat_totals[[#This Row],[2020 1]]</f>
        <v>363.09706663999992</v>
      </c>
      <c r="BG90" s="117">
        <f ca="1">VLOOKUP(eurostat_totals[[#This Row],[energy carrier EUCalc]],$AE$11:$BI$24,COLUMN()-COLUMN($AD$29),FALSE)*eurostat_totals[[#This Row],[2020 1]]</f>
        <v>363.09706663999992</v>
      </c>
      <c r="BH90" s="117">
        <f ca="1">VLOOKUP(eurostat_totals[[#This Row],[energy carrier EUCalc]],$AE$11:$BI$24,COLUMN()-COLUMN($AD$29),FALSE)*eurostat_totals[[#This Row],[2020 1]]</f>
        <v>363.09706663999992</v>
      </c>
      <c r="BI90" s="117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117" t="str">
        <f t="shared" si="117"/>
        <v>gas-bioUnited Kingdom</v>
      </c>
      <c r="B91" s="81" t="s">
        <v>67</v>
      </c>
      <c r="C91" t="s">
        <v>4</v>
      </c>
      <c r="D91" s="120">
        <v>0</v>
      </c>
      <c r="E91" s="120">
        <v>0</v>
      </c>
      <c r="F91" s="120">
        <v>0</v>
      </c>
      <c r="G91" s="120">
        <v>0</v>
      </c>
      <c r="H91" s="120">
        <v>0</v>
      </c>
      <c r="I91" s="120">
        <v>0</v>
      </c>
      <c r="J91" s="120">
        <v>0</v>
      </c>
      <c r="K91" s="120">
        <v>0</v>
      </c>
      <c r="L91" s="120">
        <v>0</v>
      </c>
      <c r="M91" s="120">
        <v>0</v>
      </c>
      <c r="N91" s="120">
        <v>0</v>
      </c>
      <c r="O91" s="120">
        <v>0</v>
      </c>
      <c r="P91" s="120">
        <v>0</v>
      </c>
      <c r="Q91" s="120">
        <v>0</v>
      </c>
      <c r="R91" s="120">
        <v>0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0</v>
      </c>
      <c r="AE91" s="120">
        <v>0</v>
      </c>
      <c r="AF91" s="120">
        <f t="shared" si="114"/>
        <v>0</v>
      </c>
      <c r="AG91" s="120">
        <f t="shared" si="115"/>
        <v>0</v>
      </c>
      <c r="AH91" s="120">
        <f t="shared" si="116"/>
        <v>0</v>
      </c>
      <c r="AI91" s="120">
        <f ca="1">VLOOKUP(eurostat_totals[[#This Row],[energy carrier EUCalc]],$AE$11:$BI$24,COLUMN()-COLUMN($AD$29),FALSE)*eurostat_totals[[#This Row],[2020 1]]</f>
        <v>0</v>
      </c>
      <c r="AJ91" s="120">
        <f ca="1">VLOOKUP(eurostat_totals[[#This Row],[energy carrier EUCalc]],$AE$11:$BI$24,COLUMN()-COLUMN($AD$29),FALSE)*eurostat_totals[[#This Row],[2020 1]]</f>
        <v>0</v>
      </c>
      <c r="AK91" s="120">
        <f ca="1">VLOOKUP(eurostat_totals[[#This Row],[energy carrier EUCalc]],$AE$11:$BI$24,COLUMN()-COLUMN($AD$29),FALSE)*eurostat_totals[[#This Row],[2020 1]]</f>
        <v>0</v>
      </c>
      <c r="AL91" s="120">
        <f ca="1">VLOOKUP(eurostat_totals[[#This Row],[energy carrier EUCalc]],$AE$11:$BI$24,COLUMN()-COLUMN($AD$29),FALSE)*eurostat_totals[[#This Row],[2020 1]]</f>
        <v>0</v>
      </c>
      <c r="AM91" s="120">
        <f ca="1">VLOOKUP(eurostat_totals[[#This Row],[energy carrier EUCalc]],$AE$11:$BI$24,COLUMN()-COLUMN($AD$29),FALSE)*eurostat_totals[[#This Row],[2020 1]]</f>
        <v>0</v>
      </c>
      <c r="AN91" s="120">
        <f ca="1">VLOOKUP(eurostat_totals[[#This Row],[energy carrier EUCalc]],$AE$11:$BI$24,COLUMN()-COLUMN($AD$29),FALSE)*eurostat_totals[[#This Row],[2020 1]]</f>
        <v>0</v>
      </c>
      <c r="AO91" s="120">
        <f>VLOOKUP(eurostat_totals[[#This Row],[energy carrier EUCalc]],$AE$11:$BI$24,COLUMN()-COLUMN($AD$29),FALSE)*eurostat_totals[[#This Row],[2020 1]]</f>
        <v>0</v>
      </c>
      <c r="AP91" s="120">
        <f ca="1">VLOOKUP(eurostat_totals[[#This Row],[energy carrier EUCalc]],$AE$11:$BI$24,COLUMN()-COLUMN($AD$29),FALSE)*eurostat_totals[[#This Row],[2020 1]]</f>
        <v>0</v>
      </c>
      <c r="AQ91" s="120">
        <f ca="1">VLOOKUP(eurostat_totals[[#This Row],[energy carrier EUCalc]],$AE$11:$BI$24,COLUMN()-COLUMN($AD$29),FALSE)*eurostat_totals[[#This Row],[2020 1]]</f>
        <v>0</v>
      </c>
      <c r="AR91" s="117">
        <f ca="1">VLOOKUP(eurostat_totals[[#This Row],[energy carrier EUCalc]],$AE$11:$BI$24,COLUMN()-COLUMN($AD$29),FALSE)*eurostat_totals[[#This Row],[2020 1]]</f>
        <v>0</v>
      </c>
      <c r="AS91" s="117">
        <f ca="1">VLOOKUP(eurostat_totals[[#This Row],[energy carrier EUCalc]],$AE$11:$BI$24,COLUMN()-COLUMN($AD$29),FALSE)*eurostat_totals[[#This Row],[2020 1]]</f>
        <v>0</v>
      </c>
      <c r="AT91" s="117">
        <f ca="1">VLOOKUP(eurostat_totals[[#This Row],[energy carrier EUCalc]],$AE$11:$BI$24,COLUMN()-COLUMN($AD$29),FALSE)*eurostat_totals[[#This Row],[2020 1]]</f>
        <v>0</v>
      </c>
      <c r="AU91" s="117">
        <f ca="1">VLOOKUP(eurostat_totals[[#This Row],[energy carrier EUCalc]],$AE$11:$BI$24,COLUMN()-COLUMN($AD$29),FALSE)*eurostat_totals[[#This Row],[2020 1]]</f>
        <v>0</v>
      </c>
      <c r="AV91" s="117">
        <f>VLOOKUP(eurostat_totals[[#This Row],[energy carrier EUCalc]],$AE$11:$BI$24,COLUMN()-COLUMN($AD$29),FALSE)*eurostat_totals[[#This Row],[2020 1]]</f>
        <v>0</v>
      </c>
      <c r="AW91" s="117">
        <f ca="1">VLOOKUP(eurostat_totals[[#This Row],[energy carrier EUCalc]],$AE$11:$BI$24,COLUMN()-COLUMN($AD$29),FALSE)*eurostat_totals[[#This Row],[2020 1]]</f>
        <v>0</v>
      </c>
      <c r="AX91" s="117">
        <f ca="1">VLOOKUP(eurostat_totals[[#This Row],[energy carrier EUCalc]],$AE$11:$BI$24,COLUMN()-COLUMN($AD$29),FALSE)*eurostat_totals[[#This Row],[2020 1]]</f>
        <v>0</v>
      </c>
      <c r="AY91" s="117">
        <f ca="1">VLOOKUP(eurostat_totals[[#This Row],[energy carrier EUCalc]],$AE$11:$BI$24,COLUMN()-COLUMN($AD$29),FALSE)*eurostat_totals[[#This Row],[2020 1]]</f>
        <v>0</v>
      </c>
      <c r="AZ91" s="117">
        <f ca="1">VLOOKUP(eurostat_totals[[#This Row],[energy carrier EUCalc]],$AE$11:$BI$24,COLUMN()-COLUMN($AD$29),FALSE)*eurostat_totals[[#This Row],[2020 1]]</f>
        <v>0</v>
      </c>
      <c r="BA91" s="117">
        <f ca="1">VLOOKUP(eurostat_totals[[#This Row],[energy carrier EUCalc]],$AE$11:$BI$24,COLUMN()-COLUMN($AD$29),FALSE)*eurostat_totals[[#This Row],[2020 1]]</f>
        <v>0</v>
      </c>
      <c r="BB91" s="117">
        <f ca="1">VLOOKUP(eurostat_totals[[#This Row],[energy carrier EUCalc]],$AE$11:$BI$24,COLUMN()-COLUMN($AD$29),FALSE)*eurostat_totals[[#This Row],[2020 1]]</f>
        <v>0</v>
      </c>
      <c r="BC91" s="117">
        <f>VLOOKUP(eurostat_totals[[#This Row],[energy carrier EUCalc]],$AE$11:$BI$24,COLUMN()-COLUMN($AD$29),FALSE)*eurostat_totals[[#This Row],[2020 1]]</f>
        <v>0</v>
      </c>
      <c r="BD91" s="117">
        <f ca="1">VLOOKUP(eurostat_totals[[#This Row],[energy carrier EUCalc]],$AE$11:$BI$24,COLUMN()-COLUMN($AD$29),FALSE)*eurostat_totals[[#This Row],[2020 1]]</f>
        <v>0</v>
      </c>
      <c r="BE91" s="117">
        <f ca="1">VLOOKUP(eurostat_totals[[#This Row],[energy carrier EUCalc]],$AE$11:$BI$24,COLUMN()-COLUMN($AD$29),FALSE)*eurostat_totals[[#This Row],[2020 1]]</f>
        <v>0</v>
      </c>
      <c r="BF91" s="117">
        <f ca="1">VLOOKUP(eurostat_totals[[#This Row],[energy carrier EUCalc]],$AE$11:$BI$24,COLUMN()-COLUMN($AD$29),FALSE)*eurostat_totals[[#This Row],[2020 1]]</f>
        <v>0</v>
      </c>
      <c r="BG91" s="117">
        <f ca="1">VLOOKUP(eurostat_totals[[#This Row],[energy carrier EUCalc]],$AE$11:$BI$24,COLUMN()-COLUMN($AD$29),FALSE)*eurostat_totals[[#This Row],[2020 1]]</f>
        <v>0</v>
      </c>
      <c r="BH91" s="117">
        <f ca="1">VLOOKUP(eurostat_totals[[#This Row],[energy carrier EUCalc]],$AE$11:$BI$24,COLUMN()-COLUMN($AD$29),FALSE)*eurostat_totals[[#This Row],[2020 1]]</f>
        <v>0</v>
      </c>
      <c r="BI91" s="117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117" t="str">
        <f t="shared" si="117"/>
        <v>gas-ff-naturalAustria</v>
      </c>
      <c r="B92" s="6" t="s">
        <v>33</v>
      </c>
      <c r="C92" t="s">
        <v>12</v>
      </c>
      <c r="D92" s="120">
        <v>18995.672580100771</v>
      </c>
      <c r="E92" s="120">
        <v>22335.388897179244</v>
      </c>
      <c r="F92" s="120">
        <v>21040.628349908406</v>
      </c>
      <c r="G92" s="120">
        <v>23183.76406203803</v>
      </c>
      <c r="H92" s="120">
        <v>22283.42202538277</v>
      </c>
      <c r="I92" s="120">
        <v>24198.369285520312</v>
      </c>
      <c r="J92" s="120">
        <v>26949.499131632932</v>
      </c>
      <c r="K92" s="120">
        <v>23400.554507702873</v>
      </c>
      <c r="L92" s="120">
        <v>24602.359198885042</v>
      </c>
      <c r="M92" s="120">
        <v>24701.187585477255</v>
      </c>
      <c r="N92" s="120">
        <v>24091.640838452888</v>
      </c>
      <c r="O92" s="120">
        <v>25644.590718269119</v>
      </c>
      <c r="P92" s="120">
        <v>24459.151208294086</v>
      </c>
      <c r="Q92" s="120">
        <v>25106.715835545729</v>
      </c>
      <c r="R92" s="120">
        <v>23933.341536420325</v>
      </c>
      <c r="S92" s="120">
        <v>26754.561846995242</v>
      </c>
      <c r="T92" s="120">
        <v>25535.724718360318</v>
      </c>
      <c r="U92" s="120">
        <v>22080.448781421397</v>
      </c>
      <c r="V92" s="120">
        <v>22675.510570873088</v>
      </c>
      <c r="W92" s="120">
        <v>22619.679060174472</v>
      </c>
      <c r="X92" s="120">
        <v>25576.934331861758</v>
      </c>
      <c r="Y92" s="120">
        <v>22013.765027086647</v>
      </c>
      <c r="Z92" s="120">
        <v>22295.055584550737</v>
      </c>
      <c r="AA92" s="120">
        <v>23486.695317552429</v>
      </c>
      <c r="AB92" s="120">
        <v>19228.18135286765</v>
      </c>
      <c r="AC92" s="120">
        <v>21294.983505833879</v>
      </c>
      <c r="AD92" s="120">
        <v>22074.512060523495</v>
      </c>
      <c r="AE92" s="120">
        <v>22459.719587230924</v>
      </c>
      <c r="AF92" s="120">
        <f t="shared" si="114"/>
        <v>22492.652387766961</v>
      </c>
      <c r="AG92" s="120">
        <f t="shared" si="115"/>
        <v>22293.843801809868</v>
      </c>
      <c r="AH92" s="120">
        <f t="shared" si="116"/>
        <v>22906.976291598312</v>
      </c>
      <c r="AI92" s="120">
        <f ca="1">VLOOKUP(eurostat_totals[[#This Row],[energy carrier EUCalc]],$AE$11:$BI$24,COLUMN()-COLUMN($AD$29),FALSE)*eurostat_totals[[#This Row],[2020 1]]</f>
        <v>22716.08482250166</v>
      </c>
      <c r="AJ92" s="120">
        <f ca="1">VLOOKUP(eurostat_totals[[#This Row],[energy carrier EUCalc]],$AE$11:$BI$24,COLUMN()-COLUMN($AD$29),FALSE)*eurostat_totals[[#This Row],[2020 1]]</f>
        <v>22525.193353405008</v>
      </c>
      <c r="AK92" s="120">
        <f ca="1">VLOOKUP(eurostat_totals[[#This Row],[energy carrier EUCalc]],$AE$11:$BI$24,COLUMN()-COLUMN($AD$29),FALSE)*eurostat_totals[[#This Row],[2020 1]]</f>
        <v>22334.301884308356</v>
      </c>
      <c r="AL92" s="120">
        <f ca="1">VLOOKUP(eurostat_totals[[#This Row],[energy carrier EUCalc]],$AE$11:$BI$24,COLUMN()-COLUMN($AD$29),FALSE)*eurostat_totals[[#This Row],[2020 1]]</f>
        <v>22143.410415211703</v>
      </c>
      <c r="AM92" s="120">
        <f ca="1">VLOOKUP(eurostat_totals[[#This Row],[energy carrier EUCalc]],$AE$11:$BI$24,COLUMN()-COLUMN($AD$29),FALSE)*eurostat_totals[[#This Row],[2020 1]]</f>
        <v>21952.518946115048</v>
      </c>
      <c r="AN92" s="120">
        <f ca="1">VLOOKUP(eurostat_totals[[#This Row],[energy carrier EUCalc]],$AE$11:$BI$24,COLUMN()-COLUMN($AD$29),FALSE)*eurostat_totals[[#This Row],[2020 1]]</f>
        <v>21761.627477018395</v>
      </c>
      <c r="AO92" s="120">
        <f>VLOOKUP(eurostat_totals[[#This Row],[energy carrier EUCalc]],$AE$11:$BI$24,COLUMN()-COLUMN($AD$29),FALSE)*eurostat_totals[[#This Row],[2020 1]]</f>
        <v>22906.976291598312</v>
      </c>
      <c r="AP92" s="120">
        <f ca="1">VLOOKUP(eurostat_totals[[#This Row],[energy carrier EUCalc]],$AE$11:$BI$24,COLUMN()-COLUMN($AD$29),FALSE)*eurostat_totals[[#This Row],[2020 1]]</f>
        <v>22716.08482250166</v>
      </c>
      <c r="AQ92" s="120">
        <f ca="1">VLOOKUP(eurostat_totals[[#This Row],[energy carrier EUCalc]],$AE$11:$BI$24,COLUMN()-COLUMN($AD$29),FALSE)*eurostat_totals[[#This Row],[2020 1]]</f>
        <v>22525.193353405008</v>
      </c>
      <c r="AR92" s="117">
        <f ca="1">VLOOKUP(eurostat_totals[[#This Row],[energy carrier EUCalc]],$AE$11:$BI$24,COLUMN()-COLUMN($AD$29),FALSE)*eurostat_totals[[#This Row],[2020 1]]</f>
        <v>22334.301884308356</v>
      </c>
      <c r="AS92" s="117">
        <f ca="1">VLOOKUP(eurostat_totals[[#This Row],[energy carrier EUCalc]],$AE$11:$BI$24,COLUMN()-COLUMN($AD$29),FALSE)*eurostat_totals[[#This Row],[2020 1]]</f>
        <v>22143.410415211703</v>
      </c>
      <c r="AT92" s="117">
        <f ca="1">VLOOKUP(eurostat_totals[[#This Row],[energy carrier EUCalc]],$AE$11:$BI$24,COLUMN()-COLUMN($AD$29),FALSE)*eurostat_totals[[#This Row],[2020 1]]</f>
        <v>21952.518946115048</v>
      </c>
      <c r="AU92" s="117">
        <f ca="1">VLOOKUP(eurostat_totals[[#This Row],[energy carrier EUCalc]],$AE$11:$BI$24,COLUMN()-COLUMN($AD$29),FALSE)*eurostat_totals[[#This Row],[2020 1]]</f>
        <v>11453.488145799156</v>
      </c>
      <c r="AV92" s="117">
        <f>VLOOKUP(eurostat_totals[[#This Row],[energy carrier EUCalc]],$AE$11:$BI$24,COLUMN()-COLUMN($AD$29),FALSE)*eurostat_totals[[#This Row],[2020 1]]</f>
        <v>22906.976291598312</v>
      </c>
      <c r="AW92" s="117">
        <f ca="1">VLOOKUP(eurostat_totals[[#This Row],[energy carrier EUCalc]],$AE$11:$BI$24,COLUMN()-COLUMN($AD$29),FALSE)*eurostat_totals[[#This Row],[2020 1]]</f>
        <v>22716.08482250166</v>
      </c>
      <c r="AX92" s="117">
        <f ca="1">VLOOKUP(eurostat_totals[[#This Row],[energy carrier EUCalc]],$AE$11:$BI$24,COLUMN()-COLUMN($AD$29),FALSE)*eurostat_totals[[#This Row],[2020 1]]</f>
        <v>22525.193353405008</v>
      </c>
      <c r="AY92" s="117">
        <f ca="1">VLOOKUP(eurostat_totals[[#This Row],[energy carrier EUCalc]],$AE$11:$BI$24,COLUMN()-COLUMN($AD$29),FALSE)*eurostat_totals[[#This Row],[2020 1]]</f>
        <v>22334.301884308356</v>
      </c>
      <c r="AZ92" s="117">
        <f ca="1">VLOOKUP(eurostat_totals[[#This Row],[energy carrier EUCalc]],$AE$11:$BI$24,COLUMN()-COLUMN($AD$29),FALSE)*eurostat_totals[[#This Row],[2020 1]]</f>
        <v>22143.410415211703</v>
      </c>
      <c r="BA92" s="117">
        <f ca="1">VLOOKUP(eurostat_totals[[#This Row],[energy carrier EUCalc]],$AE$11:$BI$24,COLUMN()-COLUMN($AD$29),FALSE)*eurostat_totals[[#This Row],[2020 1]]</f>
        <v>21952.518946115048</v>
      </c>
      <c r="BB92" s="117">
        <f ca="1">VLOOKUP(eurostat_totals[[#This Row],[energy carrier EUCalc]],$AE$11:$BI$24,COLUMN()-COLUMN($AD$29),FALSE)*eurostat_totals[[#This Row],[2020 1]]</f>
        <v>8017.4417020594083</v>
      </c>
      <c r="BC92" s="117">
        <f>VLOOKUP(eurostat_totals[[#This Row],[energy carrier EUCalc]],$AE$11:$BI$24,COLUMN()-COLUMN($AD$29),FALSE)*eurostat_totals[[#This Row],[2020 1]]</f>
        <v>22906.976291598312</v>
      </c>
      <c r="BD92" s="117">
        <f ca="1">VLOOKUP(eurostat_totals[[#This Row],[energy carrier EUCalc]],$AE$11:$BI$24,COLUMN()-COLUMN($AD$29),FALSE)*eurostat_totals[[#This Row],[2020 1]]</f>
        <v>22716.08482250166</v>
      </c>
      <c r="BE92" s="117">
        <f ca="1">VLOOKUP(eurostat_totals[[#This Row],[energy carrier EUCalc]],$AE$11:$BI$24,COLUMN()-COLUMN($AD$29),FALSE)*eurostat_totals[[#This Row],[2020 1]]</f>
        <v>22525.193353405008</v>
      </c>
      <c r="BF92" s="117">
        <f ca="1">VLOOKUP(eurostat_totals[[#This Row],[energy carrier EUCalc]],$AE$11:$BI$24,COLUMN()-COLUMN($AD$29),FALSE)*eurostat_totals[[#This Row],[2020 1]]</f>
        <v>22334.301884308356</v>
      </c>
      <c r="BG92" s="117">
        <f ca="1">VLOOKUP(eurostat_totals[[#This Row],[energy carrier EUCalc]],$AE$11:$BI$24,COLUMN()-COLUMN($AD$29),FALSE)*eurostat_totals[[#This Row],[2020 1]]</f>
        <v>22143.410415211703</v>
      </c>
      <c r="BH92" s="117">
        <f ca="1">VLOOKUP(eurostat_totals[[#This Row],[energy carrier EUCalc]],$AE$11:$BI$24,COLUMN()-COLUMN($AD$29),FALSE)*eurostat_totals[[#This Row],[2020 1]]</f>
        <v>21952.518946115048</v>
      </c>
      <c r="BI92" s="117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117" t="str">
        <f t="shared" si="117"/>
        <v>gas-ff-naturalBelgium</v>
      </c>
      <c r="B93" s="6" t="s">
        <v>33</v>
      </c>
      <c r="C93" t="s">
        <v>1</v>
      </c>
      <c r="D93" s="120">
        <v>54855.211499333731</v>
      </c>
      <c r="E93" s="120">
        <v>60840.371154474575</v>
      </c>
      <c r="F93" s="120">
        <v>61562.518922305811</v>
      </c>
      <c r="G93" s="120">
        <v>60855.770332567794</v>
      </c>
      <c r="H93" s="120">
        <v>60332.459438504717</v>
      </c>
      <c r="I93" s="120">
        <v>63534.527782110083</v>
      </c>
      <c r="J93" s="120">
        <v>73776.865304939332</v>
      </c>
      <c r="K93" s="120">
        <v>68091.546581453658</v>
      </c>
      <c r="L93" s="120">
        <v>68915.780360326855</v>
      </c>
      <c r="M93" s="120">
        <v>65423.160958707042</v>
      </c>
      <c r="N93" s="120">
        <v>65332.911142092882</v>
      </c>
      <c r="O93" s="120">
        <v>68685.682516151937</v>
      </c>
      <c r="P93" s="120">
        <v>60810.58303847893</v>
      </c>
      <c r="Q93" s="120">
        <v>67430.279640266541</v>
      </c>
      <c r="R93" s="120">
        <v>68951.752778957059</v>
      </c>
      <c r="S93" s="120">
        <v>68805.864240299125</v>
      </c>
      <c r="T93" s="120">
        <v>60562.389683862551</v>
      </c>
      <c r="U93" s="120">
        <v>52446.253465652539</v>
      </c>
      <c r="V93" s="120">
        <v>59479.75164621236</v>
      </c>
      <c r="W93" s="120">
        <v>53398.936942486442</v>
      </c>
      <c r="X93" s="120">
        <v>64730.534741445277</v>
      </c>
      <c r="Y93" s="120">
        <v>48404.519475438356</v>
      </c>
      <c r="Z93" s="120">
        <v>50849.272374481792</v>
      </c>
      <c r="AA93" s="120">
        <v>57965.161062995379</v>
      </c>
      <c r="AB93" s="120">
        <v>42725.969037740368</v>
      </c>
      <c r="AC93" s="120">
        <v>50689.196525343934</v>
      </c>
      <c r="AD93" s="120">
        <v>50338.172208980373</v>
      </c>
      <c r="AE93" s="120">
        <v>49633.878273180788</v>
      </c>
      <c r="AF93" s="120">
        <f t="shared" si="114"/>
        <v>49390.79945292059</v>
      </c>
      <c r="AG93" s="120">
        <f t="shared" si="115"/>
        <v>47675.927130905635</v>
      </c>
      <c r="AH93" s="120">
        <f t="shared" si="116"/>
        <v>48665.918749538687</v>
      </c>
      <c r="AI93" s="120">
        <f ca="1">VLOOKUP(eurostat_totals[[#This Row],[energy carrier EUCalc]],$AE$11:$BI$24,COLUMN()-COLUMN($AD$29),FALSE)*eurostat_totals[[#This Row],[2020 1]]</f>
        <v>48260.369426625868</v>
      </c>
      <c r="AJ93" s="120">
        <f ca="1">VLOOKUP(eurostat_totals[[#This Row],[energy carrier EUCalc]],$AE$11:$BI$24,COLUMN()-COLUMN($AD$29),FALSE)*eurostat_totals[[#This Row],[2020 1]]</f>
        <v>47854.820103713042</v>
      </c>
      <c r="AK93" s="120">
        <f ca="1">VLOOKUP(eurostat_totals[[#This Row],[energy carrier EUCalc]],$AE$11:$BI$24,COLUMN()-COLUMN($AD$29),FALSE)*eurostat_totals[[#This Row],[2020 1]]</f>
        <v>47449.270780800223</v>
      </c>
      <c r="AL93" s="120">
        <f ca="1">VLOOKUP(eurostat_totals[[#This Row],[energy carrier EUCalc]],$AE$11:$BI$24,COLUMN()-COLUMN($AD$29),FALSE)*eurostat_totals[[#This Row],[2020 1]]</f>
        <v>47043.721457887397</v>
      </c>
      <c r="AM93" s="120">
        <f ca="1">VLOOKUP(eurostat_totals[[#This Row],[energy carrier EUCalc]],$AE$11:$BI$24,COLUMN()-COLUMN($AD$29),FALSE)*eurostat_totals[[#This Row],[2020 1]]</f>
        <v>46638.172134974571</v>
      </c>
      <c r="AN93" s="120">
        <f ca="1">VLOOKUP(eurostat_totals[[#This Row],[energy carrier EUCalc]],$AE$11:$BI$24,COLUMN()-COLUMN($AD$29),FALSE)*eurostat_totals[[#This Row],[2020 1]]</f>
        <v>46232.622812061752</v>
      </c>
      <c r="AO93" s="120">
        <f>VLOOKUP(eurostat_totals[[#This Row],[energy carrier EUCalc]],$AE$11:$BI$24,COLUMN()-COLUMN($AD$29),FALSE)*eurostat_totals[[#This Row],[2020 1]]</f>
        <v>48665.918749538687</v>
      </c>
      <c r="AP93" s="120">
        <f ca="1">VLOOKUP(eurostat_totals[[#This Row],[energy carrier EUCalc]],$AE$11:$BI$24,COLUMN()-COLUMN($AD$29),FALSE)*eurostat_totals[[#This Row],[2020 1]]</f>
        <v>48260.369426625868</v>
      </c>
      <c r="AQ93" s="120">
        <f ca="1">VLOOKUP(eurostat_totals[[#This Row],[energy carrier EUCalc]],$AE$11:$BI$24,COLUMN()-COLUMN($AD$29),FALSE)*eurostat_totals[[#This Row],[2020 1]]</f>
        <v>47854.820103713042</v>
      </c>
      <c r="AR93" s="117">
        <f ca="1">VLOOKUP(eurostat_totals[[#This Row],[energy carrier EUCalc]],$AE$11:$BI$24,COLUMN()-COLUMN($AD$29),FALSE)*eurostat_totals[[#This Row],[2020 1]]</f>
        <v>47449.270780800223</v>
      </c>
      <c r="AS93" s="117">
        <f ca="1">VLOOKUP(eurostat_totals[[#This Row],[energy carrier EUCalc]],$AE$11:$BI$24,COLUMN()-COLUMN($AD$29),FALSE)*eurostat_totals[[#This Row],[2020 1]]</f>
        <v>47043.721457887397</v>
      </c>
      <c r="AT93" s="117">
        <f ca="1">VLOOKUP(eurostat_totals[[#This Row],[energy carrier EUCalc]],$AE$11:$BI$24,COLUMN()-COLUMN($AD$29),FALSE)*eurostat_totals[[#This Row],[2020 1]]</f>
        <v>46638.172134974571</v>
      </c>
      <c r="AU93" s="117">
        <f ca="1">VLOOKUP(eurostat_totals[[#This Row],[energy carrier EUCalc]],$AE$11:$BI$24,COLUMN()-COLUMN($AD$29),FALSE)*eurostat_totals[[#This Row],[2020 1]]</f>
        <v>24332.959374769343</v>
      </c>
      <c r="AV93" s="117">
        <f>VLOOKUP(eurostat_totals[[#This Row],[energy carrier EUCalc]],$AE$11:$BI$24,COLUMN()-COLUMN($AD$29),FALSE)*eurostat_totals[[#This Row],[2020 1]]</f>
        <v>48665.918749538687</v>
      </c>
      <c r="AW93" s="117">
        <f ca="1">VLOOKUP(eurostat_totals[[#This Row],[energy carrier EUCalc]],$AE$11:$BI$24,COLUMN()-COLUMN($AD$29),FALSE)*eurostat_totals[[#This Row],[2020 1]]</f>
        <v>48260.369426625868</v>
      </c>
      <c r="AX93" s="117">
        <f ca="1">VLOOKUP(eurostat_totals[[#This Row],[energy carrier EUCalc]],$AE$11:$BI$24,COLUMN()-COLUMN($AD$29),FALSE)*eurostat_totals[[#This Row],[2020 1]]</f>
        <v>47854.820103713042</v>
      </c>
      <c r="AY93" s="117">
        <f ca="1">VLOOKUP(eurostat_totals[[#This Row],[energy carrier EUCalc]],$AE$11:$BI$24,COLUMN()-COLUMN($AD$29),FALSE)*eurostat_totals[[#This Row],[2020 1]]</f>
        <v>47449.270780800223</v>
      </c>
      <c r="AZ93" s="117">
        <f ca="1">VLOOKUP(eurostat_totals[[#This Row],[energy carrier EUCalc]],$AE$11:$BI$24,COLUMN()-COLUMN($AD$29),FALSE)*eurostat_totals[[#This Row],[2020 1]]</f>
        <v>47043.721457887397</v>
      </c>
      <c r="BA93" s="117">
        <f ca="1">VLOOKUP(eurostat_totals[[#This Row],[energy carrier EUCalc]],$AE$11:$BI$24,COLUMN()-COLUMN($AD$29),FALSE)*eurostat_totals[[#This Row],[2020 1]]</f>
        <v>46638.172134974571</v>
      </c>
      <c r="BB93" s="117">
        <f ca="1">VLOOKUP(eurostat_totals[[#This Row],[energy carrier EUCalc]],$AE$11:$BI$24,COLUMN()-COLUMN($AD$29),FALSE)*eurostat_totals[[#This Row],[2020 1]]</f>
        <v>17033.07156233854</v>
      </c>
      <c r="BC93" s="117">
        <f>VLOOKUP(eurostat_totals[[#This Row],[energy carrier EUCalc]],$AE$11:$BI$24,COLUMN()-COLUMN($AD$29),FALSE)*eurostat_totals[[#This Row],[2020 1]]</f>
        <v>48665.918749538687</v>
      </c>
      <c r="BD93" s="117">
        <f ca="1">VLOOKUP(eurostat_totals[[#This Row],[energy carrier EUCalc]],$AE$11:$BI$24,COLUMN()-COLUMN($AD$29),FALSE)*eurostat_totals[[#This Row],[2020 1]]</f>
        <v>48260.369426625868</v>
      </c>
      <c r="BE93" s="117">
        <f ca="1">VLOOKUP(eurostat_totals[[#This Row],[energy carrier EUCalc]],$AE$11:$BI$24,COLUMN()-COLUMN($AD$29),FALSE)*eurostat_totals[[#This Row],[2020 1]]</f>
        <v>47854.820103713042</v>
      </c>
      <c r="BF93" s="117">
        <f ca="1">VLOOKUP(eurostat_totals[[#This Row],[energy carrier EUCalc]],$AE$11:$BI$24,COLUMN()-COLUMN($AD$29),FALSE)*eurostat_totals[[#This Row],[2020 1]]</f>
        <v>47449.270780800223</v>
      </c>
      <c r="BG93" s="117">
        <f ca="1">VLOOKUP(eurostat_totals[[#This Row],[energy carrier EUCalc]],$AE$11:$BI$24,COLUMN()-COLUMN($AD$29),FALSE)*eurostat_totals[[#This Row],[2020 1]]</f>
        <v>47043.721457887397</v>
      </c>
      <c r="BH93" s="117">
        <f ca="1">VLOOKUP(eurostat_totals[[#This Row],[energy carrier EUCalc]],$AE$11:$BI$24,COLUMN()-COLUMN($AD$29),FALSE)*eurostat_totals[[#This Row],[2020 1]]</f>
        <v>46638.172134974571</v>
      </c>
      <c r="BI93" s="117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117" t="str">
        <f t="shared" si="117"/>
        <v>gas-ff-naturalBulgaria</v>
      </c>
      <c r="B94" s="6" t="s">
        <v>33</v>
      </c>
      <c r="C94" t="s">
        <v>19</v>
      </c>
      <c r="D94" s="120">
        <v>181.28856895938682</v>
      </c>
      <c r="E94" s="120">
        <v>748.70079770141263</v>
      </c>
      <c r="F94" s="120">
        <v>818.66245925603755</v>
      </c>
      <c r="G94" s="120">
        <v>1301.9883882238487</v>
      </c>
      <c r="H94" s="120">
        <v>987.50968794270898</v>
      </c>
      <c r="I94" s="120">
        <v>921.92001619173618</v>
      </c>
      <c r="J94" s="120">
        <v>789.39796421076642</v>
      </c>
      <c r="K94" s="120">
        <v>25.897899151522502</v>
      </c>
      <c r="L94" s="120">
        <v>46.077825121639044</v>
      </c>
      <c r="M94" s="120">
        <v>61.21440704859112</v>
      </c>
      <c r="N94" s="120">
        <v>54.782505944191747</v>
      </c>
      <c r="O94" s="120">
        <v>52.954679352135855</v>
      </c>
      <c r="P94" s="120">
        <v>61.538998479963134</v>
      </c>
      <c r="Q94" s="120">
        <v>75.398338393298289</v>
      </c>
      <c r="R94" s="120">
        <v>90.908598972231431</v>
      </c>
      <c r="S94" s="120">
        <v>143.63479191956901</v>
      </c>
      <c r="T94" s="120">
        <v>221.28926844957601</v>
      </c>
      <c r="U94" s="120">
        <v>260.08980098518623</v>
      </c>
      <c r="V94" s="120">
        <v>301.82613006629333</v>
      </c>
      <c r="W94" s="120">
        <v>381.58255642299753</v>
      </c>
      <c r="X94" s="120">
        <v>391.1037920484564</v>
      </c>
      <c r="Y94" s="120">
        <v>450.66421032541245</v>
      </c>
      <c r="Z94" s="120">
        <v>425.29746421776099</v>
      </c>
      <c r="AA94" s="120">
        <v>347.54268440998658</v>
      </c>
      <c r="AB94" s="120">
        <v>341.89641512873351</v>
      </c>
      <c r="AC94" s="120">
        <v>376.27807063512336</v>
      </c>
      <c r="AD94" s="120">
        <v>378.66318482991613</v>
      </c>
      <c r="AE94" s="120">
        <v>407.80629889754056</v>
      </c>
      <c r="AF94" s="120">
        <f t="shared" ref="AF94:AF157" si="118">AE94+(AE94-Z94)/5</f>
        <v>404.30806583349647</v>
      </c>
      <c r="AG94" s="120">
        <f t="shared" ref="AG94:AG157" si="119">AF94+(AF94-AA94)/5</f>
        <v>415.66114211819843</v>
      </c>
      <c r="AH94" s="120">
        <f t="shared" ref="AH94:AH157" si="120">AG94+(AG94-AB94)/5</f>
        <v>430.4140875160914</v>
      </c>
      <c r="AI94" s="120">
        <f ca="1">VLOOKUP(eurostat_totals[[#This Row],[energy carrier EUCalc]],$AE$11:$BI$24,COLUMN()-COLUMN($AD$29),FALSE)*eurostat_totals[[#This Row],[2020 1]]</f>
        <v>426.82730345345732</v>
      </c>
      <c r="AJ94" s="120">
        <f ca="1">VLOOKUP(eurostat_totals[[#This Row],[energy carrier EUCalc]],$AE$11:$BI$24,COLUMN()-COLUMN($AD$29),FALSE)*eurostat_totals[[#This Row],[2020 1]]</f>
        <v>423.24051939082324</v>
      </c>
      <c r="AK94" s="120">
        <f ca="1">VLOOKUP(eurostat_totals[[#This Row],[energy carrier EUCalc]],$AE$11:$BI$24,COLUMN()-COLUMN($AD$29),FALSE)*eurostat_totals[[#This Row],[2020 1]]</f>
        <v>419.65373532818916</v>
      </c>
      <c r="AL94" s="120">
        <f ca="1">VLOOKUP(eurostat_totals[[#This Row],[energy carrier EUCalc]],$AE$11:$BI$24,COLUMN()-COLUMN($AD$29),FALSE)*eurostat_totals[[#This Row],[2020 1]]</f>
        <v>416.06695126555502</v>
      </c>
      <c r="AM94" s="120">
        <f ca="1">VLOOKUP(eurostat_totals[[#This Row],[energy carrier EUCalc]],$AE$11:$BI$24,COLUMN()-COLUMN($AD$29),FALSE)*eurostat_totals[[#This Row],[2020 1]]</f>
        <v>412.48016720292088</v>
      </c>
      <c r="AN94" s="120">
        <f ca="1">VLOOKUP(eurostat_totals[[#This Row],[energy carrier EUCalc]],$AE$11:$BI$24,COLUMN()-COLUMN($AD$29),FALSE)*eurostat_totals[[#This Row],[2020 1]]</f>
        <v>408.8933831402868</v>
      </c>
      <c r="AO94" s="120">
        <f>VLOOKUP(eurostat_totals[[#This Row],[energy carrier EUCalc]],$AE$11:$BI$24,COLUMN()-COLUMN($AD$29),FALSE)*eurostat_totals[[#This Row],[2020 1]]</f>
        <v>430.4140875160914</v>
      </c>
      <c r="AP94" s="120">
        <f ca="1">VLOOKUP(eurostat_totals[[#This Row],[energy carrier EUCalc]],$AE$11:$BI$24,COLUMN()-COLUMN($AD$29),FALSE)*eurostat_totals[[#This Row],[2020 1]]</f>
        <v>426.82730345345732</v>
      </c>
      <c r="AQ94" s="120">
        <f ca="1">VLOOKUP(eurostat_totals[[#This Row],[energy carrier EUCalc]],$AE$11:$BI$24,COLUMN()-COLUMN($AD$29),FALSE)*eurostat_totals[[#This Row],[2020 1]]</f>
        <v>423.24051939082324</v>
      </c>
      <c r="AR94" s="117">
        <f ca="1">VLOOKUP(eurostat_totals[[#This Row],[energy carrier EUCalc]],$AE$11:$BI$24,COLUMN()-COLUMN($AD$29),FALSE)*eurostat_totals[[#This Row],[2020 1]]</f>
        <v>419.65373532818916</v>
      </c>
      <c r="AS94" s="117">
        <f ca="1">VLOOKUP(eurostat_totals[[#This Row],[energy carrier EUCalc]],$AE$11:$BI$24,COLUMN()-COLUMN($AD$29),FALSE)*eurostat_totals[[#This Row],[2020 1]]</f>
        <v>416.06695126555502</v>
      </c>
      <c r="AT94" s="117">
        <f ca="1">VLOOKUP(eurostat_totals[[#This Row],[energy carrier EUCalc]],$AE$11:$BI$24,COLUMN()-COLUMN($AD$29),FALSE)*eurostat_totals[[#This Row],[2020 1]]</f>
        <v>412.48016720292088</v>
      </c>
      <c r="AU94" s="117">
        <f ca="1">VLOOKUP(eurostat_totals[[#This Row],[energy carrier EUCalc]],$AE$11:$BI$24,COLUMN()-COLUMN($AD$29),FALSE)*eurostat_totals[[#This Row],[2020 1]]</f>
        <v>215.2070437580457</v>
      </c>
      <c r="AV94" s="117">
        <f>VLOOKUP(eurostat_totals[[#This Row],[energy carrier EUCalc]],$AE$11:$BI$24,COLUMN()-COLUMN($AD$29),FALSE)*eurostat_totals[[#This Row],[2020 1]]</f>
        <v>430.4140875160914</v>
      </c>
      <c r="AW94" s="117">
        <f ca="1">VLOOKUP(eurostat_totals[[#This Row],[energy carrier EUCalc]],$AE$11:$BI$24,COLUMN()-COLUMN($AD$29),FALSE)*eurostat_totals[[#This Row],[2020 1]]</f>
        <v>426.82730345345732</v>
      </c>
      <c r="AX94" s="117">
        <f ca="1">VLOOKUP(eurostat_totals[[#This Row],[energy carrier EUCalc]],$AE$11:$BI$24,COLUMN()-COLUMN($AD$29),FALSE)*eurostat_totals[[#This Row],[2020 1]]</f>
        <v>423.24051939082324</v>
      </c>
      <c r="AY94" s="117">
        <f ca="1">VLOOKUP(eurostat_totals[[#This Row],[energy carrier EUCalc]],$AE$11:$BI$24,COLUMN()-COLUMN($AD$29),FALSE)*eurostat_totals[[#This Row],[2020 1]]</f>
        <v>419.65373532818916</v>
      </c>
      <c r="AZ94" s="117">
        <f ca="1">VLOOKUP(eurostat_totals[[#This Row],[energy carrier EUCalc]],$AE$11:$BI$24,COLUMN()-COLUMN($AD$29),FALSE)*eurostat_totals[[#This Row],[2020 1]]</f>
        <v>416.06695126555502</v>
      </c>
      <c r="BA94" s="117">
        <f ca="1">VLOOKUP(eurostat_totals[[#This Row],[energy carrier EUCalc]],$AE$11:$BI$24,COLUMN()-COLUMN($AD$29),FALSE)*eurostat_totals[[#This Row],[2020 1]]</f>
        <v>412.48016720292088</v>
      </c>
      <c r="BB94" s="117">
        <f ca="1">VLOOKUP(eurostat_totals[[#This Row],[energy carrier EUCalc]],$AE$11:$BI$24,COLUMN()-COLUMN($AD$29),FALSE)*eurostat_totals[[#This Row],[2020 1]]</f>
        <v>150.64493063063199</v>
      </c>
      <c r="BC94" s="117">
        <f>VLOOKUP(eurostat_totals[[#This Row],[energy carrier EUCalc]],$AE$11:$BI$24,COLUMN()-COLUMN($AD$29),FALSE)*eurostat_totals[[#This Row],[2020 1]]</f>
        <v>430.4140875160914</v>
      </c>
      <c r="BD94" s="117">
        <f ca="1">VLOOKUP(eurostat_totals[[#This Row],[energy carrier EUCalc]],$AE$11:$BI$24,COLUMN()-COLUMN($AD$29),FALSE)*eurostat_totals[[#This Row],[2020 1]]</f>
        <v>426.82730345345732</v>
      </c>
      <c r="BE94" s="117">
        <f ca="1">VLOOKUP(eurostat_totals[[#This Row],[energy carrier EUCalc]],$AE$11:$BI$24,COLUMN()-COLUMN($AD$29),FALSE)*eurostat_totals[[#This Row],[2020 1]]</f>
        <v>423.24051939082324</v>
      </c>
      <c r="BF94" s="117">
        <f ca="1">VLOOKUP(eurostat_totals[[#This Row],[energy carrier EUCalc]],$AE$11:$BI$24,COLUMN()-COLUMN($AD$29),FALSE)*eurostat_totals[[#This Row],[2020 1]]</f>
        <v>419.65373532818916</v>
      </c>
      <c r="BG94" s="117">
        <f ca="1">VLOOKUP(eurostat_totals[[#This Row],[energy carrier EUCalc]],$AE$11:$BI$24,COLUMN()-COLUMN($AD$29),FALSE)*eurostat_totals[[#This Row],[2020 1]]</f>
        <v>416.06695126555502</v>
      </c>
      <c r="BH94" s="117">
        <f ca="1">VLOOKUP(eurostat_totals[[#This Row],[energy carrier EUCalc]],$AE$11:$BI$24,COLUMN()-COLUMN($AD$29),FALSE)*eurostat_totals[[#This Row],[2020 1]]</f>
        <v>412.48016720292088</v>
      </c>
      <c r="BI94" s="117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117" t="str">
        <f t="shared" ref="A95:A158" si="121">B95&amp;C95</f>
        <v>gas-ff-naturalCroatia</v>
      </c>
      <c r="B95" s="6" t="s">
        <v>33</v>
      </c>
      <c r="C95" t="s">
        <v>22</v>
      </c>
      <c r="D95" s="120">
        <v>3743.9095986581747</v>
      </c>
      <c r="E95" s="120">
        <v>3882.7589459105011</v>
      </c>
      <c r="F95" s="120">
        <v>3686.9315190265943</v>
      </c>
      <c r="G95" s="120">
        <v>3535.3882440561601</v>
      </c>
      <c r="H95" s="120">
        <v>3635.6611407071141</v>
      </c>
      <c r="I95" s="120">
        <v>4468.719172878994</v>
      </c>
      <c r="J95" s="120">
        <v>4725.2841519920494</v>
      </c>
      <c r="K95" s="120">
        <v>5234.6394170837584</v>
      </c>
      <c r="L95" s="120">
        <v>5306.4499098583783</v>
      </c>
      <c r="M95" s="120">
        <v>5830.7517421193706</v>
      </c>
      <c r="N95" s="120">
        <v>5393.016713091879</v>
      </c>
      <c r="O95" s="120">
        <v>6206.8390304256936</v>
      </c>
      <c r="P95" s="120">
        <v>6207.8641536173254</v>
      </c>
      <c r="Q95" s="120">
        <v>7013.0964508031793</v>
      </c>
      <c r="R95" s="120">
        <v>6898.1982134242635</v>
      </c>
      <c r="S95" s="120">
        <v>7132.069189739761</v>
      </c>
      <c r="T95" s="120">
        <v>6446.6822407915406</v>
      </c>
      <c r="U95" s="120">
        <v>5758.9098934120939</v>
      </c>
      <c r="V95" s="120">
        <v>5809.4502433301277</v>
      </c>
      <c r="W95" s="120">
        <v>5938.0029287869011</v>
      </c>
      <c r="X95" s="120">
        <v>6160.4761898019015</v>
      </c>
      <c r="Y95" s="120">
        <v>5527.4419396650046</v>
      </c>
      <c r="Z95" s="120">
        <v>5021.7898338075001</v>
      </c>
      <c r="AA95" s="120">
        <v>4737.1235707804162</v>
      </c>
      <c r="AB95" s="120">
        <v>4014.21086146683</v>
      </c>
      <c r="AC95" s="120">
        <v>4408.5412861732138</v>
      </c>
      <c r="AD95" s="120">
        <v>4555.4152930611881</v>
      </c>
      <c r="AE95" s="120">
        <v>4629.25416626268</v>
      </c>
      <c r="AF95" s="120">
        <f t="shared" si="118"/>
        <v>4550.7470327537158</v>
      </c>
      <c r="AG95" s="120">
        <f t="shared" si="119"/>
        <v>4513.4717251483753</v>
      </c>
      <c r="AH95" s="120">
        <f t="shared" si="120"/>
        <v>4613.3238978846839</v>
      </c>
      <c r="AI95" s="120">
        <f ca="1">VLOOKUP(eurostat_totals[[#This Row],[energy carrier EUCalc]],$AE$11:$BI$24,COLUMN()-COLUMN($AD$29),FALSE)*eurostat_totals[[#This Row],[2020 1]]</f>
        <v>4574.8795320689787</v>
      </c>
      <c r="AJ95" s="120">
        <f ca="1">VLOOKUP(eurostat_totals[[#This Row],[energy carrier EUCalc]],$AE$11:$BI$24,COLUMN()-COLUMN($AD$29),FALSE)*eurostat_totals[[#This Row],[2020 1]]</f>
        <v>4536.4351662532727</v>
      </c>
      <c r="AK95" s="120">
        <f ca="1">VLOOKUP(eurostat_totals[[#This Row],[energy carrier EUCalc]],$AE$11:$BI$24,COLUMN()-COLUMN($AD$29),FALSE)*eurostat_totals[[#This Row],[2020 1]]</f>
        <v>4497.9908004375675</v>
      </c>
      <c r="AL95" s="120">
        <f ca="1">VLOOKUP(eurostat_totals[[#This Row],[energy carrier EUCalc]],$AE$11:$BI$24,COLUMN()-COLUMN($AD$29),FALSE)*eurostat_totals[[#This Row],[2020 1]]</f>
        <v>4459.5464346218614</v>
      </c>
      <c r="AM95" s="120">
        <f ca="1">VLOOKUP(eurostat_totals[[#This Row],[energy carrier EUCalc]],$AE$11:$BI$24,COLUMN()-COLUMN($AD$29),FALSE)*eurostat_totals[[#This Row],[2020 1]]</f>
        <v>4421.1020688061553</v>
      </c>
      <c r="AN95" s="120">
        <f ca="1">VLOOKUP(eurostat_totals[[#This Row],[energy carrier EUCalc]],$AE$11:$BI$24,COLUMN()-COLUMN($AD$29),FALSE)*eurostat_totals[[#This Row],[2020 1]]</f>
        <v>4382.6577029904493</v>
      </c>
      <c r="AO95" s="120">
        <f>VLOOKUP(eurostat_totals[[#This Row],[energy carrier EUCalc]],$AE$11:$BI$24,COLUMN()-COLUMN($AD$29),FALSE)*eurostat_totals[[#This Row],[2020 1]]</f>
        <v>4613.3238978846839</v>
      </c>
      <c r="AP95" s="120">
        <f ca="1">VLOOKUP(eurostat_totals[[#This Row],[energy carrier EUCalc]],$AE$11:$BI$24,COLUMN()-COLUMN($AD$29),FALSE)*eurostat_totals[[#This Row],[2020 1]]</f>
        <v>4574.8795320689787</v>
      </c>
      <c r="AQ95" s="120">
        <f ca="1">VLOOKUP(eurostat_totals[[#This Row],[energy carrier EUCalc]],$AE$11:$BI$24,COLUMN()-COLUMN($AD$29),FALSE)*eurostat_totals[[#This Row],[2020 1]]</f>
        <v>4536.4351662532727</v>
      </c>
      <c r="AR95" s="117">
        <f ca="1">VLOOKUP(eurostat_totals[[#This Row],[energy carrier EUCalc]],$AE$11:$BI$24,COLUMN()-COLUMN($AD$29),FALSE)*eurostat_totals[[#This Row],[2020 1]]</f>
        <v>4497.9908004375675</v>
      </c>
      <c r="AS95" s="117">
        <f ca="1">VLOOKUP(eurostat_totals[[#This Row],[energy carrier EUCalc]],$AE$11:$BI$24,COLUMN()-COLUMN($AD$29),FALSE)*eurostat_totals[[#This Row],[2020 1]]</f>
        <v>4459.5464346218614</v>
      </c>
      <c r="AT95" s="117">
        <f ca="1">VLOOKUP(eurostat_totals[[#This Row],[energy carrier EUCalc]],$AE$11:$BI$24,COLUMN()-COLUMN($AD$29),FALSE)*eurostat_totals[[#This Row],[2020 1]]</f>
        <v>4421.1020688061553</v>
      </c>
      <c r="AU95" s="117">
        <f ca="1">VLOOKUP(eurostat_totals[[#This Row],[energy carrier EUCalc]],$AE$11:$BI$24,COLUMN()-COLUMN($AD$29),FALSE)*eurostat_totals[[#This Row],[2020 1]]</f>
        <v>2306.661948942342</v>
      </c>
      <c r="AV95" s="117">
        <f>VLOOKUP(eurostat_totals[[#This Row],[energy carrier EUCalc]],$AE$11:$BI$24,COLUMN()-COLUMN($AD$29),FALSE)*eurostat_totals[[#This Row],[2020 1]]</f>
        <v>4613.3238978846839</v>
      </c>
      <c r="AW95" s="117">
        <f ca="1">VLOOKUP(eurostat_totals[[#This Row],[energy carrier EUCalc]],$AE$11:$BI$24,COLUMN()-COLUMN($AD$29),FALSE)*eurostat_totals[[#This Row],[2020 1]]</f>
        <v>4574.8795320689787</v>
      </c>
      <c r="AX95" s="117">
        <f ca="1">VLOOKUP(eurostat_totals[[#This Row],[energy carrier EUCalc]],$AE$11:$BI$24,COLUMN()-COLUMN($AD$29),FALSE)*eurostat_totals[[#This Row],[2020 1]]</f>
        <v>4536.4351662532727</v>
      </c>
      <c r="AY95" s="117">
        <f ca="1">VLOOKUP(eurostat_totals[[#This Row],[energy carrier EUCalc]],$AE$11:$BI$24,COLUMN()-COLUMN($AD$29),FALSE)*eurostat_totals[[#This Row],[2020 1]]</f>
        <v>4497.9908004375675</v>
      </c>
      <c r="AZ95" s="117">
        <f ca="1">VLOOKUP(eurostat_totals[[#This Row],[energy carrier EUCalc]],$AE$11:$BI$24,COLUMN()-COLUMN($AD$29),FALSE)*eurostat_totals[[#This Row],[2020 1]]</f>
        <v>4459.5464346218614</v>
      </c>
      <c r="BA95" s="117">
        <f ca="1">VLOOKUP(eurostat_totals[[#This Row],[energy carrier EUCalc]],$AE$11:$BI$24,COLUMN()-COLUMN($AD$29),FALSE)*eurostat_totals[[#This Row],[2020 1]]</f>
        <v>4421.1020688061553</v>
      </c>
      <c r="BB95" s="117">
        <f ca="1">VLOOKUP(eurostat_totals[[#This Row],[energy carrier EUCalc]],$AE$11:$BI$24,COLUMN()-COLUMN($AD$29),FALSE)*eurostat_totals[[#This Row],[2020 1]]</f>
        <v>1614.6633642596394</v>
      </c>
      <c r="BC95" s="117">
        <f>VLOOKUP(eurostat_totals[[#This Row],[energy carrier EUCalc]],$AE$11:$BI$24,COLUMN()-COLUMN($AD$29),FALSE)*eurostat_totals[[#This Row],[2020 1]]</f>
        <v>4613.3238978846839</v>
      </c>
      <c r="BD95" s="117">
        <f ca="1">VLOOKUP(eurostat_totals[[#This Row],[energy carrier EUCalc]],$AE$11:$BI$24,COLUMN()-COLUMN($AD$29),FALSE)*eurostat_totals[[#This Row],[2020 1]]</f>
        <v>4574.8795320689787</v>
      </c>
      <c r="BE95" s="117">
        <f ca="1">VLOOKUP(eurostat_totals[[#This Row],[energy carrier EUCalc]],$AE$11:$BI$24,COLUMN()-COLUMN($AD$29),FALSE)*eurostat_totals[[#This Row],[2020 1]]</f>
        <v>4536.4351662532727</v>
      </c>
      <c r="BF95" s="117">
        <f ca="1">VLOOKUP(eurostat_totals[[#This Row],[energy carrier EUCalc]],$AE$11:$BI$24,COLUMN()-COLUMN($AD$29),FALSE)*eurostat_totals[[#This Row],[2020 1]]</f>
        <v>4497.9908004375675</v>
      </c>
      <c r="BG95" s="117">
        <f ca="1">VLOOKUP(eurostat_totals[[#This Row],[energy carrier EUCalc]],$AE$11:$BI$24,COLUMN()-COLUMN($AD$29),FALSE)*eurostat_totals[[#This Row],[2020 1]]</f>
        <v>4459.5464346218614</v>
      </c>
      <c r="BH95" s="117">
        <f ca="1">VLOOKUP(eurostat_totals[[#This Row],[energy carrier EUCalc]],$AE$11:$BI$24,COLUMN()-COLUMN($AD$29),FALSE)*eurostat_totals[[#This Row],[2020 1]]</f>
        <v>4421.1020688061553</v>
      </c>
      <c r="BI95" s="117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117" t="str">
        <f t="shared" si="121"/>
        <v>gas-ff-naturalCyprus</v>
      </c>
      <c r="B96" s="6" t="s">
        <v>33</v>
      </c>
      <c r="C96" t="s">
        <v>28</v>
      </c>
      <c r="D96" s="120">
        <v>225.93834269636858</v>
      </c>
      <c r="E96" s="120">
        <v>225.93834269636858</v>
      </c>
      <c r="F96" s="120">
        <v>253.60667777844824</v>
      </c>
      <c r="G96" s="120">
        <v>235.16248154951802</v>
      </c>
      <c r="H96" s="120">
        <v>230.55041212294333</v>
      </c>
      <c r="I96" s="120">
        <v>235.16248154951802</v>
      </c>
      <c r="J96" s="120">
        <v>235.16248154951802</v>
      </c>
      <c r="K96" s="120">
        <v>239.77455097609274</v>
      </c>
      <c r="L96" s="120">
        <v>230.55041212294333</v>
      </c>
      <c r="M96" s="120">
        <v>225.93834269636858</v>
      </c>
      <c r="N96" s="120">
        <v>244.3825389252988</v>
      </c>
      <c r="O96" s="120">
        <v>245.86294754707893</v>
      </c>
      <c r="P96" s="120">
        <v>253.50799009464413</v>
      </c>
      <c r="Q96" s="120">
        <v>267.65900577170436</v>
      </c>
      <c r="R96" s="120">
        <v>236.01063430700728</v>
      </c>
      <c r="S96" s="120">
        <v>496.82072779401057</v>
      </c>
      <c r="T96" s="120">
        <v>590.44287942192818</v>
      </c>
      <c r="U96" s="120">
        <v>548.80824847963845</v>
      </c>
      <c r="V96" s="120">
        <v>461.08547136116135</v>
      </c>
      <c r="W96" s="120">
        <v>532.07134828397352</v>
      </c>
      <c r="X96" s="120">
        <v>428.83000751931678</v>
      </c>
      <c r="Y96" s="120">
        <v>488.9566732224356</v>
      </c>
      <c r="Z96" s="120">
        <v>472.52300293621954</v>
      </c>
      <c r="AA96" s="120">
        <v>366.04513456170207</v>
      </c>
      <c r="AB96" s="120">
        <v>317.04717056715793</v>
      </c>
      <c r="AC96" s="120">
        <v>385.73729551121397</v>
      </c>
      <c r="AD96" s="120">
        <v>389.76426366096462</v>
      </c>
      <c r="AE96" s="120">
        <v>393.02034456235833</v>
      </c>
      <c r="AF96" s="120">
        <f t="shared" si="118"/>
        <v>377.11981288758608</v>
      </c>
      <c r="AG96" s="120">
        <f t="shared" si="119"/>
        <v>379.3347485527629</v>
      </c>
      <c r="AH96" s="120">
        <f t="shared" si="120"/>
        <v>391.79226414988392</v>
      </c>
      <c r="AI96" s="120">
        <f ca="1">VLOOKUP(eurostat_totals[[#This Row],[energy carrier EUCalc]],$AE$11:$BI$24,COLUMN()-COLUMN($AD$29),FALSE)*eurostat_totals[[#This Row],[2020 1]]</f>
        <v>388.52732861530154</v>
      </c>
      <c r="AJ96" s="120">
        <f ca="1">VLOOKUP(eurostat_totals[[#This Row],[energy carrier EUCalc]],$AE$11:$BI$24,COLUMN()-COLUMN($AD$29),FALSE)*eurostat_totals[[#This Row],[2020 1]]</f>
        <v>385.26239308071922</v>
      </c>
      <c r="AK96" s="120">
        <f ca="1">VLOOKUP(eurostat_totals[[#This Row],[energy carrier EUCalc]],$AE$11:$BI$24,COLUMN()-COLUMN($AD$29),FALSE)*eurostat_totals[[#This Row],[2020 1]]</f>
        <v>381.99745754613684</v>
      </c>
      <c r="AL96" s="120">
        <f ca="1">VLOOKUP(eurostat_totals[[#This Row],[energy carrier EUCalc]],$AE$11:$BI$24,COLUMN()-COLUMN($AD$29),FALSE)*eurostat_totals[[#This Row],[2020 1]]</f>
        <v>378.73252201155447</v>
      </c>
      <c r="AM96" s="120">
        <f ca="1">VLOOKUP(eurostat_totals[[#This Row],[energy carrier EUCalc]],$AE$11:$BI$24,COLUMN()-COLUMN($AD$29),FALSE)*eurostat_totals[[#This Row],[2020 1]]</f>
        <v>375.46758647697209</v>
      </c>
      <c r="AN96" s="120">
        <f ca="1">VLOOKUP(eurostat_totals[[#This Row],[energy carrier EUCalc]],$AE$11:$BI$24,COLUMN()-COLUMN($AD$29),FALSE)*eurostat_totals[[#This Row],[2020 1]]</f>
        <v>372.20265094238971</v>
      </c>
      <c r="AO96" s="120">
        <f>VLOOKUP(eurostat_totals[[#This Row],[energy carrier EUCalc]],$AE$11:$BI$24,COLUMN()-COLUMN($AD$29),FALSE)*eurostat_totals[[#This Row],[2020 1]]</f>
        <v>391.79226414988392</v>
      </c>
      <c r="AP96" s="120">
        <f ca="1">VLOOKUP(eurostat_totals[[#This Row],[energy carrier EUCalc]],$AE$11:$BI$24,COLUMN()-COLUMN($AD$29),FALSE)*eurostat_totals[[#This Row],[2020 1]]</f>
        <v>388.52732861530154</v>
      </c>
      <c r="AQ96" s="120">
        <f ca="1">VLOOKUP(eurostat_totals[[#This Row],[energy carrier EUCalc]],$AE$11:$BI$24,COLUMN()-COLUMN($AD$29),FALSE)*eurostat_totals[[#This Row],[2020 1]]</f>
        <v>385.26239308071922</v>
      </c>
      <c r="AR96" s="117">
        <f ca="1">VLOOKUP(eurostat_totals[[#This Row],[energy carrier EUCalc]],$AE$11:$BI$24,COLUMN()-COLUMN($AD$29),FALSE)*eurostat_totals[[#This Row],[2020 1]]</f>
        <v>381.99745754613684</v>
      </c>
      <c r="AS96" s="117">
        <f ca="1">VLOOKUP(eurostat_totals[[#This Row],[energy carrier EUCalc]],$AE$11:$BI$24,COLUMN()-COLUMN($AD$29),FALSE)*eurostat_totals[[#This Row],[2020 1]]</f>
        <v>378.73252201155447</v>
      </c>
      <c r="AT96" s="117">
        <f ca="1">VLOOKUP(eurostat_totals[[#This Row],[energy carrier EUCalc]],$AE$11:$BI$24,COLUMN()-COLUMN($AD$29),FALSE)*eurostat_totals[[#This Row],[2020 1]]</f>
        <v>375.46758647697209</v>
      </c>
      <c r="AU96" s="117">
        <f ca="1">VLOOKUP(eurostat_totals[[#This Row],[energy carrier EUCalc]],$AE$11:$BI$24,COLUMN()-COLUMN($AD$29),FALSE)*eurostat_totals[[#This Row],[2020 1]]</f>
        <v>195.89613207494196</v>
      </c>
      <c r="AV96" s="117">
        <f>VLOOKUP(eurostat_totals[[#This Row],[energy carrier EUCalc]],$AE$11:$BI$24,COLUMN()-COLUMN($AD$29),FALSE)*eurostat_totals[[#This Row],[2020 1]]</f>
        <v>391.79226414988392</v>
      </c>
      <c r="AW96" s="117">
        <f ca="1">VLOOKUP(eurostat_totals[[#This Row],[energy carrier EUCalc]],$AE$11:$BI$24,COLUMN()-COLUMN($AD$29),FALSE)*eurostat_totals[[#This Row],[2020 1]]</f>
        <v>388.52732861530154</v>
      </c>
      <c r="AX96" s="117">
        <f ca="1">VLOOKUP(eurostat_totals[[#This Row],[energy carrier EUCalc]],$AE$11:$BI$24,COLUMN()-COLUMN($AD$29),FALSE)*eurostat_totals[[#This Row],[2020 1]]</f>
        <v>385.26239308071922</v>
      </c>
      <c r="AY96" s="117">
        <f ca="1">VLOOKUP(eurostat_totals[[#This Row],[energy carrier EUCalc]],$AE$11:$BI$24,COLUMN()-COLUMN($AD$29),FALSE)*eurostat_totals[[#This Row],[2020 1]]</f>
        <v>381.99745754613684</v>
      </c>
      <c r="AZ96" s="117">
        <f ca="1">VLOOKUP(eurostat_totals[[#This Row],[energy carrier EUCalc]],$AE$11:$BI$24,COLUMN()-COLUMN($AD$29),FALSE)*eurostat_totals[[#This Row],[2020 1]]</f>
        <v>378.73252201155447</v>
      </c>
      <c r="BA96" s="117">
        <f ca="1">VLOOKUP(eurostat_totals[[#This Row],[energy carrier EUCalc]],$AE$11:$BI$24,COLUMN()-COLUMN($AD$29),FALSE)*eurostat_totals[[#This Row],[2020 1]]</f>
        <v>375.46758647697209</v>
      </c>
      <c r="BB96" s="117">
        <f ca="1">VLOOKUP(eurostat_totals[[#This Row],[energy carrier EUCalc]],$AE$11:$BI$24,COLUMN()-COLUMN($AD$29),FALSE)*eurostat_totals[[#This Row],[2020 1]]</f>
        <v>137.12729245245936</v>
      </c>
      <c r="BC96" s="117">
        <f>VLOOKUP(eurostat_totals[[#This Row],[energy carrier EUCalc]],$AE$11:$BI$24,COLUMN()-COLUMN($AD$29),FALSE)*eurostat_totals[[#This Row],[2020 1]]</f>
        <v>391.79226414988392</v>
      </c>
      <c r="BD96" s="117">
        <f ca="1">VLOOKUP(eurostat_totals[[#This Row],[energy carrier EUCalc]],$AE$11:$BI$24,COLUMN()-COLUMN($AD$29),FALSE)*eurostat_totals[[#This Row],[2020 1]]</f>
        <v>388.52732861530154</v>
      </c>
      <c r="BE96" s="117">
        <f ca="1">VLOOKUP(eurostat_totals[[#This Row],[energy carrier EUCalc]],$AE$11:$BI$24,COLUMN()-COLUMN($AD$29),FALSE)*eurostat_totals[[#This Row],[2020 1]]</f>
        <v>385.26239308071922</v>
      </c>
      <c r="BF96" s="117">
        <f ca="1">VLOOKUP(eurostat_totals[[#This Row],[energy carrier EUCalc]],$AE$11:$BI$24,COLUMN()-COLUMN($AD$29),FALSE)*eurostat_totals[[#This Row],[2020 1]]</f>
        <v>381.99745754613684</v>
      </c>
      <c r="BG96" s="117">
        <f ca="1">VLOOKUP(eurostat_totals[[#This Row],[energy carrier EUCalc]],$AE$11:$BI$24,COLUMN()-COLUMN($AD$29),FALSE)*eurostat_totals[[#This Row],[2020 1]]</f>
        <v>378.73252201155447</v>
      </c>
      <c r="BH96" s="117">
        <f ca="1">VLOOKUP(eurostat_totals[[#This Row],[energy carrier EUCalc]],$AE$11:$BI$24,COLUMN()-COLUMN($AD$29),FALSE)*eurostat_totals[[#This Row],[2020 1]]</f>
        <v>375.46758647697209</v>
      </c>
      <c r="BI96" s="117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117" t="str">
        <f t="shared" si="121"/>
        <v>gas-ff-naturalCzech Republic</v>
      </c>
      <c r="B97" s="6" t="s">
        <v>33</v>
      </c>
      <c r="C97" t="s">
        <v>13</v>
      </c>
      <c r="D97" s="120">
        <v>11983.329304451239</v>
      </c>
      <c r="E97" s="120">
        <v>12691.077283023971</v>
      </c>
      <c r="F97" s="120">
        <v>12313.092077094174</v>
      </c>
      <c r="G97" s="120">
        <v>14044.993120018557</v>
      </c>
      <c r="H97" s="120">
        <v>15134.013369932067</v>
      </c>
      <c r="I97" s="120">
        <v>16366.626477272655</v>
      </c>
      <c r="J97" s="120">
        <v>19775.522733680373</v>
      </c>
      <c r="K97" s="120">
        <v>18928.397718415421</v>
      </c>
      <c r="L97" s="120">
        <v>19550.891421522731</v>
      </c>
      <c r="M97" s="120">
        <v>19422.559288829183</v>
      </c>
      <c r="N97" s="120">
        <v>19350.180111677131</v>
      </c>
      <c r="O97" s="120">
        <v>22815.102169277288</v>
      </c>
      <c r="P97" s="120">
        <v>20730.421995946701</v>
      </c>
      <c r="Q97" s="120">
        <v>22538.475450882521</v>
      </c>
      <c r="R97" s="120">
        <v>21901.905220518063</v>
      </c>
      <c r="S97" s="120">
        <v>21238.609866138151</v>
      </c>
      <c r="T97" s="120">
        <v>20996.748940832484</v>
      </c>
      <c r="U97" s="120">
        <v>18505.63356955181</v>
      </c>
      <c r="V97" s="120">
        <v>18420.899175086164</v>
      </c>
      <c r="W97" s="120">
        <v>18422.009299414396</v>
      </c>
      <c r="X97" s="120">
        <v>21778.544940578326</v>
      </c>
      <c r="Y97" s="120">
        <v>17797.707651931029</v>
      </c>
      <c r="Z97" s="120">
        <v>17997.995112811128</v>
      </c>
      <c r="AA97" s="120">
        <v>18163.74673339197</v>
      </c>
      <c r="AB97" s="120">
        <v>14179.431638707012</v>
      </c>
      <c r="AC97" s="120">
        <v>15659.388091681036</v>
      </c>
      <c r="AD97" s="120">
        <v>17403.224165763819</v>
      </c>
      <c r="AE97" s="120">
        <v>17495.342431438177</v>
      </c>
      <c r="AF97" s="120">
        <f t="shared" si="118"/>
        <v>17394.811895163588</v>
      </c>
      <c r="AG97" s="120">
        <f t="shared" si="119"/>
        <v>17241.024927517912</v>
      </c>
      <c r="AH97" s="120">
        <f t="shared" si="120"/>
        <v>17853.34358528009</v>
      </c>
      <c r="AI97" s="120">
        <f ca="1">VLOOKUP(eurostat_totals[[#This Row],[energy carrier EUCalc]],$AE$11:$BI$24,COLUMN()-COLUMN($AD$29),FALSE)*eurostat_totals[[#This Row],[2020 1]]</f>
        <v>17704.565722069423</v>
      </c>
      <c r="AJ97" s="120">
        <f ca="1">VLOOKUP(eurostat_totals[[#This Row],[energy carrier EUCalc]],$AE$11:$BI$24,COLUMN()-COLUMN($AD$29),FALSE)*eurostat_totals[[#This Row],[2020 1]]</f>
        <v>17555.787858858755</v>
      </c>
      <c r="AK97" s="120">
        <f ca="1">VLOOKUP(eurostat_totals[[#This Row],[energy carrier EUCalc]],$AE$11:$BI$24,COLUMN()-COLUMN($AD$29),FALSE)*eurostat_totals[[#This Row],[2020 1]]</f>
        <v>17407.009995648088</v>
      </c>
      <c r="AL97" s="120">
        <f ca="1">VLOOKUP(eurostat_totals[[#This Row],[energy carrier EUCalc]],$AE$11:$BI$24,COLUMN()-COLUMN($AD$29),FALSE)*eurostat_totals[[#This Row],[2020 1]]</f>
        <v>17258.232132437421</v>
      </c>
      <c r="AM97" s="120">
        <f ca="1">VLOOKUP(eurostat_totals[[#This Row],[energy carrier EUCalc]],$AE$11:$BI$24,COLUMN()-COLUMN($AD$29),FALSE)*eurostat_totals[[#This Row],[2020 1]]</f>
        <v>17109.454269226753</v>
      </c>
      <c r="AN97" s="120">
        <f ca="1">VLOOKUP(eurostat_totals[[#This Row],[energy carrier EUCalc]],$AE$11:$BI$24,COLUMN()-COLUMN($AD$29),FALSE)*eurostat_totals[[#This Row],[2020 1]]</f>
        <v>16960.676406016086</v>
      </c>
      <c r="AO97" s="120">
        <f>VLOOKUP(eurostat_totals[[#This Row],[energy carrier EUCalc]],$AE$11:$BI$24,COLUMN()-COLUMN($AD$29),FALSE)*eurostat_totals[[#This Row],[2020 1]]</f>
        <v>17853.34358528009</v>
      </c>
      <c r="AP97" s="120">
        <f ca="1">VLOOKUP(eurostat_totals[[#This Row],[energy carrier EUCalc]],$AE$11:$BI$24,COLUMN()-COLUMN($AD$29),FALSE)*eurostat_totals[[#This Row],[2020 1]]</f>
        <v>17704.565722069423</v>
      </c>
      <c r="AQ97" s="120">
        <f ca="1">VLOOKUP(eurostat_totals[[#This Row],[energy carrier EUCalc]],$AE$11:$BI$24,COLUMN()-COLUMN($AD$29),FALSE)*eurostat_totals[[#This Row],[2020 1]]</f>
        <v>17555.787858858755</v>
      </c>
      <c r="AR97" s="117">
        <f ca="1">VLOOKUP(eurostat_totals[[#This Row],[energy carrier EUCalc]],$AE$11:$BI$24,COLUMN()-COLUMN($AD$29),FALSE)*eurostat_totals[[#This Row],[2020 1]]</f>
        <v>17407.009995648088</v>
      </c>
      <c r="AS97" s="117">
        <f ca="1">VLOOKUP(eurostat_totals[[#This Row],[energy carrier EUCalc]],$AE$11:$BI$24,COLUMN()-COLUMN($AD$29),FALSE)*eurostat_totals[[#This Row],[2020 1]]</f>
        <v>17258.232132437421</v>
      </c>
      <c r="AT97" s="117">
        <f ca="1">VLOOKUP(eurostat_totals[[#This Row],[energy carrier EUCalc]],$AE$11:$BI$24,COLUMN()-COLUMN($AD$29),FALSE)*eurostat_totals[[#This Row],[2020 1]]</f>
        <v>17109.454269226753</v>
      </c>
      <c r="AU97" s="117">
        <f ca="1">VLOOKUP(eurostat_totals[[#This Row],[energy carrier EUCalc]],$AE$11:$BI$24,COLUMN()-COLUMN($AD$29),FALSE)*eurostat_totals[[#This Row],[2020 1]]</f>
        <v>8926.6717926400452</v>
      </c>
      <c r="AV97" s="117">
        <f>VLOOKUP(eurostat_totals[[#This Row],[energy carrier EUCalc]],$AE$11:$BI$24,COLUMN()-COLUMN($AD$29),FALSE)*eurostat_totals[[#This Row],[2020 1]]</f>
        <v>17853.34358528009</v>
      </c>
      <c r="AW97" s="117">
        <f ca="1">VLOOKUP(eurostat_totals[[#This Row],[energy carrier EUCalc]],$AE$11:$BI$24,COLUMN()-COLUMN($AD$29),FALSE)*eurostat_totals[[#This Row],[2020 1]]</f>
        <v>17704.565722069423</v>
      </c>
      <c r="AX97" s="117">
        <f ca="1">VLOOKUP(eurostat_totals[[#This Row],[energy carrier EUCalc]],$AE$11:$BI$24,COLUMN()-COLUMN($AD$29),FALSE)*eurostat_totals[[#This Row],[2020 1]]</f>
        <v>17555.787858858755</v>
      </c>
      <c r="AY97" s="117">
        <f ca="1">VLOOKUP(eurostat_totals[[#This Row],[energy carrier EUCalc]],$AE$11:$BI$24,COLUMN()-COLUMN($AD$29),FALSE)*eurostat_totals[[#This Row],[2020 1]]</f>
        <v>17407.009995648088</v>
      </c>
      <c r="AZ97" s="117">
        <f ca="1">VLOOKUP(eurostat_totals[[#This Row],[energy carrier EUCalc]],$AE$11:$BI$24,COLUMN()-COLUMN($AD$29),FALSE)*eurostat_totals[[#This Row],[2020 1]]</f>
        <v>17258.232132437421</v>
      </c>
      <c r="BA97" s="117">
        <f ca="1">VLOOKUP(eurostat_totals[[#This Row],[energy carrier EUCalc]],$AE$11:$BI$24,COLUMN()-COLUMN($AD$29),FALSE)*eurostat_totals[[#This Row],[2020 1]]</f>
        <v>17109.454269226753</v>
      </c>
      <c r="BB97" s="117">
        <f ca="1">VLOOKUP(eurostat_totals[[#This Row],[energy carrier EUCalc]],$AE$11:$BI$24,COLUMN()-COLUMN($AD$29),FALSE)*eurostat_totals[[#This Row],[2020 1]]</f>
        <v>6248.6702548480316</v>
      </c>
      <c r="BC97" s="117">
        <f>VLOOKUP(eurostat_totals[[#This Row],[energy carrier EUCalc]],$AE$11:$BI$24,COLUMN()-COLUMN($AD$29),FALSE)*eurostat_totals[[#This Row],[2020 1]]</f>
        <v>17853.34358528009</v>
      </c>
      <c r="BD97" s="117">
        <f ca="1">VLOOKUP(eurostat_totals[[#This Row],[energy carrier EUCalc]],$AE$11:$BI$24,COLUMN()-COLUMN($AD$29),FALSE)*eurostat_totals[[#This Row],[2020 1]]</f>
        <v>17704.565722069423</v>
      </c>
      <c r="BE97" s="117">
        <f ca="1">VLOOKUP(eurostat_totals[[#This Row],[energy carrier EUCalc]],$AE$11:$BI$24,COLUMN()-COLUMN($AD$29),FALSE)*eurostat_totals[[#This Row],[2020 1]]</f>
        <v>17555.787858858755</v>
      </c>
      <c r="BF97" s="117">
        <f ca="1">VLOOKUP(eurostat_totals[[#This Row],[energy carrier EUCalc]],$AE$11:$BI$24,COLUMN()-COLUMN($AD$29),FALSE)*eurostat_totals[[#This Row],[2020 1]]</f>
        <v>17407.009995648088</v>
      </c>
      <c r="BG97" s="117">
        <f ca="1">VLOOKUP(eurostat_totals[[#This Row],[energy carrier EUCalc]],$AE$11:$BI$24,COLUMN()-COLUMN($AD$29),FALSE)*eurostat_totals[[#This Row],[2020 1]]</f>
        <v>17258.232132437421</v>
      </c>
      <c r="BH97" s="117">
        <f ca="1">VLOOKUP(eurostat_totals[[#This Row],[energy carrier EUCalc]],$AE$11:$BI$24,COLUMN()-COLUMN($AD$29),FALSE)*eurostat_totals[[#This Row],[2020 1]]</f>
        <v>17109.454269226753</v>
      </c>
      <c r="BI97" s="117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117" t="str">
        <f t="shared" si="121"/>
        <v>gas-ff-naturalDenmark</v>
      </c>
      <c r="B98" s="6" t="s">
        <v>33</v>
      </c>
      <c r="C98" t="s">
        <v>17</v>
      </c>
      <c r="D98" s="120">
        <v>13693.33776986462</v>
      </c>
      <c r="E98" s="120">
        <v>15212.997519746692</v>
      </c>
      <c r="F98" s="120">
        <v>13774.065609321626</v>
      </c>
      <c r="G98" s="120">
        <v>16016.093124707597</v>
      </c>
      <c r="H98" s="120">
        <v>14623.084758533225</v>
      </c>
      <c r="I98" s="120">
        <v>14983.275228752995</v>
      </c>
      <c r="J98" s="120">
        <v>16118.632469147426</v>
      </c>
      <c r="K98" s="120">
        <v>14440.8284154586</v>
      </c>
      <c r="L98" s="120">
        <v>14217.894443434787</v>
      </c>
      <c r="M98" s="120">
        <v>13713.484873148793</v>
      </c>
      <c r="N98" s="120">
        <v>12308.607841458401</v>
      </c>
      <c r="O98" s="120">
        <v>13130.462340991655</v>
      </c>
      <c r="P98" s="120">
        <v>12215.610284619856</v>
      </c>
      <c r="Q98" s="120">
        <v>12276.949388156325</v>
      </c>
      <c r="R98" s="120">
        <v>11840.897151487517</v>
      </c>
      <c r="S98" s="120">
        <v>11475.993318865434</v>
      </c>
      <c r="T98" s="120">
        <v>10682.52489241966</v>
      </c>
      <c r="U98" s="120">
        <v>9844.9832592170951</v>
      </c>
      <c r="V98" s="120">
        <v>9487.6442982055323</v>
      </c>
      <c r="W98" s="120">
        <v>9346.7125982142879</v>
      </c>
      <c r="X98" s="120">
        <v>10908.580580991267</v>
      </c>
      <c r="Y98" s="120">
        <v>9025.5341607637838</v>
      </c>
      <c r="Z98" s="120">
        <v>8437.0706867823301</v>
      </c>
      <c r="AA98" s="120">
        <v>8285.9241691648895</v>
      </c>
      <c r="AB98" s="120">
        <v>6584.351291350662</v>
      </c>
      <c r="AC98" s="120">
        <v>7059.546706768775</v>
      </c>
      <c r="AD98" s="120">
        <v>7246.5405986893948</v>
      </c>
      <c r="AE98" s="120">
        <v>6802.0164210457287</v>
      </c>
      <c r="AF98" s="120">
        <f t="shared" si="118"/>
        <v>6475.0055678984081</v>
      </c>
      <c r="AG98" s="120">
        <f t="shared" si="119"/>
        <v>6112.821847645112</v>
      </c>
      <c r="AH98" s="120">
        <f t="shared" si="120"/>
        <v>6018.5159589040022</v>
      </c>
      <c r="AI98" s="120">
        <f ca="1">VLOOKUP(eurostat_totals[[#This Row],[energy carrier EUCalc]],$AE$11:$BI$24,COLUMN()-COLUMN($AD$29),FALSE)*eurostat_totals[[#This Row],[2020 1]]</f>
        <v>5968.3616592464687</v>
      </c>
      <c r="AJ98" s="120">
        <f ca="1">VLOOKUP(eurostat_totals[[#This Row],[energy carrier EUCalc]],$AE$11:$BI$24,COLUMN()-COLUMN($AD$29),FALSE)*eurostat_totals[[#This Row],[2020 1]]</f>
        <v>5918.207359588936</v>
      </c>
      <c r="AK98" s="120">
        <f ca="1">VLOOKUP(eurostat_totals[[#This Row],[energy carrier EUCalc]],$AE$11:$BI$24,COLUMN()-COLUMN($AD$29),FALSE)*eurostat_totals[[#This Row],[2020 1]]</f>
        <v>5868.0530599314025</v>
      </c>
      <c r="AL98" s="120">
        <f ca="1">VLOOKUP(eurostat_totals[[#This Row],[energy carrier EUCalc]],$AE$11:$BI$24,COLUMN()-COLUMN($AD$29),FALSE)*eurostat_totals[[#This Row],[2020 1]]</f>
        <v>5817.8987602738689</v>
      </c>
      <c r="AM98" s="120">
        <f ca="1">VLOOKUP(eurostat_totals[[#This Row],[energy carrier EUCalc]],$AE$11:$BI$24,COLUMN()-COLUMN($AD$29),FALSE)*eurostat_totals[[#This Row],[2020 1]]</f>
        <v>5767.7444606163353</v>
      </c>
      <c r="AN98" s="120">
        <f ca="1">VLOOKUP(eurostat_totals[[#This Row],[energy carrier EUCalc]],$AE$11:$BI$24,COLUMN()-COLUMN($AD$29),FALSE)*eurostat_totals[[#This Row],[2020 1]]</f>
        <v>5717.5901609588018</v>
      </c>
      <c r="AO98" s="120">
        <f>VLOOKUP(eurostat_totals[[#This Row],[energy carrier EUCalc]],$AE$11:$BI$24,COLUMN()-COLUMN($AD$29),FALSE)*eurostat_totals[[#This Row],[2020 1]]</f>
        <v>6018.5159589040022</v>
      </c>
      <c r="AP98" s="120">
        <f ca="1">VLOOKUP(eurostat_totals[[#This Row],[energy carrier EUCalc]],$AE$11:$BI$24,COLUMN()-COLUMN($AD$29),FALSE)*eurostat_totals[[#This Row],[2020 1]]</f>
        <v>5968.3616592464687</v>
      </c>
      <c r="AQ98" s="120">
        <f ca="1">VLOOKUP(eurostat_totals[[#This Row],[energy carrier EUCalc]],$AE$11:$BI$24,COLUMN()-COLUMN($AD$29),FALSE)*eurostat_totals[[#This Row],[2020 1]]</f>
        <v>5918.207359588936</v>
      </c>
      <c r="AR98" s="117">
        <f ca="1">VLOOKUP(eurostat_totals[[#This Row],[energy carrier EUCalc]],$AE$11:$BI$24,COLUMN()-COLUMN($AD$29),FALSE)*eurostat_totals[[#This Row],[2020 1]]</f>
        <v>5868.0530599314025</v>
      </c>
      <c r="AS98" s="117">
        <f ca="1">VLOOKUP(eurostat_totals[[#This Row],[energy carrier EUCalc]],$AE$11:$BI$24,COLUMN()-COLUMN($AD$29),FALSE)*eurostat_totals[[#This Row],[2020 1]]</f>
        <v>5817.8987602738689</v>
      </c>
      <c r="AT98" s="117">
        <f ca="1">VLOOKUP(eurostat_totals[[#This Row],[energy carrier EUCalc]],$AE$11:$BI$24,COLUMN()-COLUMN($AD$29),FALSE)*eurostat_totals[[#This Row],[2020 1]]</f>
        <v>5767.7444606163353</v>
      </c>
      <c r="AU98" s="117">
        <f ca="1">VLOOKUP(eurostat_totals[[#This Row],[energy carrier EUCalc]],$AE$11:$BI$24,COLUMN()-COLUMN($AD$29),FALSE)*eurostat_totals[[#This Row],[2020 1]]</f>
        <v>3009.2579794520011</v>
      </c>
      <c r="AV98" s="117">
        <f>VLOOKUP(eurostat_totals[[#This Row],[energy carrier EUCalc]],$AE$11:$BI$24,COLUMN()-COLUMN($AD$29),FALSE)*eurostat_totals[[#This Row],[2020 1]]</f>
        <v>6018.5159589040022</v>
      </c>
      <c r="AW98" s="117">
        <f ca="1">VLOOKUP(eurostat_totals[[#This Row],[energy carrier EUCalc]],$AE$11:$BI$24,COLUMN()-COLUMN($AD$29),FALSE)*eurostat_totals[[#This Row],[2020 1]]</f>
        <v>5968.3616592464687</v>
      </c>
      <c r="AX98" s="117">
        <f ca="1">VLOOKUP(eurostat_totals[[#This Row],[energy carrier EUCalc]],$AE$11:$BI$24,COLUMN()-COLUMN($AD$29),FALSE)*eurostat_totals[[#This Row],[2020 1]]</f>
        <v>5918.207359588936</v>
      </c>
      <c r="AY98" s="117">
        <f ca="1">VLOOKUP(eurostat_totals[[#This Row],[energy carrier EUCalc]],$AE$11:$BI$24,COLUMN()-COLUMN($AD$29),FALSE)*eurostat_totals[[#This Row],[2020 1]]</f>
        <v>5868.0530599314025</v>
      </c>
      <c r="AZ98" s="117">
        <f ca="1">VLOOKUP(eurostat_totals[[#This Row],[energy carrier EUCalc]],$AE$11:$BI$24,COLUMN()-COLUMN($AD$29),FALSE)*eurostat_totals[[#This Row],[2020 1]]</f>
        <v>5817.8987602738689</v>
      </c>
      <c r="BA98" s="117">
        <f ca="1">VLOOKUP(eurostat_totals[[#This Row],[energy carrier EUCalc]],$AE$11:$BI$24,COLUMN()-COLUMN($AD$29),FALSE)*eurostat_totals[[#This Row],[2020 1]]</f>
        <v>5767.7444606163353</v>
      </c>
      <c r="BB98" s="117">
        <f ca="1">VLOOKUP(eurostat_totals[[#This Row],[energy carrier EUCalc]],$AE$11:$BI$24,COLUMN()-COLUMN($AD$29),FALSE)*eurostat_totals[[#This Row],[2020 1]]</f>
        <v>2106.4805856164007</v>
      </c>
      <c r="BC98" s="117">
        <f>VLOOKUP(eurostat_totals[[#This Row],[energy carrier EUCalc]],$AE$11:$BI$24,COLUMN()-COLUMN($AD$29),FALSE)*eurostat_totals[[#This Row],[2020 1]]</f>
        <v>6018.5159589040022</v>
      </c>
      <c r="BD98" s="117">
        <f ca="1">VLOOKUP(eurostat_totals[[#This Row],[energy carrier EUCalc]],$AE$11:$BI$24,COLUMN()-COLUMN($AD$29),FALSE)*eurostat_totals[[#This Row],[2020 1]]</f>
        <v>5968.3616592464687</v>
      </c>
      <c r="BE98" s="117">
        <f ca="1">VLOOKUP(eurostat_totals[[#This Row],[energy carrier EUCalc]],$AE$11:$BI$24,COLUMN()-COLUMN($AD$29),FALSE)*eurostat_totals[[#This Row],[2020 1]]</f>
        <v>5918.207359588936</v>
      </c>
      <c r="BF98" s="117">
        <f ca="1">VLOOKUP(eurostat_totals[[#This Row],[energy carrier EUCalc]],$AE$11:$BI$24,COLUMN()-COLUMN($AD$29),FALSE)*eurostat_totals[[#This Row],[2020 1]]</f>
        <v>5868.0530599314025</v>
      </c>
      <c r="BG98" s="117">
        <f ca="1">VLOOKUP(eurostat_totals[[#This Row],[energy carrier EUCalc]],$AE$11:$BI$24,COLUMN()-COLUMN($AD$29),FALSE)*eurostat_totals[[#This Row],[2020 1]]</f>
        <v>5817.8987602738689</v>
      </c>
      <c r="BH98" s="117">
        <f ca="1">VLOOKUP(eurostat_totals[[#This Row],[energy carrier EUCalc]],$AE$11:$BI$24,COLUMN()-COLUMN($AD$29),FALSE)*eurostat_totals[[#This Row],[2020 1]]</f>
        <v>5767.7444606163353</v>
      </c>
      <c r="BI98" s="117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117" t="str">
        <f t="shared" si="121"/>
        <v>gas-ff-naturalEstonia</v>
      </c>
      <c r="B99" s="6" t="s">
        <v>33</v>
      </c>
      <c r="C99" t="s">
        <v>25</v>
      </c>
      <c r="D99" s="120">
        <v>882.46972854957846</v>
      </c>
      <c r="E99" s="120">
        <v>1048.4358954793513</v>
      </c>
      <c r="F99" s="120">
        <v>681.56130428315657</v>
      </c>
      <c r="G99" s="120">
        <v>776.45808454506061</v>
      </c>
      <c r="H99" s="120">
        <v>995.41478480619469</v>
      </c>
      <c r="I99" s="120">
        <v>825.64938315834831</v>
      </c>
      <c r="J99" s="120">
        <v>678.58001345810885</v>
      </c>
      <c r="K99" s="120">
        <v>778.50676644534985</v>
      </c>
      <c r="L99" s="120">
        <v>761.38345503994731</v>
      </c>
      <c r="M99" s="120">
        <v>478.87939419260351</v>
      </c>
      <c r="N99" s="120">
        <v>482.15881410015601</v>
      </c>
      <c r="O99" s="120">
        <v>493.76237978907551</v>
      </c>
      <c r="P99" s="120">
        <v>420.71007073957645</v>
      </c>
      <c r="Q99" s="120">
        <v>403.57559802342854</v>
      </c>
      <c r="R99" s="120">
        <v>381.01563757031363</v>
      </c>
      <c r="S99" s="120">
        <v>433.87850445558951</v>
      </c>
      <c r="T99" s="120">
        <v>444.84238065933766</v>
      </c>
      <c r="U99" s="120">
        <v>473.35529158950646</v>
      </c>
      <c r="V99" s="120">
        <v>476.381422703071</v>
      </c>
      <c r="W99" s="120">
        <v>472.11997090383483</v>
      </c>
      <c r="X99" s="120">
        <v>508.59912348641308</v>
      </c>
      <c r="Y99" s="120">
        <v>475.19890665726757</v>
      </c>
      <c r="Z99" s="120">
        <v>515.25788723561902</v>
      </c>
      <c r="AA99" s="120">
        <v>479.56208421235897</v>
      </c>
      <c r="AB99" s="120">
        <v>472.69913301551486</v>
      </c>
      <c r="AC99" s="120">
        <v>441.90706540354273</v>
      </c>
      <c r="AD99" s="120">
        <v>514.96564584916905</v>
      </c>
      <c r="AE99" s="120">
        <v>488.79114465442984</v>
      </c>
      <c r="AF99" s="120">
        <f t="shared" si="118"/>
        <v>483.49779613819203</v>
      </c>
      <c r="AG99" s="120">
        <f t="shared" si="119"/>
        <v>484.28493852335862</v>
      </c>
      <c r="AH99" s="120">
        <f t="shared" si="120"/>
        <v>486.60209962492735</v>
      </c>
      <c r="AI99" s="120">
        <f ca="1">VLOOKUP(eurostat_totals[[#This Row],[energy carrier EUCalc]],$AE$11:$BI$24,COLUMN()-COLUMN($AD$29),FALSE)*eurostat_totals[[#This Row],[2020 1]]</f>
        <v>482.54708212805298</v>
      </c>
      <c r="AJ99" s="120">
        <f ca="1">VLOOKUP(eurostat_totals[[#This Row],[energy carrier EUCalc]],$AE$11:$BI$24,COLUMN()-COLUMN($AD$29),FALSE)*eurostat_totals[[#This Row],[2020 1]]</f>
        <v>478.49206463117861</v>
      </c>
      <c r="AK99" s="120">
        <f ca="1">VLOOKUP(eurostat_totals[[#This Row],[energy carrier EUCalc]],$AE$11:$BI$24,COLUMN()-COLUMN($AD$29),FALSE)*eurostat_totals[[#This Row],[2020 1]]</f>
        <v>474.43704713430418</v>
      </c>
      <c r="AL99" s="120">
        <f ca="1">VLOOKUP(eurostat_totals[[#This Row],[energy carrier EUCalc]],$AE$11:$BI$24,COLUMN()-COLUMN($AD$29),FALSE)*eurostat_totals[[#This Row],[2020 1]]</f>
        <v>470.38202963742975</v>
      </c>
      <c r="AM99" s="120">
        <f ca="1">VLOOKUP(eurostat_totals[[#This Row],[energy carrier EUCalc]],$AE$11:$BI$24,COLUMN()-COLUMN($AD$29),FALSE)*eurostat_totals[[#This Row],[2020 1]]</f>
        <v>466.32701214055533</v>
      </c>
      <c r="AN99" s="120">
        <f ca="1">VLOOKUP(eurostat_totals[[#This Row],[energy carrier EUCalc]],$AE$11:$BI$24,COLUMN()-COLUMN($AD$29),FALSE)*eurostat_totals[[#This Row],[2020 1]]</f>
        <v>462.27199464368096</v>
      </c>
      <c r="AO99" s="120">
        <f>VLOOKUP(eurostat_totals[[#This Row],[energy carrier EUCalc]],$AE$11:$BI$24,COLUMN()-COLUMN($AD$29),FALSE)*eurostat_totals[[#This Row],[2020 1]]</f>
        <v>486.60209962492735</v>
      </c>
      <c r="AP99" s="120">
        <f ca="1">VLOOKUP(eurostat_totals[[#This Row],[energy carrier EUCalc]],$AE$11:$BI$24,COLUMN()-COLUMN($AD$29),FALSE)*eurostat_totals[[#This Row],[2020 1]]</f>
        <v>482.54708212805298</v>
      </c>
      <c r="AQ99" s="120">
        <f ca="1">VLOOKUP(eurostat_totals[[#This Row],[energy carrier EUCalc]],$AE$11:$BI$24,COLUMN()-COLUMN($AD$29),FALSE)*eurostat_totals[[#This Row],[2020 1]]</f>
        <v>478.49206463117861</v>
      </c>
      <c r="AR99" s="117">
        <f ca="1">VLOOKUP(eurostat_totals[[#This Row],[energy carrier EUCalc]],$AE$11:$BI$24,COLUMN()-COLUMN($AD$29),FALSE)*eurostat_totals[[#This Row],[2020 1]]</f>
        <v>474.43704713430418</v>
      </c>
      <c r="AS99" s="117">
        <f ca="1">VLOOKUP(eurostat_totals[[#This Row],[energy carrier EUCalc]],$AE$11:$BI$24,COLUMN()-COLUMN($AD$29),FALSE)*eurostat_totals[[#This Row],[2020 1]]</f>
        <v>470.38202963742975</v>
      </c>
      <c r="AT99" s="117">
        <f ca="1">VLOOKUP(eurostat_totals[[#This Row],[energy carrier EUCalc]],$AE$11:$BI$24,COLUMN()-COLUMN($AD$29),FALSE)*eurostat_totals[[#This Row],[2020 1]]</f>
        <v>466.32701214055533</v>
      </c>
      <c r="AU99" s="117">
        <f ca="1">VLOOKUP(eurostat_totals[[#This Row],[energy carrier EUCalc]],$AE$11:$BI$24,COLUMN()-COLUMN($AD$29),FALSE)*eurostat_totals[[#This Row],[2020 1]]</f>
        <v>243.30104981246367</v>
      </c>
      <c r="AV99" s="117">
        <f>VLOOKUP(eurostat_totals[[#This Row],[energy carrier EUCalc]],$AE$11:$BI$24,COLUMN()-COLUMN($AD$29),FALSE)*eurostat_totals[[#This Row],[2020 1]]</f>
        <v>486.60209962492735</v>
      </c>
      <c r="AW99" s="117">
        <f ca="1">VLOOKUP(eurostat_totals[[#This Row],[energy carrier EUCalc]],$AE$11:$BI$24,COLUMN()-COLUMN($AD$29),FALSE)*eurostat_totals[[#This Row],[2020 1]]</f>
        <v>482.54708212805298</v>
      </c>
      <c r="AX99" s="117">
        <f ca="1">VLOOKUP(eurostat_totals[[#This Row],[energy carrier EUCalc]],$AE$11:$BI$24,COLUMN()-COLUMN($AD$29),FALSE)*eurostat_totals[[#This Row],[2020 1]]</f>
        <v>478.49206463117861</v>
      </c>
      <c r="AY99" s="117">
        <f ca="1">VLOOKUP(eurostat_totals[[#This Row],[energy carrier EUCalc]],$AE$11:$BI$24,COLUMN()-COLUMN($AD$29),FALSE)*eurostat_totals[[#This Row],[2020 1]]</f>
        <v>474.43704713430418</v>
      </c>
      <c r="AZ99" s="117">
        <f ca="1">VLOOKUP(eurostat_totals[[#This Row],[energy carrier EUCalc]],$AE$11:$BI$24,COLUMN()-COLUMN($AD$29),FALSE)*eurostat_totals[[#This Row],[2020 1]]</f>
        <v>470.38202963742975</v>
      </c>
      <c r="BA99" s="117">
        <f ca="1">VLOOKUP(eurostat_totals[[#This Row],[energy carrier EUCalc]],$AE$11:$BI$24,COLUMN()-COLUMN($AD$29),FALSE)*eurostat_totals[[#This Row],[2020 1]]</f>
        <v>466.32701214055533</v>
      </c>
      <c r="BB99" s="117">
        <f ca="1">VLOOKUP(eurostat_totals[[#This Row],[energy carrier EUCalc]],$AE$11:$BI$24,COLUMN()-COLUMN($AD$29),FALSE)*eurostat_totals[[#This Row],[2020 1]]</f>
        <v>170.31073486872455</v>
      </c>
      <c r="BC99" s="117">
        <f>VLOOKUP(eurostat_totals[[#This Row],[energy carrier EUCalc]],$AE$11:$BI$24,COLUMN()-COLUMN($AD$29),FALSE)*eurostat_totals[[#This Row],[2020 1]]</f>
        <v>486.60209962492735</v>
      </c>
      <c r="BD99" s="117">
        <f ca="1">VLOOKUP(eurostat_totals[[#This Row],[energy carrier EUCalc]],$AE$11:$BI$24,COLUMN()-COLUMN($AD$29),FALSE)*eurostat_totals[[#This Row],[2020 1]]</f>
        <v>482.54708212805298</v>
      </c>
      <c r="BE99" s="117">
        <f ca="1">VLOOKUP(eurostat_totals[[#This Row],[energy carrier EUCalc]],$AE$11:$BI$24,COLUMN()-COLUMN($AD$29),FALSE)*eurostat_totals[[#This Row],[2020 1]]</f>
        <v>478.49206463117861</v>
      </c>
      <c r="BF99" s="117">
        <f ca="1">VLOOKUP(eurostat_totals[[#This Row],[energy carrier EUCalc]],$AE$11:$BI$24,COLUMN()-COLUMN($AD$29),FALSE)*eurostat_totals[[#This Row],[2020 1]]</f>
        <v>474.43704713430418</v>
      </c>
      <c r="BG99" s="117">
        <f ca="1">VLOOKUP(eurostat_totals[[#This Row],[energy carrier EUCalc]],$AE$11:$BI$24,COLUMN()-COLUMN($AD$29),FALSE)*eurostat_totals[[#This Row],[2020 1]]</f>
        <v>470.38202963742975</v>
      </c>
      <c r="BH99" s="117">
        <f ca="1">VLOOKUP(eurostat_totals[[#This Row],[energy carrier EUCalc]],$AE$11:$BI$24,COLUMN()-COLUMN($AD$29),FALSE)*eurostat_totals[[#This Row],[2020 1]]</f>
        <v>466.32701214055533</v>
      </c>
      <c r="BI99" s="117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117" t="str">
        <f t="shared" si="121"/>
        <v>gas-ff-naturalFinland</v>
      </c>
      <c r="B100" s="6" t="s">
        <v>33</v>
      </c>
      <c r="C100" t="s">
        <v>11</v>
      </c>
      <c r="D100" s="120">
        <v>14512.99014124643</v>
      </c>
      <c r="E100" s="120">
        <v>15206.182471227447</v>
      </c>
      <c r="F100" s="120">
        <v>14776.592399339348</v>
      </c>
      <c r="G100" s="120">
        <v>12987.005345801163</v>
      </c>
      <c r="H100" s="120">
        <v>14515.286168741419</v>
      </c>
      <c r="I100" s="120">
        <v>14159.102425171299</v>
      </c>
      <c r="J100" s="120">
        <v>11296.139155607212</v>
      </c>
      <c r="K100" s="120">
        <v>10293.14949260697</v>
      </c>
      <c r="L100" s="120">
        <v>10632.262770888274</v>
      </c>
      <c r="M100" s="120">
        <v>10039.28039454715</v>
      </c>
      <c r="N100" s="120">
        <v>6331.453877289734</v>
      </c>
      <c r="O100" s="120">
        <v>6558.9285505436037</v>
      </c>
      <c r="P100" s="120">
        <v>6505.6215634336158</v>
      </c>
      <c r="Q100" s="120">
        <v>6129.0741484474638</v>
      </c>
      <c r="R100" s="120">
        <v>6046.0773135532818</v>
      </c>
      <c r="S100" s="120">
        <v>5630.7428934697973</v>
      </c>
      <c r="T100" s="120">
        <v>6223.2576134501387</v>
      </c>
      <c r="U100" s="120">
        <v>5872.7471422545705</v>
      </c>
      <c r="V100" s="120">
        <v>4245.459929688609</v>
      </c>
      <c r="W100" s="120">
        <v>4303.2796431839433</v>
      </c>
      <c r="X100" s="120">
        <v>5099.9610845674842</v>
      </c>
      <c r="Y100" s="120">
        <v>3588.1032776572856</v>
      </c>
      <c r="Z100" s="120">
        <v>3987.3905114613508</v>
      </c>
      <c r="AA100" s="120">
        <v>3267.7996839835323</v>
      </c>
      <c r="AB100" s="120">
        <v>3147.5772329720735</v>
      </c>
      <c r="AC100" s="120">
        <v>2668.2783386513311</v>
      </c>
      <c r="AD100" s="120">
        <v>2755.0572421163774</v>
      </c>
      <c r="AE100" s="120">
        <v>2586.118932173219</v>
      </c>
      <c r="AF100" s="120">
        <f t="shared" si="118"/>
        <v>2305.8646163155927</v>
      </c>
      <c r="AG100" s="120">
        <f t="shared" si="119"/>
        <v>2113.4776027820049</v>
      </c>
      <c r="AH100" s="120">
        <f t="shared" si="120"/>
        <v>1906.657676743991</v>
      </c>
      <c r="AI100" s="120">
        <f ca="1">VLOOKUP(eurostat_totals[[#This Row],[energy carrier EUCalc]],$AE$11:$BI$24,COLUMN()-COLUMN($AD$29),FALSE)*eurostat_totals[[#This Row],[2020 1]]</f>
        <v>1890.7688627711245</v>
      </c>
      <c r="AJ100" s="120">
        <f ca="1">VLOOKUP(eurostat_totals[[#This Row],[energy carrier EUCalc]],$AE$11:$BI$24,COLUMN()-COLUMN($AD$29),FALSE)*eurostat_totals[[#This Row],[2020 1]]</f>
        <v>1874.880048798258</v>
      </c>
      <c r="AK100" s="120">
        <f ca="1">VLOOKUP(eurostat_totals[[#This Row],[energy carrier EUCalc]],$AE$11:$BI$24,COLUMN()-COLUMN($AD$29),FALSE)*eurostat_totals[[#This Row],[2020 1]]</f>
        <v>1858.9912348253915</v>
      </c>
      <c r="AL100" s="120">
        <f ca="1">VLOOKUP(eurostat_totals[[#This Row],[energy carrier EUCalc]],$AE$11:$BI$24,COLUMN()-COLUMN($AD$29),FALSE)*eurostat_totals[[#This Row],[2020 1]]</f>
        <v>1843.1024208525246</v>
      </c>
      <c r="AM100" s="120">
        <f ca="1">VLOOKUP(eurostat_totals[[#This Row],[energy carrier EUCalc]],$AE$11:$BI$24,COLUMN()-COLUMN($AD$29),FALSE)*eurostat_totals[[#This Row],[2020 1]]</f>
        <v>1827.2136068796578</v>
      </c>
      <c r="AN100" s="120">
        <f ca="1">VLOOKUP(eurostat_totals[[#This Row],[energy carrier EUCalc]],$AE$11:$BI$24,COLUMN()-COLUMN($AD$29),FALSE)*eurostat_totals[[#This Row],[2020 1]]</f>
        <v>1811.3247929067913</v>
      </c>
      <c r="AO100" s="120">
        <f>VLOOKUP(eurostat_totals[[#This Row],[energy carrier EUCalc]],$AE$11:$BI$24,COLUMN()-COLUMN($AD$29),FALSE)*eurostat_totals[[#This Row],[2020 1]]</f>
        <v>1906.657676743991</v>
      </c>
      <c r="AP100" s="120">
        <f ca="1">VLOOKUP(eurostat_totals[[#This Row],[energy carrier EUCalc]],$AE$11:$BI$24,COLUMN()-COLUMN($AD$29),FALSE)*eurostat_totals[[#This Row],[2020 1]]</f>
        <v>1890.7688627711245</v>
      </c>
      <c r="AQ100" s="120">
        <f ca="1">VLOOKUP(eurostat_totals[[#This Row],[energy carrier EUCalc]],$AE$11:$BI$24,COLUMN()-COLUMN($AD$29),FALSE)*eurostat_totals[[#This Row],[2020 1]]</f>
        <v>1874.880048798258</v>
      </c>
      <c r="AR100" s="117">
        <f ca="1">VLOOKUP(eurostat_totals[[#This Row],[energy carrier EUCalc]],$AE$11:$BI$24,COLUMN()-COLUMN($AD$29),FALSE)*eurostat_totals[[#This Row],[2020 1]]</f>
        <v>1858.9912348253915</v>
      </c>
      <c r="AS100" s="117">
        <f ca="1">VLOOKUP(eurostat_totals[[#This Row],[energy carrier EUCalc]],$AE$11:$BI$24,COLUMN()-COLUMN($AD$29),FALSE)*eurostat_totals[[#This Row],[2020 1]]</f>
        <v>1843.1024208525246</v>
      </c>
      <c r="AT100" s="117">
        <f ca="1">VLOOKUP(eurostat_totals[[#This Row],[energy carrier EUCalc]],$AE$11:$BI$24,COLUMN()-COLUMN($AD$29),FALSE)*eurostat_totals[[#This Row],[2020 1]]</f>
        <v>1827.2136068796578</v>
      </c>
      <c r="AU100" s="117">
        <f ca="1">VLOOKUP(eurostat_totals[[#This Row],[energy carrier EUCalc]],$AE$11:$BI$24,COLUMN()-COLUMN($AD$29),FALSE)*eurostat_totals[[#This Row],[2020 1]]</f>
        <v>953.32883837199552</v>
      </c>
      <c r="AV100" s="117">
        <f>VLOOKUP(eurostat_totals[[#This Row],[energy carrier EUCalc]],$AE$11:$BI$24,COLUMN()-COLUMN($AD$29),FALSE)*eurostat_totals[[#This Row],[2020 1]]</f>
        <v>1906.657676743991</v>
      </c>
      <c r="AW100" s="117">
        <f ca="1">VLOOKUP(eurostat_totals[[#This Row],[energy carrier EUCalc]],$AE$11:$BI$24,COLUMN()-COLUMN($AD$29),FALSE)*eurostat_totals[[#This Row],[2020 1]]</f>
        <v>1890.7688627711245</v>
      </c>
      <c r="AX100" s="117">
        <f ca="1">VLOOKUP(eurostat_totals[[#This Row],[energy carrier EUCalc]],$AE$11:$BI$24,COLUMN()-COLUMN($AD$29),FALSE)*eurostat_totals[[#This Row],[2020 1]]</f>
        <v>1874.880048798258</v>
      </c>
      <c r="AY100" s="117">
        <f ca="1">VLOOKUP(eurostat_totals[[#This Row],[energy carrier EUCalc]],$AE$11:$BI$24,COLUMN()-COLUMN($AD$29),FALSE)*eurostat_totals[[#This Row],[2020 1]]</f>
        <v>1858.9912348253915</v>
      </c>
      <c r="AZ100" s="117">
        <f ca="1">VLOOKUP(eurostat_totals[[#This Row],[energy carrier EUCalc]],$AE$11:$BI$24,COLUMN()-COLUMN($AD$29),FALSE)*eurostat_totals[[#This Row],[2020 1]]</f>
        <v>1843.1024208525246</v>
      </c>
      <c r="BA100" s="117">
        <f ca="1">VLOOKUP(eurostat_totals[[#This Row],[energy carrier EUCalc]],$AE$11:$BI$24,COLUMN()-COLUMN($AD$29),FALSE)*eurostat_totals[[#This Row],[2020 1]]</f>
        <v>1827.2136068796578</v>
      </c>
      <c r="BB100" s="117">
        <f ca="1">VLOOKUP(eurostat_totals[[#This Row],[energy carrier EUCalc]],$AE$11:$BI$24,COLUMN()-COLUMN($AD$29),FALSE)*eurostat_totals[[#This Row],[2020 1]]</f>
        <v>667.33018686039679</v>
      </c>
      <c r="BC100" s="117">
        <f>VLOOKUP(eurostat_totals[[#This Row],[energy carrier EUCalc]],$AE$11:$BI$24,COLUMN()-COLUMN($AD$29),FALSE)*eurostat_totals[[#This Row],[2020 1]]</f>
        <v>1906.657676743991</v>
      </c>
      <c r="BD100" s="117">
        <f ca="1">VLOOKUP(eurostat_totals[[#This Row],[energy carrier EUCalc]],$AE$11:$BI$24,COLUMN()-COLUMN($AD$29),FALSE)*eurostat_totals[[#This Row],[2020 1]]</f>
        <v>1890.7688627711245</v>
      </c>
      <c r="BE100" s="117">
        <f ca="1">VLOOKUP(eurostat_totals[[#This Row],[energy carrier EUCalc]],$AE$11:$BI$24,COLUMN()-COLUMN($AD$29),FALSE)*eurostat_totals[[#This Row],[2020 1]]</f>
        <v>1874.880048798258</v>
      </c>
      <c r="BF100" s="117">
        <f ca="1">VLOOKUP(eurostat_totals[[#This Row],[energy carrier EUCalc]],$AE$11:$BI$24,COLUMN()-COLUMN($AD$29),FALSE)*eurostat_totals[[#This Row],[2020 1]]</f>
        <v>1858.9912348253915</v>
      </c>
      <c r="BG100" s="117">
        <f ca="1">VLOOKUP(eurostat_totals[[#This Row],[energy carrier EUCalc]],$AE$11:$BI$24,COLUMN()-COLUMN($AD$29),FALSE)*eurostat_totals[[#This Row],[2020 1]]</f>
        <v>1843.1024208525246</v>
      </c>
      <c r="BH100" s="117">
        <f ca="1">VLOOKUP(eurostat_totals[[#This Row],[energy carrier EUCalc]],$AE$11:$BI$24,COLUMN()-COLUMN($AD$29),FALSE)*eurostat_totals[[#This Row],[2020 1]]</f>
        <v>1827.2136068796578</v>
      </c>
      <c r="BI100" s="117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117" t="str">
        <f t="shared" si="121"/>
        <v>gas-ff-naturalFrance</v>
      </c>
      <c r="B101" s="6" t="s">
        <v>33</v>
      </c>
      <c r="C101" t="s">
        <v>3</v>
      </c>
      <c r="D101" s="120">
        <v>137895.49268678689</v>
      </c>
      <c r="E101" s="120">
        <v>156074.98452118359</v>
      </c>
      <c r="F101" s="120">
        <v>155854.78822737496</v>
      </c>
      <c r="G101" s="120">
        <v>150206.24374945034</v>
      </c>
      <c r="H101" s="120">
        <v>144596.70500061818</v>
      </c>
      <c r="I101" s="120">
        <v>140783.99606500371</v>
      </c>
      <c r="J101" s="120">
        <v>156773.14333799313</v>
      </c>
      <c r="K101" s="120">
        <v>149895.83175093081</v>
      </c>
      <c r="L101" s="120">
        <v>154930.86322736874</v>
      </c>
      <c r="M101" s="120">
        <v>159535.51141371194</v>
      </c>
      <c r="N101" s="120">
        <v>178670.35067595163</v>
      </c>
      <c r="O101" s="120">
        <v>192865.83011299634</v>
      </c>
      <c r="P101" s="120">
        <v>185533.45232723546</v>
      </c>
      <c r="Q101" s="120">
        <v>188064.11761399586</v>
      </c>
      <c r="R101" s="120">
        <v>204162.22118689492</v>
      </c>
      <c r="S101" s="120">
        <v>200388.81762932258</v>
      </c>
      <c r="T101" s="120">
        <v>192898.20562164992</v>
      </c>
      <c r="U101" s="120">
        <v>163305.30743820488</v>
      </c>
      <c r="V101" s="120">
        <v>182944.5263141836</v>
      </c>
      <c r="W101" s="120">
        <v>181552.49163100743</v>
      </c>
      <c r="X101" s="120">
        <v>175059.29840334464</v>
      </c>
      <c r="Y101" s="120">
        <v>139119.17774716375</v>
      </c>
      <c r="Z101" s="120">
        <v>151817.02648391889</v>
      </c>
      <c r="AA101" s="120">
        <v>157553.45141926111</v>
      </c>
      <c r="AB101" s="120">
        <v>113366.18923356759</v>
      </c>
      <c r="AC101" s="120">
        <v>120976.06411899709</v>
      </c>
      <c r="AD101" s="120">
        <v>126179.39642062983</v>
      </c>
      <c r="AE101" s="120">
        <v>123433.44779713829</v>
      </c>
      <c r="AF101" s="120">
        <f t="shared" si="118"/>
        <v>117756.73205978217</v>
      </c>
      <c r="AG101" s="120">
        <f t="shared" si="119"/>
        <v>109797.38818788638</v>
      </c>
      <c r="AH101" s="120">
        <f t="shared" si="120"/>
        <v>109083.62797875013</v>
      </c>
      <c r="AI101" s="120">
        <f ca="1">VLOOKUP(eurostat_totals[[#This Row],[energy carrier EUCalc]],$AE$11:$BI$24,COLUMN()-COLUMN($AD$29),FALSE)*eurostat_totals[[#This Row],[2020 1]]</f>
        <v>108174.59774559388</v>
      </c>
      <c r="AJ101" s="120">
        <f ca="1">VLOOKUP(eurostat_totals[[#This Row],[energy carrier EUCalc]],$AE$11:$BI$24,COLUMN()-COLUMN($AD$29),FALSE)*eurostat_totals[[#This Row],[2020 1]]</f>
        <v>107265.56751243763</v>
      </c>
      <c r="AK101" s="120">
        <f ca="1">VLOOKUP(eurostat_totals[[#This Row],[energy carrier EUCalc]],$AE$11:$BI$24,COLUMN()-COLUMN($AD$29),FALSE)*eurostat_totals[[#This Row],[2020 1]]</f>
        <v>106356.53727928139</v>
      </c>
      <c r="AL101" s="120">
        <f ca="1">VLOOKUP(eurostat_totals[[#This Row],[energy carrier EUCalc]],$AE$11:$BI$24,COLUMN()-COLUMN($AD$29),FALSE)*eurostat_totals[[#This Row],[2020 1]]</f>
        <v>105447.50704612512</v>
      </c>
      <c r="AM101" s="120">
        <f ca="1">VLOOKUP(eurostat_totals[[#This Row],[energy carrier EUCalc]],$AE$11:$BI$24,COLUMN()-COLUMN($AD$29),FALSE)*eurostat_totals[[#This Row],[2020 1]]</f>
        <v>104538.47681296886</v>
      </c>
      <c r="AN101" s="120">
        <f ca="1">VLOOKUP(eurostat_totals[[#This Row],[energy carrier EUCalc]],$AE$11:$BI$24,COLUMN()-COLUMN($AD$29),FALSE)*eurostat_totals[[#This Row],[2020 1]]</f>
        <v>103629.44657981262</v>
      </c>
      <c r="AO101" s="120">
        <f>VLOOKUP(eurostat_totals[[#This Row],[energy carrier EUCalc]],$AE$11:$BI$24,COLUMN()-COLUMN($AD$29),FALSE)*eurostat_totals[[#This Row],[2020 1]]</f>
        <v>109083.62797875013</v>
      </c>
      <c r="AP101" s="120">
        <f ca="1">VLOOKUP(eurostat_totals[[#This Row],[energy carrier EUCalc]],$AE$11:$BI$24,COLUMN()-COLUMN($AD$29),FALSE)*eurostat_totals[[#This Row],[2020 1]]</f>
        <v>108174.59774559388</v>
      </c>
      <c r="AQ101" s="120">
        <f ca="1">VLOOKUP(eurostat_totals[[#This Row],[energy carrier EUCalc]],$AE$11:$BI$24,COLUMN()-COLUMN($AD$29),FALSE)*eurostat_totals[[#This Row],[2020 1]]</f>
        <v>107265.56751243763</v>
      </c>
      <c r="AR101" s="117">
        <f ca="1">VLOOKUP(eurostat_totals[[#This Row],[energy carrier EUCalc]],$AE$11:$BI$24,COLUMN()-COLUMN($AD$29),FALSE)*eurostat_totals[[#This Row],[2020 1]]</f>
        <v>106356.53727928139</v>
      </c>
      <c r="AS101" s="117">
        <f ca="1">VLOOKUP(eurostat_totals[[#This Row],[energy carrier EUCalc]],$AE$11:$BI$24,COLUMN()-COLUMN($AD$29),FALSE)*eurostat_totals[[#This Row],[2020 1]]</f>
        <v>105447.50704612512</v>
      </c>
      <c r="AT101" s="117">
        <f ca="1">VLOOKUP(eurostat_totals[[#This Row],[energy carrier EUCalc]],$AE$11:$BI$24,COLUMN()-COLUMN($AD$29),FALSE)*eurostat_totals[[#This Row],[2020 1]]</f>
        <v>104538.47681296886</v>
      </c>
      <c r="AU101" s="117">
        <f ca="1">VLOOKUP(eurostat_totals[[#This Row],[energy carrier EUCalc]],$AE$11:$BI$24,COLUMN()-COLUMN($AD$29),FALSE)*eurostat_totals[[#This Row],[2020 1]]</f>
        <v>54541.813989375063</v>
      </c>
      <c r="AV101" s="117">
        <f>VLOOKUP(eurostat_totals[[#This Row],[energy carrier EUCalc]],$AE$11:$BI$24,COLUMN()-COLUMN($AD$29),FALSE)*eurostat_totals[[#This Row],[2020 1]]</f>
        <v>109083.62797875013</v>
      </c>
      <c r="AW101" s="117">
        <f ca="1">VLOOKUP(eurostat_totals[[#This Row],[energy carrier EUCalc]],$AE$11:$BI$24,COLUMN()-COLUMN($AD$29),FALSE)*eurostat_totals[[#This Row],[2020 1]]</f>
        <v>108174.59774559388</v>
      </c>
      <c r="AX101" s="117">
        <f ca="1">VLOOKUP(eurostat_totals[[#This Row],[energy carrier EUCalc]],$AE$11:$BI$24,COLUMN()-COLUMN($AD$29),FALSE)*eurostat_totals[[#This Row],[2020 1]]</f>
        <v>107265.56751243763</v>
      </c>
      <c r="AY101" s="117">
        <f ca="1">VLOOKUP(eurostat_totals[[#This Row],[energy carrier EUCalc]],$AE$11:$BI$24,COLUMN()-COLUMN($AD$29),FALSE)*eurostat_totals[[#This Row],[2020 1]]</f>
        <v>106356.53727928139</v>
      </c>
      <c r="AZ101" s="117">
        <f ca="1">VLOOKUP(eurostat_totals[[#This Row],[energy carrier EUCalc]],$AE$11:$BI$24,COLUMN()-COLUMN($AD$29),FALSE)*eurostat_totals[[#This Row],[2020 1]]</f>
        <v>105447.50704612512</v>
      </c>
      <c r="BA101" s="117">
        <f ca="1">VLOOKUP(eurostat_totals[[#This Row],[energy carrier EUCalc]],$AE$11:$BI$24,COLUMN()-COLUMN($AD$29),FALSE)*eurostat_totals[[#This Row],[2020 1]]</f>
        <v>104538.47681296886</v>
      </c>
      <c r="BB101" s="117">
        <f ca="1">VLOOKUP(eurostat_totals[[#This Row],[energy carrier EUCalc]],$AE$11:$BI$24,COLUMN()-COLUMN($AD$29),FALSE)*eurostat_totals[[#This Row],[2020 1]]</f>
        <v>38179.26979256254</v>
      </c>
      <c r="BC101" s="117">
        <f>VLOOKUP(eurostat_totals[[#This Row],[energy carrier EUCalc]],$AE$11:$BI$24,COLUMN()-COLUMN($AD$29),FALSE)*eurostat_totals[[#This Row],[2020 1]]</f>
        <v>109083.62797875013</v>
      </c>
      <c r="BD101" s="117">
        <f ca="1">VLOOKUP(eurostat_totals[[#This Row],[energy carrier EUCalc]],$AE$11:$BI$24,COLUMN()-COLUMN($AD$29),FALSE)*eurostat_totals[[#This Row],[2020 1]]</f>
        <v>108174.59774559388</v>
      </c>
      <c r="BE101" s="117">
        <f ca="1">VLOOKUP(eurostat_totals[[#This Row],[energy carrier EUCalc]],$AE$11:$BI$24,COLUMN()-COLUMN($AD$29),FALSE)*eurostat_totals[[#This Row],[2020 1]]</f>
        <v>107265.56751243763</v>
      </c>
      <c r="BF101" s="117">
        <f ca="1">VLOOKUP(eurostat_totals[[#This Row],[energy carrier EUCalc]],$AE$11:$BI$24,COLUMN()-COLUMN($AD$29),FALSE)*eurostat_totals[[#This Row],[2020 1]]</f>
        <v>106356.53727928139</v>
      </c>
      <c r="BG101" s="117">
        <f ca="1">VLOOKUP(eurostat_totals[[#This Row],[energy carrier EUCalc]],$AE$11:$BI$24,COLUMN()-COLUMN($AD$29),FALSE)*eurostat_totals[[#This Row],[2020 1]]</f>
        <v>105447.50704612512</v>
      </c>
      <c r="BH101" s="117">
        <f ca="1">VLOOKUP(eurostat_totals[[#This Row],[energy carrier EUCalc]],$AE$11:$BI$24,COLUMN()-COLUMN($AD$29),FALSE)*eurostat_totals[[#This Row],[2020 1]]</f>
        <v>104538.47681296886</v>
      </c>
      <c r="BI101" s="117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117" t="str">
        <f t="shared" si="121"/>
        <v>gas-ff-naturalGermany</v>
      </c>
      <c r="B102" s="6" t="s">
        <v>33</v>
      </c>
      <c r="C102" t="s">
        <v>2</v>
      </c>
      <c r="D102" s="120">
        <v>307971.43795146578</v>
      </c>
      <c r="E102" s="120">
        <v>364758.32866171986</v>
      </c>
      <c r="F102" s="120">
        <v>361802.56669846928</v>
      </c>
      <c r="G102" s="120">
        <v>394268.84488287929</v>
      </c>
      <c r="H102" s="120">
        <v>375761.92189357668</v>
      </c>
      <c r="I102" s="120">
        <v>400418.27676271735</v>
      </c>
      <c r="J102" s="120">
        <v>447462.48364564375</v>
      </c>
      <c r="K102" s="120">
        <v>434813.59628668358</v>
      </c>
      <c r="L102" s="120">
        <v>427950.22069427278</v>
      </c>
      <c r="M102" s="120">
        <v>391185.64171802608</v>
      </c>
      <c r="N102" s="120">
        <v>394056.99861862796</v>
      </c>
      <c r="O102" s="120">
        <v>437772.06255447539</v>
      </c>
      <c r="P102" s="120">
        <v>411152.67435438617</v>
      </c>
      <c r="Q102" s="120">
        <v>404871.33036799525</v>
      </c>
      <c r="R102" s="120">
        <v>378244.7414914507</v>
      </c>
      <c r="S102" s="120">
        <v>368645.1296450583</v>
      </c>
      <c r="T102" s="120">
        <v>373033.34517168062</v>
      </c>
      <c r="U102" s="120">
        <v>281987.92192511476</v>
      </c>
      <c r="V102" s="120">
        <v>343121.37776374776</v>
      </c>
      <c r="W102" s="120">
        <v>319049.9008607539</v>
      </c>
      <c r="X102" s="120">
        <v>343461.36302350485</v>
      </c>
      <c r="Y102" s="120">
        <v>277061.71228753368</v>
      </c>
      <c r="Z102" s="120">
        <v>303623.1412172133</v>
      </c>
      <c r="AA102" s="120">
        <v>325897.83491347427</v>
      </c>
      <c r="AB102" s="120">
        <v>259218.11564222697</v>
      </c>
      <c r="AC102" s="120">
        <v>271932.9818570551</v>
      </c>
      <c r="AD102" s="120">
        <v>290631.23689083423</v>
      </c>
      <c r="AE102" s="120">
        <v>284839.97542760108</v>
      </c>
      <c r="AF102" s="120">
        <f t="shared" si="118"/>
        <v>281083.34226967866</v>
      </c>
      <c r="AG102" s="120">
        <f t="shared" si="119"/>
        <v>272120.44374091952</v>
      </c>
      <c r="AH102" s="120">
        <f t="shared" si="120"/>
        <v>274700.90936065803</v>
      </c>
      <c r="AI102" s="120">
        <f ca="1">VLOOKUP(eurostat_totals[[#This Row],[energy carrier EUCalc]],$AE$11:$BI$24,COLUMN()-COLUMN($AD$29),FALSE)*eurostat_totals[[#This Row],[2020 1]]</f>
        <v>272411.73511598591</v>
      </c>
      <c r="AJ102" s="120">
        <f ca="1">VLOOKUP(eurostat_totals[[#This Row],[energy carrier EUCalc]],$AE$11:$BI$24,COLUMN()-COLUMN($AD$29),FALSE)*eurostat_totals[[#This Row],[2020 1]]</f>
        <v>270122.56087131373</v>
      </c>
      <c r="AK102" s="120">
        <f ca="1">VLOOKUP(eurostat_totals[[#This Row],[energy carrier EUCalc]],$AE$11:$BI$24,COLUMN()-COLUMN($AD$29),FALSE)*eurostat_totals[[#This Row],[2020 1]]</f>
        <v>267833.38662664162</v>
      </c>
      <c r="AL102" s="120">
        <f ca="1">VLOOKUP(eurostat_totals[[#This Row],[energy carrier EUCalc]],$AE$11:$BI$24,COLUMN()-COLUMN($AD$29),FALSE)*eurostat_totals[[#This Row],[2020 1]]</f>
        <v>265544.21238196944</v>
      </c>
      <c r="AM102" s="120">
        <f ca="1">VLOOKUP(eurostat_totals[[#This Row],[energy carrier EUCalc]],$AE$11:$BI$24,COLUMN()-COLUMN($AD$29),FALSE)*eurostat_totals[[#This Row],[2020 1]]</f>
        <v>263255.03813729726</v>
      </c>
      <c r="AN102" s="120">
        <f ca="1">VLOOKUP(eurostat_totals[[#This Row],[energy carrier EUCalc]],$AE$11:$BI$24,COLUMN()-COLUMN($AD$29),FALSE)*eurostat_totals[[#This Row],[2020 1]]</f>
        <v>260965.86389262512</v>
      </c>
      <c r="AO102" s="120">
        <f>VLOOKUP(eurostat_totals[[#This Row],[energy carrier EUCalc]],$AE$11:$BI$24,COLUMN()-COLUMN($AD$29),FALSE)*eurostat_totals[[#This Row],[2020 1]]</f>
        <v>274700.90936065803</v>
      </c>
      <c r="AP102" s="120">
        <f ca="1">VLOOKUP(eurostat_totals[[#This Row],[energy carrier EUCalc]],$AE$11:$BI$24,COLUMN()-COLUMN($AD$29),FALSE)*eurostat_totals[[#This Row],[2020 1]]</f>
        <v>272411.73511598591</v>
      </c>
      <c r="AQ102" s="120">
        <f ca="1">VLOOKUP(eurostat_totals[[#This Row],[energy carrier EUCalc]],$AE$11:$BI$24,COLUMN()-COLUMN($AD$29),FALSE)*eurostat_totals[[#This Row],[2020 1]]</f>
        <v>270122.56087131373</v>
      </c>
      <c r="AR102" s="117">
        <f ca="1">VLOOKUP(eurostat_totals[[#This Row],[energy carrier EUCalc]],$AE$11:$BI$24,COLUMN()-COLUMN($AD$29),FALSE)*eurostat_totals[[#This Row],[2020 1]]</f>
        <v>267833.38662664162</v>
      </c>
      <c r="AS102" s="117">
        <f ca="1">VLOOKUP(eurostat_totals[[#This Row],[energy carrier EUCalc]],$AE$11:$BI$24,COLUMN()-COLUMN($AD$29),FALSE)*eurostat_totals[[#This Row],[2020 1]]</f>
        <v>265544.21238196944</v>
      </c>
      <c r="AT102" s="117">
        <f ca="1">VLOOKUP(eurostat_totals[[#This Row],[energy carrier EUCalc]],$AE$11:$BI$24,COLUMN()-COLUMN($AD$29),FALSE)*eurostat_totals[[#This Row],[2020 1]]</f>
        <v>263255.03813729726</v>
      </c>
      <c r="AU102" s="117">
        <f ca="1">VLOOKUP(eurostat_totals[[#This Row],[energy carrier EUCalc]],$AE$11:$BI$24,COLUMN()-COLUMN($AD$29),FALSE)*eurostat_totals[[#This Row],[2020 1]]</f>
        <v>137350.45468032901</v>
      </c>
      <c r="AV102" s="117">
        <f>VLOOKUP(eurostat_totals[[#This Row],[energy carrier EUCalc]],$AE$11:$BI$24,COLUMN()-COLUMN($AD$29),FALSE)*eurostat_totals[[#This Row],[2020 1]]</f>
        <v>274700.90936065803</v>
      </c>
      <c r="AW102" s="117">
        <f ca="1">VLOOKUP(eurostat_totals[[#This Row],[energy carrier EUCalc]],$AE$11:$BI$24,COLUMN()-COLUMN($AD$29),FALSE)*eurostat_totals[[#This Row],[2020 1]]</f>
        <v>272411.73511598591</v>
      </c>
      <c r="AX102" s="117">
        <f ca="1">VLOOKUP(eurostat_totals[[#This Row],[energy carrier EUCalc]],$AE$11:$BI$24,COLUMN()-COLUMN($AD$29),FALSE)*eurostat_totals[[#This Row],[2020 1]]</f>
        <v>270122.56087131373</v>
      </c>
      <c r="AY102" s="117">
        <f ca="1">VLOOKUP(eurostat_totals[[#This Row],[energy carrier EUCalc]],$AE$11:$BI$24,COLUMN()-COLUMN($AD$29),FALSE)*eurostat_totals[[#This Row],[2020 1]]</f>
        <v>267833.38662664162</v>
      </c>
      <c r="AZ102" s="117">
        <f ca="1">VLOOKUP(eurostat_totals[[#This Row],[energy carrier EUCalc]],$AE$11:$BI$24,COLUMN()-COLUMN($AD$29),FALSE)*eurostat_totals[[#This Row],[2020 1]]</f>
        <v>265544.21238196944</v>
      </c>
      <c r="BA102" s="117">
        <f ca="1">VLOOKUP(eurostat_totals[[#This Row],[energy carrier EUCalc]],$AE$11:$BI$24,COLUMN()-COLUMN($AD$29),FALSE)*eurostat_totals[[#This Row],[2020 1]]</f>
        <v>263255.03813729726</v>
      </c>
      <c r="BB102" s="117">
        <f ca="1">VLOOKUP(eurostat_totals[[#This Row],[energy carrier EUCalc]],$AE$11:$BI$24,COLUMN()-COLUMN($AD$29),FALSE)*eurostat_totals[[#This Row],[2020 1]]</f>
        <v>96145.318276230304</v>
      </c>
      <c r="BC102" s="117">
        <f>VLOOKUP(eurostat_totals[[#This Row],[energy carrier EUCalc]],$AE$11:$BI$24,COLUMN()-COLUMN($AD$29),FALSE)*eurostat_totals[[#This Row],[2020 1]]</f>
        <v>274700.90936065803</v>
      </c>
      <c r="BD102" s="117">
        <f ca="1">VLOOKUP(eurostat_totals[[#This Row],[energy carrier EUCalc]],$AE$11:$BI$24,COLUMN()-COLUMN($AD$29),FALSE)*eurostat_totals[[#This Row],[2020 1]]</f>
        <v>272411.73511598591</v>
      </c>
      <c r="BE102" s="117">
        <f ca="1">VLOOKUP(eurostat_totals[[#This Row],[energy carrier EUCalc]],$AE$11:$BI$24,COLUMN()-COLUMN($AD$29),FALSE)*eurostat_totals[[#This Row],[2020 1]]</f>
        <v>270122.56087131373</v>
      </c>
      <c r="BF102" s="117">
        <f ca="1">VLOOKUP(eurostat_totals[[#This Row],[energy carrier EUCalc]],$AE$11:$BI$24,COLUMN()-COLUMN($AD$29),FALSE)*eurostat_totals[[#This Row],[2020 1]]</f>
        <v>267833.38662664162</v>
      </c>
      <c r="BG102" s="117">
        <f ca="1">VLOOKUP(eurostat_totals[[#This Row],[energy carrier EUCalc]],$AE$11:$BI$24,COLUMN()-COLUMN($AD$29),FALSE)*eurostat_totals[[#This Row],[2020 1]]</f>
        <v>265544.21238196944</v>
      </c>
      <c r="BH102" s="117">
        <f ca="1">VLOOKUP(eurostat_totals[[#This Row],[energy carrier EUCalc]],$AE$11:$BI$24,COLUMN()-COLUMN($AD$29),FALSE)*eurostat_totals[[#This Row],[2020 1]]</f>
        <v>263255.03813729726</v>
      </c>
      <c r="BI102" s="117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117" t="str">
        <f t="shared" si="121"/>
        <v>gas-ff-naturalGreece</v>
      </c>
      <c r="B103" s="6" t="s">
        <v>33</v>
      </c>
      <c r="C103" t="s">
        <v>16</v>
      </c>
      <c r="D103" s="120">
        <v>903.10426519803627</v>
      </c>
      <c r="E103" s="120">
        <v>898.03138710265455</v>
      </c>
      <c r="F103" s="120">
        <v>878.16426669662144</v>
      </c>
      <c r="G103" s="120">
        <v>881.88962282602165</v>
      </c>
      <c r="H103" s="120">
        <v>888.63838456185363</v>
      </c>
      <c r="I103" s="120">
        <v>947.28254052135981</v>
      </c>
      <c r="J103" s="120">
        <v>1289.4855888947295</v>
      </c>
      <c r="K103" s="120">
        <v>1346.8850682428997</v>
      </c>
      <c r="L103" s="120">
        <v>1409.9806933176133</v>
      </c>
      <c r="M103" s="120">
        <v>1387.6384693464784</v>
      </c>
      <c r="N103" s="120">
        <v>1502.1357070325048</v>
      </c>
      <c r="O103" s="120">
        <v>1705.6695720001892</v>
      </c>
      <c r="P103" s="120">
        <v>3425.9470097333224</v>
      </c>
      <c r="Q103" s="120">
        <v>7738.489409146624</v>
      </c>
      <c r="R103" s="120">
        <v>10663.635910749794</v>
      </c>
      <c r="S103" s="120">
        <v>16756.433971822258</v>
      </c>
      <c r="T103" s="120">
        <v>20488.698458529732</v>
      </c>
      <c r="U103" s="120">
        <v>19906.406236690505</v>
      </c>
      <c r="V103" s="120">
        <v>19776.100804202339</v>
      </c>
      <c r="W103" s="120">
        <v>17730.317874479184</v>
      </c>
      <c r="X103" s="120">
        <v>14858.452325489614</v>
      </c>
      <c r="Y103" s="120">
        <v>22383.244416160811</v>
      </c>
      <c r="Z103" s="120">
        <v>17255.763870694718</v>
      </c>
      <c r="AA103" s="120">
        <v>6538.6250935088383</v>
      </c>
      <c r="AB103" s="120">
        <v>6293.8784165755096</v>
      </c>
      <c r="AC103" s="120">
        <v>11383.096761974342</v>
      </c>
      <c r="AD103" s="120">
        <v>9983.984185109437</v>
      </c>
      <c r="AE103" s="120">
        <v>10050.538729397875</v>
      </c>
      <c r="AF103" s="120">
        <f t="shared" si="118"/>
        <v>8609.4937011385064</v>
      </c>
      <c r="AG103" s="120">
        <f t="shared" si="119"/>
        <v>9023.6674226644391</v>
      </c>
      <c r="AH103" s="120">
        <f t="shared" si="120"/>
        <v>9569.6252238822253</v>
      </c>
      <c r="AI103" s="120">
        <f ca="1">VLOOKUP(eurostat_totals[[#This Row],[energy carrier EUCalc]],$AE$11:$BI$24,COLUMN()-COLUMN($AD$29),FALSE)*eurostat_totals[[#This Row],[2020 1]]</f>
        <v>9489.8783470165399</v>
      </c>
      <c r="AJ103" s="120">
        <f ca="1">VLOOKUP(eurostat_totals[[#This Row],[energy carrier EUCalc]],$AE$11:$BI$24,COLUMN()-COLUMN($AD$29),FALSE)*eurostat_totals[[#This Row],[2020 1]]</f>
        <v>9410.1314701508563</v>
      </c>
      <c r="AK103" s="120">
        <f ca="1">VLOOKUP(eurostat_totals[[#This Row],[energy carrier EUCalc]],$AE$11:$BI$24,COLUMN()-COLUMN($AD$29),FALSE)*eurostat_totals[[#This Row],[2020 1]]</f>
        <v>9330.3845932851709</v>
      </c>
      <c r="AL103" s="120">
        <f ca="1">VLOOKUP(eurostat_totals[[#This Row],[energy carrier EUCalc]],$AE$11:$BI$24,COLUMN()-COLUMN($AD$29),FALSE)*eurostat_totals[[#This Row],[2020 1]]</f>
        <v>9250.6377164194837</v>
      </c>
      <c r="AM103" s="120">
        <f ca="1">VLOOKUP(eurostat_totals[[#This Row],[energy carrier EUCalc]],$AE$11:$BI$24,COLUMN()-COLUMN($AD$29),FALSE)*eurostat_totals[[#This Row],[2020 1]]</f>
        <v>9170.8908395537983</v>
      </c>
      <c r="AN103" s="120">
        <f ca="1">VLOOKUP(eurostat_totals[[#This Row],[energy carrier EUCalc]],$AE$11:$BI$24,COLUMN()-COLUMN($AD$29),FALSE)*eurostat_totals[[#This Row],[2020 1]]</f>
        <v>9091.1439626881129</v>
      </c>
      <c r="AO103" s="120">
        <f>VLOOKUP(eurostat_totals[[#This Row],[energy carrier EUCalc]],$AE$11:$BI$24,COLUMN()-COLUMN($AD$29),FALSE)*eurostat_totals[[#This Row],[2020 1]]</f>
        <v>9569.6252238822253</v>
      </c>
      <c r="AP103" s="120">
        <f ca="1">VLOOKUP(eurostat_totals[[#This Row],[energy carrier EUCalc]],$AE$11:$BI$24,COLUMN()-COLUMN($AD$29),FALSE)*eurostat_totals[[#This Row],[2020 1]]</f>
        <v>9489.8783470165399</v>
      </c>
      <c r="AQ103" s="120">
        <f ca="1">VLOOKUP(eurostat_totals[[#This Row],[energy carrier EUCalc]],$AE$11:$BI$24,COLUMN()-COLUMN($AD$29),FALSE)*eurostat_totals[[#This Row],[2020 1]]</f>
        <v>9410.1314701508563</v>
      </c>
      <c r="AR103" s="117">
        <f ca="1">VLOOKUP(eurostat_totals[[#This Row],[energy carrier EUCalc]],$AE$11:$BI$24,COLUMN()-COLUMN($AD$29),FALSE)*eurostat_totals[[#This Row],[2020 1]]</f>
        <v>9330.3845932851709</v>
      </c>
      <c r="AS103" s="117">
        <f ca="1">VLOOKUP(eurostat_totals[[#This Row],[energy carrier EUCalc]],$AE$11:$BI$24,COLUMN()-COLUMN($AD$29),FALSE)*eurostat_totals[[#This Row],[2020 1]]</f>
        <v>9250.6377164194837</v>
      </c>
      <c r="AT103" s="117">
        <f ca="1">VLOOKUP(eurostat_totals[[#This Row],[energy carrier EUCalc]],$AE$11:$BI$24,COLUMN()-COLUMN($AD$29),FALSE)*eurostat_totals[[#This Row],[2020 1]]</f>
        <v>9170.8908395537983</v>
      </c>
      <c r="AU103" s="117">
        <f ca="1">VLOOKUP(eurostat_totals[[#This Row],[energy carrier EUCalc]],$AE$11:$BI$24,COLUMN()-COLUMN($AD$29),FALSE)*eurostat_totals[[#This Row],[2020 1]]</f>
        <v>4784.8126119411127</v>
      </c>
      <c r="AV103" s="117">
        <f>VLOOKUP(eurostat_totals[[#This Row],[energy carrier EUCalc]],$AE$11:$BI$24,COLUMN()-COLUMN($AD$29),FALSE)*eurostat_totals[[#This Row],[2020 1]]</f>
        <v>9569.6252238822253</v>
      </c>
      <c r="AW103" s="117">
        <f ca="1">VLOOKUP(eurostat_totals[[#This Row],[energy carrier EUCalc]],$AE$11:$BI$24,COLUMN()-COLUMN($AD$29),FALSE)*eurostat_totals[[#This Row],[2020 1]]</f>
        <v>9489.8783470165399</v>
      </c>
      <c r="AX103" s="117">
        <f ca="1">VLOOKUP(eurostat_totals[[#This Row],[energy carrier EUCalc]],$AE$11:$BI$24,COLUMN()-COLUMN($AD$29),FALSE)*eurostat_totals[[#This Row],[2020 1]]</f>
        <v>9410.1314701508563</v>
      </c>
      <c r="AY103" s="117">
        <f ca="1">VLOOKUP(eurostat_totals[[#This Row],[energy carrier EUCalc]],$AE$11:$BI$24,COLUMN()-COLUMN($AD$29),FALSE)*eurostat_totals[[#This Row],[2020 1]]</f>
        <v>9330.3845932851709</v>
      </c>
      <c r="AZ103" s="117">
        <f ca="1">VLOOKUP(eurostat_totals[[#This Row],[energy carrier EUCalc]],$AE$11:$BI$24,COLUMN()-COLUMN($AD$29),FALSE)*eurostat_totals[[#This Row],[2020 1]]</f>
        <v>9250.6377164194837</v>
      </c>
      <c r="BA103" s="117">
        <f ca="1">VLOOKUP(eurostat_totals[[#This Row],[energy carrier EUCalc]],$AE$11:$BI$24,COLUMN()-COLUMN($AD$29),FALSE)*eurostat_totals[[#This Row],[2020 1]]</f>
        <v>9170.8908395537983</v>
      </c>
      <c r="BB103" s="117">
        <f ca="1">VLOOKUP(eurostat_totals[[#This Row],[energy carrier EUCalc]],$AE$11:$BI$24,COLUMN()-COLUMN($AD$29),FALSE)*eurostat_totals[[#This Row],[2020 1]]</f>
        <v>3349.3688283587785</v>
      </c>
      <c r="BC103" s="117">
        <f>VLOOKUP(eurostat_totals[[#This Row],[energy carrier EUCalc]],$AE$11:$BI$24,COLUMN()-COLUMN($AD$29),FALSE)*eurostat_totals[[#This Row],[2020 1]]</f>
        <v>9569.6252238822253</v>
      </c>
      <c r="BD103" s="117">
        <f ca="1">VLOOKUP(eurostat_totals[[#This Row],[energy carrier EUCalc]],$AE$11:$BI$24,COLUMN()-COLUMN($AD$29),FALSE)*eurostat_totals[[#This Row],[2020 1]]</f>
        <v>9489.8783470165399</v>
      </c>
      <c r="BE103" s="117">
        <f ca="1">VLOOKUP(eurostat_totals[[#This Row],[energy carrier EUCalc]],$AE$11:$BI$24,COLUMN()-COLUMN($AD$29),FALSE)*eurostat_totals[[#This Row],[2020 1]]</f>
        <v>9410.1314701508563</v>
      </c>
      <c r="BF103" s="117">
        <f ca="1">VLOOKUP(eurostat_totals[[#This Row],[energy carrier EUCalc]],$AE$11:$BI$24,COLUMN()-COLUMN($AD$29),FALSE)*eurostat_totals[[#This Row],[2020 1]]</f>
        <v>9330.3845932851709</v>
      </c>
      <c r="BG103" s="117">
        <f ca="1">VLOOKUP(eurostat_totals[[#This Row],[energy carrier EUCalc]],$AE$11:$BI$24,COLUMN()-COLUMN($AD$29),FALSE)*eurostat_totals[[#This Row],[2020 1]]</f>
        <v>9250.6377164194837</v>
      </c>
      <c r="BH103" s="117">
        <f ca="1">VLOOKUP(eurostat_totals[[#This Row],[energy carrier EUCalc]],$AE$11:$BI$24,COLUMN()-COLUMN($AD$29),FALSE)*eurostat_totals[[#This Row],[2020 1]]</f>
        <v>9170.8908395537983</v>
      </c>
      <c r="BI103" s="117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117" t="str">
        <f t="shared" si="121"/>
        <v>gas-ff-naturalHungary</v>
      </c>
      <c r="B104" s="6" t="s">
        <v>33</v>
      </c>
      <c r="C104" t="s">
        <v>15</v>
      </c>
      <c r="D104" s="120">
        <v>24656.249992486595</v>
      </c>
      <c r="E104" s="120">
        <v>27284.084524498707</v>
      </c>
      <c r="F104" s="120">
        <v>29326.074749488223</v>
      </c>
      <c r="G104" s="120">
        <v>29830.757625327511</v>
      </c>
      <c r="H104" s="120">
        <v>30654.986393757998</v>
      </c>
      <c r="I104" s="120">
        <v>30124.778204223243</v>
      </c>
      <c r="J104" s="120">
        <v>30937.368894175786</v>
      </c>
      <c r="K104" s="120">
        <v>29357.68499110698</v>
      </c>
      <c r="L104" s="120">
        <v>28183.293901909601</v>
      </c>
      <c r="M104" s="120">
        <v>29753.815542446326</v>
      </c>
      <c r="N104" s="120">
        <v>29137.82556098422</v>
      </c>
      <c r="O104" s="120">
        <v>32365.95214821964</v>
      </c>
      <c r="P104" s="120">
        <v>33110.798704229666</v>
      </c>
      <c r="Q104" s="120">
        <v>38707.241790122782</v>
      </c>
      <c r="R104" s="120">
        <v>34891.102047751789</v>
      </c>
      <c r="S104" s="120">
        <v>38074.973262304651</v>
      </c>
      <c r="T104" s="120">
        <v>35356.539353565735</v>
      </c>
      <c r="U104" s="120">
        <v>30022.850493320489</v>
      </c>
      <c r="V104" s="120">
        <v>31115.017897520924</v>
      </c>
      <c r="W104" s="120">
        <v>29922.687370991316</v>
      </c>
      <c r="X104" s="120">
        <v>30521.319953145139</v>
      </c>
      <c r="Y104" s="120">
        <v>27124.459325631404</v>
      </c>
      <c r="Z104" s="120">
        <v>24410.190915421277</v>
      </c>
      <c r="AA104" s="120">
        <v>22311.991941443212</v>
      </c>
      <c r="AB104" s="120">
        <v>19711.036122260128</v>
      </c>
      <c r="AC104" s="120">
        <v>22937.325535062246</v>
      </c>
      <c r="AD104" s="120">
        <v>24417.574104017633</v>
      </c>
      <c r="AE104" s="120">
        <v>25893.67512809256</v>
      </c>
      <c r="AF104" s="120">
        <f t="shared" si="118"/>
        <v>26190.371970626817</v>
      </c>
      <c r="AG104" s="120">
        <f t="shared" si="119"/>
        <v>26966.047976463538</v>
      </c>
      <c r="AH104" s="120">
        <f t="shared" si="120"/>
        <v>28417.050347304219</v>
      </c>
      <c r="AI104" s="120">
        <f ca="1">VLOOKUP(eurostat_totals[[#This Row],[energy carrier EUCalc]],$AE$11:$BI$24,COLUMN()-COLUMN($AD$29),FALSE)*eurostat_totals[[#This Row],[2020 1]]</f>
        <v>28180.241594410018</v>
      </c>
      <c r="AJ104" s="120">
        <f ca="1">VLOOKUP(eurostat_totals[[#This Row],[energy carrier EUCalc]],$AE$11:$BI$24,COLUMN()-COLUMN($AD$29),FALSE)*eurostat_totals[[#This Row],[2020 1]]</f>
        <v>27943.432841515816</v>
      </c>
      <c r="AK104" s="120">
        <f ca="1">VLOOKUP(eurostat_totals[[#This Row],[energy carrier EUCalc]],$AE$11:$BI$24,COLUMN()-COLUMN($AD$29),FALSE)*eurostat_totals[[#This Row],[2020 1]]</f>
        <v>27706.624088621615</v>
      </c>
      <c r="AL104" s="120">
        <f ca="1">VLOOKUP(eurostat_totals[[#This Row],[energy carrier EUCalc]],$AE$11:$BI$24,COLUMN()-COLUMN($AD$29),FALSE)*eurostat_totals[[#This Row],[2020 1]]</f>
        <v>27469.815335727413</v>
      </c>
      <c r="AM104" s="120">
        <f ca="1">VLOOKUP(eurostat_totals[[#This Row],[energy carrier EUCalc]],$AE$11:$BI$24,COLUMN()-COLUMN($AD$29),FALSE)*eurostat_totals[[#This Row],[2020 1]]</f>
        <v>27233.006582833208</v>
      </c>
      <c r="AN104" s="120">
        <f ca="1">VLOOKUP(eurostat_totals[[#This Row],[energy carrier EUCalc]],$AE$11:$BI$24,COLUMN()-COLUMN($AD$29),FALSE)*eurostat_totals[[#This Row],[2020 1]]</f>
        <v>26996.197829939007</v>
      </c>
      <c r="AO104" s="120">
        <f>VLOOKUP(eurostat_totals[[#This Row],[energy carrier EUCalc]],$AE$11:$BI$24,COLUMN()-COLUMN($AD$29),FALSE)*eurostat_totals[[#This Row],[2020 1]]</f>
        <v>28417.050347304219</v>
      </c>
      <c r="AP104" s="120">
        <f ca="1">VLOOKUP(eurostat_totals[[#This Row],[energy carrier EUCalc]],$AE$11:$BI$24,COLUMN()-COLUMN($AD$29),FALSE)*eurostat_totals[[#This Row],[2020 1]]</f>
        <v>28180.241594410018</v>
      </c>
      <c r="AQ104" s="120">
        <f ca="1">VLOOKUP(eurostat_totals[[#This Row],[energy carrier EUCalc]],$AE$11:$BI$24,COLUMN()-COLUMN($AD$29),FALSE)*eurostat_totals[[#This Row],[2020 1]]</f>
        <v>27943.432841515816</v>
      </c>
      <c r="AR104" s="117">
        <f ca="1">VLOOKUP(eurostat_totals[[#This Row],[energy carrier EUCalc]],$AE$11:$BI$24,COLUMN()-COLUMN($AD$29),FALSE)*eurostat_totals[[#This Row],[2020 1]]</f>
        <v>27706.624088621615</v>
      </c>
      <c r="AS104" s="117">
        <f ca="1">VLOOKUP(eurostat_totals[[#This Row],[energy carrier EUCalc]],$AE$11:$BI$24,COLUMN()-COLUMN($AD$29),FALSE)*eurostat_totals[[#This Row],[2020 1]]</f>
        <v>27469.815335727413</v>
      </c>
      <c r="AT104" s="117">
        <f ca="1">VLOOKUP(eurostat_totals[[#This Row],[energy carrier EUCalc]],$AE$11:$BI$24,COLUMN()-COLUMN($AD$29),FALSE)*eurostat_totals[[#This Row],[2020 1]]</f>
        <v>27233.006582833208</v>
      </c>
      <c r="AU104" s="117">
        <f ca="1">VLOOKUP(eurostat_totals[[#This Row],[energy carrier EUCalc]],$AE$11:$BI$24,COLUMN()-COLUMN($AD$29),FALSE)*eurostat_totals[[#This Row],[2020 1]]</f>
        <v>14208.52517365211</v>
      </c>
      <c r="AV104" s="117">
        <f>VLOOKUP(eurostat_totals[[#This Row],[energy carrier EUCalc]],$AE$11:$BI$24,COLUMN()-COLUMN($AD$29),FALSE)*eurostat_totals[[#This Row],[2020 1]]</f>
        <v>28417.050347304219</v>
      </c>
      <c r="AW104" s="117">
        <f ca="1">VLOOKUP(eurostat_totals[[#This Row],[energy carrier EUCalc]],$AE$11:$BI$24,COLUMN()-COLUMN($AD$29),FALSE)*eurostat_totals[[#This Row],[2020 1]]</f>
        <v>28180.241594410018</v>
      </c>
      <c r="AX104" s="117">
        <f ca="1">VLOOKUP(eurostat_totals[[#This Row],[energy carrier EUCalc]],$AE$11:$BI$24,COLUMN()-COLUMN($AD$29),FALSE)*eurostat_totals[[#This Row],[2020 1]]</f>
        <v>27943.432841515816</v>
      </c>
      <c r="AY104" s="117">
        <f ca="1">VLOOKUP(eurostat_totals[[#This Row],[energy carrier EUCalc]],$AE$11:$BI$24,COLUMN()-COLUMN($AD$29),FALSE)*eurostat_totals[[#This Row],[2020 1]]</f>
        <v>27706.624088621615</v>
      </c>
      <c r="AZ104" s="117">
        <f ca="1">VLOOKUP(eurostat_totals[[#This Row],[energy carrier EUCalc]],$AE$11:$BI$24,COLUMN()-COLUMN($AD$29),FALSE)*eurostat_totals[[#This Row],[2020 1]]</f>
        <v>27469.815335727413</v>
      </c>
      <c r="BA104" s="117">
        <f ca="1">VLOOKUP(eurostat_totals[[#This Row],[energy carrier EUCalc]],$AE$11:$BI$24,COLUMN()-COLUMN($AD$29),FALSE)*eurostat_totals[[#This Row],[2020 1]]</f>
        <v>27233.006582833208</v>
      </c>
      <c r="BB104" s="117">
        <f ca="1">VLOOKUP(eurostat_totals[[#This Row],[energy carrier EUCalc]],$AE$11:$BI$24,COLUMN()-COLUMN($AD$29),FALSE)*eurostat_totals[[#This Row],[2020 1]]</f>
        <v>9945.9676215564759</v>
      </c>
      <c r="BC104" s="117">
        <f>VLOOKUP(eurostat_totals[[#This Row],[energy carrier EUCalc]],$AE$11:$BI$24,COLUMN()-COLUMN($AD$29),FALSE)*eurostat_totals[[#This Row],[2020 1]]</f>
        <v>28417.050347304219</v>
      </c>
      <c r="BD104" s="117">
        <f ca="1">VLOOKUP(eurostat_totals[[#This Row],[energy carrier EUCalc]],$AE$11:$BI$24,COLUMN()-COLUMN($AD$29),FALSE)*eurostat_totals[[#This Row],[2020 1]]</f>
        <v>28180.241594410018</v>
      </c>
      <c r="BE104" s="117">
        <f ca="1">VLOOKUP(eurostat_totals[[#This Row],[energy carrier EUCalc]],$AE$11:$BI$24,COLUMN()-COLUMN($AD$29),FALSE)*eurostat_totals[[#This Row],[2020 1]]</f>
        <v>27943.432841515816</v>
      </c>
      <c r="BF104" s="117">
        <f ca="1">VLOOKUP(eurostat_totals[[#This Row],[energy carrier EUCalc]],$AE$11:$BI$24,COLUMN()-COLUMN($AD$29),FALSE)*eurostat_totals[[#This Row],[2020 1]]</f>
        <v>27706.624088621615</v>
      </c>
      <c r="BG104" s="117">
        <f ca="1">VLOOKUP(eurostat_totals[[#This Row],[energy carrier EUCalc]],$AE$11:$BI$24,COLUMN()-COLUMN($AD$29),FALSE)*eurostat_totals[[#This Row],[2020 1]]</f>
        <v>27469.815335727413</v>
      </c>
      <c r="BH104" s="117">
        <f ca="1">VLOOKUP(eurostat_totals[[#This Row],[energy carrier EUCalc]],$AE$11:$BI$24,COLUMN()-COLUMN($AD$29),FALSE)*eurostat_totals[[#This Row],[2020 1]]</f>
        <v>27233.006582833208</v>
      </c>
      <c r="BI104" s="117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117" t="str">
        <f t="shared" si="121"/>
        <v>gas-ff-naturalIceland</v>
      </c>
      <c r="B105" s="6" t="s">
        <v>33</v>
      </c>
      <c r="C105" t="s">
        <v>72</v>
      </c>
      <c r="D105" s="120">
        <v>144.52601000000001</v>
      </c>
      <c r="E105" s="120">
        <v>120.63799</v>
      </c>
      <c r="F105" s="120">
        <v>120.63799</v>
      </c>
      <c r="G105" s="120">
        <v>120.63799</v>
      </c>
      <c r="H105" s="120">
        <v>108.69398000000001</v>
      </c>
      <c r="I105" s="120">
        <v>120.63799</v>
      </c>
      <c r="J105" s="120">
        <v>132.58199999999999</v>
      </c>
      <c r="K105" s="120">
        <v>121.82425000000001</v>
      </c>
      <c r="L105" s="120">
        <v>145.71226999999999</v>
      </c>
      <c r="M105" s="120">
        <v>132.58199999999999</v>
      </c>
      <c r="N105" s="120">
        <v>108.69398000000001</v>
      </c>
      <c r="O105" s="120">
        <v>84.805959999999999</v>
      </c>
      <c r="P105" s="120">
        <v>84.805959999999999</v>
      </c>
      <c r="Q105" s="120">
        <v>84.805959999999999</v>
      </c>
      <c r="R105" s="120">
        <v>72.861950000000007</v>
      </c>
      <c r="S105" s="120">
        <v>72.861950000000007</v>
      </c>
      <c r="T105" s="120">
        <v>37.029920000000004</v>
      </c>
      <c r="U105" s="120">
        <v>37.029920000000004</v>
      </c>
      <c r="V105" s="120">
        <v>50.16019</v>
      </c>
      <c r="W105" s="120">
        <v>37.029920000000004</v>
      </c>
      <c r="X105" s="120">
        <v>36.948509999999999</v>
      </c>
      <c r="Y105" s="120">
        <v>36.948509999999999</v>
      </c>
      <c r="Z105" s="120">
        <v>25.0045</v>
      </c>
      <c r="AA105" s="120">
        <v>25.0045</v>
      </c>
      <c r="AB105" s="120">
        <v>36.948509999999999</v>
      </c>
      <c r="AC105" s="120">
        <v>38.053360000000005</v>
      </c>
      <c r="AD105" s="120">
        <v>25.0045</v>
      </c>
      <c r="AE105" s="120">
        <v>43.25197</v>
      </c>
      <c r="AF105" s="120">
        <f t="shared" si="118"/>
        <v>46.901463999999997</v>
      </c>
      <c r="AG105" s="120">
        <f t="shared" si="119"/>
        <v>51.280856799999995</v>
      </c>
      <c r="AH105" s="120">
        <f t="shared" si="120"/>
        <v>54.147326159999992</v>
      </c>
      <c r="AI105" s="120">
        <f ca="1">VLOOKUP(eurostat_totals[[#This Row],[energy carrier EUCalc]],$AE$11:$BI$24,COLUMN()-COLUMN($AD$29),FALSE)*eurostat_totals[[#This Row],[2020 1]]</f>
        <v>53.696098441999993</v>
      </c>
      <c r="AJ105" s="120">
        <f ca="1">VLOOKUP(eurostat_totals[[#This Row],[energy carrier EUCalc]],$AE$11:$BI$24,COLUMN()-COLUMN($AD$29),FALSE)*eurostat_totals[[#This Row],[2020 1]]</f>
        <v>53.244870723999995</v>
      </c>
      <c r="AK105" s="120">
        <f ca="1">VLOOKUP(eurostat_totals[[#This Row],[energy carrier EUCalc]],$AE$11:$BI$24,COLUMN()-COLUMN($AD$29),FALSE)*eurostat_totals[[#This Row],[2020 1]]</f>
        <v>52.793643005999996</v>
      </c>
      <c r="AL105" s="120">
        <f ca="1">VLOOKUP(eurostat_totals[[#This Row],[energy carrier EUCalc]],$AE$11:$BI$24,COLUMN()-COLUMN($AD$29),FALSE)*eurostat_totals[[#This Row],[2020 1]]</f>
        <v>52.342415287999991</v>
      </c>
      <c r="AM105" s="120">
        <f ca="1">VLOOKUP(eurostat_totals[[#This Row],[energy carrier EUCalc]],$AE$11:$BI$24,COLUMN()-COLUMN($AD$29),FALSE)*eurostat_totals[[#This Row],[2020 1]]</f>
        <v>51.891187569999985</v>
      </c>
      <c r="AN105" s="120">
        <f ca="1">VLOOKUP(eurostat_totals[[#This Row],[energy carrier EUCalc]],$AE$11:$BI$24,COLUMN()-COLUMN($AD$29),FALSE)*eurostat_totals[[#This Row],[2020 1]]</f>
        <v>51.439959851999987</v>
      </c>
      <c r="AO105" s="120">
        <f>VLOOKUP(eurostat_totals[[#This Row],[energy carrier EUCalc]],$AE$11:$BI$24,COLUMN()-COLUMN($AD$29),FALSE)*eurostat_totals[[#This Row],[2020 1]]</f>
        <v>54.147326159999992</v>
      </c>
      <c r="AP105" s="120">
        <f ca="1">VLOOKUP(eurostat_totals[[#This Row],[energy carrier EUCalc]],$AE$11:$BI$24,COLUMN()-COLUMN($AD$29),FALSE)*eurostat_totals[[#This Row],[2020 1]]</f>
        <v>53.696098441999993</v>
      </c>
      <c r="AQ105" s="120">
        <f ca="1">VLOOKUP(eurostat_totals[[#This Row],[energy carrier EUCalc]],$AE$11:$BI$24,COLUMN()-COLUMN($AD$29),FALSE)*eurostat_totals[[#This Row],[2020 1]]</f>
        <v>53.244870723999995</v>
      </c>
      <c r="AR105" s="117">
        <f ca="1">VLOOKUP(eurostat_totals[[#This Row],[energy carrier EUCalc]],$AE$11:$BI$24,COLUMN()-COLUMN($AD$29),FALSE)*eurostat_totals[[#This Row],[2020 1]]</f>
        <v>52.793643005999996</v>
      </c>
      <c r="AS105" s="117">
        <f ca="1">VLOOKUP(eurostat_totals[[#This Row],[energy carrier EUCalc]],$AE$11:$BI$24,COLUMN()-COLUMN($AD$29),FALSE)*eurostat_totals[[#This Row],[2020 1]]</f>
        <v>52.342415287999991</v>
      </c>
      <c r="AT105" s="117">
        <f ca="1">VLOOKUP(eurostat_totals[[#This Row],[energy carrier EUCalc]],$AE$11:$BI$24,COLUMN()-COLUMN($AD$29),FALSE)*eurostat_totals[[#This Row],[2020 1]]</f>
        <v>51.891187569999985</v>
      </c>
      <c r="AU105" s="117">
        <f ca="1">VLOOKUP(eurostat_totals[[#This Row],[energy carrier EUCalc]],$AE$11:$BI$24,COLUMN()-COLUMN($AD$29),FALSE)*eurostat_totals[[#This Row],[2020 1]]</f>
        <v>27.073663079999996</v>
      </c>
      <c r="AV105" s="117">
        <f>VLOOKUP(eurostat_totals[[#This Row],[energy carrier EUCalc]],$AE$11:$BI$24,COLUMN()-COLUMN($AD$29),FALSE)*eurostat_totals[[#This Row],[2020 1]]</f>
        <v>54.147326159999992</v>
      </c>
      <c r="AW105" s="117">
        <f ca="1">VLOOKUP(eurostat_totals[[#This Row],[energy carrier EUCalc]],$AE$11:$BI$24,COLUMN()-COLUMN($AD$29),FALSE)*eurostat_totals[[#This Row],[2020 1]]</f>
        <v>53.696098441999993</v>
      </c>
      <c r="AX105" s="117">
        <f ca="1">VLOOKUP(eurostat_totals[[#This Row],[energy carrier EUCalc]],$AE$11:$BI$24,COLUMN()-COLUMN($AD$29),FALSE)*eurostat_totals[[#This Row],[2020 1]]</f>
        <v>53.244870723999995</v>
      </c>
      <c r="AY105" s="117">
        <f ca="1">VLOOKUP(eurostat_totals[[#This Row],[energy carrier EUCalc]],$AE$11:$BI$24,COLUMN()-COLUMN($AD$29),FALSE)*eurostat_totals[[#This Row],[2020 1]]</f>
        <v>52.793643005999996</v>
      </c>
      <c r="AZ105" s="117">
        <f ca="1">VLOOKUP(eurostat_totals[[#This Row],[energy carrier EUCalc]],$AE$11:$BI$24,COLUMN()-COLUMN($AD$29),FALSE)*eurostat_totals[[#This Row],[2020 1]]</f>
        <v>52.342415287999991</v>
      </c>
      <c r="BA105" s="117">
        <f ca="1">VLOOKUP(eurostat_totals[[#This Row],[energy carrier EUCalc]],$AE$11:$BI$24,COLUMN()-COLUMN($AD$29),FALSE)*eurostat_totals[[#This Row],[2020 1]]</f>
        <v>51.891187569999985</v>
      </c>
      <c r="BB105" s="117">
        <f ca="1">VLOOKUP(eurostat_totals[[#This Row],[energy carrier EUCalc]],$AE$11:$BI$24,COLUMN()-COLUMN($AD$29),FALSE)*eurostat_totals[[#This Row],[2020 1]]</f>
        <v>18.951564155999996</v>
      </c>
      <c r="BC105" s="117">
        <f>VLOOKUP(eurostat_totals[[#This Row],[energy carrier EUCalc]],$AE$11:$BI$24,COLUMN()-COLUMN($AD$29),FALSE)*eurostat_totals[[#This Row],[2020 1]]</f>
        <v>54.147326159999992</v>
      </c>
      <c r="BD105" s="117">
        <f ca="1">VLOOKUP(eurostat_totals[[#This Row],[energy carrier EUCalc]],$AE$11:$BI$24,COLUMN()-COLUMN($AD$29),FALSE)*eurostat_totals[[#This Row],[2020 1]]</f>
        <v>53.696098441999993</v>
      </c>
      <c r="BE105" s="117">
        <f ca="1">VLOOKUP(eurostat_totals[[#This Row],[energy carrier EUCalc]],$AE$11:$BI$24,COLUMN()-COLUMN($AD$29),FALSE)*eurostat_totals[[#This Row],[2020 1]]</f>
        <v>53.244870723999995</v>
      </c>
      <c r="BF105" s="117">
        <f ca="1">VLOOKUP(eurostat_totals[[#This Row],[energy carrier EUCalc]],$AE$11:$BI$24,COLUMN()-COLUMN($AD$29),FALSE)*eurostat_totals[[#This Row],[2020 1]]</f>
        <v>52.793643005999996</v>
      </c>
      <c r="BG105" s="117">
        <f ca="1">VLOOKUP(eurostat_totals[[#This Row],[energy carrier EUCalc]],$AE$11:$BI$24,COLUMN()-COLUMN($AD$29),FALSE)*eurostat_totals[[#This Row],[2020 1]]</f>
        <v>52.342415287999991</v>
      </c>
      <c r="BH105" s="117">
        <f ca="1">VLOOKUP(eurostat_totals[[#This Row],[energy carrier EUCalc]],$AE$11:$BI$24,COLUMN()-COLUMN($AD$29),FALSE)*eurostat_totals[[#This Row],[2020 1]]</f>
        <v>51.891187569999985</v>
      </c>
      <c r="BI105" s="117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117" t="str">
        <f t="shared" si="121"/>
        <v>gas-ff-naturalIreland</v>
      </c>
      <c r="B106" s="6" t="s">
        <v>33</v>
      </c>
      <c r="C106" t="s">
        <v>18</v>
      </c>
      <c r="D106" s="120">
        <v>3124.7976698871494</v>
      </c>
      <c r="E106" s="120">
        <v>3566.6645391544557</v>
      </c>
      <c r="F106" s="120">
        <v>3765.6488927585433</v>
      </c>
      <c r="G106" s="120">
        <v>4018.1896561083699</v>
      </c>
      <c r="H106" s="120">
        <v>4440.7318795824722</v>
      </c>
      <c r="I106" s="120">
        <v>4797.9321860071777</v>
      </c>
      <c r="J106" s="120">
        <v>4764.4339598536262</v>
      </c>
      <c r="K106" s="120">
        <v>4640.1971079658933</v>
      </c>
      <c r="L106" s="120">
        <v>5116.4832008454741</v>
      </c>
      <c r="M106" s="120">
        <v>5628.6392920953167</v>
      </c>
      <c r="N106" s="120">
        <v>6154.3495317863662</v>
      </c>
      <c r="O106" s="120">
        <v>6627.0330832928657</v>
      </c>
      <c r="P106" s="120">
        <v>6525.0710951795845</v>
      </c>
      <c r="Q106" s="120">
        <v>7148.9234391480195</v>
      </c>
      <c r="R106" s="120">
        <v>7680.5247042732826</v>
      </c>
      <c r="S106" s="120">
        <v>7771.4117769994882</v>
      </c>
      <c r="T106" s="120">
        <v>8312.6400080183812</v>
      </c>
      <c r="U106" s="120">
        <v>7417.1444033716143</v>
      </c>
      <c r="V106" s="120">
        <v>8174.987283393456</v>
      </c>
      <c r="W106" s="120">
        <v>7378.1177473249591</v>
      </c>
      <c r="X106" s="120">
        <v>8309.5571685401428</v>
      </c>
      <c r="Y106" s="120">
        <v>6316.5464285192338</v>
      </c>
      <c r="Z106" s="120">
        <v>6714.0237328973035</v>
      </c>
      <c r="AA106" s="120">
        <v>6698.5092826863538</v>
      </c>
      <c r="AB106" s="120">
        <v>5776.2253160633045</v>
      </c>
      <c r="AC106" s="120">
        <v>5985.2487558040411</v>
      </c>
      <c r="AD106" s="120">
        <v>5639.8082782455012</v>
      </c>
      <c r="AE106" s="120">
        <v>5630.9035366252119</v>
      </c>
      <c r="AF106" s="120">
        <f t="shared" si="118"/>
        <v>5414.2794973707933</v>
      </c>
      <c r="AG106" s="120">
        <f t="shared" si="119"/>
        <v>5157.4335403076811</v>
      </c>
      <c r="AH106" s="120">
        <f t="shared" si="120"/>
        <v>5033.6751851565568</v>
      </c>
      <c r="AI106" s="120">
        <f ca="1">VLOOKUP(eurostat_totals[[#This Row],[energy carrier EUCalc]],$AE$11:$BI$24,COLUMN()-COLUMN($AD$29),FALSE)*eurostat_totals[[#This Row],[2020 1]]</f>
        <v>4991.727891946919</v>
      </c>
      <c r="AJ106" s="120">
        <f ca="1">VLOOKUP(eurostat_totals[[#This Row],[energy carrier EUCalc]],$AE$11:$BI$24,COLUMN()-COLUMN($AD$29),FALSE)*eurostat_totals[[#This Row],[2020 1]]</f>
        <v>4949.7805987372813</v>
      </c>
      <c r="AK106" s="120">
        <f ca="1">VLOOKUP(eurostat_totals[[#This Row],[energy carrier EUCalc]],$AE$11:$BI$24,COLUMN()-COLUMN($AD$29),FALSE)*eurostat_totals[[#This Row],[2020 1]]</f>
        <v>4907.8333055276435</v>
      </c>
      <c r="AL106" s="120">
        <f ca="1">VLOOKUP(eurostat_totals[[#This Row],[energy carrier EUCalc]],$AE$11:$BI$24,COLUMN()-COLUMN($AD$29),FALSE)*eurostat_totals[[#This Row],[2020 1]]</f>
        <v>4865.8860123180048</v>
      </c>
      <c r="AM106" s="120">
        <f ca="1">VLOOKUP(eurostat_totals[[#This Row],[energy carrier EUCalc]],$AE$11:$BI$24,COLUMN()-COLUMN($AD$29),FALSE)*eurostat_totals[[#This Row],[2020 1]]</f>
        <v>4823.938719108367</v>
      </c>
      <c r="AN106" s="120">
        <f ca="1">VLOOKUP(eurostat_totals[[#This Row],[energy carrier EUCalc]],$AE$11:$BI$24,COLUMN()-COLUMN($AD$29),FALSE)*eurostat_totals[[#This Row],[2020 1]]</f>
        <v>4781.9914258987292</v>
      </c>
      <c r="AO106" s="120">
        <f>VLOOKUP(eurostat_totals[[#This Row],[energy carrier EUCalc]],$AE$11:$BI$24,COLUMN()-COLUMN($AD$29),FALSE)*eurostat_totals[[#This Row],[2020 1]]</f>
        <v>5033.6751851565568</v>
      </c>
      <c r="AP106" s="120">
        <f ca="1">VLOOKUP(eurostat_totals[[#This Row],[energy carrier EUCalc]],$AE$11:$BI$24,COLUMN()-COLUMN($AD$29),FALSE)*eurostat_totals[[#This Row],[2020 1]]</f>
        <v>4991.727891946919</v>
      </c>
      <c r="AQ106" s="120">
        <f ca="1">VLOOKUP(eurostat_totals[[#This Row],[energy carrier EUCalc]],$AE$11:$BI$24,COLUMN()-COLUMN($AD$29),FALSE)*eurostat_totals[[#This Row],[2020 1]]</f>
        <v>4949.7805987372813</v>
      </c>
      <c r="AR106" s="117">
        <f ca="1">VLOOKUP(eurostat_totals[[#This Row],[energy carrier EUCalc]],$AE$11:$BI$24,COLUMN()-COLUMN($AD$29),FALSE)*eurostat_totals[[#This Row],[2020 1]]</f>
        <v>4907.8333055276435</v>
      </c>
      <c r="AS106" s="117">
        <f ca="1">VLOOKUP(eurostat_totals[[#This Row],[energy carrier EUCalc]],$AE$11:$BI$24,COLUMN()-COLUMN($AD$29),FALSE)*eurostat_totals[[#This Row],[2020 1]]</f>
        <v>4865.8860123180048</v>
      </c>
      <c r="AT106" s="117">
        <f ca="1">VLOOKUP(eurostat_totals[[#This Row],[energy carrier EUCalc]],$AE$11:$BI$24,COLUMN()-COLUMN($AD$29),FALSE)*eurostat_totals[[#This Row],[2020 1]]</f>
        <v>4823.938719108367</v>
      </c>
      <c r="AU106" s="117">
        <f ca="1">VLOOKUP(eurostat_totals[[#This Row],[energy carrier EUCalc]],$AE$11:$BI$24,COLUMN()-COLUMN($AD$29),FALSE)*eurostat_totals[[#This Row],[2020 1]]</f>
        <v>2516.8375925782784</v>
      </c>
      <c r="AV106" s="117">
        <f>VLOOKUP(eurostat_totals[[#This Row],[energy carrier EUCalc]],$AE$11:$BI$24,COLUMN()-COLUMN($AD$29),FALSE)*eurostat_totals[[#This Row],[2020 1]]</f>
        <v>5033.6751851565568</v>
      </c>
      <c r="AW106" s="117">
        <f ca="1">VLOOKUP(eurostat_totals[[#This Row],[energy carrier EUCalc]],$AE$11:$BI$24,COLUMN()-COLUMN($AD$29),FALSE)*eurostat_totals[[#This Row],[2020 1]]</f>
        <v>4991.727891946919</v>
      </c>
      <c r="AX106" s="117">
        <f ca="1">VLOOKUP(eurostat_totals[[#This Row],[energy carrier EUCalc]],$AE$11:$BI$24,COLUMN()-COLUMN($AD$29),FALSE)*eurostat_totals[[#This Row],[2020 1]]</f>
        <v>4949.7805987372813</v>
      </c>
      <c r="AY106" s="117">
        <f ca="1">VLOOKUP(eurostat_totals[[#This Row],[energy carrier EUCalc]],$AE$11:$BI$24,COLUMN()-COLUMN($AD$29),FALSE)*eurostat_totals[[#This Row],[2020 1]]</f>
        <v>4907.8333055276435</v>
      </c>
      <c r="AZ106" s="117">
        <f ca="1">VLOOKUP(eurostat_totals[[#This Row],[energy carrier EUCalc]],$AE$11:$BI$24,COLUMN()-COLUMN($AD$29),FALSE)*eurostat_totals[[#This Row],[2020 1]]</f>
        <v>4865.8860123180048</v>
      </c>
      <c r="BA106" s="117">
        <f ca="1">VLOOKUP(eurostat_totals[[#This Row],[energy carrier EUCalc]],$AE$11:$BI$24,COLUMN()-COLUMN($AD$29),FALSE)*eurostat_totals[[#This Row],[2020 1]]</f>
        <v>4823.938719108367</v>
      </c>
      <c r="BB106" s="117">
        <f ca="1">VLOOKUP(eurostat_totals[[#This Row],[energy carrier EUCalc]],$AE$11:$BI$24,COLUMN()-COLUMN($AD$29),FALSE)*eurostat_totals[[#This Row],[2020 1]]</f>
        <v>1761.7863148047948</v>
      </c>
      <c r="BC106" s="117">
        <f>VLOOKUP(eurostat_totals[[#This Row],[energy carrier EUCalc]],$AE$11:$BI$24,COLUMN()-COLUMN($AD$29),FALSE)*eurostat_totals[[#This Row],[2020 1]]</f>
        <v>5033.6751851565568</v>
      </c>
      <c r="BD106" s="117">
        <f ca="1">VLOOKUP(eurostat_totals[[#This Row],[energy carrier EUCalc]],$AE$11:$BI$24,COLUMN()-COLUMN($AD$29),FALSE)*eurostat_totals[[#This Row],[2020 1]]</f>
        <v>4991.727891946919</v>
      </c>
      <c r="BE106" s="117">
        <f ca="1">VLOOKUP(eurostat_totals[[#This Row],[energy carrier EUCalc]],$AE$11:$BI$24,COLUMN()-COLUMN($AD$29),FALSE)*eurostat_totals[[#This Row],[2020 1]]</f>
        <v>4949.7805987372813</v>
      </c>
      <c r="BF106" s="117">
        <f ca="1">VLOOKUP(eurostat_totals[[#This Row],[energy carrier EUCalc]],$AE$11:$BI$24,COLUMN()-COLUMN($AD$29),FALSE)*eurostat_totals[[#This Row],[2020 1]]</f>
        <v>4907.8333055276435</v>
      </c>
      <c r="BG106" s="117">
        <f ca="1">VLOOKUP(eurostat_totals[[#This Row],[energy carrier EUCalc]],$AE$11:$BI$24,COLUMN()-COLUMN($AD$29),FALSE)*eurostat_totals[[#This Row],[2020 1]]</f>
        <v>4865.8860123180048</v>
      </c>
      <c r="BH106" s="117">
        <f ca="1">VLOOKUP(eurostat_totals[[#This Row],[energy carrier EUCalc]],$AE$11:$BI$24,COLUMN()-COLUMN($AD$29),FALSE)*eurostat_totals[[#This Row],[2020 1]]</f>
        <v>4823.938719108367</v>
      </c>
      <c r="BI106" s="117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117" t="str">
        <f t="shared" si="121"/>
        <v>gas-ff-naturalItaly</v>
      </c>
      <c r="B107" s="6" t="s">
        <v>33</v>
      </c>
      <c r="C107" t="s">
        <v>5</v>
      </c>
      <c r="D107" s="120">
        <v>156920.56530461853</v>
      </c>
      <c r="E107" s="120">
        <v>172235.99782992669</v>
      </c>
      <c r="F107" s="120">
        <v>161055.61081192666</v>
      </c>
      <c r="G107" s="120">
        <v>161151.89123489591</v>
      </c>
      <c r="H107" s="120">
        <v>140440.4738400736</v>
      </c>
      <c r="I107" s="120">
        <v>156409.39510634297</v>
      </c>
      <c r="J107" s="120">
        <v>160795.87542904125</v>
      </c>
      <c r="K107" s="120">
        <v>152478.68369886975</v>
      </c>
      <c r="L107" s="120">
        <v>161648.67788949696</v>
      </c>
      <c r="M107" s="120">
        <v>167842.44123493886</v>
      </c>
      <c r="N107" s="120">
        <v>158788.95528806953</v>
      </c>
      <c r="O107" s="120">
        <v>169767.70191518014</v>
      </c>
      <c r="P107" s="120">
        <v>158371.05182759248</v>
      </c>
      <c r="Q107" s="120">
        <v>174836.40665001358</v>
      </c>
      <c r="R107" s="120">
        <v>179878.894440045</v>
      </c>
      <c r="S107" s="120">
        <v>191285.20675973615</v>
      </c>
      <c r="T107" s="120">
        <v>169301.73818650705</v>
      </c>
      <c r="U107" s="120">
        <v>153329.82168010119</v>
      </c>
      <c r="V107" s="120">
        <v>154722.8371715614</v>
      </c>
      <c r="W107" s="120">
        <v>161847.18872990701</v>
      </c>
      <c r="X107" s="120">
        <v>177589.06107039048</v>
      </c>
      <c r="Y107" s="120">
        <v>162782.12344078976</v>
      </c>
      <c r="Z107" s="120">
        <v>166423.27392104271</v>
      </c>
      <c r="AA107" s="120">
        <v>165792.14479375433</v>
      </c>
      <c r="AB107" s="120">
        <v>127765.88624077068</v>
      </c>
      <c r="AC107" s="120">
        <v>150434.8840790758</v>
      </c>
      <c r="AD107" s="120">
        <v>150635.5579137156</v>
      </c>
      <c r="AE107" s="120">
        <v>150333.06676189919</v>
      </c>
      <c r="AF107" s="120">
        <f t="shared" si="118"/>
        <v>147115.02533007049</v>
      </c>
      <c r="AG107" s="120">
        <f t="shared" si="119"/>
        <v>143379.60143733374</v>
      </c>
      <c r="AH107" s="120">
        <f t="shared" si="120"/>
        <v>146502.34447664634</v>
      </c>
      <c r="AI107" s="120">
        <f ca="1">VLOOKUP(eurostat_totals[[#This Row],[energy carrier EUCalc]],$AE$11:$BI$24,COLUMN()-COLUMN($AD$29),FALSE)*eurostat_totals[[#This Row],[2020 1]]</f>
        <v>145281.49160600762</v>
      </c>
      <c r="AJ107" s="120">
        <f ca="1">VLOOKUP(eurostat_totals[[#This Row],[energy carrier EUCalc]],$AE$11:$BI$24,COLUMN()-COLUMN($AD$29),FALSE)*eurostat_totals[[#This Row],[2020 1]]</f>
        <v>144060.63873536891</v>
      </c>
      <c r="AK107" s="120">
        <f ca="1">VLOOKUP(eurostat_totals[[#This Row],[energy carrier EUCalc]],$AE$11:$BI$24,COLUMN()-COLUMN($AD$29),FALSE)*eurostat_totals[[#This Row],[2020 1]]</f>
        <v>142839.78586473019</v>
      </c>
      <c r="AL107" s="120">
        <f ca="1">VLOOKUP(eurostat_totals[[#This Row],[energy carrier EUCalc]],$AE$11:$BI$24,COLUMN()-COLUMN($AD$29),FALSE)*eurostat_totals[[#This Row],[2020 1]]</f>
        <v>141618.93299409145</v>
      </c>
      <c r="AM107" s="120">
        <f ca="1">VLOOKUP(eurostat_totals[[#This Row],[energy carrier EUCalc]],$AE$11:$BI$24,COLUMN()-COLUMN($AD$29),FALSE)*eurostat_totals[[#This Row],[2020 1]]</f>
        <v>140398.08012345273</v>
      </c>
      <c r="AN107" s="120">
        <f ca="1">VLOOKUP(eurostat_totals[[#This Row],[energy carrier EUCalc]],$AE$11:$BI$24,COLUMN()-COLUMN($AD$29),FALSE)*eurostat_totals[[#This Row],[2020 1]]</f>
        <v>139177.22725281402</v>
      </c>
      <c r="AO107" s="120">
        <f>VLOOKUP(eurostat_totals[[#This Row],[energy carrier EUCalc]],$AE$11:$BI$24,COLUMN()-COLUMN($AD$29),FALSE)*eurostat_totals[[#This Row],[2020 1]]</f>
        <v>146502.34447664634</v>
      </c>
      <c r="AP107" s="120">
        <f ca="1">VLOOKUP(eurostat_totals[[#This Row],[energy carrier EUCalc]],$AE$11:$BI$24,COLUMN()-COLUMN($AD$29),FALSE)*eurostat_totals[[#This Row],[2020 1]]</f>
        <v>145281.49160600762</v>
      </c>
      <c r="AQ107" s="120">
        <f ca="1">VLOOKUP(eurostat_totals[[#This Row],[energy carrier EUCalc]],$AE$11:$BI$24,COLUMN()-COLUMN($AD$29),FALSE)*eurostat_totals[[#This Row],[2020 1]]</f>
        <v>144060.63873536891</v>
      </c>
      <c r="AR107" s="117">
        <f ca="1">VLOOKUP(eurostat_totals[[#This Row],[energy carrier EUCalc]],$AE$11:$BI$24,COLUMN()-COLUMN($AD$29),FALSE)*eurostat_totals[[#This Row],[2020 1]]</f>
        <v>142839.78586473019</v>
      </c>
      <c r="AS107" s="117">
        <f ca="1">VLOOKUP(eurostat_totals[[#This Row],[energy carrier EUCalc]],$AE$11:$BI$24,COLUMN()-COLUMN($AD$29),FALSE)*eurostat_totals[[#This Row],[2020 1]]</f>
        <v>141618.93299409145</v>
      </c>
      <c r="AT107" s="117">
        <f ca="1">VLOOKUP(eurostat_totals[[#This Row],[energy carrier EUCalc]],$AE$11:$BI$24,COLUMN()-COLUMN($AD$29),FALSE)*eurostat_totals[[#This Row],[2020 1]]</f>
        <v>140398.08012345273</v>
      </c>
      <c r="AU107" s="117">
        <f ca="1">VLOOKUP(eurostat_totals[[#This Row],[energy carrier EUCalc]],$AE$11:$BI$24,COLUMN()-COLUMN($AD$29),FALSE)*eurostat_totals[[#This Row],[2020 1]]</f>
        <v>73251.172238323168</v>
      </c>
      <c r="AV107" s="117">
        <f>VLOOKUP(eurostat_totals[[#This Row],[energy carrier EUCalc]],$AE$11:$BI$24,COLUMN()-COLUMN($AD$29),FALSE)*eurostat_totals[[#This Row],[2020 1]]</f>
        <v>146502.34447664634</v>
      </c>
      <c r="AW107" s="117">
        <f ca="1">VLOOKUP(eurostat_totals[[#This Row],[energy carrier EUCalc]],$AE$11:$BI$24,COLUMN()-COLUMN($AD$29),FALSE)*eurostat_totals[[#This Row],[2020 1]]</f>
        <v>145281.49160600762</v>
      </c>
      <c r="AX107" s="117">
        <f ca="1">VLOOKUP(eurostat_totals[[#This Row],[energy carrier EUCalc]],$AE$11:$BI$24,COLUMN()-COLUMN($AD$29),FALSE)*eurostat_totals[[#This Row],[2020 1]]</f>
        <v>144060.63873536891</v>
      </c>
      <c r="AY107" s="117">
        <f ca="1">VLOOKUP(eurostat_totals[[#This Row],[energy carrier EUCalc]],$AE$11:$BI$24,COLUMN()-COLUMN($AD$29),FALSE)*eurostat_totals[[#This Row],[2020 1]]</f>
        <v>142839.78586473019</v>
      </c>
      <c r="AZ107" s="117">
        <f ca="1">VLOOKUP(eurostat_totals[[#This Row],[energy carrier EUCalc]],$AE$11:$BI$24,COLUMN()-COLUMN($AD$29),FALSE)*eurostat_totals[[#This Row],[2020 1]]</f>
        <v>141618.93299409145</v>
      </c>
      <c r="BA107" s="117">
        <f ca="1">VLOOKUP(eurostat_totals[[#This Row],[energy carrier EUCalc]],$AE$11:$BI$24,COLUMN()-COLUMN($AD$29),FALSE)*eurostat_totals[[#This Row],[2020 1]]</f>
        <v>140398.08012345273</v>
      </c>
      <c r="BB107" s="117">
        <f ca="1">VLOOKUP(eurostat_totals[[#This Row],[energy carrier EUCalc]],$AE$11:$BI$24,COLUMN()-COLUMN($AD$29),FALSE)*eurostat_totals[[#This Row],[2020 1]]</f>
        <v>51275.820566826216</v>
      </c>
      <c r="BC107" s="117">
        <f>VLOOKUP(eurostat_totals[[#This Row],[energy carrier EUCalc]],$AE$11:$BI$24,COLUMN()-COLUMN($AD$29),FALSE)*eurostat_totals[[#This Row],[2020 1]]</f>
        <v>146502.34447664634</v>
      </c>
      <c r="BD107" s="117">
        <f ca="1">VLOOKUP(eurostat_totals[[#This Row],[energy carrier EUCalc]],$AE$11:$BI$24,COLUMN()-COLUMN($AD$29),FALSE)*eurostat_totals[[#This Row],[2020 1]]</f>
        <v>145281.49160600762</v>
      </c>
      <c r="BE107" s="117">
        <f ca="1">VLOOKUP(eurostat_totals[[#This Row],[energy carrier EUCalc]],$AE$11:$BI$24,COLUMN()-COLUMN($AD$29),FALSE)*eurostat_totals[[#This Row],[2020 1]]</f>
        <v>144060.63873536891</v>
      </c>
      <c r="BF107" s="117">
        <f ca="1">VLOOKUP(eurostat_totals[[#This Row],[energy carrier EUCalc]],$AE$11:$BI$24,COLUMN()-COLUMN($AD$29),FALSE)*eurostat_totals[[#This Row],[2020 1]]</f>
        <v>142839.78586473019</v>
      </c>
      <c r="BG107" s="117">
        <f ca="1">VLOOKUP(eurostat_totals[[#This Row],[energy carrier EUCalc]],$AE$11:$BI$24,COLUMN()-COLUMN($AD$29),FALSE)*eurostat_totals[[#This Row],[2020 1]]</f>
        <v>141618.93299409145</v>
      </c>
      <c r="BH107" s="117">
        <f ca="1">VLOOKUP(eurostat_totals[[#This Row],[energy carrier EUCalc]],$AE$11:$BI$24,COLUMN()-COLUMN($AD$29),FALSE)*eurostat_totals[[#This Row],[2020 1]]</f>
        <v>140398.08012345273</v>
      </c>
      <c r="BI107" s="117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117" t="str">
        <f t="shared" si="121"/>
        <v>gas-ff-naturalLatvia</v>
      </c>
      <c r="B108" s="6" t="s">
        <v>33</v>
      </c>
      <c r="C108" t="s">
        <v>23</v>
      </c>
      <c r="D108" s="120">
        <v>1378.9358311400056</v>
      </c>
      <c r="E108" s="120">
        <v>1547.703171746718</v>
      </c>
      <c r="F108" s="120">
        <v>1548.4260566603407</v>
      </c>
      <c r="G108" s="120">
        <v>1421.4546074230718</v>
      </c>
      <c r="H108" s="120">
        <v>1124.4277680966366</v>
      </c>
      <c r="I108" s="120">
        <v>876.34023742244131</v>
      </c>
      <c r="J108" s="120">
        <v>790.15921235657845</v>
      </c>
      <c r="K108" s="120">
        <v>694.68583031015032</v>
      </c>
      <c r="L108" s="120">
        <v>682.85680445087371</v>
      </c>
      <c r="M108" s="120">
        <v>664.62696126552191</v>
      </c>
      <c r="N108" s="120">
        <v>623.15965394772445</v>
      </c>
      <c r="O108" s="120">
        <v>718.7052493015525</v>
      </c>
      <c r="P108" s="120">
        <v>774.61320349393532</v>
      </c>
      <c r="Q108" s="120">
        <v>851.71450161036114</v>
      </c>
      <c r="R108" s="120">
        <v>906.19028207919462</v>
      </c>
      <c r="S108" s="120">
        <v>958.1933280239266</v>
      </c>
      <c r="T108" s="120">
        <v>976.56887289073507</v>
      </c>
      <c r="U108" s="120">
        <v>1027.6370859519793</v>
      </c>
      <c r="V108" s="120">
        <v>1038.9445293895978</v>
      </c>
      <c r="W108" s="120">
        <v>1089.2920381338135</v>
      </c>
      <c r="X108" s="120">
        <v>1301.5134384276937</v>
      </c>
      <c r="Y108" s="120">
        <v>1148.1410940899218</v>
      </c>
      <c r="Z108" s="120">
        <v>1154.3647774423573</v>
      </c>
      <c r="AA108" s="120">
        <v>1070.6832376690761</v>
      </c>
      <c r="AB108" s="120">
        <v>1054.9425203175749</v>
      </c>
      <c r="AC108" s="120">
        <v>1010.1933046220156</v>
      </c>
      <c r="AD108" s="120">
        <v>1083.5369153373745</v>
      </c>
      <c r="AE108" s="120">
        <v>1148.2765647336116</v>
      </c>
      <c r="AF108" s="120">
        <f t="shared" si="118"/>
        <v>1147.0589221918624</v>
      </c>
      <c r="AG108" s="120">
        <f t="shared" si="119"/>
        <v>1162.3340590964197</v>
      </c>
      <c r="AH108" s="120">
        <f t="shared" si="120"/>
        <v>1183.8123668521887</v>
      </c>
      <c r="AI108" s="120">
        <f ca="1">VLOOKUP(eurostat_totals[[#This Row],[energy carrier EUCalc]],$AE$11:$BI$24,COLUMN()-COLUMN($AD$29),FALSE)*eurostat_totals[[#This Row],[2020 1]]</f>
        <v>1173.9472637950871</v>
      </c>
      <c r="AJ108" s="120">
        <f ca="1">VLOOKUP(eurostat_totals[[#This Row],[energy carrier EUCalc]],$AE$11:$BI$24,COLUMN()-COLUMN($AD$29),FALSE)*eurostat_totals[[#This Row],[2020 1]]</f>
        <v>1164.0821607379855</v>
      </c>
      <c r="AK108" s="120">
        <f ca="1">VLOOKUP(eurostat_totals[[#This Row],[energy carrier EUCalc]],$AE$11:$BI$24,COLUMN()-COLUMN($AD$29),FALSE)*eurostat_totals[[#This Row],[2020 1]]</f>
        <v>1154.2170576808842</v>
      </c>
      <c r="AL108" s="120">
        <f ca="1">VLOOKUP(eurostat_totals[[#This Row],[energy carrier EUCalc]],$AE$11:$BI$24,COLUMN()-COLUMN($AD$29),FALSE)*eurostat_totals[[#This Row],[2020 1]]</f>
        <v>1144.3519546237824</v>
      </c>
      <c r="AM108" s="120">
        <f ca="1">VLOOKUP(eurostat_totals[[#This Row],[energy carrier EUCalc]],$AE$11:$BI$24,COLUMN()-COLUMN($AD$29),FALSE)*eurostat_totals[[#This Row],[2020 1]]</f>
        <v>1134.4868515666808</v>
      </c>
      <c r="AN108" s="120">
        <f ca="1">VLOOKUP(eurostat_totals[[#This Row],[energy carrier EUCalc]],$AE$11:$BI$24,COLUMN()-COLUMN($AD$29),FALSE)*eurostat_totals[[#This Row],[2020 1]]</f>
        <v>1124.6217485095792</v>
      </c>
      <c r="AO108" s="120">
        <f>VLOOKUP(eurostat_totals[[#This Row],[energy carrier EUCalc]],$AE$11:$BI$24,COLUMN()-COLUMN($AD$29),FALSE)*eurostat_totals[[#This Row],[2020 1]]</f>
        <v>1183.8123668521887</v>
      </c>
      <c r="AP108" s="120">
        <f ca="1">VLOOKUP(eurostat_totals[[#This Row],[energy carrier EUCalc]],$AE$11:$BI$24,COLUMN()-COLUMN($AD$29),FALSE)*eurostat_totals[[#This Row],[2020 1]]</f>
        <v>1173.9472637950871</v>
      </c>
      <c r="AQ108" s="120">
        <f ca="1">VLOOKUP(eurostat_totals[[#This Row],[energy carrier EUCalc]],$AE$11:$BI$24,COLUMN()-COLUMN($AD$29),FALSE)*eurostat_totals[[#This Row],[2020 1]]</f>
        <v>1164.0821607379855</v>
      </c>
      <c r="AR108" s="117">
        <f ca="1">VLOOKUP(eurostat_totals[[#This Row],[energy carrier EUCalc]],$AE$11:$BI$24,COLUMN()-COLUMN($AD$29),FALSE)*eurostat_totals[[#This Row],[2020 1]]</f>
        <v>1154.2170576808842</v>
      </c>
      <c r="AS108" s="117">
        <f ca="1">VLOOKUP(eurostat_totals[[#This Row],[energy carrier EUCalc]],$AE$11:$BI$24,COLUMN()-COLUMN($AD$29),FALSE)*eurostat_totals[[#This Row],[2020 1]]</f>
        <v>1144.3519546237824</v>
      </c>
      <c r="AT108" s="117">
        <f ca="1">VLOOKUP(eurostat_totals[[#This Row],[energy carrier EUCalc]],$AE$11:$BI$24,COLUMN()-COLUMN($AD$29),FALSE)*eurostat_totals[[#This Row],[2020 1]]</f>
        <v>1134.4868515666808</v>
      </c>
      <c r="AU108" s="117">
        <f ca="1">VLOOKUP(eurostat_totals[[#This Row],[energy carrier EUCalc]],$AE$11:$BI$24,COLUMN()-COLUMN($AD$29),FALSE)*eurostat_totals[[#This Row],[2020 1]]</f>
        <v>591.90618342609434</v>
      </c>
      <c r="AV108" s="117">
        <f>VLOOKUP(eurostat_totals[[#This Row],[energy carrier EUCalc]],$AE$11:$BI$24,COLUMN()-COLUMN($AD$29),FALSE)*eurostat_totals[[#This Row],[2020 1]]</f>
        <v>1183.8123668521887</v>
      </c>
      <c r="AW108" s="117">
        <f ca="1">VLOOKUP(eurostat_totals[[#This Row],[energy carrier EUCalc]],$AE$11:$BI$24,COLUMN()-COLUMN($AD$29),FALSE)*eurostat_totals[[#This Row],[2020 1]]</f>
        <v>1173.9472637950871</v>
      </c>
      <c r="AX108" s="117">
        <f ca="1">VLOOKUP(eurostat_totals[[#This Row],[energy carrier EUCalc]],$AE$11:$BI$24,COLUMN()-COLUMN($AD$29),FALSE)*eurostat_totals[[#This Row],[2020 1]]</f>
        <v>1164.0821607379855</v>
      </c>
      <c r="AY108" s="117">
        <f ca="1">VLOOKUP(eurostat_totals[[#This Row],[energy carrier EUCalc]],$AE$11:$BI$24,COLUMN()-COLUMN($AD$29),FALSE)*eurostat_totals[[#This Row],[2020 1]]</f>
        <v>1154.2170576808842</v>
      </c>
      <c r="AZ108" s="117">
        <f ca="1">VLOOKUP(eurostat_totals[[#This Row],[energy carrier EUCalc]],$AE$11:$BI$24,COLUMN()-COLUMN($AD$29),FALSE)*eurostat_totals[[#This Row],[2020 1]]</f>
        <v>1144.3519546237824</v>
      </c>
      <c r="BA108" s="117">
        <f ca="1">VLOOKUP(eurostat_totals[[#This Row],[energy carrier EUCalc]],$AE$11:$BI$24,COLUMN()-COLUMN($AD$29),FALSE)*eurostat_totals[[#This Row],[2020 1]]</f>
        <v>1134.4868515666808</v>
      </c>
      <c r="BB108" s="117">
        <f ca="1">VLOOKUP(eurostat_totals[[#This Row],[energy carrier EUCalc]],$AE$11:$BI$24,COLUMN()-COLUMN($AD$29),FALSE)*eurostat_totals[[#This Row],[2020 1]]</f>
        <v>414.334328398266</v>
      </c>
      <c r="BC108" s="117">
        <f>VLOOKUP(eurostat_totals[[#This Row],[energy carrier EUCalc]],$AE$11:$BI$24,COLUMN()-COLUMN($AD$29),FALSE)*eurostat_totals[[#This Row],[2020 1]]</f>
        <v>1183.8123668521887</v>
      </c>
      <c r="BD108" s="117">
        <f ca="1">VLOOKUP(eurostat_totals[[#This Row],[energy carrier EUCalc]],$AE$11:$BI$24,COLUMN()-COLUMN($AD$29),FALSE)*eurostat_totals[[#This Row],[2020 1]]</f>
        <v>1173.9472637950871</v>
      </c>
      <c r="BE108" s="117">
        <f ca="1">VLOOKUP(eurostat_totals[[#This Row],[energy carrier EUCalc]],$AE$11:$BI$24,COLUMN()-COLUMN($AD$29),FALSE)*eurostat_totals[[#This Row],[2020 1]]</f>
        <v>1164.0821607379855</v>
      </c>
      <c r="BF108" s="117">
        <f ca="1">VLOOKUP(eurostat_totals[[#This Row],[energy carrier EUCalc]],$AE$11:$BI$24,COLUMN()-COLUMN($AD$29),FALSE)*eurostat_totals[[#This Row],[2020 1]]</f>
        <v>1154.2170576808842</v>
      </c>
      <c r="BG108" s="117">
        <f ca="1">VLOOKUP(eurostat_totals[[#This Row],[energy carrier EUCalc]],$AE$11:$BI$24,COLUMN()-COLUMN($AD$29),FALSE)*eurostat_totals[[#This Row],[2020 1]]</f>
        <v>1144.3519546237824</v>
      </c>
      <c r="BH108" s="117">
        <f ca="1">VLOOKUP(eurostat_totals[[#This Row],[energy carrier EUCalc]],$AE$11:$BI$24,COLUMN()-COLUMN($AD$29),FALSE)*eurostat_totals[[#This Row],[2020 1]]</f>
        <v>1134.4868515666808</v>
      </c>
      <c r="BI108" s="117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117" t="str">
        <f t="shared" si="121"/>
        <v>gas-ff-naturalLithuania</v>
      </c>
      <c r="B109" s="6" t="s">
        <v>33</v>
      </c>
      <c r="C109" t="s">
        <v>24</v>
      </c>
      <c r="D109" s="120">
        <v>1842.5418572887943</v>
      </c>
      <c r="E109" s="120">
        <v>2485.080200093736</v>
      </c>
      <c r="F109" s="120">
        <v>1887.7660178372951</v>
      </c>
      <c r="G109" s="120">
        <v>1818.7772257552476</v>
      </c>
      <c r="H109" s="120">
        <v>1595.6545964444974</v>
      </c>
      <c r="I109" s="120">
        <v>1313.7903568492711</v>
      </c>
      <c r="J109" s="120">
        <v>1171.2025676479925</v>
      </c>
      <c r="K109" s="120">
        <v>1097.9116020457222</v>
      </c>
      <c r="L109" s="120">
        <v>972.65571953211941</v>
      </c>
      <c r="M109" s="120">
        <v>895.62730485738814</v>
      </c>
      <c r="N109" s="120">
        <v>932.91451998552554</v>
      </c>
      <c r="O109" s="120">
        <v>967.95216185908237</v>
      </c>
      <c r="P109" s="120">
        <v>995.71632478320907</v>
      </c>
      <c r="Q109" s="120">
        <v>1052.5893978657825</v>
      </c>
      <c r="R109" s="120">
        <v>1131.1682353231076</v>
      </c>
      <c r="S109" s="120">
        <v>1208.3332047598149</v>
      </c>
      <c r="T109" s="120">
        <v>1266.1091635550306</v>
      </c>
      <c r="U109" s="120">
        <v>1315.6197595045485</v>
      </c>
      <c r="V109" s="120">
        <v>1303.8635129965082</v>
      </c>
      <c r="W109" s="120">
        <v>1298.4513388840865</v>
      </c>
      <c r="X109" s="120">
        <v>1436.850458681741</v>
      </c>
      <c r="Y109" s="120">
        <v>1294.3528599586109</v>
      </c>
      <c r="Z109" s="120">
        <v>1233.5530145333471</v>
      </c>
      <c r="AA109" s="120">
        <v>1102.9996190053782</v>
      </c>
      <c r="AB109" s="120">
        <v>1061.2965671501784</v>
      </c>
      <c r="AC109" s="120">
        <v>1057.0237866839254</v>
      </c>
      <c r="AD109" s="120">
        <v>1251.4598164022245</v>
      </c>
      <c r="AE109" s="120">
        <v>1350.6809940800072</v>
      </c>
      <c r="AF109" s="120">
        <f t="shared" si="118"/>
        <v>1374.1065899893392</v>
      </c>
      <c r="AG109" s="120">
        <f t="shared" si="119"/>
        <v>1428.3279841861315</v>
      </c>
      <c r="AH109" s="120">
        <f t="shared" si="120"/>
        <v>1501.7342675933221</v>
      </c>
      <c r="AI109" s="120">
        <f ca="1">VLOOKUP(eurostat_totals[[#This Row],[energy carrier EUCalc]],$AE$11:$BI$24,COLUMN()-COLUMN($AD$29),FALSE)*eurostat_totals[[#This Row],[2020 1]]</f>
        <v>1489.2198153633778</v>
      </c>
      <c r="AJ109" s="120">
        <f ca="1">VLOOKUP(eurostat_totals[[#This Row],[energy carrier EUCalc]],$AE$11:$BI$24,COLUMN()-COLUMN($AD$29),FALSE)*eurostat_totals[[#This Row],[2020 1]]</f>
        <v>1476.7053631334336</v>
      </c>
      <c r="AK109" s="120">
        <f ca="1">VLOOKUP(eurostat_totals[[#This Row],[energy carrier EUCalc]],$AE$11:$BI$24,COLUMN()-COLUMN($AD$29),FALSE)*eurostat_totals[[#This Row],[2020 1]]</f>
        <v>1464.1909109034891</v>
      </c>
      <c r="AL109" s="120">
        <f ca="1">VLOOKUP(eurostat_totals[[#This Row],[energy carrier EUCalc]],$AE$11:$BI$24,COLUMN()-COLUMN($AD$29),FALSE)*eurostat_totals[[#This Row],[2020 1]]</f>
        <v>1451.6764586735446</v>
      </c>
      <c r="AM109" s="120">
        <f ca="1">VLOOKUP(eurostat_totals[[#This Row],[energy carrier EUCalc]],$AE$11:$BI$24,COLUMN()-COLUMN($AD$29),FALSE)*eurostat_totals[[#This Row],[2020 1]]</f>
        <v>1439.1620064436001</v>
      </c>
      <c r="AN109" s="120">
        <f ca="1">VLOOKUP(eurostat_totals[[#This Row],[energy carrier EUCalc]],$AE$11:$BI$24,COLUMN()-COLUMN($AD$29),FALSE)*eurostat_totals[[#This Row],[2020 1]]</f>
        <v>1426.6475542136559</v>
      </c>
      <c r="AO109" s="120">
        <f>VLOOKUP(eurostat_totals[[#This Row],[energy carrier EUCalc]],$AE$11:$BI$24,COLUMN()-COLUMN($AD$29),FALSE)*eurostat_totals[[#This Row],[2020 1]]</f>
        <v>1501.7342675933221</v>
      </c>
      <c r="AP109" s="120">
        <f ca="1">VLOOKUP(eurostat_totals[[#This Row],[energy carrier EUCalc]],$AE$11:$BI$24,COLUMN()-COLUMN($AD$29),FALSE)*eurostat_totals[[#This Row],[2020 1]]</f>
        <v>1489.2198153633778</v>
      </c>
      <c r="AQ109" s="120">
        <f ca="1">VLOOKUP(eurostat_totals[[#This Row],[energy carrier EUCalc]],$AE$11:$BI$24,COLUMN()-COLUMN($AD$29),FALSE)*eurostat_totals[[#This Row],[2020 1]]</f>
        <v>1476.7053631334336</v>
      </c>
      <c r="AR109" s="117">
        <f ca="1">VLOOKUP(eurostat_totals[[#This Row],[energy carrier EUCalc]],$AE$11:$BI$24,COLUMN()-COLUMN($AD$29),FALSE)*eurostat_totals[[#This Row],[2020 1]]</f>
        <v>1464.1909109034891</v>
      </c>
      <c r="AS109" s="117">
        <f ca="1">VLOOKUP(eurostat_totals[[#This Row],[energy carrier EUCalc]],$AE$11:$BI$24,COLUMN()-COLUMN($AD$29),FALSE)*eurostat_totals[[#This Row],[2020 1]]</f>
        <v>1451.6764586735446</v>
      </c>
      <c r="AT109" s="117">
        <f ca="1">VLOOKUP(eurostat_totals[[#This Row],[energy carrier EUCalc]],$AE$11:$BI$24,COLUMN()-COLUMN($AD$29),FALSE)*eurostat_totals[[#This Row],[2020 1]]</f>
        <v>1439.1620064436001</v>
      </c>
      <c r="AU109" s="117">
        <f ca="1">VLOOKUP(eurostat_totals[[#This Row],[energy carrier EUCalc]],$AE$11:$BI$24,COLUMN()-COLUMN($AD$29),FALSE)*eurostat_totals[[#This Row],[2020 1]]</f>
        <v>750.86713379666105</v>
      </c>
      <c r="AV109" s="117">
        <f>VLOOKUP(eurostat_totals[[#This Row],[energy carrier EUCalc]],$AE$11:$BI$24,COLUMN()-COLUMN($AD$29),FALSE)*eurostat_totals[[#This Row],[2020 1]]</f>
        <v>1501.7342675933221</v>
      </c>
      <c r="AW109" s="117">
        <f ca="1">VLOOKUP(eurostat_totals[[#This Row],[energy carrier EUCalc]],$AE$11:$BI$24,COLUMN()-COLUMN($AD$29),FALSE)*eurostat_totals[[#This Row],[2020 1]]</f>
        <v>1489.2198153633778</v>
      </c>
      <c r="AX109" s="117">
        <f ca="1">VLOOKUP(eurostat_totals[[#This Row],[energy carrier EUCalc]],$AE$11:$BI$24,COLUMN()-COLUMN($AD$29),FALSE)*eurostat_totals[[#This Row],[2020 1]]</f>
        <v>1476.7053631334336</v>
      </c>
      <c r="AY109" s="117">
        <f ca="1">VLOOKUP(eurostat_totals[[#This Row],[energy carrier EUCalc]],$AE$11:$BI$24,COLUMN()-COLUMN($AD$29),FALSE)*eurostat_totals[[#This Row],[2020 1]]</f>
        <v>1464.1909109034891</v>
      </c>
      <c r="AZ109" s="117">
        <f ca="1">VLOOKUP(eurostat_totals[[#This Row],[energy carrier EUCalc]],$AE$11:$BI$24,COLUMN()-COLUMN($AD$29),FALSE)*eurostat_totals[[#This Row],[2020 1]]</f>
        <v>1451.6764586735446</v>
      </c>
      <c r="BA109" s="117">
        <f ca="1">VLOOKUP(eurostat_totals[[#This Row],[energy carrier EUCalc]],$AE$11:$BI$24,COLUMN()-COLUMN($AD$29),FALSE)*eurostat_totals[[#This Row],[2020 1]]</f>
        <v>1439.1620064436001</v>
      </c>
      <c r="BB109" s="117">
        <f ca="1">VLOOKUP(eurostat_totals[[#This Row],[energy carrier EUCalc]],$AE$11:$BI$24,COLUMN()-COLUMN($AD$29),FALSE)*eurostat_totals[[#This Row],[2020 1]]</f>
        <v>525.60699365766266</v>
      </c>
      <c r="BC109" s="117">
        <f>VLOOKUP(eurostat_totals[[#This Row],[energy carrier EUCalc]],$AE$11:$BI$24,COLUMN()-COLUMN($AD$29),FALSE)*eurostat_totals[[#This Row],[2020 1]]</f>
        <v>1501.7342675933221</v>
      </c>
      <c r="BD109" s="117">
        <f ca="1">VLOOKUP(eurostat_totals[[#This Row],[energy carrier EUCalc]],$AE$11:$BI$24,COLUMN()-COLUMN($AD$29),FALSE)*eurostat_totals[[#This Row],[2020 1]]</f>
        <v>1489.2198153633778</v>
      </c>
      <c r="BE109" s="117">
        <f ca="1">VLOOKUP(eurostat_totals[[#This Row],[energy carrier EUCalc]],$AE$11:$BI$24,COLUMN()-COLUMN($AD$29),FALSE)*eurostat_totals[[#This Row],[2020 1]]</f>
        <v>1476.7053631334336</v>
      </c>
      <c r="BF109" s="117">
        <f ca="1">VLOOKUP(eurostat_totals[[#This Row],[energy carrier EUCalc]],$AE$11:$BI$24,COLUMN()-COLUMN($AD$29),FALSE)*eurostat_totals[[#This Row],[2020 1]]</f>
        <v>1464.1909109034891</v>
      </c>
      <c r="BG109" s="117">
        <f ca="1">VLOOKUP(eurostat_totals[[#This Row],[energy carrier EUCalc]],$AE$11:$BI$24,COLUMN()-COLUMN($AD$29),FALSE)*eurostat_totals[[#This Row],[2020 1]]</f>
        <v>1451.6764586735446</v>
      </c>
      <c r="BH109" s="117">
        <f ca="1">VLOOKUP(eurostat_totals[[#This Row],[energy carrier EUCalc]],$AE$11:$BI$24,COLUMN()-COLUMN($AD$29),FALSE)*eurostat_totals[[#This Row],[2020 1]]</f>
        <v>1439.1620064436001</v>
      </c>
      <c r="BI109" s="117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117" t="str">
        <f t="shared" si="121"/>
        <v>gas-ff-naturalLuxembourg</v>
      </c>
      <c r="B110" s="6" t="s">
        <v>33</v>
      </c>
      <c r="C110" t="s">
        <v>27</v>
      </c>
      <c r="D110" s="120">
        <v>4251.277589429279</v>
      </c>
      <c r="E110" s="120">
        <v>5101.1069929671157</v>
      </c>
      <c r="F110" s="120">
        <v>4739.0537547009963</v>
      </c>
      <c r="G110" s="120">
        <v>4709.4272909096771</v>
      </c>
      <c r="H110" s="120">
        <v>4547.5134358324685</v>
      </c>
      <c r="I110" s="120">
        <v>4617.7359287255949</v>
      </c>
      <c r="J110" s="120">
        <v>5197.1650675013925</v>
      </c>
      <c r="K110" s="120">
        <v>5040.53925309442</v>
      </c>
      <c r="L110" s="120">
        <v>5285.6509749053321</v>
      </c>
      <c r="M110" s="120">
        <v>4765.3404033321676</v>
      </c>
      <c r="N110" s="120">
        <v>3665.1208344831821</v>
      </c>
      <c r="O110" s="120">
        <v>3922.1734013485907</v>
      </c>
      <c r="P110" s="120">
        <v>3855.6642350277966</v>
      </c>
      <c r="Q110" s="120">
        <v>4117.3999379096576</v>
      </c>
      <c r="R110" s="120">
        <v>4447.5815498672309</v>
      </c>
      <c r="S110" s="120">
        <v>4324.130644946953</v>
      </c>
      <c r="T110" s="120">
        <v>4213.8028392871338</v>
      </c>
      <c r="U110" s="120">
        <v>4092.3796032435494</v>
      </c>
      <c r="V110" s="120">
        <v>4250.5446917399076</v>
      </c>
      <c r="W110" s="120">
        <v>4143.6016056071931</v>
      </c>
      <c r="X110" s="120">
        <v>4115.5386822044338</v>
      </c>
      <c r="Y110" s="120">
        <v>3710.9882879843012</v>
      </c>
      <c r="Z110" s="120">
        <v>3820.9604616333991</v>
      </c>
      <c r="AA110" s="120">
        <v>3830.3664367732695</v>
      </c>
      <c r="AB110" s="120">
        <v>3461.4921893768787</v>
      </c>
      <c r="AC110" s="120">
        <v>3948.06246263397</v>
      </c>
      <c r="AD110" s="120">
        <v>4090.5779561043937</v>
      </c>
      <c r="AE110" s="120">
        <v>4073.6931306118458</v>
      </c>
      <c r="AF110" s="120">
        <f t="shared" si="118"/>
        <v>4124.2396644075352</v>
      </c>
      <c r="AG110" s="120">
        <f t="shared" si="119"/>
        <v>4183.0143099343886</v>
      </c>
      <c r="AH110" s="120">
        <f t="shared" si="120"/>
        <v>4327.3187340458908</v>
      </c>
      <c r="AI110" s="120">
        <f ca="1">VLOOKUP(eurostat_totals[[#This Row],[energy carrier EUCalc]],$AE$11:$BI$24,COLUMN()-COLUMN($AD$29),FALSE)*eurostat_totals[[#This Row],[2020 1]]</f>
        <v>4291.2577445955085</v>
      </c>
      <c r="AJ110" s="120">
        <f ca="1">VLOOKUP(eurostat_totals[[#This Row],[energy carrier EUCalc]],$AE$11:$BI$24,COLUMN()-COLUMN($AD$29),FALSE)*eurostat_totals[[#This Row],[2020 1]]</f>
        <v>4255.1967551451262</v>
      </c>
      <c r="AK110" s="120">
        <f ca="1">VLOOKUP(eurostat_totals[[#This Row],[energy carrier EUCalc]],$AE$11:$BI$24,COLUMN()-COLUMN($AD$29),FALSE)*eurostat_totals[[#This Row],[2020 1]]</f>
        <v>4219.1357656947439</v>
      </c>
      <c r="AL110" s="120">
        <f ca="1">VLOOKUP(eurostat_totals[[#This Row],[energy carrier EUCalc]],$AE$11:$BI$24,COLUMN()-COLUMN($AD$29),FALSE)*eurostat_totals[[#This Row],[2020 1]]</f>
        <v>4183.0747762443607</v>
      </c>
      <c r="AM110" s="120">
        <f ca="1">VLOOKUP(eurostat_totals[[#This Row],[energy carrier EUCalc]],$AE$11:$BI$24,COLUMN()-COLUMN($AD$29),FALSE)*eurostat_totals[[#This Row],[2020 1]]</f>
        <v>4147.0137867939784</v>
      </c>
      <c r="AN110" s="120">
        <f ca="1">VLOOKUP(eurostat_totals[[#This Row],[energy carrier EUCalc]],$AE$11:$BI$24,COLUMN()-COLUMN($AD$29),FALSE)*eurostat_totals[[#This Row],[2020 1]]</f>
        <v>4110.9527973435961</v>
      </c>
      <c r="AO110" s="120">
        <f>VLOOKUP(eurostat_totals[[#This Row],[energy carrier EUCalc]],$AE$11:$BI$24,COLUMN()-COLUMN($AD$29),FALSE)*eurostat_totals[[#This Row],[2020 1]]</f>
        <v>4327.3187340458908</v>
      </c>
      <c r="AP110" s="120">
        <f ca="1">VLOOKUP(eurostat_totals[[#This Row],[energy carrier EUCalc]],$AE$11:$BI$24,COLUMN()-COLUMN($AD$29),FALSE)*eurostat_totals[[#This Row],[2020 1]]</f>
        <v>4291.2577445955085</v>
      </c>
      <c r="AQ110" s="120">
        <f ca="1">VLOOKUP(eurostat_totals[[#This Row],[energy carrier EUCalc]],$AE$11:$BI$24,COLUMN()-COLUMN($AD$29),FALSE)*eurostat_totals[[#This Row],[2020 1]]</f>
        <v>4255.1967551451262</v>
      </c>
      <c r="AR110" s="117">
        <f ca="1">VLOOKUP(eurostat_totals[[#This Row],[energy carrier EUCalc]],$AE$11:$BI$24,COLUMN()-COLUMN($AD$29),FALSE)*eurostat_totals[[#This Row],[2020 1]]</f>
        <v>4219.1357656947439</v>
      </c>
      <c r="AS110" s="117">
        <f ca="1">VLOOKUP(eurostat_totals[[#This Row],[energy carrier EUCalc]],$AE$11:$BI$24,COLUMN()-COLUMN($AD$29),FALSE)*eurostat_totals[[#This Row],[2020 1]]</f>
        <v>4183.0747762443607</v>
      </c>
      <c r="AT110" s="117">
        <f ca="1">VLOOKUP(eurostat_totals[[#This Row],[energy carrier EUCalc]],$AE$11:$BI$24,COLUMN()-COLUMN($AD$29),FALSE)*eurostat_totals[[#This Row],[2020 1]]</f>
        <v>4147.0137867939784</v>
      </c>
      <c r="AU110" s="117">
        <f ca="1">VLOOKUP(eurostat_totals[[#This Row],[energy carrier EUCalc]],$AE$11:$BI$24,COLUMN()-COLUMN($AD$29),FALSE)*eurostat_totals[[#This Row],[2020 1]]</f>
        <v>2163.6593670229454</v>
      </c>
      <c r="AV110" s="117">
        <f>VLOOKUP(eurostat_totals[[#This Row],[energy carrier EUCalc]],$AE$11:$BI$24,COLUMN()-COLUMN($AD$29),FALSE)*eurostat_totals[[#This Row],[2020 1]]</f>
        <v>4327.3187340458908</v>
      </c>
      <c r="AW110" s="117">
        <f ca="1">VLOOKUP(eurostat_totals[[#This Row],[energy carrier EUCalc]],$AE$11:$BI$24,COLUMN()-COLUMN($AD$29),FALSE)*eurostat_totals[[#This Row],[2020 1]]</f>
        <v>4291.2577445955085</v>
      </c>
      <c r="AX110" s="117">
        <f ca="1">VLOOKUP(eurostat_totals[[#This Row],[energy carrier EUCalc]],$AE$11:$BI$24,COLUMN()-COLUMN($AD$29),FALSE)*eurostat_totals[[#This Row],[2020 1]]</f>
        <v>4255.1967551451262</v>
      </c>
      <c r="AY110" s="117">
        <f ca="1">VLOOKUP(eurostat_totals[[#This Row],[energy carrier EUCalc]],$AE$11:$BI$24,COLUMN()-COLUMN($AD$29),FALSE)*eurostat_totals[[#This Row],[2020 1]]</f>
        <v>4219.1357656947439</v>
      </c>
      <c r="AZ110" s="117">
        <f ca="1">VLOOKUP(eurostat_totals[[#This Row],[energy carrier EUCalc]],$AE$11:$BI$24,COLUMN()-COLUMN($AD$29),FALSE)*eurostat_totals[[#This Row],[2020 1]]</f>
        <v>4183.0747762443607</v>
      </c>
      <c r="BA110" s="117">
        <f ca="1">VLOOKUP(eurostat_totals[[#This Row],[energy carrier EUCalc]],$AE$11:$BI$24,COLUMN()-COLUMN($AD$29),FALSE)*eurostat_totals[[#This Row],[2020 1]]</f>
        <v>4147.0137867939784</v>
      </c>
      <c r="BB110" s="117">
        <f ca="1">VLOOKUP(eurostat_totals[[#This Row],[energy carrier EUCalc]],$AE$11:$BI$24,COLUMN()-COLUMN($AD$29),FALSE)*eurostat_totals[[#This Row],[2020 1]]</f>
        <v>1514.5615569160616</v>
      </c>
      <c r="BC110" s="117">
        <f>VLOOKUP(eurostat_totals[[#This Row],[energy carrier EUCalc]],$AE$11:$BI$24,COLUMN()-COLUMN($AD$29),FALSE)*eurostat_totals[[#This Row],[2020 1]]</f>
        <v>4327.3187340458908</v>
      </c>
      <c r="BD110" s="117">
        <f ca="1">VLOOKUP(eurostat_totals[[#This Row],[energy carrier EUCalc]],$AE$11:$BI$24,COLUMN()-COLUMN($AD$29),FALSE)*eurostat_totals[[#This Row],[2020 1]]</f>
        <v>4291.2577445955085</v>
      </c>
      <c r="BE110" s="117">
        <f ca="1">VLOOKUP(eurostat_totals[[#This Row],[energy carrier EUCalc]],$AE$11:$BI$24,COLUMN()-COLUMN($AD$29),FALSE)*eurostat_totals[[#This Row],[2020 1]]</f>
        <v>4255.1967551451262</v>
      </c>
      <c r="BF110" s="117">
        <f ca="1">VLOOKUP(eurostat_totals[[#This Row],[energy carrier EUCalc]],$AE$11:$BI$24,COLUMN()-COLUMN($AD$29),FALSE)*eurostat_totals[[#This Row],[2020 1]]</f>
        <v>4219.1357656947439</v>
      </c>
      <c r="BG110" s="117">
        <f ca="1">VLOOKUP(eurostat_totals[[#This Row],[energy carrier EUCalc]],$AE$11:$BI$24,COLUMN()-COLUMN($AD$29),FALSE)*eurostat_totals[[#This Row],[2020 1]]</f>
        <v>4183.0747762443607</v>
      </c>
      <c r="BH110" s="117">
        <f ca="1">VLOOKUP(eurostat_totals[[#This Row],[energy carrier EUCalc]],$AE$11:$BI$24,COLUMN()-COLUMN($AD$29),FALSE)*eurostat_totals[[#This Row],[2020 1]]</f>
        <v>4147.0137867939784</v>
      </c>
      <c r="BI110" s="117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117" t="str">
        <f t="shared" si="121"/>
        <v>gas-ff-naturalMalta</v>
      </c>
      <c r="B111" s="6" t="s">
        <v>33</v>
      </c>
      <c r="C111" t="s">
        <v>29</v>
      </c>
      <c r="D111" s="120">
        <v>172.93393815227122</v>
      </c>
      <c r="E111" s="120">
        <v>184.46558869588424</v>
      </c>
      <c r="F111" s="120">
        <v>207.51868478262924</v>
      </c>
      <c r="G111" s="120">
        <v>207.51868478262924</v>
      </c>
      <c r="H111" s="120">
        <v>207.51868478262924</v>
      </c>
      <c r="I111" s="120">
        <v>207.51868478262924</v>
      </c>
      <c r="J111" s="120">
        <v>195.99723923949725</v>
      </c>
      <c r="K111" s="120">
        <v>184.46558869588424</v>
      </c>
      <c r="L111" s="120">
        <v>195.99723923949725</v>
      </c>
      <c r="M111" s="120">
        <v>195.99723923949725</v>
      </c>
      <c r="N111" s="120">
        <v>184.46558869588424</v>
      </c>
      <c r="O111" s="120">
        <v>105.89761697608699</v>
      </c>
      <c r="P111" s="120">
        <v>159.0963506431944</v>
      </c>
      <c r="Q111" s="120">
        <v>162.61429601042147</v>
      </c>
      <c r="R111" s="120">
        <v>139.04321453327606</v>
      </c>
      <c r="S111" s="120">
        <v>111.17184908581545</v>
      </c>
      <c r="T111" s="120">
        <v>99.518259880968671</v>
      </c>
      <c r="U111" s="120">
        <v>73.48531141331749</v>
      </c>
      <c r="V111" s="120">
        <v>54.493273104893802</v>
      </c>
      <c r="W111" s="120">
        <v>27.512230719801533</v>
      </c>
      <c r="X111" s="120">
        <v>62.369158610425572</v>
      </c>
      <c r="Y111" s="120">
        <v>62.495023914704149</v>
      </c>
      <c r="Z111" s="120">
        <v>80.271760481742191</v>
      </c>
      <c r="AA111" s="120">
        <v>81.777959388176342</v>
      </c>
      <c r="AB111" s="120">
        <v>79.927136303808027</v>
      </c>
      <c r="AC111" s="120">
        <v>122.2854769408311</v>
      </c>
      <c r="AD111" s="120">
        <v>129.98617972134457</v>
      </c>
      <c r="AE111" s="120">
        <v>115.01259098145729</v>
      </c>
      <c r="AF111" s="120">
        <f t="shared" si="118"/>
        <v>121.96075708140032</v>
      </c>
      <c r="AG111" s="120">
        <f t="shared" si="119"/>
        <v>129.99731662004513</v>
      </c>
      <c r="AH111" s="120">
        <f t="shared" si="120"/>
        <v>140.01135268329256</v>
      </c>
      <c r="AI111" s="120">
        <f ca="1">VLOOKUP(eurostat_totals[[#This Row],[energy carrier EUCalc]],$AE$11:$BI$24,COLUMN()-COLUMN($AD$29),FALSE)*eurostat_totals[[#This Row],[2020 1]]</f>
        <v>138.8445914109318</v>
      </c>
      <c r="AJ111" s="120">
        <f ca="1">VLOOKUP(eurostat_totals[[#This Row],[energy carrier EUCalc]],$AE$11:$BI$24,COLUMN()-COLUMN($AD$29),FALSE)*eurostat_totals[[#This Row],[2020 1]]</f>
        <v>137.67783013857101</v>
      </c>
      <c r="AK111" s="120">
        <f ca="1">VLOOKUP(eurostat_totals[[#This Row],[energy carrier EUCalc]],$AE$11:$BI$24,COLUMN()-COLUMN($AD$29),FALSE)*eurostat_totals[[#This Row],[2020 1]]</f>
        <v>136.51106886621025</v>
      </c>
      <c r="AL111" s="120">
        <f ca="1">VLOOKUP(eurostat_totals[[#This Row],[energy carrier EUCalc]],$AE$11:$BI$24,COLUMN()-COLUMN($AD$29),FALSE)*eurostat_totals[[#This Row],[2020 1]]</f>
        <v>135.34430759384946</v>
      </c>
      <c r="AM111" s="120">
        <f ca="1">VLOOKUP(eurostat_totals[[#This Row],[energy carrier EUCalc]],$AE$11:$BI$24,COLUMN()-COLUMN($AD$29),FALSE)*eurostat_totals[[#This Row],[2020 1]]</f>
        <v>134.17754632148868</v>
      </c>
      <c r="AN111" s="120">
        <f ca="1">VLOOKUP(eurostat_totals[[#This Row],[energy carrier EUCalc]],$AE$11:$BI$24,COLUMN()-COLUMN($AD$29),FALSE)*eurostat_totals[[#This Row],[2020 1]]</f>
        <v>133.01078504912792</v>
      </c>
      <c r="AO111" s="120">
        <f>VLOOKUP(eurostat_totals[[#This Row],[energy carrier EUCalc]],$AE$11:$BI$24,COLUMN()-COLUMN($AD$29),FALSE)*eurostat_totals[[#This Row],[2020 1]]</f>
        <v>140.01135268329256</v>
      </c>
      <c r="AP111" s="120">
        <f ca="1">VLOOKUP(eurostat_totals[[#This Row],[energy carrier EUCalc]],$AE$11:$BI$24,COLUMN()-COLUMN($AD$29),FALSE)*eurostat_totals[[#This Row],[2020 1]]</f>
        <v>138.8445914109318</v>
      </c>
      <c r="AQ111" s="120">
        <f ca="1">VLOOKUP(eurostat_totals[[#This Row],[energy carrier EUCalc]],$AE$11:$BI$24,COLUMN()-COLUMN($AD$29),FALSE)*eurostat_totals[[#This Row],[2020 1]]</f>
        <v>137.67783013857101</v>
      </c>
      <c r="AR111" s="117">
        <f ca="1">VLOOKUP(eurostat_totals[[#This Row],[energy carrier EUCalc]],$AE$11:$BI$24,COLUMN()-COLUMN($AD$29),FALSE)*eurostat_totals[[#This Row],[2020 1]]</f>
        <v>136.51106886621025</v>
      </c>
      <c r="AS111" s="117">
        <f ca="1">VLOOKUP(eurostat_totals[[#This Row],[energy carrier EUCalc]],$AE$11:$BI$24,COLUMN()-COLUMN($AD$29),FALSE)*eurostat_totals[[#This Row],[2020 1]]</f>
        <v>135.34430759384946</v>
      </c>
      <c r="AT111" s="117">
        <f ca="1">VLOOKUP(eurostat_totals[[#This Row],[energy carrier EUCalc]],$AE$11:$BI$24,COLUMN()-COLUMN($AD$29),FALSE)*eurostat_totals[[#This Row],[2020 1]]</f>
        <v>134.17754632148868</v>
      </c>
      <c r="AU111" s="117">
        <f ca="1">VLOOKUP(eurostat_totals[[#This Row],[energy carrier EUCalc]],$AE$11:$BI$24,COLUMN()-COLUMN($AD$29),FALSE)*eurostat_totals[[#This Row],[2020 1]]</f>
        <v>70.005676341646279</v>
      </c>
      <c r="AV111" s="117">
        <f>VLOOKUP(eurostat_totals[[#This Row],[energy carrier EUCalc]],$AE$11:$BI$24,COLUMN()-COLUMN($AD$29),FALSE)*eurostat_totals[[#This Row],[2020 1]]</f>
        <v>140.01135268329256</v>
      </c>
      <c r="AW111" s="117">
        <f ca="1">VLOOKUP(eurostat_totals[[#This Row],[energy carrier EUCalc]],$AE$11:$BI$24,COLUMN()-COLUMN($AD$29),FALSE)*eurostat_totals[[#This Row],[2020 1]]</f>
        <v>138.8445914109318</v>
      </c>
      <c r="AX111" s="117">
        <f ca="1">VLOOKUP(eurostat_totals[[#This Row],[energy carrier EUCalc]],$AE$11:$BI$24,COLUMN()-COLUMN($AD$29),FALSE)*eurostat_totals[[#This Row],[2020 1]]</f>
        <v>137.67783013857101</v>
      </c>
      <c r="AY111" s="117">
        <f ca="1">VLOOKUP(eurostat_totals[[#This Row],[energy carrier EUCalc]],$AE$11:$BI$24,COLUMN()-COLUMN($AD$29),FALSE)*eurostat_totals[[#This Row],[2020 1]]</f>
        <v>136.51106886621025</v>
      </c>
      <c r="AZ111" s="117">
        <f ca="1">VLOOKUP(eurostat_totals[[#This Row],[energy carrier EUCalc]],$AE$11:$BI$24,COLUMN()-COLUMN($AD$29),FALSE)*eurostat_totals[[#This Row],[2020 1]]</f>
        <v>135.34430759384946</v>
      </c>
      <c r="BA111" s="117">
        <f ca="1">VLOOKUP(eurostat_totals[[#This Row],[energy carrier EUCalc]],$AE$11:$BI$24,COLUMN()-COLUMN($AD$29),FALSE)*eurostat_totals[[#This Row],[2020 1]]</f>
        <v>134.17754632148868</v>
      </c>
      <c r="BB111" s="117">
        <f ca="1">VLOOKUP(eurostat_totals[[#This Row],[energy carrier EUCalc]],$AE$11:$BI$24,COLUMN()-COLUMN($AD$29),FALSE)*eurostat_totals[[#This Row],[2020 1]]</f>
        <v>49.003973439152389</v>
      </c>
      <c r="BC111" s="117">
        <f>VLOOKUP(eurostat_totals[[#This Row],[energy carrier EUCalc]],$AE$11:$BI$24,COLUMN()-COLUMN($AD$29),FALSE)*eurostat_totals[[#This Row],[2020 1]]</f>
        <v>140.01135268329256</v>
      </c>
      <c r="BD111" s="117">
        <f ca="1">VLOOKUP(eurostat_totals[[#This Row],[energy carrier EUCalc]],$AE$11:$BI$24,COLUMN()-COLUMN($AD$29),FALSE)*eurostat_totals[[#This Row],[2020 1]]</f>
        <v>138.8445914109318</v>
      </c>
      <c r="BE111" s="117">
        <f ca="1">VLOOKUP(eurostat_totals[[#This Row],[energy carrier EUCalc]],$AE$11:$BI$24,COLUMN()-COLUMN($AD$29),FALSE)*eurostat_totals[[#This Row],[2020 1]]</f>
        <v>137.67783013857101</v>
      </c>
      <c r="BF111" s="117">
        <f ca="1">VLOOKUP(eurostat_totals[[#This Row],[energy carrier EUCalc]],$AE$11:$BI$24,COLUMN()-COLUMN($AD$29),FALSE)*eurostat_totals[[#This Row],[2020 1]]</f>
        <v>136.51106886621025</v>
      </c>
      <c r="BG111" s="117">
        <f ca="1">VLOOKUP(eurostat_totals[[#This Row],[energy carrier EUCalc]],$AE$11:$BI$24,COLUMN()-COLUMN($AD$29),FALSE)*eurostat_totals[[#This Row],[2020 1]]</f>
        <v>135.34430759384946</v>
      </c>
      <c r="BH111" s="117">
        <f ca="1">VLOOKUP(eurostat_totals[[#This Row],[energy carrier EUCalc]],$AE$11:$BI$24,COLUMN()-COLUMN($AD$29),FALSE)*eurostat_totals[[#This Row],[2020 1]]</f>
        <v>134.17754632148868</v>
      </c>
      <c r="BI111" s="117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117" t="str">
        <f t="shared" si="121"/>
        <v>gas-ff-naturalNetherlands</v>
      </c>
      <c r="B112" s="6" t="s">
        <v>33</v>
      </c>
      <c r="C112" t="s">
        <v>8</v>
      </c>
      <c r="D112" s="120">
        <v>76162.298054669445</v>
      </c>
      <c r="E112" s="120">
        <v>87727.914390784164</v>
      </c>
      <c r="F112" s="120">
        <v>80633.113554435549</v>
      </c>
      <c r="G112" s="120">
        <v>84788.479203993731</v>
      </c>
      <c r="H112" s="120">
        <v>79338.041210908676</v>
      </c>
      <c r="I112" s="120">
        <v>86336.278663044839</v>
      </c>
      <c r="J112" s="120">
        <v>100771.12081739944</v>
      </c>
      <c r="K112" s="120">
        <v>84477.588749292467</v>
      </c>
      <c r="L112" s="120">
        <v>80318.462041962252</v>
      </c>
      <c r="M112" s="120">
        <v>76183.329818767161</v>
      </c>
      <c r="N112" s="120">
        <v>76032.683488243551</v>
      </c>
      <c r="O112" s="120">
        <v>81520.004648941991</v>
      </c>
      <c r="P112" s="120">
        <v>77180.101254631605</v>
      </c>
      <c r="Q112" s="120">
        <v>79548.75798796695</v>
      </c>
      <c r="R112" s="120">
        <v>74974.380573118295</v>
      </c>
      <c r="S112" s="120">
        <v>70983.229510378442</v>
      </c>
      <c r="T112" s="120">
        <v>71042.505486600276</v>
      </c>
      <c r="U112" s="120">
        <v>60713.167814871966</v>
      </c>
      <c r="V112" s="120">
        <v>71840.9782343064</v>
      </c>
      <c r="W112" s="120">
        <v>71570.800389552474</v>
      </c>
      <c r="X112" s="120">
        <v>87087.738827464636</v>
      </c>
      <c r="Y112" s="120">
        <v>62088.674120442753</v>
      </c>
      <c r="Z112" s="120">
        <v>68148.792657509432</v>
      </c>
      <c r="AA112" s="120">
        <v>73834.175655732848</v>
      </c>
      <c r="AB112" s="120">
        <v>48998.438772979753</v>
      </c>
      <c r="AC112" s="120">
        <v>53811.562960748124</v>
      </c>
      <c r="AD112" s="120">
        <v>56058.595053566161</v>
      </c>
      <c r="AE112" s="120">
        <v>54376.286738961833</v>
      </c>
      <c r="AF112" s="120">
        <f t="shared" si="118"/>
        <v>51621.785555252311</v>
      </c>
      <c r="AG112" s="120">
        <f t="shared" si="119"/>
        <v>47179.3075351562</v>
      </c>
      <c r="AH112" s="120">
        <f t="shared" si="120"/>
        <v>46815.481287591487</v>
      </c>
      <c r="AI112" s="120">
        <f ca="1">VLOOKUP(eurostat_totals[[#This Row],[energy carrier EUCalc]],$AE$11:$BI$24,COLUMN()-COLUMN($AD$29),FALSE)*eurostat_totals[[#This Row],[2020 1]]</f>
        <v>46425.352276861558</v>
      </c>
      <c r="AJ112" s="120">
        <f ca="1">VLOOKUP(eurostat_totals[[#This Row],[energy carrier EUCalc]],$AE$11:$BI$24,COLUMN()-COLUMN($AD$29),FALSE)*eurostat_totals[[#This Row],[2020 1]]</f>
        <v>46035.22326613163</v>
      </c>
      <c r="AK112" s="120">
        <f ca="1">VLOOKUP(eurostat_totals[[#This Row],[energy carrier EUCalc]],$AE$11:$BI$24,COLUMN()-COLUMN($AD$29),FALSE)*eurostat_totals[[#This Row],[2020 1]]</f>
        <v>45645.094255401702</v>
      </c>
      <c r="AL112" s="120">
        <f ca="1">VLOOKUP(eurostat_totals[[#This Row],[energy carrier EUCalc]],$AE$11:$BI$24,COLUMN()-COLUMN($AD$29),FALSE)*eurostat_totals[[#This Row],[2020 1]]</f>
        <v>45254.965244671774</v>
      </c>
      <c r="AM112" s="120">
        <f ca="1">VLOOKUP(eurostat_totals[[#This Row],[energy carrier EUCalc]],$AE$11:$BI$24,COLUMN()-COLUMN($AD$29),FALSE)*eurostat_totals[[#This Row],[2020 1]]</f>
        <v>44864.836233941838</v>
      </c>
      <c r="AN112" s="120">
        <f ca="1">VLOOKUP(eurostat_totals[[#This Row],[energy carrier EUCalc]],$AE$11:$BI$24,COLUMN()-COLUMN($AD$29),FALSE)*eurostat_totals[[#This Row],[2020 1]]</f>
        <v>44474.70722321191</v>
      </c>
      <c r="AO112" s="120">
        <f>VLOOKUP(eurostat_totals[[#This Row],[energy carrier EUCalc]],$AE$11:$BI$24,COLUMN()-COLUMN($AD$29),FALSE)*eurostat_totals[[#This Row],[2020 1]]</f>
        <v>46815.481287591487</v>
      </c>
      <c r="AP112" s="120">
        <f ca="1">VLOOKUP(eurostat_totals[[#This Row],[energy carrier EUCalc]],$AE$11:$BI$24,COLUMN()-COLUMN($AD$29),FALSE)*eurostat_totals[[#This Row],[2020 1]]</f>
        <v>46425.352276861558</v>
      </c>
      <c r="AQ112" s="120">
        <f ca="1">VLOOKUP(eurostat_totals[[#This Row],[energy carrier EUCalc]],$AE$11:$BI$24,COLUMN()-COLUMN($AD$29),FALSE)*eurostat_totals[[#This Row],[2020 1]]</f>
        <v>46035.22326613163</v>
      </c>
      <c r="AR112" s="117">
        <f ca="1">VLOOKUP(eurostat_totals[[#This Row],[energy carrier EUCalc]],$AE$11:$BI$24,COLUMN()-COLUMN($AD$29),FALSE)*eurostat_totals[[#This Row],[2020 1]]</f>
        <v>45645.094255401702</v>
      </c>
      <c r="AS112" s="117">
        <f ca="1">VLOOKUP(eurostat_totals[[#This Row],[energy carrier EUCalc]],$AE$11:$BI$24,COLUMN()-COLUMN($AD$29),FALSE)*eurostat_totals[[#This Row],[2020 1]]</f>
        <v>45254.965244671774</v>
      </c>
      <c r="AT112" s="117">
        <f ca="1">VLOOKUP(eurostat_totals[[#This Row],[energy carrier EUCalc]],$AE$11:$BI$24,COLUMN()-COLUMN($AD$29),FALSE)*eurostat_totals[[#This Row],[2020 1]]</f>
        <v>44864.836233941838</v>
      </c>
      <c r="AU112" s="117">
        <f ca="1">VLOOKUP(eurostat_totals[[#This Row],[energy carrier EUCalc]],$AE$11:$BI$24,COLUMN()-COLUMN($AD$29),FALSE)*eurostat_totals[[#This Row],[2020 1]]</f>
        <v>23407.740643795743</v>
      </c>
      <c r="AV112" s="117">
        <f>VLOOKUP(eurostat_totals[[#This Row],[energy carrier EUCalc]],$AE$11:$BI$24,COLUMN()-COLUMN($AD$29),FALSE)*eurostat_totals[[#This Row],[2020 1]]</f>
        <v>46815.481287591487</v>
      </c>
      <c r="AW112" s="117">
        <f ca="1">VLOOKUP(eurostat_totals[[#This Row],[energy carrier EUCalc]],$AE$11:$BI$24,COLUMN()-COLUMN($AD$29),FALSE)*eurostat_totals[[#This Row],[2020 1]]</f>
        <v>46425.352276861558</v>
      </c>
      <c r="AX112" s="117">
        <f ca="1">VLOOKUP(eurostat_totals[[#This Row],[energy carrier EUCalc]],$AE$11:$BI$24,COLUMN()-COLUMN($AD$29),FALSE)*eurostat_totals[[#This Row],[2020 1]]</f>
        <v>46035.22326613163</v>
      </c>
      <c r="AY112" s="117">
        <f ca="1">VLOOKUP(eurostat_totals[[#This Row],[energy carrier EUCalc]],$AE$11:$BI$24,COLUMN()-COLUMN($AD$29),FALSE)*eurostat_totals[[#This Row],[2020 1]]</f>
        <v>45645.094255401702</v>
      </c>
      <c r="AZ112" s="117">
        <f ca="1">VLOOKUP(eurostat_totals[[#This Row],[energy carrier EUCalc]],$AE$11:$BI$24,COLUMN()-COLUMN($AD$29),FALSE)*eurostat_totals[[#This Row],[2020 1]]</f>
        <v>45254.965244671774</v>
      </c>
      <c r="BA112" s="117">
        <f ca="1">VLOOKUP(eurostat_totals[[#This Row],[energy carrier EUCalc]],$AE$11:$BI$24,COLUMN()-COLUMN($AD$29),FALSE)*eurostat_totals[[#This Row],[2020 1]]</f>
        <v>44864.836233941838</v>
      </c>
      <c r="BB112" s="117">
        <f ca="1">VLOOKUP(eurostat_totals[[#This Row],[energy carrier EUCalc]],$AE$11:$BI$24,COLUMN()-COLUMN($AD$29),FALSE)*eurostat_totals[[#This Row],[2020 1]]</f>
        <v>16385.41845065702</v>
      </c>
      <c r="BC112" s="117">
        <f>VLOOKUP(eurostat_totals[[#This Row],[energy carrier EUCalc]],$AE$11:$BI$24,COLUMN()-COLUMN($AD$29),FALSE)*eurostat_totals[[#This Row],[2020 1]]</f>
        <v>46815.481287591487</v>
      </c>
      <c r="BD112" s="117">
        <f ca="1">VLOOKUP(eurostat_totals[[#This Row],[energy carrier EUCalc]],$AE$11:$BI$24,COLUMN()-COLUMN($AD$29),FALSE)*eurostat_totals[[#This Row],[2020 1]]</f>
        <v>46425.352276861558</v>
      </c>
      <c r="BE112" s="117">
        <f ca="1">VLOOKUP(eurostat_totals[[#This Row],[energy carrier EUCalc]],$AE$11:$BI$24,COLUMN()-COLUMN($AD$29),FALSE)*eurostat_totals[[#This Row],[2020 1]]</f>
        <v>46035.22326613163</v>
      </c>
      <c r="BF112" s="117">
        <f ca="1">VLOOKUP(eurostat_totals[[#This Row],[energy carrier EUCalc]],$AE$11:$BI$24,COLUMN()-COLUMN($AD$29),FALSE)*eurostat_totals[[#This Row],[2020 1]]</f>
        <v>45645.094255401702</v>
      </c>
      <c r="BG112" s="117">
        <f ca="1">VLOOKUP(eurostat_totals[[#This Row],[energy carrier EUCalc]],$AE$11:$BI$24,COLUMN()-COLUMN($AD$29),FALSE)*eurostat_totals[[#This Row],[2020 1]]</f>
        <v>45254.965244671774</v>
      </c>
      <c r="BH112" s="117">
        <f ca="1">VLOOKUP(eurostat_totals[[#This Row],[energy carrier EUCalc]],$AE$11:$BI$24,COLUMN()-COLUMN($AD$29),FALSE)*eurostat_totals[[#This Row],[2020 1]]</f>
        <v>44864.836233941838</v>
      </c>
      <c r="BI112" s="117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117" t="str">
        <f t="shared" si="121"/>
        <v>gas-ff-naturalNorway</v>
      </c>
      <c r="B113" s="6" t="s">
        <v>33</v>
      </c>
      <c r="C113" t="s">
        <v>73</v>
      </c>
      <c r="D113" s="120">
        <v>3443.5848500000002</v>
      </c>
      <c r="E113" s="120">
        <v>2631.3572799999997</v>
      </c>
      <c r="F113" s="120">
        <v>2034.1335200000001</v>
      </c>
      <c r="G113" s="120">
        <v>1795.2416900000001</v>
      </c>
      <c r="H113" s="120">
        <v>1616.0815399999999</v>
      </c>
      <c r="I113" s="120">
        <v>1771.35367</v>
      </c>
      <c r="J113" s="120">
        <v>2022.1895100000002</v>
      </c>
      <c r="K113" s="120">
        <v>1808.3835899999999</v>
      </c>
      <c r="L113" s="120">
        <v>1868.1152700000002</v>
      </c>
      <c r="M113" s="120">
        <v>1832.2832400000002</v>
      </c>
      <c r="N113" s="120">
        <v>1380.0158000000001</v>
      </c>
      <c r="O113" s="120">
        <v>1570.61987</v>
      </c>
      <c r="P113" s="120">
        <v>1738.5570700000001</v>
      </c>
      <c r="Q113" s="120">
        <v>2279.3985900000002</v>
      </c>
      <c r="R113" s="120">
        <v>1716.66941</v>
      </c>
      <c r="S113" s="120">
        <v>1361.4543200000001</v>
      </c>
      <c r="T113" s="120">
        <v>1447.4465400000001</v>
      </c>
      <c r="U113" s="120">
        <v>1246.2708</v>
      </c>
      <c r="V113" s="120">
        <v>1097.1974600000001</v>
      </c>
      <c r="W113" s="120">
        <v>1181.3056200000001</v>
      </c>
      <c r="X113" s="120">
        <v>1406.05537</v>
      </c>
      <c r="Y113" s="120">
        <v>1064.1101100000001</v>
      </c>
      <c r="Z113" s="120">
        <v>937.1919200000001</v>
      </c>
      <c r="AA113" s="120">
        <v>887.97376000000008</v>
      </c>
      <c r="AB113" s="120">
        <v>685.44893999999999</v>
      </c>
      <c r="AC113" s="120">
        <v>780.40789000000007</v>
      </c>
      <c r="AD113" s="120">
        <v>856.94492000000002</v>
      </c>
      <c r="AE113" s="120">
        <v>728.18919000000005</v>
      </c>
      <c r="AF113" s="120">
        <f t="shared" si="118"/>
        <v>686.388644</v>
      </c>
      <c r="AG113" s="120">
        <f t="shared" si="119"/>
        <v>646.07162080000001</v>
      </c>
      <c r="AH113" s="120">
        <f t="shared" si="120"/>
        <v>638.19615696000005</v>
      </c>
      <c r="AI113" s="120">
        <f ca="1">VLOOKUP(eurostat_totals[[#This Row],[energy carrier EUCalc]],$AE$11:$BI$24,COLUMN()-COLUMN($AD$29),FALSE)*eurostat_totals[[#This Row],[2020 1]]</f>
        <v>632.87785565200011</v>
      </c>
      <c r="AJ113" s="120">
        <f ca="1">VLOOKUP(eurostat_totals[[#This Row],[energy carrier EUCalc]],$AE$11:$BI$24,COLUMN()-COLUMN($AD$29),FALSE)*eurostat_totals[[#This Row],[2020 1]]</f>
        <v>627.55955434400005</v>
      </c>
      <c r="AK113" s="120">
        <f ca="1">VLOOKUP(eurostat_totals[[#This Row],[energy carrier EUCalc]],$AE$11:$BI$24,COLUMN()-COLUMN($AD$29),FALSE)*eurostat_totals[[#This Row],[2020 1]]</f>
        <v>622.2412530360001</v>
      </c>
      <c r="AL113" s="120">
        <f ca="1">VLOOKUP(eurostat_totals[[#This Row],[energy carrier EUCalc]],$AE$11:$BI$24,COLUMN()-COLUMN($AD$29),FALSE)*eurostat_totals[[#This Row],[2020 1]]</f>
        <v>616.92295172800004</v>
      </c>
      <c r="AM113" s="120">
        <f ca="1">VLOOKUP(eurostat_totals[[#This Row],[energy carrier EUCalc]],$AE$11:$BI$24,COLUMN()-COLUMN($AD$29),FALSE)*eurostat_totals[[#This Row],[2020 1]]</f>
        <v>611.60465041999998</v>
      </c>
      <c r="AN113" s="120">
        <f ca="1">VLOOKUP(eurostat_totals[[#This Row],[energy carrier EUCalc]],$AE$11:$BI$24,COLUMN()-COLUMN($AD$29),FALSE)*eurostat_totals[[#This Row],[2020 1]]</f>
        <v>606.28634911200004</v>
      </c>
      <c r="AO113" s="120">
        <f>VLOOKUP(eurostat_totals[[#This Row],[energy carrier EUCalc]],$AE$11:$BI$24,COLUMN()-COLUMN($AD$29),FALSE)*eurostat_totals[[#This Row],[2020 1]]</f>
        <v>638.19615696000005</v>
      </c>
      <c r="AP113" s="120">
        <f ca="1">VLOOKUP(eurostat_totals[[#This Row],[energy carrier EUCalc]],$AE$11:$BI$24,COLUMN()-COLUMN($AD$29),FALSE)*eurostat_totals[[#This Row],[2020 1]]</f>
        <v>632.87785565200011</v>
      </c>
      <c r="AQ113" s="120">
        <f ca="1">VLOOKUP(eurostat_totals[[#This Row],[energy carrier EUCalc]],$AE$11:$BI$24,COLUMN()-COLUMN($AD$29),FALSE)*eurostat_totals[[#This Row],[2020 1]]</f>
        <v>627.55955434400005</v>
      </c>
      <c r="AR113" s="117">
        <f ca="1">VLOOKUP(eurostat_totals[[#This Row],[energy carrier EUCalc]],$AE$11:$BI$24,COLUMN()-COLUMN($AD$29),FALSE)*eurostat_totals[[#This Row],[2020 1]]</f>
        <v>622.2412530360001</v>
      </c>
      <c r="AS113" s="117">
        <f ca="1">VLOOKUP(eurostat_totals[[#This Row],[energy carrier EUCalc]],$AE$11:$BI$24,COLUMN()-COLUMN($AD$29),FALSE)*eurostat_totals[[#This Row],[2020 1]]</f>
        <v>616.92295172800004</v>
      </c>
      <c r="AT113" s="117">
        <f ca="1">VLOOKUP(eurostat_totals[[#This Row],[energy carrier EUCalc]],$AE$11:$BI$24,COLUMN()-COLUMN($AD$29),FALSE)*eurostat_totals[[#This Row],[2020 1]]</f>
        <v>611.60465041999998</v>
      </c>
      <c r="AU113" s="117">
        <f ca="1">VLOOKUP(eurostat_totals[[#This Row],[energy carrier EUCalc]],$AE$11:$BI$24,COLUMN()-COLUMN($AD$29),FALSE)*eurostat_totals[[#This Row],[2020 1]]</f>
        <v>319.09807848000003</v>
      </c>
      <c r="AV113" s="117">
        <f>VLOOKUP(eurostat_totals[[#This Row],[energy carrier EUCalc]],$AE$11:$BI$24,COLUMN()-COLUMN($AD$29),FALSE)*eurostat_totals[[#This Row],[2020 1]]</f>
        <v>638.19615696000005</v>
      </c>
      <c r="AW113" s="117">
        <f ca="1">VLOOKUP(eurostat_totals[[#This Row],[energy carrier EUCalc]],$AE$11:$BI$24,COLUMN()-COLUMN($AD$29),FALSE)*eurostat_totals[[#This Row],[2020 1]]</f>
        <v>632.87785565200011</v>
      </c>
      <c r="AX113" s="117">
        <f ca="1">VLOOKUP(eurostat_totals[[#This Row],[energy carrier EUCalc]],$AE$11:$BI$24,COLUMN()-COLUMN($AD$29),FALSE)*eurostat_totals[[#This Row],[2020 1]]</f>
        <v>627.55955434400005</v>
      </c>
      <c r="AY113" s="117">
        <f ca="1">VLOOKUP(eurostat_totals[[#This Row],[energy carrier EUCalc]],$AE$11:$BI$24,COLUMN()-COLUMN($AD$29),FALSE)*eurostat_totals[[#This Row],[2020 1]]</f>
        <v>622.2412530360001</v>
      </c>
      <c r="AZ113" s="117">
        <f ca="1">VLOOKUP(eurostat_totals[[#This Row],[energy carrier EUCalc]],$AE$11:$BI$24,COLUMN()-COLUMN($AD$29),FALSE)*eurostat_totals[[#This Row],[2020 1]]</f>
        <v>616.92295172800004</v>
      </c>
      <c r="BA113" s="117">
        <f ca="1">VLOOKUP(eurostat_totals[[#This Row],[energy carrier EUCalc]],$AE$11:$BI$24,COLUMN()-COLUMN($AD$29),FALSE)*eurostat_totals[[#This Row],[2020 1]]</f>
        <v>611.60465041999998</v>
      </c>
      <c r="BB113" s="117">
        <f ca="1">VLOOKUP(eurostat_totals[[#This Row],[energy carrier EUCalc]],$AE$11:$BI$24,COLUMN()-COLUMN($AD$29),FALSE)*eurostat_totals[[#This Row],[2020 1]]</f>
        <v>223.36865493600001</v>
      </c>
      <c r="BC113" s="117">
        <f>VLOOKUP(eurostat_totals[[#This Row],[energy carrier EUCalc]],$AE$11:$BI$24,COLUMN()-COLUMN($AD$29),FALSE)*eurostat_totals[[#This Row],[2020 1]]</f>
        <v>638.19615696000005</v>
      </c>
      <c r="BD113" s="117">
        <f ca="1">VLOOKUP(eurostat_totals[[#This Row],[energy carrier EUCalc]],$AE$11:$BI$24,COLUMN()-COLUMN($AD$29),FALSE)*eurostat_totals[[#This Row],[2020 1]]</f>
        <v>632.87785565200011</v>
      </c>
      <c r="BE113" s="117">
        <f ca="1">VLOOKUP(eurostat_totals[[#This Row],[energy carrier EUCalc]],$AE$11:$BI$24,COLUMN()-COLUMN($AD$29),FALSE)*eurostat_totals[[#This Row],[2020 1]]</f>
        <v>627.55955434400005</v>
      </c>
      <c r="BF113" s="117">
        <f ca="1">VLOOKUP(eurostat_totals[[#This Row],[energy carrier EUCalc]],$AE$11:$BI$24,COLUMN()-COLUMN($AD$29),FALSE)*eurostat_totals[[#This Row],[2020 1]]</f>
        <v>622.2412530360001</v>
      </c>
      <c r="BG113" s="117">
        <f ca="1">VLOOKUP(eurostat_totals[[#This Row],[energy carrier EUCalc]],$AE$11:$BI$24,COLUMN()-COLUMN($AD$29),FALSE)*eurostat_totals[[#This Row],[2020 1]]</f>
        <v>616.92295172800004</v>
      </c>
      <c r="BH113" s="117">
        <f ca="1">VLOOKUP(eurostat_totals[[#This Row],[energy carrier EUCalc]],$AE$11:$BI$24,COLUMN()-COLUMN($AD$29),FALSE)*eurostat_totals[[#This Row],[2020 1]]</f>
        <v>611.60465041999998</v>
      </c>
      <c r="BI113" s="117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117" t="str">
        <f t="shared" si="121"/>
        <v>gas-ff-naturalPoland</v>
      </c>
      <c r="B114" s="6" t="s">
        <v>33</v>
      </c>
      <c r="C114" t="s">
        <v>6</v>
      </c>
      <c r="D114" s="120">
        <v>29412.416655105608</v>
      </c>
      <c r="E114" s="120">
        <v>30200.855942697366</v>
      </c>
      <c r="F114" s="120">
        <v>30660.688674603778</v>
      </c>
      <c r="G114" s="120">
        <v>29744.845555983564</v>
      </c>
      <c r="H114" s="120">
        <v>30953.888647209773</v>
      </c>
      <c r="I114" s="120">
        <v>32396.524617134673</v>
      </c>
      <c r="J114" s="120">
        <v>29819.089622345291</v>
      </c>
      <c r="K114" s="120">
        <v>32219.806392807972</v>
      </c>
      <c r="L114" s="120">
        <v>30452.877437475316</v>
      </c>
      <c r="M114" s="120">
        <v>30430.104549550655</v>
      </c>
      <c r="N114" s="120">
        <v>30420.349126378351</v>
      </c>
      <c r="O114" s="120">
        <v>33256.951324896763</v>
      </c>
      <c r="P114" s="120">
        <v>31430.174758314613</v>
      </c>
      <c r="Q114" s="120">
        <v>30634.700846203516</v>
      </c>
      <c r="R114" s="120">
        <v>29780.678581581633</v>
      </c>
      <c r="S114" s="120">
        <v>31442.61947210049</v>
      </c>
      <c r="T114" s="120">
        <v>32481.130351891839</v>
      </c>
      <c r="U114" s="120">
        <v>29911.931330972722</v>
      </c>
      <c r="V114" s="120">
        <v>28946.383248140453</v>
      </c>
      <c r="W114" s="120">
        <v>28916.600754485826</v>
      </c>
      <c r="X114" s="120">
        <v>32137.831776660478</v>
      </c>
      <c r="Y114" s="120">
        <v>28430.830493526493</v>
      </c>
      <c r="Z114" s="120">
        <v>29693.688757520038</v>
      </c>
      <c r="AA114" s="120">
        <v>29839.264673628943</v>
      </c>
      <c r="AB114" s="120">
        <v>26433.513399185093</v>
      </c>
      <c r="AC114" s="120">
        <v>26762.988442610342</v>
      </c>
      <c r="AD114" s="120">
        <v>28982.011809451851</v>
      </c>
      <c r="AE114" s="120">
        <v>30225.366737496548</v>
      </c>
      <c r="AF114" s="120">
        <f t="shared" si="118"/>
        <v>30331.702333491849</v>
      </c>
      <c r="AG114" s="120">
        <f t="shared" si="119"/>
        <v>30430.189865464428</v>
      </c>
      <c r="AH114" s="120">
        <f t="shared" si="120"/>
        <v>31229.525158720295</v>
      </c>
      <c r="AI114" s="120">
        <f ca="1">VLOOKUP(eurostat_totals[[#This Row],[energy carrier EUCalc]],$AE$11:$BI$24,COLUMN()-COLUMN($AD$29),FALSE)*eurostat_totals[[#This Row],[2020 1]]</f>
        <v>30969.279115730958</v>
      </c>
      <c r="AJ114" s="120">
        <f ca="1">VLOOKUP(eurostat_totals[[#This Row],[energy carrier EUCalc]],$AE$11:$BI$24,COLUMN()-COLUMN($AD$29),FALSE)*eurostat_totals[[#This Row],[2020 1]]</f>
        <v>30709.033072741626</v>
      </c>
      <c r="AK114" s="120">
        <f ca="1">VLOOKUP(eurostat_totals[[#This Row],[energy carrier EUCalc]],$AE$11:$BI$24,COLUMN()-COLUMN($AD$29),FALSE)*eurostat_totals[[#This Row],[2020 1]]</f>
        <v>30448.78702975229</v>
      </c>
      <c r="AL114" s="120">
        <f ca="1">VLOOKUP(eurostat_totals[[#This Row],[energy carrier EUCalc]],$AE$11:$BI$24,COLUMN()-COLUMN($AD$29),FALSE)*eurostat_totals[[#This Row],[2020 1]]</f>
        <v>30188.540986762953</v>
      </c>
      <c r="AM114" s="120">
        <f ca="1">VLOOKUP(eurostat_totals[[#This Row],[energy carrier EUCalc]],$AE$11:$BI$24,COLUMN()-COLUMN($AD$29),FALSE)*eurostat_totals[[#This Row],[2020 1]]</f>
        <v>29928.294943773613</v>
      </c>
      <c r="AN114" s="120">
        <f ca="1">VLOOKUP(eurostat_totals[[#This Row],[energy carrier EUCalc]],$AE$11:$BI$24,COLUMN()-COLUMN($AD$29),FALSE)*eurostat_totals[[#This Row],[2020 1]]</f>
        <v>29668.048900784277</v>
      </c>
      <c r="AO114" s="120">
        <f>VLOOKUP(eurostat_totals[[#This Row],[energy carrier EUCalc]],$AE$11:$BI$24,COLUMN()-COLUMN($AD$29),FALSE)*eurostat_totals[[#This Row],[2020 1]]</f>
        <v>31229.525158720295</v>
      </c>
      <c r="AP114" s="120">
        <f ca="1">VLOOKUP(eurostat_totals[[#This Row],[energy carrier EUCalc]],$AE$11:$BI$24,COLUMN()-COLUMN($AD$29),FALSE)*eurostat_totals[[#This Row],[2020 1]]</f>
        <v>30969.279115730958</v>
      </c>
      <c r="AQ114" s="120">
        <f ca="1">VLOOKUP(eurostat_totals[[#This Row],[energy carrier EUCalc]],$AE$11:$BI$24,COLUMN()-COLUMN($AD$29),FALSE)*eurostat_totals[[#This Row],[2020 1]]</f>
        <v>30709.033072741626</v>
      </c>
      <c r="AR114" s="117">
        <f ca="1">VLOOKUP(eurostat_totals[[#This Row],[energy carrier EUCalc]],$AE$11:$BI$24,COLUMN()-COLUMN($AD$29),FALSE)*eurostat_totals[[#This Row],[2020 1]]</f>
        <v>30448.78702975229</v>
      </c>
      <c r="AS114" s="117">
        <f ca="1">VLOOKUP(eurostat_totals[[#This Row],[energy carrier EUCalc]],$AE$11:$BI$24,COLUMN()-COLUMN($AD$29),FALSE)*eurostat_totals[[#This Row],[2020 1]]</f>
        <v>30188.540986762953</v>
      </c>
      <c r="AT114" s="117">
        <f ca="1">VLOOKUP(eurostat_totals[[#This Row],[energy carrier EUCalc]],$AE$11:$BI$24,COLUMN()-COLUMN($AD$29),FALSE)*eurostat_totals[[#This Row],[2020 1]]</f>
        <v>29928.294943773613</v>
      </c>
      <c r="AU114" s="117">
        <f ca="1">VLOOKUP(eurostat_totals[[#This Row],[energy carrier EUCalc]],$AE$11:$BI$24,COLUMN()-COLUMN($AD$29),FALSE)*eurostat_totals[[#This Row],[2020 1]]</f>
        <v>15614.762579360147</v>
      </c>
      <c r="AV114" s="117">
        <f>VLOOKUP(eurostat_totals[[#This Row],[energy carrier EUCalc]],$AE$11:$BI$24,COLUMN()-COLUMN($AD$29),FALSE)*eurostat_totals[[#This Row],[2020 1]]</f>
        <v>31229.525158720295</v>
      </c>
      <c r="AW114" s="117">
        <f ca="1">VLOOKUP(eurostat_totals[[#This Row],[energy carrier EUCalc]],$AE$11:$BI$24,COLUMN()-COLUMN($AD$29),FALSE)*eurostat_totals[[#This Row],[2020 1]]</f>
        <v>30969.279115730958</v>
      </c>
      <c r="AX114" s="117">
        <f ca="1">VLOOKUP(eurostat_totals[[#This Row],[energy carrier EUCalc]],$AE$11:$BI$24,COLUMN()-COLUMN($AD$29),FALSE)*eurostat_totals[[#This Row],[2020 1]]</f>
        <v>30709.033072741626</v>
      </c>
      <c r="AY114" s="117">
        <f ca="1">VLOOKUP(eurostat_totals[[#This Row],[energy carrier EUCalc]],$AE$11:$BI$24,COLUMN()-COLUMN($AD$29),FALSE)*eurostat_totals[[#This Row],[2020 1]]</f>
        <v>30448.78702975229</v>
      </c>
      <c r="AZ114" s="117">
        <f ca="1">VLOOKUP(eurostat_totals[[#This Row],[energy carrier EUCalc]],$AE$11:$BI$24,COLUMN()-COLUMN($AD$29),FALSE)*eurostat_totals[[#This Row],[2020 1]]</f>
        <v>30188.540986762953</v>
      </c>
      <c r="BA114" s="117">
        <f ca="1">VLOOKUP(eurostat_totals[[#This Row],[energy carrier EUCalc]],$AE$11:$BI$24,COLUMN()-COLUMN($AD$29),FALSE)*eurostat_totals[[#This Row],[2020 1]]</f>
        <v>29928.294943773613</v>
      </c>
      <c r="BB114" s="117">
        <f ca="1">VLOOKUP(eurostat_totals[[#This Row],[energy carrier EUCalc]],$AE$11:$BI$24,COLUMN()-COLUMN($AD$29),FALSE)*eurostat_totals[[#This Row],[2020 1]]</f>
        <v>10930.333805552102</v>
      </c>
      <c r="BC114" s="117">
        <f>VLOOKUP(eurostat_totals[[#This Row],[energy carrier EUCalc]],$AE$11:$BI$24,COLUMN()-COLUMN($AD$29),FALSE)*eurostat_totals[[#This Row],[2020 1]]</f>
        <v>31229.525158720295</v>
      </c>
      <c r="BD114" s="117">
        <f ca="1">VLOOKUP(eurostat_totals[[#This Row],[energy carrier EUCalc]],$AE$11:$BI$24,COLUMN()-COLUMN($AD$29),FALSE)*eurostat_totals[[#This Row],[2020 1]]</f>
        <v>30969.279115730958</v>
      </c>
      <c r="BE114" s="117">
        <f ca="1">VLOOKUP(eurostat_totals[[#This Row],[energy carrier EUCalc]],$AE$11:$BI$24,COLUMN()-COLUMN($AD$29),FALSE)*eurostat_totals[[#This Row],[2020 1]]</f>
        <v>30709.033072741626</v>
      </c>
      <c r="BF114" s="117">
        <f ca="1">VLOOKUP(eurostat_totals[[#This Row],[energy carrier EUCalc]],$AE$11:$BI$24,COLUMN()-COLUMN($AD$29),FALSE)*eurostat_totals[[#This Row],[2020 1]]</f>
        <v>30448.78702975229</v>
      </c>
      <c r="BG114" s="117">
        <f ca="1">VLOOKUP(eurostat_totals[[#This Row],[energy carrier EUCalc]],$AE$11:$BI$24,COLUMN()-COLUMN($AD$29),FALSE)*eurostat_totals[[#This Row],[2020 1]]</f>
        <v>30188.540986762953</v>
      </c>
      <c r="BH114" s="117">
        <f ca="1">VLOOKUP(eurostat_totals[[#This Row],[energy carrier EUCalc]],$AE$11:$BI$24,COLUMN()-COLUMN($AD$29),FALSE)*eurostat_totals[[#This Row],[2020 1]]</f>
        <v>29928.294943773613</v>
      </c>
      <c r="BI114" s="117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117" t="str">
        <f t="shared" si="121"/>
        <v>gas-ff-naturalPortugal</v>
      </c>
      <c r="B115" s="6" t="s">
        <v>33</v>
      </c>
      <c r="C115" t="s">
        <v>21</v>
      </c>
      <c r="D115" s="120">
        <v>683.56385056702163</v>
      </c>
      <c r="E115" s="120">
        <v>702.55664530112438</v>
      </c>
      <c r="F115" s="120">
        <v>760.71691496240817</v>
      </c>
      <c r="G115" s="120">
        <v>802.12160493095985</v>
      </c>
      <c r="H115" s="120">
        <v>827.94841700041286</v>
      </c>
      <c r="I115" s="120">
        <v>817.06774936349052</v>
      </c>
      <c r="J115" s="120">
        <v>871.17195547618417</v>
      </c>
      <c r="K115" s="120">
        <v>870.31430408117546</v>
      </c>
      <c r="L115" s="120">
        <v>836.57513493459862</v>
      </c>
      <c r="M115" s="120">
        <v>890.48480060891211</v>
      </c>
      <c r="N115" s="120">
        <v>857.77062947100455</v>
      </c>
      <c r="O115" s="120">
        <v>931.97949649827183</v>
      </c>
      <c r="P115" s="120">
        <v>1090.6324404573611</v>
      </c>
      <c r="Q115" s="120">
        <v>1067.2966601632709</v>
      </c>
      <c r="R115" s="120">
        <v>1118.756815371511</v>
      </c>
      <c r="S115" s="120">
        <v>1177.1760829989935</v>
      </c>
      <c r="T115" s="120">
        <v>1214.4954587075372</v>
      </c>
      <c r="U115" s="120">
        <v>1273.3857383952022</v>
      </c>
      <c r="V115" s="120">
        <v>1216.6216494580985</v>
      </c>
      <c r="W115" s="120">
        <v>1409.9542125880228</v>
      </c>
      <c r="X115" s="120">
        <v>1292.7964316651751</v>
      </c>
      <c r="Y115" s="120">
        <v>1041.5441338250091</v>
      </c>
      <c r="Z115" s="120">
        <v>1097.8776359994579</v>
      </c>
      <c r="AA115" s="120">
        <v>1142.9579453913907</v>
      </c>
      <c r="AB115" s="120">
        <v>1219.50213641246</v>
      </c>
      <c r="AC115" s="120">
        <v>1219.4006737338964</v>
      </c>
      <c r="AD115" s="120">
        <v>1180.162303571823</v>
      </c>
      <c r="AE115" s="120">
        <v>1175.6945250212671</v>
      </c>
      <c r="AF115" s="120">
        <f t="shared" si="118"/>
        <v>1191.2579028256289</v>
      </c>
      <c r="AG115" s="120">
        <f t="shared" si="119"/>
        <v>1200.9178943124766</v>
      </c>
      <c r="AH115" s="120">
        <f t="shared" si="120"/>
        <v>1197.2010458924799</v>
      </c>
      <c r="AI115" s="120">
        <f ca="1">VLOOKUP(eurostat_totals[[#This Row],[energy carrier EUCalc]],$AE$11:$BI$24,COLUMN()-COLUMN($AD$29),FALSE)*eurostat_totals[[#This Row],[2020 1]]</f>
        <v>1187.2243705100425</v>
      </c>
      <c r="AJ115" s="120">
        <f ca="1">VLOOKUP(eurostat_totals[[#This Row],[energy carrier EUCalc]],$AE$11:$BI$24,COLUMN()-COLUMN($AD$29),FALSE)*eurostat_totals[[#This Row],[2020 1]]</f>
        <v>1177.2476951276053</v>
      </c>
      <c r="AK115" s="120">
        <f ca="1">VLOOKUP(eurostat_totals[[#This Row],[energy carrier EUCalc]],$AE$11:$BI$24,COLUMN()-COLUMN($AD$29),FALSE)*eurostat_totals[[#This Row],[2020 1]]</f>
        <v>1167.2710197451679</v>
      </c>
      <c r="AL115" s="120">
        <f ca="1">VLOOKUP(eurostat_totals[[#This Row],[energy carrier EUCalc]],$AE$11:$BI$24,COLUMN()-COLUMN($AD$29),FALSE)*eurostat_totals[[#This Row],[2020 1]]</f>
        <v>1157.2943443627305</v>
      </c>
      <c r="AM115" s="120">
        <f ca="1">VLOOKUP(eurostat_totals[[#This Row],[energy carrier EUCalc]],$AE$11:$BI$24,COLUMN()-COLUMN($AD$29),FALSE)*eurostat_totals[[#This Row],[2020 1]]</f>
        <v>1147.3176689802931</v>
      </c>
      <c r="AN115" s="120">
        <f ca="1">VLOOKUP(eurostat_totals[[#This Row],[energy carrier EUCalc]],$AE$11:$BI$24,COLUMN()-COLUMN($AD$29),FALSE)*eurostat_totals[[#This Row],[2020 1]]</f>
        <v>1137.3409935978559</v>
      </c>
      <c r="AO115" s="120">
        <f>VLOOKUP(eurostat_totals[[#This Row],[energy carrier EUCalc]],$AE$11:$BI$24,COLUMN()-COLUMN($AD$29),FALSE)*eurostat_totals[[#This Row],[2020 1]]</f>
        <v>1197.2010458924799</v>
      </c>
      <c r="AP115" s="120">
        <f ca="1">VLOOKUP(eurostat_totals[[#This Row],[energy carrier EUCalc]],$AE$11:$BI$24,COLUMN()-COLUMN($AD$29),FALSE)*eurostat_totals[[#This Row],[2020 1]]</f>
        <v>1187.2243705100425</v>
      </c>
      <c r="AQ115" s="120">
        <f ca="1">VLOOKUP(eurostat_totals[[#This Row],[energy carrier EUCalc]],$AE$11:$BI$24,COLUMN()-COLUMN($AD$29),FALSE)*eurostat_totals[[#This Row],[2020 1]]</f>
        <v>1177.2476951276053</v>
      </c>
      <c r="AR115" s="117">
        <f ca="1">VLOOKUP(eurostat_totals[[#This Row],[energy carrier EUCalc]],$AE$11:$BI$24,COLUMN()-COLUMN($AD$29),FALSE)*eurostat_totals[[#This Row],[2020 1]]</f>
        <v>1167.2710197451679</v>
      </c>
      <c r="AS115" s="117">
        <f ca="1">VLOOKUP(eurostat_totals[[#This Row],[energy carrier EUCalc]],$AE$11:$BI$24,COLUMN()-COLUMN($AD$29),FALSE)*eurostat_totals[[#This Row],[2020 1]]</f>
        <v>1157.2943443627305</v>
      </c>
      <c r="AT115" s="117">
        <f ca="1">VLOOKUP(eurostat_totals[[#This Row],[energy carrier EUCalc]],$AE$11:$BI$24,COLUMN()-COLUMN($AD$29),FALSE)*eurostat_totals[[#This Row],[2020 1]]</f>
        <v>1147.3176689802931</v>
      </c>
      <c r="AU115" s="117">
        <f ca="1">VLOOKUP(eurostat_totals[[#This Row],[energy carrier EUCalc]],$AE$11:$BI$24,COLUMN()-COLUMN($AD$29),FALSE)*eurostat_totals[[#This Row],[2020 1]]</f>
        <v>598.60052294623995</v>
      </c>
      <c r="AV115" s="117">
        <f>VLOOKUP(eurostat_totals[[#This Row],[energy carrier EUCalc]],$AE$11:$BI$24,COLUMN()-COLUMN($AD$29),FALSE)*eurostat_totals[[#This Row],[2020 1]]</f>
        <v>1197.2010458924799</v>
      </c>
      <c r="AW115" s="117">
        <f ca="1">VLOOKUP(eurostat_totals[[#This Row],[energy carrier EUCalc]],$AE$11:$BI$24,COLUMN()-COLUMN($AD$29),FALSE)*eurostat_totals[[#This Row],[2020 1]]</f>
        <v>1187.2243705100425</v>
      </c>
      <c r="AX115" s="117">
        <f ca="1">VLOOKUP(eurostat_totals[[#This Row],[energy carrier EUCalc]],$AE$11:$BI$24,COLUMN()-COLUMN($AD$29),FALSE)*eurostat_totals[[#This Row],[2020 1]]</f>
        <v>1177.2476951276053</v>
      </c>
      <c r="AY115" s="117">
        <f ca="1">VLOOKUP(eurostat_totals[[#This Row],[energy carrier EUCalc]],$AE$11:$BI$24,COLUMN()-COLUMN($AD$29),FALSE)*eurostat_totals[[#This Row],[2020 1]]</f>
        <v>1167.2710197451679</v>
      </c>
      <c r="AZ115" s="117">
        <f ca="1">VLOOKUP(eurostat_totals[[#This Row],[energy carrier EUCalc]],$AE$11:$BI$24,COLUMN()-COLUMN($AD$29),FALSE)*eurostat_totals[[#This Row],[2020 1]]</f>
        <v>1157.2943443627305</v>
      </c>
      <c r="BA115" s="117">
        <f ca="1">VLOOKUP(eurostat_totals[[#This Row],[energy carrier EUCalc]],$AE$11:$BI$24,COLUMN()-COLUMN($AD$29),FALSE)*eurostat_totals[[#This Row],[2020 1]]</f>
        <v>1147.3176689802931</v>
      </c>
      <c r="BB115" s="117">
        <f ca="1">VLOOKUP(eurostat_totals[[#This Row],[energy carrier EUCalc]],$AE$11:$BI$24,COLUMN()-COLUMN($AD$29),FALSE)*eurostat_totals[[#This Row],[2020 1]]</f>
        <v>419.02036606236794</v>
      </c>
      <c r="BC115" s="117">
        <f>VLOOKUP(eurostat_totals[[#This Row],[energy carrier EUCalc]],$AE$11:$BI$24,COLUMN()-COLUMN($AD$29),FALSE)*eurostat_totals[[#This Row],[2020 1]]</f>
        <v>1197.2010458924799</v>
      </c>
      <c r="BD115" s="117">
        <f ca="1">VLOOKUP(eurostat_totals[[#This Row],[energy carrier EUCalc]],$AE$11:$BI$24,COLUMN()-COLUMN($AD$29),FALSE)*eurostat_totals[[#This Row],[2020 1]]</f>
        <v>1187.2243705100425</v>
      </c>
      <c r="BE115" s="117">
        <f ca="1">VLOOKUP(eurostat_totals[[#This Row],[energy carrier EUCalc]],$AE$11:$BI$24,COLUMN()-COLUMN($AD$29),FALSE)*eurostat_totals[[#This Row],[2020 1]]</f>
        <v>1177.2476951276053</v>
      </c>
      <c r="BF115" s="117">
        <f ca="1">VLOOKUP(eurostat_totals[[#This Row],[energy carrier EUCalc]],$AE$11:$BI$24,COLUMN()-COLUMN($AD$29),FALSE)*eurostat_totals[[#This Row],[2020 1]]</f>
        <v>1167.2710197451679</v>
      </c>
      <c r="BG115" s="117">
        <f ca="1">VLOOKUP(eurostat_totals[[#This Row],[energy carrier EUCalc]],$AE$11:$BI$24,COLUMN()-COLUMN($AD$29),FALSE)*eurostat_totals[[#This Row],[2020 1]]</f>
        <v>1157.2943443627305</v>
      </c>
      <c r="BH115" s="117">
        <f ca="1">VLOOKUP(eurostat_totals[[#This Row],[energy carrier EUCalc]],$AE$11:$BI$24,COLUMN()-COLUMN($AD$29),FALSE)*eurostat_totals[[#This Row],[2020 1]]</f>
        <v>1147.3176689802931</v>
      </c>
      <c r="BI115" s="117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117" t="str">
        <f t="shared" si="121"/>
        <v>gas-ff-naturalRomania</v>
      </c>
      <c r="B116" s="6" t="s">
        <v>33</v>
      </c>
      <c r="C116" t="s">
        <v>10</v>
      </c>
      <c r="D116" s="120">
        <v>21670.339533937698</v>
      </c>
      <c r="E116" s="120">
        <v>25849.964403401464</v>
      </c>
      <c r="F116" s="120">
        <v>15211.570911621966</v>
      </c>
      <c r="G116" s="120">
        <v>16066.156756978091</v>
      </c>
      <c r="H116" s="120">
        <v>15993.828133357536</v>
      </c>
      <c r="I116" s="120">
        <v>18037.953636771945</v>
      </c>
      <c r="J116" s="120">
        <v>16344.260531222299</v>
      </c>
      <c r="K116" s="120">
        <v>21249.829313426813</v>
      </c>
      <c r="L116" s="120">
        <v>22774.634433552943</v>
      </c>
      <c r="M116" s="120">
        <v>21049.066523434667</v>
      </c>
      <c r="N116" s="120">
        <v>22876.63034540182</v>
      </c>
      <c r="O116" s="120">
        <v>19257.428456949438</v>
      </c>
      <c r="P116" s="120">
        <v>21832.767396061441</v>
      </c>
      <c r="Q116" s="120">
        <v>24096.272337632978</v>
      </c>
      <c r="R116" s="120">
        <v>24377.312315479321</v>
      </c>
      <c r="S116" s="120">
        <v>19680.551515559629</v>
      </c>
      <c r="T116" s="120">
        <v>21912.808292203317</v>
      </c>
      <c r="U116" s="120">
        <v>17016.306225623553</v>
      </c>
      <c r="V116" s="120">
        <v>19348.77334413119</v>
      </c>
      <c r="W116" s="120">
        <v>18892.541931923955</v>
      </c>
      <c r="X116" s="120">
        <v>19426.270208811915</v>
      </c>
      <c r="Y116" s="120">
        <v>20302.207341967682</v>
      </c>
      <c r="Z116" s="120">
        <v>22277.750456711048</v>
      </c>
      <c r="AA116" s="120">
        <v>20991.997624353207</v>
      </c>
      <c r="AB116" s="120">
        <v>18247.474457292541</v>
      </c>
      <c r="AC116" s="120">
        <v>18754.20770360071</v>
      </c>
      <c r="AD116" s="120">
        <v>19119.1047241456</v>
      </c>
      <c r="AE116" s="120">
        <v>20351.281058166733</v>
      </c>
      <c r="AF116" s="120">
        <f t="shared" si="118"/>
        <v>19965.987178457868</v>
      </c>
      <c r="AG116" s="120">
        <f t="shared" si="119"/>
        <v>19760.785089278801</v>
      </c>
      <c r="AH116" s="120">
        <f t="shared" si="120"/>
        <v>20063.447215676053</v>
      </c>
      <c r="AI116" s="120">
        <f ca="1">VLOOKUP(eurostat_totals[[#This Row],[energy carrier EUCalc]],$AE$11:$BI$24,COLUMN()-COLUMN($AD$29),FALSE)*eurostat_totals[[#This Row],[2020 1]]</f>
        <v>19896.251822212085</v>
      </c>
      <c r="AJ116" s="120">
        <f ca="1">VLOOKUP(eurostat_totals[[#This Row],[energy carrier EUCalc]],$AE$11:$BI$24,COLUMN()-COLUMN($AD$29),FALSE)*eurostat_totals[[#This Row],[2020 1]]</f>
        <v>19729.056428748121</v>
      </c>
      <c r="AK116" s="120">
        <f ca="1">VLOOKUP(eurostat_totals[[#This Row],[energy carrier EUCalc]],$AE$11:$BI$24,COLUMN()-COLUMN($AD$29),FALSE)*eurostat_totals[[#This Row],[2020 1]]</f>
        <v>19561.861035284153</v>
      </c>
      <c r="AL116" s="120">
        <f ca="1">VLOOKUP(eurostat_totals[[#This Row],[energy carrier EUCalc]],$AE$11:$BI$24,COLUMN()-COLUMN($AD$29),FALSE)*eurostat_totals[[#This Row],[2020 1]]</f>
        <v>19394.665641820186</v>
      </c>
      <c r="AM116" s="120">
        <f ca="1">VLOOKUP(eurostat_totals[[#This Row],[energy carrier EUCalc]],$AE$11:$BI$24,COLUMN()-COLUMN($AD$29),FALSE)*eurostat_totals[[#This Row],[2020 1]]</f>
        <v>19227.470248356218</v>
      </c>
      <c r="AN116" s="120">
        <f ca="1">VLOOKUP(eurostat_totals[[#This Row],[energy carrier EUCalc]],$AE$11:$BI$24,COLUMN()-COLUMN($AD$29),FALSE)*eurostat_totals[[#This Row],[2020 1]]</f>
        <v>19060.27485489225</v>
      </c>
      <c r="AO116" s="120">
        <f>VLOOKUP(eurostat_totals[[#This Row],[energy carrier EUCalc]],$AE$11:$BI$24,COLUMN()-COLUMN($AD$29),FALSE)*eurostat_totals[[#This Row],[2020 1]]</f>
        <v>20063.447215676053</v>
      </c>
      <c r="AP116" s="120">
        <f ca="1">VLOOKUP(eurostat_totals[[#This Row],[energy carrier EUCalc]],$AE$11:$BI$24,COLUMN()-COLUMN($AD$29),FALSE)*eurostat_totals[[#This Row],[2020 1]]</f>
        <v>19896.251822212085</v>
      </c>
      <c r="AQ116" s="120">
        <f ca="1">VLOOKUP(eurostat_totals[[#This Row],[energy carrier EUCalc]],$AE$11:$BI$24,COLUMN()-COLUMN($AD$29),FALSE)*eurostat_totals[[#This Row],[2020 1]]</f>
        <v>19729.056428748121</v>
      </c>
      <c r="AR116" s="117">
        <f ca="1">VLOOKUP(eurostat_totals[[#This Row],[energy carrier EUCalc]],$AE$11:$BI$24,COLUMN()-COLUMN($AD$29),FALSE)*eurostat_totals[[#This Row],[2020 1]]</f>
        <v>19561.861035284153</v>
      </c>
      <c r="AS116" s="117">
        <f ca="1">VLOOKUP(eurostat_totals[[#This Row],[energy carrier EUCalc]],$AE$11:$BI$24,COLUMN()-COLUMN($AD$29),FALSE)*eurostat_totals[[#This Row],[2020 1]]</f>
        <v>19394.665641820186</v>
      </c>
      <c r="AT116" s="117">
        <f ca="1">VLOOKUP(eurostat_totals[[#This Row],[energy carrier EUCalc]],$AE$11:$BI$24,COLUMN()-COLUMN($AD$29),FALSE)*eurostat_totals[[#This Row],[2020 1]]</f>
        <v>19227.470248356218</v>
      </c>
      <c r="AU116" s="117">
        <f ca="1">VLOOKUP(eurostat_totals[[#This Row],[energy carrier EUCalc]],$AE$11:$BI$24,COLUMN()-COLUMN($AD$29),FALSE)*eurostat_totals[[#This Row],[2020 1]]</f>
        <v>10031.723607838027</v>
      </c>
      <c r="AV116" s="117">
        <f>VLOOKUP(eurostat_totals[[#This Row],[energy carrier EUCalc]],$AE$11:$BI$24,COLUMN()-COLUMN($AD$29),FALSE)*eurostat_totals[[#This Row],[2020 1]]</f>
        <v>20063.447215676053</v>
      </c>
      <c r="AW116" s="117">
        <f ca="1">VLOOKUP(eurostat_totals[[#This Row],[energy carrier EUCalc]],$AE$11:$BI$24,COLUMN()-COLUMN($AD$29),FALSE)*eurostat_totals[[#This Row],[2020 1]]</f>
        <v>19896.251822212085</v>
      </c>
      <c r="AX116" s="117">
        <f ca="1">VLOOKUP(eurostat_totals[[#This Row],[energy carrier EUCalc]],$AE$11:$BI$24,COLUMN()-COLUMN($AD$29),FALSE)*eurostat_totals[[#This Row],[2020 1]]</f>
        <v>19729.056428748121</v>
      </c>
      <c r="AY116" s="117">
        <f ca="1">VLOOKUP(eurostat_totals[[#This Row],[energy carrier EUCalc]],$AE$11:$BI$24,COLUMN()-COLUMN($AD$29),FALSE)*eurostat_totals[[#This Row],[2020 1]]</f>
        <v>19561.861035284153</v>
      </c>
      <c r="AZ116" s="117">
        <f ca="1">VLOOKUP(eurostat_totals[[#This Row],[energy carrier EUCalc]],$AE$11:$BI$24,COLUMN()-COLUMN($AD$29),FALSE)*eurostat_totals[[#This Row],[2020 1]]</f>
        <v>19394.665641820186</v>
      </c>
      <c r="BA116" s="117">
        <f ca="1">VLOOKUP(eurostat_totals[[#This Row],[energy carrier EUCalc]],$AE$11:$BI$24,COLUMN()-COLUMN($AD$29),FALSE)*eurostat_totals[[#This Row],[2020 1]]</f>
        <v>19227.470248356218</v>
      </c>
      <c r="BB116" s="117">
        <f ca="1">VLOOKUP(eurostat_totals[[#This Row],[energy carrier EUCalc]],$AE$11:$BI$24,COLUMN()-COLUMN($AD$29),FALSE)*eurostat_totals[[#This Row],[2020 1]]</f>
        <v>7022.2065254866184</v>
      </c>
      <c r="BC116" s="117">
        <f>VLOOKUP(eurostat_totals[[#This Row],[energy carrier EUCalc]],$AE$11:$BI$24,COLUMN()-COLUMN($AD$29),FALSE)*eurostat_totals[[#This Row],[2020 1]]</f>
        <v>20063.447215676053</v>
      </c>
      <c r="BD116" s="117">
        <f ca="1">VLOOKUP(eurostat_totals[[#This Row],[energy carrier EUCalc]],$AE$11:$BI$24,COLUMN()-COLUMN($AD$29),FALSE)*eurostat_totals[[#This Row],[2020 1]]</f>
        <v>19896.251822212085</v>
      </c>
      <c r="BE116" s="117">
        <f ca="1">VLOOKUP(eurostat_totals[[#This Row],[energy carrier EUCalc]],$AE$11:$BI$24,COLUMN()-COLUMN($AD$29),FALSE)*eurostat_totals[[#This Row],[2020 1]]</f>
        <v>19729.056428748121</v>
      </c>
      <c r="BF116" s="117">
        <f ca="1">VLOOKUP(eurostat_totals[[#This Row],[energy carrier EUCalc]],$AE$11:$BI$24,COLUMN()-COLUMN($AD$29),FALSE)*eurostat_totals[[#This Row],[2020 1]]</f>
        <v>19561.861035284153</v>
      </c>
      <c r="BG116" s="117">
        <f ca="1">VLOOKUP(eurostat_totals[[#This Row],[energy carrier EUCalc]],$AE$11:$BI$24,COLUMN()-COLUMN($AD$29),FALSE)*eurostat_totals[[#This Row],[2020 1]]</f>
        <v>19394.665641820186</v>
      </c>
      <c r="BH116" s="117">
        <f ca="1">VLOOKUP(eurostat_totals[[#This Row],[energy carrier EUCalc]],$AE$11:$BI$24,COLUMN()-COLUMN($AD$29),FALSE)*eurostat_totals[[#This Row],[2020 1]]</f>
        <v>19227.470248356218</v>
      </c>
      <c r="BI116" s="117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117" t="str">
        <f t="shared" si="121"/>
        <v>gas-ff-naturalSerbia</v>
      </c>
      <c r="B117" s="6" t="s">
        <v>33</v>
      </c>
      <c r="C117" t="s">
        <v>74</v>
      </c>
      <c r="D117" s="120">
        <v>0</v>
      </c>
      <c r="E117" s="120">
        <v>0</v>
      </c>
      <c r="F117" s="120">
        <v>2706.4987100000003</v>
      </c>
      <c r="G117" s="120">
        <v>1686.74542</v>
      </c>
      <c r="H117" s="120">
        <v>1407.9975800000002</v>
      </c>
      <c r="I117" s="120">
        <v>1662.9969599999999</v>
      </c>
      <c r="J117" s="120">
        <v>2745.7499600000006</v>
      </c>
      <c r="K117" s="120">
        <v>3034.4996000000006</v>
      </c>
      <c r="L117" s="120">
        <v>2826.7529100000002</v>
      </c>
      <c r="M117" s="120">
        <v>2054.4976500000002</v>
      </c>
      <c r="N117" s="120">
        <v>2167.7505900000001</v>
      </c>
      <c r="O117" s="120">
        <v>2173.4958100000003</v>
      </c>
      <c r="P117" s="120">
        <v>2179.2526600000001</v>
      </c>
      <c r="Q117" s="120">
        <v>2279.0031700000004</v>
      </c>
      <c r="R117" s="120">
        <v>2894.4976600000005</v>
      </c>
      <c r="S117" s="120">
        <v>2423.7501500000003</v>
      </c>
      <c r="T117" s="120">
        <v>2493.7511200000004</v>
      </c>
      <c r="U117" s="120">
        <v>4142.0477600000004</v>
      </c>
      <c r="V117" s="120">
        <v>2520.1744800000001</v>
      </c>
      <c r="W117" s="120">
        <v>2339.2465700000002</v>
      </c>
      <c r="X117" s="120">
        <v>2871.2260300000003</v>
      </c>
      <c r="Y117" s="120">
        <v>3272.2865800000009</v>
      </c>
      <c r="Z117" s="120">
        <v>3254.93462</v>
      </c>
      <c r="AA117" s="120">
        <v>2874.98252</v>
      </c>
      <c r="AB117" s="120">
        <v>2154.1551200000004</v>
      </c>
      <c r="AC117" s="120">
        <v>2467.4091700000004</v>
      </c>
      <c r="AD117" s="120">
        <v>2713.2324800000001</v>
      </c>
      <c r="AE117" s="120">
        <v>2776.7206500000002</v>
      </c>
      <c r="AF117" s="120">
        <f t="shared" si="118"/>
        <v>2681.0778560000003</v>
      </c>
      <c r="AG117" s="120">
        <f t="shared" si="119"/>
        <v>2642.2969232000005</v>
      </c>
      <c r="AH117" s="120">
        <f t="shared" si="120"/>
        <v>2739.9252838400007</v>
      </c>
      <c r="AI117" s="120">
        <f ca="1">VLOOKUP(eurostat_totals[[#This Row],[energy carrier EUCalc]],$AE$11:$BI$24,COLUMN()-COLUMN($AD$29),FALSE)*eurostat_totals[[#This Row],[2020 1]]</f>
        <v>2717.092573141334</v>
      </c>
      <c r="AJ117" s="120">
        <f ca="1">VLOOKUP(eurostat_totals[[#This Row],[energy carrier EUCalc]],$AE$11:$BI$24,COLUMN()-COLUMN($AD$29),FALSE)*eurostat_totals[[#This Row],[2020 1]]</f>
        <v>2694.2598624426673</v>
      </c>
      <c r="AK117" s="120">
        <f ca="1">VLOOKUP(eurostat_totals[[#This Row],[energy carrier EUCalc]],$AE$11:$BI$24,COLUMN()-COLUMN($AD$29),FALSE)*eurostat_totals[[#This Row],[2020 1]]</f>
        <v>2671.4271517440011</v>
      </c>
      <c r="AL117" s="120">
        <f ca="1">VLOOKUP(eurostat_totals[[#This Row],[energy carrier EUCalc]],$AE$11:$BI$24,COLUMN()-COLUMN($AD$29),FALSE)*eurostat_totals[[#This Row],[2020 1]]</f>
        <v>2648.594441045334</v>
      </c>
      <c r="AM117" s="120">
        <f ca="1">VLOOKUP(eurostat_totals[[#This Row],[energy carrier EUCalc]],$AE$11:$BI$24,COLUMN()-COLUMN($AD$29),FALSE)*eurostat_totals[[#This Row],[2020 1]]</f>
        <v>2625.7617303466673</v>
      </c>
      <c r="AN117" s="120">
        <f ca="1">VLOOKUP(eurostat_totals[[#This Row],[energy carrier EUCalc]],$AE$11:$BI$24,COLUMN()-COLUMN($AD$29),FALSE)*eurostat_totals[[#This Row],[2020 1]]</f>
        <v>2602.9290196480006</v>
      </c>
      <c r="AO117" s="120">
        <f>VLOOKUP(eurostat_totals[[#This Row],[energy carrier EUCalc]],$AE$11:$BI$24,COLUMN()-COLUMN($AD$29),FALSE)*eurostat_totals[[#This Row],[2020 1]]</f>
        <v>2739.9252838400007</v>
      </c>
      <c r="AP117" s="120">
        <f ca="1">VLOOKUP(eurostat_totals[[#This Row],[energy carrier EUCalc]],$AE$11:$BI$24,COLUMN()-COLUMN($AD$29),FALSE)*eurostat_totals[[#This Row],[2020 1]]</f>
        <v>2717.092573141334</v>
      </c>
      <c r="AQ117" s="120">
        <f ca="1">VLOOKUP(eurostat_totals[[#This Row],[energy carrier EUCalc]],$AE$11:$BI$24,COLUMN()-COLUMN($AD$29),FALSE)*eurostat_totals[[#This Row],[2020 1]]</f>
        <v>2694.2598624426673</v>
      </c>
      <c r="AR117" s="117">
        <f ca="1">VLOOKUP(eurostat_totals[[#This Row],[energy carrier EUCalc]],$AE$11:$BI$24,COLUMN()-COLUMN($AD$29),FALSE)*eurostat_totals[[#This Row],[2020 1]]</f>
        <v>2671.4271517440011</v>
      </c>
      <c r="AS117" s="117">
        <f ca="1">VLOOKUP(eurostat_totals[[#This Row],[energy carrier EUCalc]],$AE$11:$BI$24,COLUMN()-COLUMN($AD$29),FALSE)*eurostat_totals[[#This Row],[2020 1]]</f>
        <v>2648.594441045334</v>
      </c>
      <c r="AT117" s="117">
        <f ca="1">VLOOKUP(eurostat_totals[[#This Row],[energy carrier EUCalc]],$AE$11:$BI$24,COLUMN()-COLUMN($AD$29),FALSE)*eurostat_totals[[#This Row],[2020 1]]</f>
        <v>2625.7617303466673</v>
      </c>
      <c r="AU117" s="117">
        <f ca="1">VLOOKUP(eurostat_totals[[#This Row],[energy carrier EUCalc]],$AE$11:$BI$24,COLUMN()-COLUMN($AD$29),FALSE)*eurostat_totals[[#This Row],[2020 1]]</f>
        <v>1369.9626419200004</v>
      </c>
      <c r="AV117" s="117">
        <f>VLOOKUP(eurostat_totals[[#This Row],[energy carrier EUCalc]],$AE$11:$BI$24,COLUMN()-COLUMN($AD$29),FALSE)*eurostat_totals[[#This Row],[2020 1]]</f>
        <v>2739.9252838400007</v>
      </c>
      <c r="AW117" s="117">
        <f ca="1">VLOOKUP(eurostat_totals[[#This Row],[energy carrier EUCalc]],$AE$11:$BI$24,COLUMN()-COLUMN($AD$29),FALSE)*eurostat_totals[[#This Row],[2020 1]]</f>
        <v>2717.092573141334</v>
      </c>
      <c r="AX117" s="117">
        <f ca="1">VLOOKUP(eurostat_totals[[#This Row],[energy carrier EUCalc]],$AE$11:$BI$24,COLUMN()-COLUMN($AD$29),FALSE)*eurostat_totals[[#This Row],[2020 1]]</f>
        <v>2694.2598624426673</v>
      </c>
      <c r="AY117" s="117">
        <f ca="1">VLOOKUP(eurostat_totals[[#This Row],[energy carrier EUCalc]],$AE$11:$BI$24,COLUMN()-COLUMN($AD$29),FALSE)*eurostat_totals[[#This Row],[2020 1]]</f>
        <v>2671.4271517440011</v>
      </c>
      <c r="AZ117" s="117">
        <f ca="1">VLOOKUP(eurostat_totals[[#This Row],[energy carrier EUCalc]],$AE$11:$BI$24,COLUMN()-COLUMN($AD$29),FALSE)*eurostat_totals[[#This Row],[2020 1]]</f>
        <v>2648.594441045334</v>
      </c>
      <c r="BA117" s="117">
        <f ca="1">VLOOKUP(eurostat_totals[[#This Row],[energy carrier EUCalc]],$AE$11:$BI$24,COLUMN()-COLUMN($AD$29),FALSE)*eurostat_totals[[#This Row],[2020 1]]</f>
        <v>2625.7617303466673</v>
      </c>
      <c r="BB117" s="117">
        <f ca="1">VLOOKUP(eurostat_totals[[#This Row],[energy carrier EUCalc]],$AE$11:$BI$24,COLUMN()-COLUMN($AD$29),FALSE)*eurostat_totals[[#This Row],[2020 1]]</f>
        <v>958.9738493440002</v>
      </c>
      <c r="BC117" s="117">
        <f>VLOOKUP(eurostat_totals[[#This Row],[energy carrier EUCalc]],$AE$11:$BI$24,COLUMN()-COLUMN($AD$29),FALSE)*eurostat_totals[[#This Row],[2020 1]]</f>
        <v>2739.9252838400007</v>
      </c>
      <c r="BD117" s="117">
        <f ca="1">VLOOKUP(eurostat_totals[[#This Row],[energy carrier EUCalc]],$AE$11:$BI$24,COLUMN()-COLUMN($AD$29),FALSE)*eurostat_totals[[#This Row],[2020 1]]</f>
        <v>2717.092573141334</v>
      </c>
      <c r="BE117" s="117">
        <f ca="1">VLOOKUP(eurostat_totals[[#This Row],[energy carrier EUCalc]],$AE$11:$BI$24,COLUMN()-COLUMN($AD$29),FALSE)*eurostat_totals[[#This Row],[2020 1]]</f>
        <v>2694.2598624426673</v>
      </c>
      <c r="BF117" s="117">
        <f ca="1">VLOOKUP(eurostat_totals[[#This Row],[energy carrier EUCalc]],$AE$11:$BI$24,COLUMN()-COLUMN($AD$29),FALSE)*eurostat_totals[[#This Row],[2020 1]]</f>
        <v>2671.4271517440011</v>
      </c>
      <c r="BG117" s="117">
        <f ca="1">VLOOKUP(eurostat_totals[[#This Row],[energy carrier EUCalc]],$AE$11:$BI$24,COLUMN()-COLUMN($AD$29),FALSE)*eurostat_totals[[#This Row],[2020 1]]</f>
        <v>2648.594441045334</v>
      </c>
      <c r="BH117" s="117">
        <f ca="1">VLOOKUP(eurostat_totals[[#This Row],[energy carrier EUCalc]],$AE$11:$BI$24,COLUMN()-COLUMN($AD$29),FALSE)*eurostat_totals[[#This Row],[2020 1]]</f>
        <v>2625.7617303466673</v>
      </c>
      <c r="BI117" s="117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117" t="str">
        <f t="shared" si="121"/>
        <v>gas-ff-naturalSlovakia</v>
      </c>
      <c r="B118" s="6" t="s">
        <v>33</v>
      </c>
      <c r="C118" t="s">
        <v>20</v>
      </c>
      <c r="D118" s="120">
        <v>10712.265465067236</v>
      </c>
      <c r="E118" s="120">
        <v>8460.5371831940374</v>
      </c>
      <c r="F118" s="120">
        <v>8462.4015903926756</v>
      </c>
      <c r="G118" s="120">
        <v>8289.2400156783751</v>
      </c>
      <c r="H118" s="120">
        <v>8844.13896431377</v>
      </c>
      <c r="I118" s="120">
        <v>9950.284145440286</v>
      </c>
      <c r="J118" s="120">
        <v>11916.910322427912</v>
      </c>
      <c r="K118" s="120">
        <v>13174.938104272031</v>
      </c>
      <c r="L118" s="120">
        <v>14047.090669687879</v>
      </c>
      <c r="M118" s="120">
        <v>15064.134308826433</v>
      </c>
      <c r="N118" s="120">
        <v>15746.678564597138</v>
      </c>
      <c r="O118" s="120">
        <v>16501.570202196413</v>
      </c>
      <c r="P118" s="120">
        <v>15822.448358662805</v>
      </c>
      <c r="Q118" s="120">
        <v>15660.44928020815</v>
      </c>
      <c r="R118" s="120">
        <v>14218.78785703016</v>
      </c>
      <c r="S118" s="120">
        <v>13336.634801612623</v>
      </c>
      <c r="T118" s="120">
        <v>11695.408542768912</v>
      </c>
      <c r="U118" s="120">
        <v>9678.8400638798357</v>
      </c>
      <c r="V118" s="120">
        <v>10357.074697970322</v>
      </c>
      <c r="W118" s="120">
        <v>10514.304224116173</v>
      </c>
      <c r="X118" s="120">
        <v>11869.407513073418</v>
      </c>
      <c r="Y118" s="120">
        <v>10059.192091757515</v>
      </c>
      <c r="Z118" s="120">
        <v>9103.8656512284178</v>
      </c>
      <c r="AA118" s="120">
        <v>9778.035979581924</v>
      </c>
      <c r="AB118" s="120">
        <v>8169.7401442468454</v>
      </c>
      <c r="AC118" s="120">
        <v>8071.3385297111536</v>
      </c>
      <c r="AD118" s="120">
        <v>8238.184998789171</v>
      </c>
      <c r="AE118" s="120">
        <v>8866.1220561639147</v>
      </c>
      <c r="AF118" s="120">
        <f t="shared" si="118"/>
        <v>8818.5733371510141</v>
      </c>
      <c r="AG118" s="120">
        <f t="shared" si="119"/>
        <v>8626.6808086648325</v>
      </c>
      <c r="AH118" s="120">
        <f t="shared" si="120"/>
        <v>8718.0689415484303</v>
      </c>
      <c r="AI118" s="120">
        <f ca="1">VLOOKUP(eurostat_totals[[#This Row],[energy carrier EUCalc]],$AE$11:$BI$24,COLUMN()-COLUMN($AD$29),FALSE)*eurostat_totals[[#This Row],[2020 1]]</f>
        <v>8645.4183670355269</v>
      </c>
      <c r="AJ118" s="120">
        <f ca="1">VLOOKUP(eurostat_totals[[#This Row],[energy carrier EUCalc]],$AE$11:$BI$24,COLUMN()-COLUMN($AD$29),FALSE)*eurostat_totals[[#This Row],[2020 1]]</f>
        <v>8572.7677925226235</v>
      </c>
      <c r="AK118" s="120">
        <f ca="1">VLOOKUP(eurostat_totals[[#This Row],[energy carrier EUCalc]],$AE$11:$BI$24,COLUMN()-COLUMN($AD$29),FALSE)*eurostat_totals[[#This Row],[2020 1]]</f>
        <v>8500.1172180097201</v>
      </c>
      <c r="AL118" s="120">
        <f ca="1">VLOOKUP(eurostat_totals[[#This Row],[energy carrier EUCalc]],$AE$11:$BI$24,COLUMN()-COLUMN($AD$29),FALSE)*eurostat_totals[[#This Row],[2020 1]]</f>
        <v>8427.4666434968167</v>
      </c>
      <c r="AM118" s="120">
        <f ca="1">VLOOKUP(eurostat_totals[[#This Row],[energy carrier EUCalc]],$AE$11:$BI$24,COLUMN()-COLUMN($AD$29),FALSE)*eurostat_totals[[#This Row],[2020 1]]</f>
        <v>8354.8160689839115</v>
      </c>
      <c r="AN118" s="120">
        <f ca="1">VLOOKUP(eurostat_totals[[#This Row],[energy carrier EUCalc]],$AE$11:$BI$24,COLUMN()-COLUMN($AD$29),FALSE)*eurostat_totals[[#This Row],[2020 1]]</f>
        <v>8282.1654944710081</v>
      </c>
      <c r="AO118" s="120">
        <f>VLOOKUP(eurostat_totals[[#This Row],[energy carrier EUCalc]],$AE$11:$BI$24,COLUMN()-COLUMN($AD$29),FALSE)*eurostat_totals[[#This Row],[2020 1]]</f>
        <v>8718.0689415484303</v>
      </c>
      <c r="AP118" s="120">
        <f ca="1">VLOOKUP(eurostat_totals[[#This Row],[energy carrier EUCalc]],$AE$11:$BI$24,COLUMN()-COLUMN($AD$29),FALSE)*eurostat_totals[[#This Row],[2020 1]]</f>
        <v>8645.4183670355269</v>
      </c>
      <c r="AQ118" s="120">
        <f ca="1">VLOOKUP(eurostat_totals[[#This Row],[energy carrier EUCalc]],$AE$11:$BI$24,COLUMN()-COLUMN($AD$29),FALSE)*eurostat_totals[[#This Row],[2020 1]]</f>
        <v>8572.7677925226235</v>
      </c>
      <c r="AR118" s="117">
        <f ca="1">VLOOKUP(eurostat_totals[[#This Row],[energy carrier EUCalc]],$AE$11:$BI$24,COLUMN()-COLUMN($AD$29),FALSE)*eurostat_totals[[#This Row],[2020 1]]</f>
        <v>8500.1172180097201</v>
      </c>
      <c r="AS118" s="117">
        <f ca="1">VLOOKUP(eurostat_totals[[#This Row],[energy carrier EUCalc]],$AE$11:$BI$24,COLUMN()-COLUMN($AD$29),FALSE)*eurostat_totals[[#This Row],[2020 1]]</f>
        <v>8427.4666434968167</v>
      </c>
      <c r="AT118" s="117">
        <f ca="1">VLOOKUP(eurostat_totals[[#This Row],[energy carrier EUCalc]],$AE$11:$BI$24,COLUMN()-COLUMN($AD$29),FALSE)*eurostat_totals[[#This Row],[2020 1]]</f>
        <v>8354.8160689839115</v>
      </c>
      <c r="AU118" s="117">
        <f ca="1">VLOOKUP(eurostat_totals[[#This Row],[energy carrier EUCalc]],$AE$11:$BI$24,COLUMN()-COLUMN($AD$29),FALSE)*eurostat_totals[[#This Row],[2020 1]]</f>
        <v>4359.0344707742152</v>
      </c>
      <c r="AV118" s="117">
        <f>VLOOKUP(eurostat_totals[[#This Row],[energy carrier EUCalc]],$AE$11:$BI$24,COLUMN()-COLUMN($AD$29),FALSE)*eurostat_totals[[#This Row],[2020 1]]</f>
        <v>8718.0689415484303</v>
      </c>
      <c r="AW118" s="117">
        <f ca="1">VLOOKUP(eurostat_totals[[#This Row],[energy carrier EUCalc]],$AE$11:$BI$24,COLUMN()-COLUMN($AD$29),FALSE)*eurostat_totals[[#This Row],[2020 1]]</f>
        <v>8645.4183670355269</v>
      </c>
      <c r="AX118" s="117">
        <f ca="1">VLOOKUP(eurostat_totals[[#This Row],[energy carrier EUCalc]],$AE$11:$BI$24,COLUMN()-COLUMN($AD$29),FALSE)*eurostat_totals[[#This Row],[2020 1]]</f>
        <v>8572.7677925226235</v>
      </c>
      <c r="AY118" s="117">
        <f ca="1">VLOOKUP(eurostat_totals[[#This Row],[energy carrier EUCalc]],$AE$11:$BI$24,COLUMN()-COLUMN($AD$29),FALSE)*eurostat_totals[[#This Row],[2020 1]]</f>
        <v>8500.1172180097201</v>
      </c>
      <c r="AZ118" s="117">
        <f ca="1">VLOOKUP(eurostat_totals[[#This Row],[energy carrier EUCalc]],$AE$11:$BI$24,COLUMN()-COLUMN($AD$29),FALSE)*eurostat_totals[[#This Row],[2020 1]]</f>
        <v>8427.4666434968167</v>
      </c>
      <c r="BA118" s="117">
        <f ca="1">VLOOKUP(eurostat_totals[[#This Row],[energy carrier EUCalc]],$AE$11:$BI$24,COLUMN()-COLUMN($AD$29),FALSE)*eurostat_totals[[#This Row],[2020 1]]</f>
        <v>8354.8160689839115</v>
      </c>
      <c r="BB118" s="117">
        <f ca="1">VLOOKUP(eurostat_totals[[#This Row],[energy carrier EUCalc]],$AE$11:$BI$24,COLUMN()-COLUMN($AD$29),FALSE)*eurostat_totals[[#This Row],[2020 1]]</f>
        <v>3051.3241295419502</v>
      </c>
      <c r="BC118" s="117">
        <f>VLOOKUP(eurostat_totals[[#This Row],[energy carrier EUCalc]],$AE$11:$BI$24,COLUMN()-COLUMN($AD$29),FALSE)*eurostat_totals[[#This Row],[2020 1]]</f>
        <v>8718.0689415484303</v>
      </c>
      <c r="BD118" s="117">
        <f ca="1">VLOOKUP(eurostat_totals[[#This Row],[energy carrier EUCalc]],$AE$11:$BI$24,COLUMN()-COLUMN($AD$29),FALSE)*eurostat_totals[[#This Row],[2020 1]]</f>
        <v>8645.4183670355269</v>
      </c>
      <c r="BE118" s="117">
        <f ca="1">VLOOKUP(eurostat_totals[[#This Row],[energy carrier EUCalc]],$AE$11:$BI$24,COLUMN()-COLUMN($AD$29),FALSE)*eurostat_totals[[#This Row],[2020 1]]</f>
        <v>8572.7677925226235</v>
      </c>
      <c r="BF118" s="117">
        <f ca="1">VLOOKUP(eurostat_totals[[#This Row],[energy carrier EUCalc]],$AE$11:$BI$24,COLUMN()-COLUMN($AD$29),FALSE)*eurostat_totals[[#This Row],[2020 1]]</f>
        <v>8500.1172180097201</v>
      </c>
      <c r="BG118" s="117">
        <f ca="1">VLOOKUP(eurostat_totals[[#This Row],[energy carrier EUCalc]],$AE$11:$BI$24,COLUMN()-COLUMN($AD$29),FALSE)*eurostat_totals[[#This Row],[2020 1]]</f>
        <v>8427.4666434968167</v>
      </c>
      <c r="BH118" s="117">
        <f ca="1">VLOOKUP(eurostat_totals[[#This Row],[energy carrier EUCalc]],$AE$11:$BI$24,COLUMN()-COLUMN($AD$29),FALSE)*eurostat_totals[[#This Row],[2020 1]]</f>
        <v>8354.8160689839115</v>
      </c>
      <c r="BI118" s="117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117" t="str">
        <f t="shared" si="121"/>
        <v>gas-ff-naturalSlovenia</v>
      </c>
      <c r="B119" s="6" t="s">
        <v>33</v>
      </c>
      <c r="C119" t="s">
        <v>26</v>
      </c>
      <c r="D119" s="120">
        <v>2291.2121917268259</v>
      </c>
      <c r="E119" s="120">
        <v>2968.6671913924242</v>
      </c>
      <c r="F119" s="120">
        <v>2528.8738732114921</v>
      </c>
      <c r="G119" s="120">
        <v>3169.1905187613224</v>
      </c>
      <c r="H119" s="120">
        <v>3237.0736311104706</v>
      </c>
      <c r="I119" s="120">
        <v>3755.41360552588</v>
      </c>
      <c r="J119" s="120">
        <v>2995.9631454695827</v>
      </c>
      <c r="K119" s="120">
        <v>3200.6941271702913</v>
      </c>
      <c r="L119" s="120">
        <v>3012.8730456509916</v>
      </c>
      <c r="M119" s="120">
        <v>3280.3733956071405</v>
      </c>
      <c r="N119" s="120">
        <v>2536.7511910789872</v>
      </c>
      <c r="O119" s="120">
        <v>2450.0082960184182</v>
      </c>
      <c r="P119" s="120">
        <v>2746.6057614986707</v>
      </c>
      <c r="Q119" s="120">
        <v>3354.4113978331793</v>
      </c>
      <c r="R119" s="120">
        <v>3548.8640670031559</v>
      </c>
      <c r="S119" s="120">
        <v>3090.9384634501998</v>
      </c>
      <c r="T119" s="120">
        <v>3081.2618295281145</v>
      </c>
      <c r="U119" s="120">
        <v>2229.666574141102</v>
      </c>
      <c r="V119" s="120">
        <v>2540.6256614939653</v>
      </c>
      <c r="W119" s="120">
        <v>2671.4372161798574</v>
      </c>
      <c r="X119" s="120">
        <v>2857.2436551998185</v>
      </c>
      <c r="Y119" s="120">
        <v>2382.5890129692543</v>
      </c>
      <c r="Z119" s="120">
        <v>2213.5826223993131</v>
      </c>
      <c r="AA119" s="120">
        <v>1998.2120360307606</v>
      </c>
      <c r="AB119" s="120">
        <v>1480.1665566054767</v>
      </c>
      <c r="AC119" s="120">
        <v>1635.2365329984971</v>
      </c>
      <c r="AD119" s="120">
        <v>1642.9886055516542</v>
      </c>
      <c r="AE119" s="120">
        <v>1606.5519598656842</v>
      </c>
      <c r="AF119" s="120">
        <f t="shared" si="118"/>
        <v>1485.1458273589585</v>
      </c>
      <c r="AG119" s="120">
        <f t="shared" si="119"/>
        <v>1382.5325856245981</v>
      </c>
      <c r="AH119" s="120">
        <f t="shared" si="120"/>
        <v>1363.0057914284225</v>
      </c>
      <c r="AI119" s="120">
        <f ca="1">VLOOKUP(eurostat_totals[[#This Row],[energy carrier EUCalc]],$AE$11:$BI$24,COLUMN()-COLUMN($AD$29),FALSE)*eurostat_totals[[#This Row],[2020 1]]</f>
        <v>1351.6474098331857</v>
      </c>
      <c r="AJ119" s="120">
        <f ca="1">VLOOKUP(eurostat_totals[[#This Row],[energy carrier EUCalc]],$AE$11:$BI$24,COLUMN()-COLUMN($AD$29),FALSE)*eurostat_totals[[#This Row],[2020 1]]</f>
        <v>1340.289028237949</v>
      </c>
      <c r="AK119" s="120">
        <f ca="1">VLOOKUP(eurostat_totals[[#This Row],[energy carrier EUCalc]],$AE$11:$BI$24,COLUMN()-COLUMN($AD$29),FALSE)*eurostat_totals[[#This Row],[2020 1]]</f>
        <v>1328.9306466427122</v>
      </c>
      <c r="AL119" s="120">
        <f ca="1">VLOOKUP(eurostat_totals[[#This Row],[energy carrier EUCalc]],$AE$11:$BI$24,COLUMN()-COLUMN($AD$29),FALSE)*eurostat_totals[[#This Row],[2020 1]]</f>
        <v>1317.5722650474752</v>
      </c>
      <c r="AM119" s="120">
        <f ca="1">VLOOKUP(eurostat_totals[[#This Row],[energy carrier EUCalc]],$AE$11:$BI$24,COLUMN()-COLUMN($AD$29),FALSE)*eurostat_totals[[#This Row],[2020 1]]</f>
        <v>1306.2138834522382</v>
      </c>
      <c r="AN119" s="120">
        <f ca="1">VLOOKUP(eurostat_totals[[#This Row],[energy carrier EUCalc]],$AE$11:$BI$24,COLUMN()-COLUMN($AD$29),FALSE)*eurostat_totals[[#This Row],[2020 1]]</f>
        <v>1294.8555018570014</v>
      </c>
      <c r="AO119" s="120">
        <f>VLOOKUP(eurostat_totals[[#This Row],[energy carrier EUCalc]],$AE$11:$BI$24,COLUMN()-COLUMN($AD$29),FALSE)*eurostat_totals[[#This Row],[2020 1]]</f>
        <v>1363.0057914284225</v>
      </c>
      <c r="AP119" s="120">
        <f ca="1">VLOOKUP(eurostat_totals[[#This Row],[energy carrier EUCalc]],$AE$11:$BI$24,COLUMN()-COLUMN($AD$29),FALSE)*eurostat_totals[[#This Row],[2020 1]]</f>
        <v>1351.6474098331857</v>
      </c>
      <c r="AQ119" s="120">
        <f ca="1">VLOOKUP(eurostat_totals[[#This Row],[energy carrier EUCalc]],$AE$11:$BI$24,COLUMN()-COLUMN($AD$29),FALSE)*eurostat_totals[[#This Row],[2020 1]]</f>
        <v>1340.289028237949</v>
      </c>
      <c r="AR119" s="117">
        <f ca="1">VLOOKUP(eurostat_totals[[#This Row],[energy carrier EUCalc]],$AE$11:$BI$24,COLUMN()-COLUMN($AD$29),FALSE)*eurostat_totals[[#This Row],[2020 1]]</f>
        <v>1328.9306466427122</v>
      </c>
      <c r="AS119" s="117">
        <f ca="1">VLOOKUP(eurostat_totals[[#This Row],[energy carrier EUCalc]],$AE$11:$BI$24,COLUMN()-COLUMN($AD$29),FALSE)*eurostat_totals[[#This Row],[2020 1]]</f>
        <v>1317.5722650474752</v>
      </c>
      <c r="AT119" s="117">
        <f ca="1">VLOOKUP(eurostat_totals[[#This Row],[energy carrier EUCalc]],$AE$11:$BI$24,COLUMN()-COLUMN($AD$29),FALSE)*eurostat_totals[[#This Row],[2020 1]]</f>
        <v>1306.2138834522382</v>
      </c>
      <c r="AU119" s="117">
        <f ca="1">VLOOKUP(eurostat_totals[[#This Row],[energy carrier EUCalc]],$AE$11:$BI$24,COLUMN()-COLUMN($AD$29),FALSE)*eurostat_totals[[#This Row],[2020 1]]</f>
        <v>681.50289571421126</v>
      </c>
      <c r="AV119" s="117">
        <f>VLOOKUP(eurostat_totals[[#This Row],[energy carrier EUCalc]],$AE$11:$BI$24,COLUMN()-COLUMN($AD$29),FALSE)*eurostat_totals[[#This Row],[2020 1]]</f>
        <v>1363.0057914284225</v>
      </c>
      <c r="AW119" s="117">
        <f ca="1">VLOOKUP(eurostat_totals[[#This Row],[energy carrier EUCalc]],$AE$11:$BI$24,COLUMN()-COLUMN($AD$29),FALSE)*eurostat_totals[[#This Row],[2020 1]]</f>
        <v>1351.6474098331857</v>
      </c>
      <c r="AX119" s="117">
        <f ca="1">VLOOKUP(eurostat_totals[[#This Row],[energy carrier EUCalc]],$AE$11:$BI$24,COLUMN()-COLUMN($AD$29),FALSE)*eurostat_totals[[#This Row],[2020 1]]</f>
        <v>1340.289028237949</v>
      </c>
      <c r="AY119" s="117">
        <f ca="1">VLOOKUP(eurostat_totals[[#This Row],[energy carrier EUCalc]],$AE$11:$BI$24,COLUMN()-COLUMN($AD$29),FALSE)*eurostat_totals[[#This Row],[2020 1]]</f>
        <v>1328.9306466427122</v>
      </c>
      <c r="AZ119" s="117">
        <f ca="1">VLOOKUP(eurostat_totals[[#This Row],[energy carrier EUCalc]],$AE$11:$BI$24,COLUMN()-COLUMN($AD$29),FALSE)*eurostat_totals[[#This Row],[2020 1]]</f>
        <v>1317.5722650474752</v>
      </c>
      <c r="BA119" s="117">
        <f ca="1">VLOOKUP(eurostat_totals[[#This Row],[energy carrier EUCalc]],$AE$11:$BI$24,COLUMN()-COLUMN($AD$29),FALSE)*eurostat_totals[[#This Row],[2020 1]]</f>
        <v>1306.2138834522382</v>
      </c>
      <c r="BB119" s="117">
        <f ca="1">VLOOKUP(eurostat_totals[[#This Row],[energy carrier EUCalc]],$AE$11:$BI$24,COLUMN()-COLUMN($AD$29),FALSE)*eurostat_totals[[#This Row],[2020 1]]</f>
        <v>477.05202699994783</v>
      </c>
      <c r="BC119" s="117">
        <f>VLOOKUP(eurostat_totals[[#This Row],[energy carrier EUCalc]],$AE$11:$BI$24,COLUMN()-COLUMN($AD$29),FALSE)*eurostat_totals[[#This Row],[2020 1]]</f>
        <v>1363.0057914284225</v>
      </c>
      <c r="BD119" s="117">
        <f ca="1">VLOOKUP(eurostat_totals[[#This Row],[energy carrier EUCalc]],$AE$11:$BI$24,COLUMN()-COLUMN($AD$29),FALSE)*eurostat_totals[[#This Row],[2020 1]]</f>
        <v>1351.6474098331857</v>
      </c>
      <c r="BE119" s="117">
        <f ca="1">VLOOKUP(eurostat_totals[[#This Row],[energy carrier EUCalc]],$AE$11:$BI$24,COLUMN()-COLUMN($AD$29),FALSE)*eurostat_totals[[#This Row],[2020 1]]</f>
        <v>1340.289028237949</v>
      </c>
      <c r="BF119" s="117">
        <f ca="1">VLOOKUP(eurostat_totals[[#This Row],[energy carrier EUCalc]],$AE$11:$BI$24,COLUMN()-COLUMN($AD$29),FALSE)*eurostat_totals[[#This Row],[2020 1]]</f>
        <v>1328.9306466427122</v>
      </c>
      <c r="BG119" s="117">
        <f ca="1">VLOOKUP(eurostat_totals[[#This Row],[energy carrier EUCalc]],$AE$11:$BI$24,COLUMN()-COLUMN($AD$29),FALSE)*eurostat_totals[[#This Row],[2020 1]]</f>
        <v>1317.5722650474752</v>
      </c>
      <c r="BH119" s="117">
        <f ca="1">VLOOKUP(eurostat_totals[[#This Row],[energy carrier EUCalc]],$AE$11:$BI$24,COLUMN()-COLUMN($AD$29),FALSE)*eurostat_totals[[#This Row],[2020 1]]</f>
        <v>1306.2138834522382</v>
      </c>
      <c r="BI119" s="117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117" t="str">
        <f t="shared" si="121"/>
        <v>gas-ff-naturalSpain</v>
      </c>
      <c r="B120" s="6" t="s">
        <v>33</v>
      </c>
      <c r="C120" t="s">
        <v>7</v>
      </c>
      <c r="D120" s="120">
        <v>20164.425353528255</v>
      </c>
      <c r="E120" s="120">
        <v>21589.209274647874</v>
      </c>
      <c r="F120" s="120">
        <v>21089.646166389259</v>
      </c>
      <c r="G120" s="120">
        <v>21241.243780769331</v>
      </c>
      <c r="H120" s="120">
        <v>22257.079395375651</v>
      </c>
      <c r="I120" s="120">
        <v>21299.675198571313</v>
      </c>
      <c r="J120" s="120">
        <v>23181.27517417225</v>
      </c>
      <c r="K120" s="120">
        <v>23019.328744259907</v>
      </c>
      <c r="L120" s="120">
        <v>24082.33830648497</v>
      </c>
      <c r="M120" s="120">
        <v>25711.802282900378</v>
      </c>
      <c r="N120" s="120">
        <v>27308.644214506476</v>
      </c>
      <c r="O120" s="120">
        <v>30230.218654402703</v>
      </c>
      <c r="P120" s="120">
        <v>32270.142242840211</v>
      </c>
      <c r="Q120" s="120">
        <v>37714.940577043519</v>
      </c>
      <c r="R120" s="120">
        <v>40483.794330762074</v>
      </c>
      <c r="S120" s="120">
        <v>41710.736844642117</v>
      </c>
      <c r="T120" s="120">
        <v>43180.342716863488</v>
      </c>
      <c r="U120" s="120">
        <v>43047.810292832793</v>
      </c>
      <c r="V120" s="120">
        <v>40112.347333319383</v>
      </c>
      <c r="W120" s="120">
        <v>40362.056501838037</v>
      </c>
      <c r="X120" s="120">
        <v>46225.628157464707</v>
      </c>
      <c r="Y120" s="120">
        <v>35146.11422810144</v>
      </c>
      <c r="Z120" s="120">
        <v>34696.185364133242</v>
      </c>
      <c r="AA120" s="120">
        <v>31926.362861194553</v>
      </c>
      <c r="AB120" s="120">
        <v>31231.094404847005</v>
      </c>
      <c r="AC120" s="120">
        <v>33007.263619737852</v>
      </c>
      <c r="AD120" s="120">
        <v>34131.935810132942</v>
      </c>
      <c r="AE120" s="120">
        <v>34994.150409951457</v>
      </c>
      <c r="AF120" s="120">
        <f t="shared" si="118"/>
        <v>35053.743419115097</v>
      </c>
      <c r="AG120" s="120">
        <f t="shared" si="119"/>
        <v>35679.219530699207</v>
      </c>
      <c r="AH120" s="120">
        <f t="shared" si="120"/>
        <v>36568.844555869648</v>
      </c>
      <c r="AI120" s="120">
        <f ca="1">VLOOKUP(eurostat_totals[[#This Row],[energy carrier EUCalc]],$AE$11:$BI$24,COLUMN()-COLUMN($AD$29),FALSE)*eurostat_totals[[#This Row],[2020 1]]</f>
        <v>36264.104184570737</v>
      </c>
      <c r="AJ120" s="120">
        <f ca="1">VLOOKUP(eurostat_totals[[#This Row],[energy carrier EUCalc]],$AE$11:$BI$24,COLUMN()-COLUMN($AD$29),FALSE)*eurostat_totals[[#This Row],[2020 1]]</f>
        <v>35959.363813271819</v>
      </c>
      <c r="AK120" s="120">
        <f ca="1">VLOOKUP(eurostat_totals[[#This Row],[energy carrier EUCalc]],$AE$11:$BI$24,COLUMN()-COLUMN($AD$29),FALSE)*eurostat_totals[[#This Row],[2020 1]]</f>
        <v>35654.623441972908</v>
      </c>
      <c r="AL120" s="120">
        <f ca="1">VLOOKUP(eurostat_totals[[#This Row],[energy carrier EUCalc]],$AE$11:$BI$24,COLUMN()-COLUMN($AD$29),FALSE)*eurostat_totals[[#This Row],[2020 1]]</f>
        <v>35349.88307067399</v>
      </c>
      <c r="AM120" s="120">
        <f ca="1">VLOOKUP(eurostat_totals[[#This Row],[energy carrier EUCalc]],$AE$11:$BI$24,COLUMN()-COLUMN($AD$29),FALSE)*eurostat_totals[[#This Row],[2020 1]]</f>
        <v>35045.142699375079</v>
      </c>
      <c r="AN120" s="120">
        <f ca="1">VLOOKUP(eurostat_totals[[#This Row],[energy carrier EUCalc]],$AE$11:$BI$24,COLUMN()-COLUMN($AD$29),FALSE)*eurostat_totals[[#This Row],[2020 1]]</f>
        <v>34740.402328076161</v>
      </c>
      <c r="AO120" s="120">
        <f>VLOOKUP(eurostat_totals[[#This Row],[energy carrier EUCalc]],$AE$11:$BI$24,COLUMN()-COLUMN($AD$29),FALSE)*eurostat_totals[[#This Row],[2020 1]]</f>
        <v>36568.844555869648</v>
      </c>
      <c r="AP120" s="120">
        <f ca="1">VLOOKUP(eurostat_totals[[#This Row],[energy carrier EUCalc]],$AE$11:$BI$24,COLUMN()-COLUMN($AD$29),FALSE)*eurostat_totals[[#This Row],[2020 1]]</f>
        <v>36264.104184570737</v>
      </c>
      <c r="AQ120" s="120">
        <f ca="1">VLOOKUP(eurostat_totals[[#This Row],[energy carrier EUCalc]],$AE$11:$BI$24,COLUMN()-COLUMN($AD$29),FALSE)*eurostat_totals[[#This Row],[2020 1]]</f>
        <v>35959.363813271819</v>
      </c>
      <c r="AR120" s="117">
        <f ca="1">VLOOKUP(eurostat_totals[[#This Row],[energy carrier EUCalc]],$AE$11:$BI$24,COLUMN()-COLUMN($AD$29),FALSE)*eurostat_totals[[#This Row],[2020 1]]</f>
        <v>35654.623441972908</v>
      </c>
      <c r="AS120" s="117">
        <f ca="1">VLOOKUP(eurostat_totals[[#This Row],[energy carrier EUCalc]],$AE$11:$BI$24,COLUMN()-COLUMN($AD$29),FALSE)*eurostat_totals[[#This Row],[2020 1]]</f>
        <v>35349.88307067399</v>
      </c>
      <c r="AT120" s="117">
        <f ca="1">VLOOKUP(eurostat_totals[[#This Row],[energy carrier EUCalc]],$AE$11:$BI$24,COLUMN()-COLUMN($AD$29),FALSE)*eurostat_totals[[#This Row],[2020 1]]</f>
        <v>35045.142699375079</v>
      </c>
      <c r="AU120" s="117">
        <f ca="1">VLOOKUP(eurostat_totals[[#This Row],[energy carrier EUCalc]],$AE$11:$BI$24,COLUMN()-COLUMN($AD$29),FALSE)*eurostat_totals[[#This Row],[2020 1]]</f>
        <v>18284.422277934824</v>
      </c>
      <c r="AV120" s="117">
        <f>VLOOKUP(eurostat_totals[[#This Row],[energy carrier EUCalc]],$AE$11:$BI$24,COLUMN()-COLUMN($AD$29),FALSE)*eurostat_totals[[#This Row],[2020 1]]</f>
        <v>36568.844555869648</v>
      </c>
      <c r="AW120" s="117">
        <f ca="1">VLOOKUP(eurostat_totals[[#This Row],[energy carrier EUCalc]],$AE$11:$BI$24,COLUMN()-COLUMN($AD$29),FALSE)*eurostat_totals[[#This Row],[2020 1]]</f>
        <v>36264.104184570737</v>
      </c>
      <c r="AX120" s="117">
        <f ca="1">VLOOKUP(eurostat_totals[[#This Row],[energy carrier EUCalc]],$AE$11:$BI$24,COLUMN()-COLUMN($AD$29),FALSE)*eurostat_totals[[#This Row],[2020 1]]</f>
        <v>35959.363813271819</v>
      </c>
      <c r="AY120" s="117">
        <f ca="1">VLOOKUP(eurostat_totals[[#This Row],[energy carrier EUCalc]],$AE$11:$BI$24,COLUMN()-COLUMN($AD$29),FALSE)*eurostat_totals[[#This Row],[2020 1]]</f>
        <v>35654.623441972908</v>
      </c>
      <c r="AZ120" s="117">
        <f ca="1">VLOOKUP(eurostat_totals[[#This Row],[energy carrier EUCalc]],$AE$11:$BI$24,COLUMN()-COLUMN($AD$29),FALSE)*eurostat_totals[[#This Row],[2020 1]]</f>
        <v>35349.88307067399</v>
      </c>
      <c r="BA120" s="117">
        <f ca="1">VLOOKUP(eurostat_totals[[#This Row],[energy carrier EUCalc]],$AE$11:$BI$24,COLUMN()-COLUMN($AD$29),FALSE)*eurostat_totals[[#This Row],[2020 1]]</f>
        <v>35045.142699375079</v>
      </c>
      <c r="BB120" s="117">
        <f ca="1">VLOOKUP(eurostat_totals[[#This Row],[energy carrier EUCalc]],$AE$11:$BI$24,COLUMN()-COLUMN($AD$29),FALSE)*eurostat_totals[[#This Row],[2020 1]]</f>
        <v>12799.095594554376</v>
      </c>
      <c r="BC120" s="117">
        <f>VLOOKUP(eurostat_totals[[#This Row],[energy carrier EUCalc]],$AE$11:$BI$24,COLUMN()-COLUMN($AD$29),FALSE)*eurostat_totals[[#This Row],[2020 1]]</f>
        <v>36568.844555869648</v>
      </c>
      <c r="BD120" s="117">
        <f ca="1">VLOOKUP(eurostat_totals[[#This Row],[energy carrier EUCalc]],$AE$11:$BI$24,COLUMN()-COLUMN($AD$29),FALSE)*eurostat_totals[[#This Row],[2020 1]]</f>
        <v>36264.104184570737</v>
      </c>
      <c r="BE120" s="117">
        <f ca="1">VLOOKUP(eurostat_totals[[#This Row],[energy carrier EUCalc]],$AE$11:$BI$24,COLUMN()-COLUMN($AD$29),FALSE)*eurostat_totals[[#This Row],[2020 1]]</f>
        <v>35959.363813271819</v>
      </c>
      <c r="BF120" s="117">
        <f ca="1">VLOOKUP(eurostat_totals[[#This Row],[energy carrier EUCalc]],$AE$11:$BI$24,COLUMN()-COLUMN($AD$29),FALSE)*eurostat_totals[[#This Row],[2020 1]]</f>
        <v>35654.623441972908</v>
      </c>
      <c r="BG120" s="117">
        <f ca="1">VLOOKUP(eurostat_totals[[#This Row],[energy carrier EUCalc]],$AE$11:$BI$24,COLUMN()-COLUMN($AD$29),FALSE)*eurostat_totals[[#This Row],[2020 1]]</f>
        <v>35349.88307067399</v>
      </c>
      <c r="BH120" s="117">
        <f ca="1">VLOOKUP(eurostat_totals[[#This Row],[energy carrier EUCalc]],$AE$11:$BI$24,COLUMN()-COLUMN($AD$29),FALSE)*eurostat_totals[[#This Row],[2020 1]]</f>
        <v>35045.142699375079</v>
      </c>
      <c r="BI120" s="117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117" t="str">
        <f t="shared" si="121"/>
        <v>gas-ff-naturalSweden</v>
      </c>
      <c r="B121" s="6" t="s">
        <v>33</v>
      </c>
      <c r="C121" t="s">
        <v>9</v>
      </c>
      <c r="D121" s="120">
        <v>13762.183884176422</v>
      </c>
      <c r="E121" s="120">
        <v>15294.100308903113</v>
      </c>
      <c r="F121" s="120">
        <v>16747.716213004936</v>
      </c>
      <c r="G121" s="120">
        <v>15589.307057287553</v>
      </c>
      <c r="H121" s="120">
        <v>16443.840247105956</v>
      </c>
      <c r="I121" s="120">
        <v>13482.06731056914</v>
      </c>
      <c r="J121" s="120">
        <v>14595.9923704382</v>
      </c>
      <c r="K121" s="120">
        <v>13193.892158034263</v>
      </c>
      <c r="L121" s="120">
        <v>12143.06641881528</v>
      </c>
      <c r="M121" s="120">
        <v>10905.755355985901</v>
      </c>
      <c r="N121" s="120">
        <v>9270.6595142665992</v>
      </c>
      <c r="O121" s="120">
        <v>9074.734261503243</v>
      </c>
      <c r="P121" s="120">
        <v>7667.7281491574186</v>
      </c>
      <c r="Q121" s="120">
        <v>7151.7150527211379</v>
      </c>
      <c r="R121" s="120">
        <v>5217.1605514343146</v>
      </c>
      <c r="S121" s="120">
        <v>4553.5694276632466</v>
      </c>
      <c r="T121" s="120">
        <v>2938.4393723158842</v>
      </c>
      <c r="U121" s="120">
        <v>1917.9270931846904</v>
      </c>
      <c r="V121" s="120">
        <v>1409.0974941436325</v>
      </c>
      <c r="W121" s="120">
        <v>1416.8577766071376</v>
      </c>
      <c r="X121" s="120">
        <v>1482.3259338899074</v>
      </c>
      <c r="Y121" s="120">
        <v>1162.1483682988992</v>
      </c>
      <c r="Z121" s="120">
        <v>851.80367983971075</v>
      </c>
      <c r="AA121" s="120">
        <v>757.84262944071816</v>
      </c>
      <c r="AB121" s="120">
        <v>577.95392153834825</v>
      </c>
      <c r="AC121" s="120">
        <v>561.46860407031318</v>
      </c>
      <c r="AD121" s="120">
        <v>521.99985980848794</v>
      </c>
      <c r="AE121" s="120">
        <v>548.32137947280989</v>
      </c>
      <c r="AF121" s="120">
        <f t="shared" si="118"/>
        <v>487.6249193994297</v>
      </c>
      <c r="AG121" s="120">
        <f t="shared" si="119"/>
        <v>433.581377391172</v>
      </c>
      <c r="AH121" s="120">
        <f t="shared" si="120"/>
        <v>404.70686856173677</v>
      </c>
      <c r="AI121" s="120">
        <f ca="1">VLOOKUP(eurostat_totals[[#This Row],[energy carrier EUCalc]],$AE$11:$BI$24,COLUMN()-COLUMN($AD$29),FALSE)*eurostat_totals[[#This Row],[2020 1]]</f>
        <v>401.33431132372232</v>
      </c>
      <c r="AJ121" s="120">
        <f ca="1">VLOOKUP(eurostat_totals[[#This Row],[energy carrier EUCalc]],$AE$11:$BI$24,COLUMN()-COLUMN($AD$29),FALSE)*eurostat_totals[[#This Row],[2020 1]]</f>
        <v>397.96175408570787</v>
      </c>
      <c r="AK121" s="120">
        <f ca="1">VLOOKUP(eurostat_totals[[#This Row],[energy carrier EUCalc]],$AE$11:$BI$24,COLUMN()-COLUMN($AD$29),FALSE)*eurostat_totals[[#This Row],[2020 1]]</f>
        <v>394.58919684769336</v>
      </c>
      <c r="AL121" s="120">
        <f ca="1">VLOOKUP(eurostat_totals[[#This Row],[energy carrier EUCalc]],$AE$11:$BI$24,COLUMN()-COLUMN($AD$29),FALSE)*eurostat_totals[[#This Row],[2020 1]]</f>
        <v>391.21663960967891</v>
      </c>
      <c r="AM121" s="120">
        <f ca="1">VLOOKUP(eurostat_totals[[#This Row],[energy carrier EUCalc]],$AE$11:$BI$24,COLUMN()-COLUMN($AD$29),FALSE)*eurostat_totals[[#This Row],[2020 1]]</f>
        <v>387.8440823716644</v>
      </c>
      <c r="AN121" s="120">
        <f ca="1">VLOOKUP(eurostat_totals[[#This Row],[energy carrier EUCalc]],$AE$11:$BI$24,COLUMN()-COLUMN($AD$29),FALSE)*eurostat_totals[[#This Row],[2020 1]]</f>
        <v>384.47152513364989</v>
      </c>
      <c r="AO121" s="120">
        <f>VLOOKUP(eurostat_totals[[#This Row],[energy carrier EUCalc]],$AE$11:$BI$24,COLUMN()-COLUMN($AD$29),FALSE)*eurostat_totals[[#This Row],[2020 1]]</f>
        <v>404.70686856173677</v>
      </c>
      <c r="AP121" s="120">
        <f ca="1">VLOOKUP(eurostat_totals[[#This Row],[energy carrier EUCalc]],$AE$11:$BI$24,COLUMN()-COLUMN($AD$29),FALSE)*eurostat_totals[[#This Row],[2020 1]]</f>
        <v>401.33431132372232</v>
      </c>
      <c r="AQ121" s="120">
        <f ca="1">VLOOKUP(eurostat_totals[[#This Row],[energy carrier EUCalc]],$AE$11:$BI$24,COLUMN()-COLUMN($AD$29),FALSE)*eurostat_totals[[#This Row],[2020 1]]</f>
        <v>397.96175408570787</v>
      </c>
      <c r="AR121" s="117">
        <f ca="1">VLOOKUP(eurostat_totals[[#This Row],[energy carrier EUCalc]],$AE$11:$BI$24,COLUMN()-COLUMN($AD$29),FALSE)*eurostat_totals[[#This Row],[2020 1]]</f>
        <v>394.58919684769336</v>
      </c>
      <c r="AS121" s="117">
        <f ca="1">VLOOKUP(eurostat_totals[[#This Row],[energy carrier EUCalc]],$AE$11:$BI$24,COLUMN()-COLUMN($AD$29),FALSE)*eurostat_totals[[#This Row],[2020 1]]</f>
        <v>391.21663960967891</v>
      </c>
      <c r="AT121" s="117">
        <f ca="1">VLOOKUP(eurostat_totals[[#This Row],[energy carrier EUCalc]],$AE$11:$BI$24,COLUMN()-COLUMN($AD$29),FALSE)*eurostat_totals[[#This Row],[2020 1]]</f>
        <v>387.8440823716644</v>
      </c>
      <c r="AU121" s="117">
        <f ca="1">VLOOKUP(eurostat_totals[[#This Row],[energy carrier EUCalc]],$AE$11:$BI$24,COLUMN()-COLUMN($AD$29),FALSE)*eurostat_totals[[#This Row],[2020 1]]</f>
        <v>202.35343428086838</v>
      </c>
      <c r="AV121" s="117">
        <f>VLOOKUP(eurostat_totals[[#This Row],[energy carrier EUCalc]],$AE$11:$BI$24,COLUMN()-COLUMN($AD$29),FALSE)*eurostat_totals[[#This Row],[2020 1]]</f>
        <v>404.70686856173677</v>
      </c>
      <c r="AW121" s="117">
        <f ca="1">VLOOKUP(eurostat_totals[[#This Row],[energy carrier EUCalc]],$AE$11:$BI$24,COLUMN()-COLUMN($AD$29),FALSE)*eurostat_totals[[#This Row],[2020 1]]</f>
        <v>401.33431132372232</v>
      </c>
      <c r="AX121" s="117">
        <f ca="1">VLOOKUP(eurostat_totals[[#This Row],[energy carrier EUCalc]],$AE$11:$BI$24,COLUMN()-COLUMN($AD$29),FALSE)*eurostat_totals[[#This Row],[2020 1]]</f>
        <v>397.96175408570787</v>
      </c>
      <c r="AY121" s="117">
        <f ca="1">VLOOKUP(eurostat_totals[[#This Row],[energy carrier EUCalc]],$AE$11:$BI$24,COLUMN()-COLUMN($AD$29),FALSE)*eurostat_totals[[#This Row],[2020 1]]</f>
        <v>394.58919684769336</v>
      </c>
      <c r="AZ121" s="117">
        <f ca="1">VLOOKUP(eurostat_totals[[#This Row],[energy carrier EUCalc]],$AE$11:$BI$24,COLUMN()-COLUMN($AD$29),FALSE)*eurostat_totals[[#This Row],[2020 1]]</f>
        <v>391.21663960967891</v>
      </c>
      <c r="BA121" s="117">
        <f ca="1">VLOOKUP(eurostat_totals[[#This Row],[energy carrier EUCalc]],$AE$11:$BI$24,COLUMN()-COLUMN($AD$29),FALSE)*eurostat_totals[[#This Row],[2020 1]]</f>
        <v>387.8440823716644</v>
      </c>
      <c r="BB121" s="117">
        <f ca="1">VLOOKUP(eurostat_totals[[#This Row],[energy carrier EUCalc]],$AE$11:$BI$24,COLUMN()-COLUMN($AD$29),FALSE)*eurostat_totals[[#This Row],[2020 1]]</f>
        <v>141.64740399660786</v>
      </c>
      <c r="BC121" s="117">
        <f>VLOOKUP(eurostat_totals[[#This Row],[energy carrier EUCalc]],$AE$11:$BI$24,COLUMN()-COLUMN($AD$29),FALSE)*eurostat_totals[[#This Row],[2020 1]]</f>
        <v>404.70686856173677</v>
      </c>
      <c r="BD121" s="117">
        <f ca="1">VLOOKUP(eurostat_totals[[#This Row],[energy carrier EUCalc]],$AE$11:$BI$24,COLUMN()-COLUMN($AD$29),FALSE)*eurostat_totals[[#This Row],[2020 1]]</f>
        <v>401.33431132372232</v>
      </c>
      <c r="BE121" s="117">
        <f ca="1">VLOOKUP(eurostat_totals[[#This Row],[energy carrier EUCalc]],$AE$11:$BI$24,COLUMN()-COLUMN($AD$29),FALSE)*eurostat_totals[[#This Row],[2020 1]]</f>
        <v>397.96175408570787</v>
      </c>
      <c r="BF121" s="117">
        <f ca="1">VLOOKUP(eurostat_totals[[#This Row],[energy carrier EUCalc]],$AE$11:$BI$24,COLUMN()-COLUMN($AD$29),FALSE)*eurostat_totals[[#This Row],[2020 1]]</f>
        <v>394.58919684769336</v>
      </c>
      <c r="BG121" s="117">
        <f ca="1">VLOOKUP(eurostat_totals[[#This Row],[energy carrier EUCalc]],$AE$11:$BI$24,COLUMN()-COLUMN($AD$29),FALSE)*eurostat_totals[[#This Row],[2020 1]]</f>
        <v>391.21663960967891</v>
      </c>
      <c r="BH121" s="117">
        <f ca="1">VLOOKUP(eurostat_totals[[#This Row],[energy carrier EUCalc]],$AE$11:$BI$24,COLUMN()-COLUMN($AD$29),FALSE)*eurostat_totals[[#This Row],[2020 1]]</f>
        <v>387.8440823716644</v>
      </c>
      <c r="BI121" s="117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117" t="str">
        <f t="shared" si="121"/>
        <v>gas-ff-naturalUnited Kingdom</v>
      </c>
      <c r="B122" s="81" t="s">
        <v>33</v>
      </c>
      <c r="C122" t="s">
        <v>4</v>
      </c>
      <c r="D122" s="120">
        <v>217915.6662732168</v>
      </c>
      <c r="E122" s="120">
        <v>241957.08080678098</v>
      </c>
      <c r="F122" s="120">
        <v>238958.15900476775</v>
      </c>
      <c r="G122" s="120">
        <v>246137.46443276023</v>
      </c>
      <c r="H122" s="120">
        <v>238440.52269971062</v>
      </c>
      <c r="I122" s="120">
        <v>235319.08951356509</v>
      </c>
      <c r="J122" s="120">
        <v>270729.89354940265</v>
      </c>
      <c r="K122" s="120">
        <v>248571.14857411975</v>
      </c>
      <c r="L122" s="120">
        <v>255542.6678515308</v>
      </c>
      <c r="M122" s="120">
        <v>256606.14092063837</v>
      </c>
      <c r="N122" s="120">
        <v>264743.04257347039</v>
      </c>
      <c r="O122" s="120">
        <v>274148.77794597793</v>
      </c>
      <c r="P122" s="120">
        <v>271171.50783576712</v>
      </c>
      <c r="Q122" s="120">
        <v>279556.57379637932</v>
      </c>
      <c r="R122" s="120">
        <v>288137.61896696978</v>
      </c>
      <c r="S122" s="120">
        <v>274194.69881507789</v>
      </c>
      <c r="T122" s="120">
        <v>262620.29182495287</v>
      </c>
      <c r="U122" s="120">
        <v>249381.72664492836</v>
      </c>
      <c r="V122" s="120">
        <v>255396.90417023917</v>
      </c>
      <c r="W122" s="120">
        <v>241666.70726510577</v>
      </c>
      <c r="X122" s="120">
        <v>281166.35451398056</v>
      </c>
      <c r="Y122" s="120">
        <v>204804.28767825707</v>
      </c>
      <c r="Z122" s="120">
        <v>237425.73694953826</v>
      </c>
      <c r="AA122" s="120">
        <v>238627.58176600185</v>
      </c>
      <c r="AB122" s="120">
        <v>182683.45430663755</v>
      </c>
      <c r="AC122" s="120">
        <v>195866.70891000787</v>
      </c>
      <c r="AD122" s="120">
        <v>204951.34157647635</v>
      </c>
      <c r="AE122" s="120">
        <v>195471.51453226715</v>
      </c>
      <c r="AF122" s="120">
        <f t="shared" si="118"/>
        <v>187080.67004881293</v>
      </c>
      <c r="AG122" s="120">
        <f t="shared" si="119"/>
        <v>176771.28770537514</v>
      </c>
      <c r="AH122" s="120">
        <f t="shared" si="120"/>
        <v>175588.85438512266</v>
      </c>
      <c r="AI122" s="120">
        <f ca="1">VLOOKUP(eurostat_totals[[#This Row],[energy carrier EUCalc]],$AE$11:$BI$24,COLUMN()-COLUMN($AD$29),FALSE)*eurostat_totals[[#This Row],[2020 1]]</f>
        <v>174125.61393191331</v>
      </c>
      <c r="AJ122" s="120">
        <f ca="1">VLOOKUP(eurostat_totals[[#This Row],[energy carrier EUCalc]],$AE$11:$BI$24,COLUMN()-COLUMN($AD$29),FALSE)*eurostat_totals[[#This Row],[2020 1]]</f>
        <v>172662.37347870396</v>
      </c>
      <c r="AK122" s="120">
        <f ca="1">VLOOKUP(eurostat_totals[[#This Row],[energy carrier EUCalc]],$AE$11:$BI$24,COLUMN()-COLUMN($AD$29),FALSE)*eurostat_totals[[#This Row],[2020 1]]</f>
        <v>171199.13302549461</v>
      </c>
      <c r="AL122" s="120">
        <f ca="1">VLOOKUP(eurostat_totals[[#This Row],[energy carrier EUCalc]],$AE$11:$BI$24,COLUMN()-COLUMN($AD$29),FALSE)*eurostat_totals[[#This Row],[2020 1]]</f>
        <v>169735.89257228523</v>
      </c>
      <c r="AM122" s="120">
        <f ca="1">VLOOKUP(eurostat_totals[[#This Row],[energy carrier EUCalc]],$AE$11:$BI$24,COLUMN()-COLUMN($AD$29),FALSE)*eurostat_totals[[#This Row],[2020 1]]</f>
        <v>168272.65211907588</v>
      </c>
      <c r="AN122" s="120">
        <f ca="1">VLOOKUP(eurostat_totals[[#This Row],[energy carrier EUCalc]],$AE$11:$BI$24,COLUMN()-COLUMN($AD$29),FALSE)*eurostat_totals[[#This Row],[2020 1]]</f>
        <v>166809.41166586653</v>
      </c>
      <c r="AO122" s="120">
        <f>VLOOKUP(eurostat_totals[[#This Row],[energy carrier EUCalc]],$AE$11:$BI$24,COLUMN()-COLUMN($AD$29),FALSE)*eurostat_totals[[#This Row],[2020 1]]</f>
        <v>175588.85438512266</v>
      </c>
      <c r="AP122" s="120">
        <f ca="1">VLOOKUP(eurostat_totals[[#This Row],[energy carrier EUCalc]],$AE$11:$BI$24,COLUMN()-COLUMN($AD$29),FALSE)*eurostat_totals[[#This Row],[2020 1]]</f>
        <v>174125.61393191331</v>
      </c>
      <c r="AQ122" s="120">
        <f ca="1">VLOOKUP(eurostat_totals[[#This Row],[energy carrier EUCalc]],$AE$11:$BI$24,COLUMN()-COLUMN($AD$29),FALSE)*eurostat_totals[[#This Row],[2020 1]]</f>
        <v>172662.37347870396</v>
      </c>
      <c r="AR122" s="117">
        <f ca="1">VLOOKUP(eurostat_totals[[#This Row],[energy carrier EUCalc]],$AE$11:$BI$24,COLUMN()-COLUMN($AD$29),FALSE)*eurostat_totals[[#This Row],[2020 1]]</f>
        <v>171199.13302549461</v>
      </c>
      <c r="AS122" s="117">
        <f ca="1">VLOOKUP(eurostat_totals[[#This Row],[energy carrier EUCalc]],$AE$11:$BI$24,COLUMN()-COLUMN($AD$29),FALSE)*eurostat_totals[[#This Row],[2020 1]]</f>
        <v>169735.89257228523</v>
      </c>
      <c r="AT122" s="117">
        <f ca="1">VLOOKUP(eurostat_totals[[#This Row],[energy carrier EUCalc]],$AE$11:$BI$24,COLUMN()-COLUMN($AD$29),FALSE)*eurostat_totals[[#This Row],[2020 1]]</f>
        <v>168272.65211907588</v>
      </c>
      <c r="AU122" s="117">
        <f ca="1">VLOOKUP(eurostat_totals[[#This Row],[energy carrier EUCalc]],$AE$11:$BI$24,COLUMN()-COLUMN($AD$29),FALSE)*eurostat_totals[[#This Row],[2020 1]]</f>
        <v>87794.427192561328</v>
      </c>
      <c r="AV122" s="117">
        <f>VLOOKUP(eurostat_totals[[#This Row],[energy carrier EUCalc]],$AE$11:$BI$24,COLUMN()-COLUMN($AD$29),FALSE)*eurostat_totals[[#This Row],[2020 1]]</f>
        <v>175588.85438512266</v>
      </c>
      <c r="AW122" s="117">
        <f ca="1">VLOOKUP(eurostat_totals[[#This Row],[energy carrier EUCalc]],$AE$11:$BI$24,COLUMN()-COLUMN($AD$29),FALSE)*eurostat_totals[[#This Row],[2020 1]]</f>
        <v>174125.61393191331</v>
      </c>
      <c r="AX122" s="117">
        <f ca="1">VLOOKUP(eurostat_totals[[#This Row],[energy carrier EUCalc]],$AE$11:$BI$24,COLUMN()-COLUMN($AD$29),FALSE)*eurostat_totals[[#This Row],[2020 1]]</f>
        <v>172662.37347870396</v>
      </c>
      <c r="AY122" s="117">
        <f ca="1">VLOOKUP(eurostat_totals[[#This Row],[energy carrier EUCalc]],$AE$11:$BI$24,COLUMN()-COLUMN($AD$29),FALSE)*eurostat_totals[[#This Row],[2020 1]]</f>
        <v>171199.13302549461</v>
      </c>
      <c r="AZ122" s="117">
        <f ca="1">VLOOKUP(eurostat_totals[[#This Row],[energy carrier EUCalc]],$AE$11:$BI$24,COLUMN()-COLUMN($AD$29),FALSE)*eurostat_totals[[#This Row],[2020 1]]</f>
        <v>169735.89257228523</v>
      </c>
      <c r="BA122" s="117">
        <f ca="1">VLOOKUP(eurostat_totals[[#This Row],[energy carrier EUCalc]],$AE$11:$BI$24,COLUMN()-COLUMN($AD$29),FALSE)*eurostat_totals[[#This Row],[2020 1]]</f>
        <v>168272.65211907588</v>
      </c>
      <c r="BB122" s="117">
        <f ca="1">VLOOKUP(eurostat_totals[[#This Row],[energy carrier EUCalc]],$AE$11:$BI$24,COLUMN()-COLUMN($AD$29),FALSE)*eurostat_totals[[#This Row],[2020 1]]</f>
        <v>61456.099034792926</v>
      </c>
      <c r="BC122" s="117">
        <f>VLOOKUP(eurostat_totals[[#This Row],[energy carrier EUCalc]],$AE$11:$BI$24,COLUMN()-COLUMN($AD$29),FALSE)*eurostat_totals[[#This Row],[2020 1]]</f>
        <v>175588.85438512266</v>
      </c>
      <c r="BD122" s="117">
        <f ca="1">VLOOKUP(eurostat_totals[[#This Row],[energy carrier EUCalc]],$AE$11:$BI$24,COLUMN()-COLUMN($AD$29),FALSE)*eurostat_totals[[#This Row],[2020 1]]</f>
        <v>174125.61393191331</v>
      </c>
      <c r="BE122" s="117">
        <f ca="1">VLOOKUP(eurostat_totals[[#This Row],[energy carrier EUCalc]],$AE$11:$BI$24,COLUMN()-COLUMN($AD$29),FALSE)*eurostat_totals[[#This Row],[2020 1]]</f>
        <v>172662.37347870396</v>
      </c>
      <c r="BF122" s="117">
        <f ca="1">VLOOKUP(eurostat_totals[[#This Row],[energy carrier EUCalc]],$AE$11:$BI$24,COLUMN()-COLUMN($AD$29),FALSE)*eurostat_totals[[#This Row],[2020 1]]</f>
        <v>171199.13302549461</v>
      </c>
      <c r="BG122" s="117">
        <f ca="1">VLOOKUP(eurostat_totals[[#This Row],[energy carrier EUCalc]],$AE$11:$BI$24,COLUMN()-COLUMN($AD$29),FALSE)*eurostat_totals[[#This Row],[2020 1]]</f>
        <v>169735.89257228523</v>
      </c>
      <c r="BH122" s="117">
        <f ca="1">VLOOKUP(eurostat_totals[[#This Row],[energy carrier EUCalc]],$AE$11:$BI$24,COLUMN()-COLUMN($AD$29),FALSE)*eurostat_totals[[#This Row],[2020 1]]</f>
        <v>168272.65211907588</v>
      </c>
      <c r="BI122" s="117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117" t="str">
        <f t="shared" si="121"/>
        <v>heat-ambientAustria</v>
      </c>
      <c r="B123" s="6" t="s">
        <v>37</v>
      </c>
      <c r="C123" t="s">
        <v>12</v>
      </c>
      <c r="D123" s="120">
        <v>0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</v>
      </c>
      <c r="R123" s="120">
        <v>0</v>
      </c>
      <c r="S123" s="120">
        <v>503.66041000000007</v>
      </c>
      <c r="T123" s="120">
        <v>512.81322</v>
      </c>
      <c r="U123" s="120">
        <v>632.16028000000006</v>
      </c>
      <c r="V123" s="120">
        <v>644.36015000000009</v>
      </c>
      <c r="W123" s="120">
        <v>921.66587000000004</v>
      </c>
      <c r="X123" s="120">
        <v>1023.00969</v>
      </c>
      <c r="Y123" s="120">
        <v>998.42387000000008</v>
      </c>
      <c r="Z123" s="120">
        <v>1066.5058900000001</v>
      </c>
      <c r="AA123" s="120">
        <v>1374.8520800000001</v>
      </c>
      <c r="AB123" s="120">
        <v>1176.32798</v>
      </c>
      <c r="AC123" s="120">
        <v>1510.42299</v>
      </c>
      <c r="AD123" s="120">
        <v>1597.2060500000002</v>
      </c>
      <c r="AE123" s="120">
        <v>1611.9877800000002</v>
      </c>
      <c r="AF123" s="120">
        <f t="shared" si="118"/>
        <v>1721.0841580000001</v>
      </c>
      <c r="AG123" s="120">
        <f t="shared" si="119"/>
        <v>1790.3305736000002</v>
      </c>
      <c r="AH123" s="120">
        <f t="shared" si="120"/>
        <v>1913.1310923200003</v>
      </c>
      <c r="AI123" s="120">
        <f ca="1">VLOOKUP(eurostat_totals[[#This Row],[energy carrier EUCalc]],$AE$11:$BI$24,COLUMN()-COLUMN($AD$29),FALSE)*eurostat_totals[[#This Row],[2020 1]]</f>
        <v>382.62621846400009</v>
      </c>
      <c r="AJ123" s="120">
        <f ca="1">VLOOKUP(eurostat_totals[[#This Row],[energy carrier EUCalc]],$AE$11:$BI$24,COLUMN()-COLUMN($AD$29),FALSE)*eurostat_totals[[#This Row],[2020 1]]</f>
        <v>382.62621846400009</v>
      </c>
      <c r="AK123" s="120">
        <f ca="1">VLOOKUP(eurostat_totals[[#This Row],[energy carrier EUCalc]],$AE$11:$BI$24,COLUMN()-COLUMN($AD$29),FALSE)*eurostat_totals[[#This Row],[2020 1]]</f>
        <v>382.62621846400009</v>
      </c>
      <c r="AL123" s="120">
        <f ca="1">VLOOKUP(eurostat_totals[[#This Row],[energy carrier EUCalc]],$AE$11:$BI$24,COLUMN()-COLUMN($AD$29),FALSE)*eurostat_totals[[#This Row],[2020 1]]</f>
        <v>382.62621846400009</v>
      </c>
      <c r="AM123" s="120">
        <f ca="1">VLOOKUP(eurostat_totals[[#This Row],[energy carrier EUCalc]],$AE$11:$BI$24,COLUMN()-COLUMN($AD$29),FALSE)*eurostat_totals[[#This Row],[2020 1]]</f>
        <v>382.62621846400009</v>
      </c>
      <c r="AN123" s="120">
        <f ca="1">VLOOKUP(eurostat_totals[[#This Row],[energy carrier EUCalc]],$AE$11:$BI$24,COLUMN()-COLUMN($AD$29),FALSE)*eurostat_totals[[#This Row],[2020 1]]</f>
        <v>382.62621846400009</v>
      </c>
      <c r="AO123" s="120">
        <f ca="1">VLOOKUP(eurostat_totals[[#This Row],[energy carrier EUCalc]],$AE$11:$BI$24,COLUMN()-COLUMN($AD$29),FALSE)*eurostat_totals[[#This Row],[2020 1]]</f>
        <v>531.42530342222233</v>
      </c>
      <c r="AP123" s="120">
        <f ca="1">VLOOKUP(eurostat_totals[[#This Row],[energy carrier EUCalc]],$AE$11:$BI$24,COLUMN()-COLUMN($AD$29),FALSE)*eurostat_totals[[#This Row],[2020 1]]</f>
        <v>531.42530342222233</v>
      </c>
      <c r="AQ123" s="120">
        <f ca="1">VLOOKUP(eurostat_totals[[#This Row],[energy carrier EUCalc]],$AE$11:$BI$24,COLUMN()-COLUMN($AD$29),FALSE)*eurostat_totals[[#This Row],[2020 1]]</f>
        <v>531.42530342222233</v>
      </c>
      <c r="AR123" s="117">
        <f ca="1">VLOOKUP(eurostat_totals[[#This Row],[energy carrier EUCalc]],$AE$11:$BI$24,COLUMN()-COLUMN($AD$29),FALSE)*eurostat_totals[[#This Row],[2020 1]]</f>
        <v>531.42530342222233</v>
      </c>
      <c r="AS123" s="117">
        <f ca="1">VLOOKUP(eurostat_totals[[#This Row],[energy carrier EUCalc]],$AE$11:$BI$24,COLUMN()-COLUMN($AD$29),FALSE)*eurostat_totals[[#This Row],[2020 1]]</f>
        <v>531.42530342222233</v>
      </c>
      <c r="AT123" s="117">
        <f ca="1">VLOOKUP(eurostat_totals[[#This Row],[energy carrier EUCalc]],$AE$11:$BI$24,COLUMN()-COLUMN($AD$29),FALSE)*eurostat_totals[[#This Row],[2020 1]]</f>
        <v>531.42530342222233</v>
      </c>
      <c r="AU123" s="117">
        <f ca="1">VLOOKUP(eurostat_totals[[#This Row],[energy carrier EUCalc]],$AE$11:$BI$24,COLUMN()-COLUMN($AD$29),FALSE)*eurostat_totals[[#This Row],[2020 1]]</f>
        <v>531.42530342222233</v>
      </c>
      <c r="AV123" s="117">
        <f ca="1">VLOOKUP(eurostat_totals[[#This Row],[energy carrier EUCalc]],$AE$11:$BI$24,COLUMN()-COLUMN($AD$29),FALSE)*eurostat_totals[[#This Row],[2020 1]]</f>
        <v>690.85289444888906</v>
      </c>
      <c r="AW123" s="117">
        <f ca="1">VLOOKUP(eurostat_totals[[#This Row],[energy carrier EUCalc]],$AE$11:$BI$24,COLUMN()-COLUMN($AD$29),FALSE)*eurostat_totals[[#This Row],[2020 1]]</f>
        <v>690.85289444888906</v>
      </c>
      <c r="AX123" s="117">
        <f ca="1">VLOOKUP(eurostat_totals[[#This Row],[energy carrier EUCalc]],$AE$11:$BI$24,COLUMN()-COLUMN($AD$29),FALSE)*eurostat_totals[[#This Row],[2020 1]]</f>
        <v>690.85289444888906</v>
      </c>
      <c r="AY123" s="117">
        <f ca="1">VLOOKUP(eurostat_totals[[#This Row],[energy carrier EUCalc]],$AE$11:$BI$24,COLUMN()-COLUMN($AD$29),FALSE)*eurostat_totals[[#This Row],[2020 1]]</f>
        <v>690.85289444888906</v>
      </c>
      <c r="AZ123" s="117">
        <f ca="1">VLOOKUP(eurostat_totals[[#This Row],[energy carrier EUCalc]],$AE$11:$BI$24,COLUMN()-COLUMN($AD$29),FALSE)*eurostat_totals[[#This Row],[2020 1]]</f>
        <v>690.85289444888906</v>
      </c>
      <c r="BA123" s="117">
        <f ca="1">VLOOKUP(eurostat_totals[[#This Row],[energy carrier EUCalc]],$AE$11:$BI$24,COLUMN()-COLUMN($AD$29),FALSE)*eurostat_totals[[#This Row],[2020 1]]</f>
        <v>690.85289444888906</v>
      </c>
      <c r="BB123" s="117">
        <f ca="1">VLOOKUP(eurostat_totals[[#This Row],[energy carrier EUCalc]],$AE$11:$BI$24,COLUMN()-COLUMN($AD$29),FALSE)*eurostat_totals[[#This Row],[2020 1]]</f>
        <v>690.85289444888906</v>
      </c>
      <c r="BC123" s="117">
        <f ca="1">VLOOKUP(eurostat_totals[[#This Row],[energy carrier EUCalc]],$AE$11:$BI$24,COLUMN()-COLUMN($AD$29),FALSE)*eurostat_totals[[#This Row],[2020 1]]</f>
        <v>1004.3938234680001</v>
      </c>
      <c r="BD123" s="117">
        <f ca="1">VLOOKUP(eurostat_totals[[#This Row],[energy carrier EUCalc]],$AE$11:$BI$24,COLUMN()-COLUMN($AD$29),FALSE)*eurostat_totals[[#This Row],[2020 1]]</f>
        <v>1004.3938234680001</v>
      </c>
      <c r="BE123" s="117">
        <f ca="1">VLOOKUP(eurostat_totals[[#This Row],[energy carrier EUCalc]],$AE$11:$BI$24,COLUMN()-COLUMN($AD$29),FALSE)*eurostat_totals[[#This Row],[2020 1]]</f>
        <v>1004.3938234680001</v>
      </c>
      <c r="BF123" s="117">
        <f ca="1">VLOOKUP(eurostat_totals[[#This Row],[energy carrier EUCalc]],$AE$11:$BI$24,COLUMN()-COLUMN($AD$29),FALSE)*eurostat_totals[[#This Row],[2020 1]]</f>
        <v>1004.3938234680001</v>
      </c>
      <c r="BG123" s="117">
        <f ca="1">VLOOKUP(eurostat_totals[[#This Row],[energy carrier EUCalc]],$AE$11:$BI$24,COLUMN()-COLUMN($AD$29),FALSE)*eurostat_totals[[#This Row],[2020 1]]</f>
        <v>1004.3938234680001</v>
      </c>
      <c r="BH123" s="117">
        <f ca="1">VLOOKUP(eurostat_totals[[#This Row],[energy carrier EUCalc]],$AE$11:$BI$24,COLUMN()-COLUMN($AD$29),FALSE)*eurostat_totals[[#This Row],[2020 1]]</f>
        <v>1004.3938234680001</v>
      </c>
      <c r="BI123" s="117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117" t="str">
        <f t="shared" si="121"/>
        <v>heat-ambientBelgium</v>
      </c>
      <c r="B124" s="6" t="s">
        <v>37</v>
      </c>
      <c r="C124" t="s">
        <v>1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202.50156000000001</v>
      </c>
      <c r="Y124" s="120">
        <v>217.78337999999999</v>
      </c>
      <c r="Z124" s="120">
        <v>271.10693000000003</v>
      </c>
      <c r="AA124" s="120">
        <v>325.27947000000006</v>
      </c>
      <c r="AB124" s="120">
        <v>348.33013000000005</v>
      </c>
      <c r="AC124" s="120">
        <v>409.16666000000004</v>
      </c>
      <c r="AD124" s="120">
        <v>475.00409000000008</v>
      </c>
      <c r="AE124" s="120">
        <v>525.74578000000008</v>
      </c>
      <c r="AF124" s="120">
        <f t="shared" si="118"/>
        <v>576.67355000000009</v>
      </c>
      <c r="AG124" s="120">
        <f t="shared" si="119"/>
        <v>626.9523660000001</v>
      </c>
      <c r="AH124" s="120">
        <f t="shared" si="120"/>
        <v>682.67681320000008</v>
      </c>
      <c r="AI124" s="120">
        <f ca="1">VLOOKUP(eurostat_totals[[#This Row],[energy carrier EUCalc]],$AE$11:$BI$24,COLUMN()-COLUMN($AD$29),FALSE)*eurostat_totals[[#This Row],[2020 1]]</f>
        <v>136.53536264000002</v>
      </c>
      <c r="AJ124" s="120">
        <f ca="1">VLOOKUP(eurostat_totals[[#This Row],[energy carrier EUCalc]],$AE$11:$BI$24,COLUMN()-COLUMN($AD$29),FALSE)*eurostat_totals[[#This Row],[2020 1]]</f>
        <v>136.53536264000002</v>
      </c>
      <c r="AK124" s="120">
        <f ca="1">VLOOKUP(eurostat_totals[[#This Row],[energy carrier EUCalc]],$AE$11:$BI$24,COLUMN()-COLUMN($AD$29),FALSE)*eurostat_totals[[#This Row],[2020 1]]</f>
        <v>136.53536264000002</v>
      </c>
      <c r="AL124" s="120">
        <f ca="1">VLOOKUP(eurostat_totals[[#This Row],[energy carrier EUCalc]],$AE$11:$BI$24,COLUMN()-COLUMN($AD$29),FALSE)*eurostat_totals[[#This Row],[2020 1]]</f>
        <v>136.53536264000002</v>
      </c>
      <c r="AM124" s="120">
        <f ca="1">VLOOKUP(eurostat_totals[[#This Row],[energy carrier EUCalc]],$AE$11:$BI$24,COLUMN()-COLUMN($AD$29),FALSE)*eurostat_totals[[#This Row],[2020 1]]</f>
        <v>136.53536264000002</v>
      </c>
      <c r="AN124" s="120">
        <f ca="1">VLOOKUP(eurostat_totals[[#This Row],[energy carrier EUCalc]],$AE$11:$BI$24,COLUMN()-COLUMN($AD$29),FALSE)*eurostat_totals[[#This Row],[2020 1]]</f>
        <v>136.53536264000002</v>
      </c>
      <c r="AO124" s="120">
        <f ca="1">VLOOKUP(eurostat_totals[[#This Row],[energy carrier EUCalc]],$AE$11:$BI$24,COLUMN()-COLUMN($AD$29),FALSE)*eurostat_totals[[#This Row],[2020 1]]</f>
        <v>189.63244811111113</v>
      </c>
      <c r="AP124" s="120">
        <f ca="1">VLOOKUP(eurostat_totals[[#This Row],[energy carrier EUCalc]],$AE$11:$BI$24,COLUMN()-COLUMN($AD$29),FALSE)*eurostat_totals[[#This Row],[2020 1]]</f>
        <v>189.63244811111113</v>
      </c>
      <c r="AQ124" s="120">
        <f ca="1">VLOOKUP(eurostat_totals[[#This Row],[energy carrier EUCalc]],$AE$11:$BI$24,COLUMN()-COLUMN($AD$29),FALSE)*eurostat_totals[[#This Row],[2020 1]]</f>
        <v>189.63244811111113</v>
      </c>
      <c r="AR124" s="117">
        <f ca="1">VLOOKUP(eurostat_totals[[#This Row],[energy carrier EUCalc]],$AE$11:$BI$24,COLUMN()-COLUMN($AD$29),FALSE)*eurostat_totals[[#This Row],[2020 1]]</f>
        <v>189.63244811111113</v>
      </c>
      <c r="AS124" s="117">
        <f ca="1">VLOOKUP(eurostat_totals[[#This Row],[energy carrier EUCalc]],$AE$11:$BI$24,COLUMN()-COLUMN($AD$29),FALSE)*eurostat_totals[[#This Row],[2020 1]]</f>
        <v>189.63244811111113</v>
      </c>
      <c r="AT124" s="117">
        <f ca="1">VLOOKUP(eurostat_totals[[#This Row],[energy carrier EUCalc]],$AE$11:$BI$24,COLUMN()-COLUMN($AD$29),FALSE)*eurostat_totals[[#This Row],[2020 1]]</f>
        <v>189.63244811111113</v>
      </c>
      <c r="AU124" s="117">
        <f ca="1">VLOOKUP(eurostat_totals[[#This Row],[energy carrier EUCalc]],$AE$11:$BI$24,COLUMN()-COLUMN($AD$29),FALSE)*eurostat_totals[[#This Row],[2020 1]]</f>
        <v>189.63244811111113</v>
      </c>
      <c r="AV124" s="117">
        <f ca="1">VLOOKUP(eurostat_totals[[#This Row],[energy carrier EUCalc]],$AE$11:$BI$24,COLUMN()-COLUMN($AD$29),FALSE)*eurostat_totals[[#This Row],[2020 1]]</f>
        <v>246.52218254444452</v>
      </c>
      <c r="AW124" s="117">
        <f ca="1">VLOOKUP(eurostat_totals[[#This Row],[energy carrier EUCalc]],$AE$11:$BI$24,COLUMN()-COLUMN($AD$29),FALSE)*eurostat_totals[[#This Row],[2020 1]]</f>
        <v>246.52218254444452</v>
      </c>
      <c r="AX124" s="117">
        <f ca="1">VLOOKUP(eurostat_totals[[#This Row],[energy carrier EUCalc]],$AE$11:$BI$24,COLUMN()-COLUMN($AD$29),FALSE)*eurostat_totals[[#This Row],[2020 1]]</f>
        <v>246.52218254444452</v>
      </c>
      <c r="AY124" s="117">
        <f ca="1">VLOOKUP(eurostat_totals[[#This Row],[energy carrier EUCalc]],$AE$11:$BI$24,COLUMN()-COLUMN($AD$29),FALSE)*eurostat_totals[[#This Row],[2020 1]]</f>
        <v>246.52218254444452</v>
      </c>
      <c r="AZ124" s="117">
        <f ca="1">VLOOKUP(eurostat_totals[[#This Row],[energy carrier EUCalc]],$AE$11:$BI$24,COLUMN()-COLUMN($AD$29),FALSE)*eurostat_totals[[#This Row],[2020 1]]</f>
        <v>246.52218254444452</v>
      </c>
      <c r="BA124" s="117">
        <f ca="1">VLOOKUP(eurostat_totals[[#This Row],[energy carrier EUCalc]],$AE$11:$BI$24,COLUMN()-COLUMN($AD$29),FALSE)*eurostat_totals[[#This Row],[2020 1]]</f>
        <v>246.52218254444452</v>
      </c>
      <c r="BB124" s="117">
        <f ca="1">VLOOKUP(eurostat_totals[[#This Row],[energy carrier EUCalc]],$AE$11:$BI$24,COLUMN()-COLUMN($AD$29),FALSE)*eurostat_totals[[#This Row],[2020 1]]</f>
        <v>246.52218254444452</v>
      </c>
      <c r="BC124" s="117">
        <f ca="1">VLOOKUP(eurostat_totals[[#This Row],[energy carrier EUCalc]],$AE$11:$BI$24,COLUMN()-COLUMN($AD$29),FALSE)*eurostat_totals[[#This Row],[2020 1]]</f>
        <v>358.40532693</v>
      </c>
      <c r="BD124" s="117">
        <f ca="1">VLOOKUP(eurostat_totals[[#This Row],[energy carrier EUCalc]],$AE$11:$BI$24,COLUMN()-COLUMN($AD$29),FALSE)*eurostat_totals[[#This Row],[2020 1]]</f>
        <v>358.40532693</v>
      </c>
      <c r="BE124" s="117">
        <f ca="1">VLOOKUP(eurostat_totals[[#This Row],[energy carrier EUCalc]],$AE$11:$BI$24,COLUMN()-COLUMN($AD$29),FALSE)*eurostat_totals[[#This Row],[2020 1]]</f>
        <v>358.40532693</v>
      </c>
      <c r="BF124" s="117">
        <f ca="1">VLOOKUP(eurostat_totals[[#This Row],[energy carrier EUCalc]],$AE$11:$BI$24,COLUMN()-COLUMN($AD$29),FALSE)*eurostat_totals[[#This Row],[2020 1]]</f>
        <v>358.40532693</v>
      </c>
      <c r="BG124" s="117">
        <f ca="1">VLOOKUP(eurostat_totals[[#This Row],[energy carrier EUCalc]],$AE$11:$BI$24,COLUMN()-COLUMN($AD$29),FALSE)*eurostat_totals[[#This Row],[2020 1]]</f>
        <v>358.40532693</v>
      </c>
      <c r="BH124" s="117">
        <f ca="1">VLOOKUP(eurostat_totals[[#This Row],[energy carrier EUCalc]],$AE$11:$BI$24,COLUMN()-COLUMN($AD$29),FALSE)*eurostat_totals[[#This Row],[2020 1]]</f>
        <v>358.40532693</v>
      </c>
      <c r="BI124" s="117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117" t="str">
        <f t="shared" si="121"/>
        <v>heat-ambientBulgaria</v>
      </c>
      <c r="B125" s="6" t="s">
        <v>37</v>
      </c>
      <c r="C125" t="s">
        <v>19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0</v>
      </c>
      <c r="O125" s="120">
        <v>0</v>
      </c>
      <c r="P125" s="120">
        <v>0</v>
      </c>
      <c r="Q125" s="120">
        <v>0</v>
      </c>
      <c r="R125" s="120">
        <v>0</v>
      </c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>
        <v>0</v>
      </c>
      <c r="AF125" s="120">
        <f t="shared" si="118"/>
        <v>0</v>
      </c>
      <c r="AG125" s="120">
        <f t="shared" si="119"/>
        <v>0</v>
      </c>
      <c r="AH125" s="120">
        <f t="shared" si="120"/>
        <v>0</v>
      </c>
      <c r="AI125" s="120">
        <f ca="1">VLOOKUP(eurostat_totals[[#This Row],[energy carrier EUCalc]],$AE$11:$BI$24,COLUMN()-COLUMN($AD$29),FALSE)*eurostat_totals[[#This Row],[2020 1]]</f>
        <v>0</v>
      </c>
      <c r="AJ125" s="120">
        <f ca="1">VLOOKUP(eurostat_totals[[#This Row],[energy carrier EUCalc]],$AE$11:$BI$24,COLUMN()-COLUMN($AD$29),FALSE)*eurostat_totals[[#This Row],[2020 1]]</f>
        <v>0</v>
      </c>
      <c r="AK125" s="120">
        <f ca="1">VLOOKUP(eurostat_totals[[#This Row],[energy carrier EUCalc]],$AE$11:$BI$24,COLUMN()-COLUMN($AD$29),FALSE)*eurostat_totals[[#This Row],[2020 1]]</f>
        <v>0</v>
      </c>
      <c r="AL125" s="120">
        <f ca="1">VLOOKUP(eurostat_totals[[#This Row],[energy carrier EUCalc]],$AE$11:$BI$24,COLUMN()-COLUMN($AD$29),FALSE)*eurostat_totals[[#This Row],[2020 1]]</f>
        <v>0</v>
      </c>
      <c r="AM125" s="120">
        <f ca="1">VLOOKUP(eurostat_totals[[#This Row],[energy carrier EUCalc]],$AE$11:$BI$24,COLUMN()-COLUMN($AD$29),FALSE)*eurostat_totals[[#This Row],[2020 1]]</f>
        <v>0</v>
      </c>
      <c r="AN125" s="120">
        <f ca="1">VLOOKUP(eurostat_totals[[#This Row],[energy carrier EUCalc]],$AE$11:$BI$24,COLUMN()-COLUMN($AD$29),FALSE)*eurostat_totals[[#This Row],[2020 1]]</f>
        <v>0</v>
      </c>
      <c r="AO125" s="120">
        <f ca="1">VLOOKUP(eurostat_totals[[#This Row],[energy carrier EUCalc]],$AE$11:$BI$24,COLUMN()-COLUMN($AD$29),FALSE)*eurostat_totals[[#This Row],[2020 1]]</f>
        <v>0</v>
      </c>
      <c r="AP125" s="120">
        <f ca="1">VLOOKUP(eurostat_totals[[#This Row],[energy carrier EUCalc]],$AE$11:$BI$24,COLUMN()-COLUMN($AD$29),FALSE)*eurostat_totals[[#This Row],[2020 1]]</f>
        <v>0</v>
      </c>
      <c r="AQ125" s="120">
        <f ca="1">VLOOKUP(eurostat_totals[[#This Row],[energy carrier EUCalc]],$AE$11:$BI$24,COLUMN()-COLUMN($AD$29),FALSE)*eurostat_totals[[#This Row],[2020 1]]</f>
        <v>0</v>
      </c>
      <c r="AR125" s="117">
        <f ca="1">VLOOKUP(eurostat_totals[[#This Row],[energy carrier EUCalc]],$AE$11:$BI$24,COLUMN()-COLUMN($AD$29),FALSE)*eurostat_totals[[#This Row],[2020 1]]</f>
        <v>0</v>
      </c>
      <c r="AS125" s="117">
        <f ca="1">VLOOKUP(eurostat_totals[[#This Row],[energy carrier EUCalc]],$AE$11:$BI$24,COLUMN()-COLUMN($AD$29),FALSE)*eurostat_totals[[#This Row],[2020 1]]</f>
        <v>0</v>
      </c>
      <c r="AT125" s="117">
        <f ca="1">VLOOKUP(eurostat_totals[[#This Row],[energy carrier EUCalc]],$AE$11:$BI$24,COLUMN()-COLUMN($AD$29),FALSE)*eurostat_totals[[#This Row],[2020 1]]</f>
        <v>0</v>
      </c>
      <c r="AU125" s="117">
        <f ca="1">VLOOKUP(eurostat_totals[[#This Row],[energy carrier EUCalc]],$AE$11:$BI$24,COLUMN()-COLUMN($AD$29),FALSE)*eurostat_totals[[#This Row],[2020 1]]</f>
        <v>0</v>
      </c>
      <c r="AV125" s="117">
        <f ca="1">VLOOKUP(eurostat_totals[[#This Row],[energy carrier EUCalc]],$AE$11:$BI$24,COLUMN()-COLUMN($AD$29),FALSE)*eurostat_totals[[#This Row],[2020 1]]</f>
        <v>0</v>
      </c>
      <c r="AW125" s="117">
        <f ca="1">VLOOKUP(eurostat_totals[[#This Row],[energy carrier EUCalc]],$AE$11:$BI$24,COLUMN()-COLUMN($AD$29),FALSE)*eurostat_totals[[#This Row],[2020 1]]</f>
        <v>0</v>
      </c>
      <c r="AX125" s="117">
        <f ca="1">VLOOKUP(eurostat_totals[[#This Row],[energy carrier EUCalc]],$AE$11:$BI$24,COLUMN()-COLUMN($AD$29),FALSE)*eurostat_totals[[#This Row],[2020 1]]</f>
        <v>0</v>
      </c>
      <c r="AY125" s="117">
        <f ca="1">VLOOKUP(eurostat_totals[[#This Row],[energy carrier EUCalc]],$AE$11:$BI$24,COLUMN()-COLUMN($AD$29),FALSE)*eurostat_totals[[#This Row],[2020 1]]</f>
        <v>0</v>
      </c>
      <c r="AZ125" s="117">
        <f ca="1">VLOOKUP(eurostat_totals[[#This Row],[energy carrier EUCalc]],$AE$11:$BI$24,COLUMN()-COLUMN($AD$29),FALSE)*eurostat_totals[[#This Row],[2020 1]]</f>
        <v>0</v>
      </c>
      <c r="BA125" s="117">
        <f ca="1">VLOOKUP(eurostat_totals[[#This Row],[energy carrier EUCalc]],$AE$11:$BI$24,COLUMN()-COLUMN($AD$29),FALSE)*eurostat_totals[[#This Row],[2020 1]]</f>
        <v>0</v>
      </c>
      <c r="BB125" s="117">
        <f ca="1">VLOOKUP(eurostat_totals[[#This Row],[energy carrier EUCalc]],$AE$11:$BI$24,COLUMN()-COLUMN($AD$29),FALSE)*eurostat_totals[[#This Row],[2020 1]]</f>
        <v>0</v>
      </c>
      <c r="BC125" s="117">
        <f ca="1">VLOOKUP(eurostat_totals[[#This Row],[energy carrier EUCalc]],$AE$11:$BI$24,COLUMN()-COLUMN($AD$29),FALSE)*eurostat_totals[[#This Row],[2020 1]]</f>
        <v>0</v>
      </c>
      <c r="BD125" s="117">
        <f ca="1">VLOOKUP(eurostat_totals[[#This Row],[energy carrier EUCalc]],$AE$11:$BI$24,COLUMN()-COLUMN($AD$29),FALSE)*eurostat_totals[[#This Row],[2020 1]]</f>
        <v>0</v>
      </c>
      <c r="BE125" s="117">
        <f ca="1">VLOOKUP(eurostat_totals[[#This Row],[energy carrier EUCalc]],$AE$11:$BI$24,COLUMN()-COLUMN($AD$29),FALSE)*eurostat_totals[[#This Row],[2020 1]]</f>
        <v>0</v>
      </c>
      <c r="BF125" s="117">
        <f ca="1">VLOOKUP(eurostat_totals[[#This Row],[energy carrier EUCalc]],$AE$11:$BI$24,COLUMN()-COLUMN($AD$29),FALSE)*eurostat_totals[[#This Row],[2020 1]]</f>
        <v>0</v>
      </c>
      <c r="BG125" s="117">
        <f ca="1">VLOOKUP(eurostat_totals[[#This Row],[energy carrier EUCalc]],$AE$11:$BI$24,COLUMN()-COLUMN($AD$29),FALSE)*eurostat_totals[[#This Row],[2020 1]]</f>
        <v>0</v>
      </c>
      <c r="BH125" s="117">
        <f ca="1">VLOOKUP(eurostat_totals[[#This Row],[energy carrier EUCalc]],$AE$11:$BI$24,COLUMN()-COLUMN($AD$29),FALSE)*eurostat_totals[[#This Row],[2020 1]]</f>
        <v>0</v>
      </c>
      <c r="BI125" s="117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117" t="str">
        <f t="shared" si="121"/>
        <v>heat-ambientCroatia</v>
      </c>
      <c r="B126" s="6" t="s">
        <v>37</v>
      </c>
      <c r="C126" t="s">
        <v>22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0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>
        <v>0</v>
      </c>
      <c r="Q126" s="120">
        <v>0</v>
      </c>
      <c r="R126" s="120">
        <v>0</v>
      </c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0</v>
      </c>
      <c r="AD126" s="120">
        <v>0</v>
      </c>
      <c r="AE126" s="120">
        <v>0</v>
      </c>
      <c r="AF126" s="120">
        <f t="shared" si="118"/>
        <v>0</v>
      </c>
      <c r="AG126" s="120">
        <f t="shared" si="119"/>
        <v>0</v>
      </c>
      <c r="AH126" s="120">
        <f t="shared" si="120"/>
        <v>0</v>
      </c>
      <c r="AI126" s="120">
        <f ca="1">VLOOKUP(eurostat_totals[[#This Row],[energy carrier EUCalc]],$AE$11:$BI$24,COLUMN()-COLUMN($AD$29),FALSE)*eurostat_totals[[#This Row],[2020 1]]</f>
        <v>0</v>
      </c>
      <c r="AJ126" s="120">
        <f ca="1">VLOOKUP(eurostat_totals[[#This Row],[energy carrier EUCalc]],$AE$11:$BI$24,COLUMN()-COLUMN($AD$29),FALSE)*eurostat_totals[[#This Row],[2020 1]]</f>
        <v>0</v>
      </c>
      <c r="AK126" s="120">
        <f ca="1">VLOOKUP(eurostat_totals[[#This Row],[energy carrier EUCalc]],$AE$11:$BI$24,COLUMN()-COLUMN($AD$29),FALSE)*eurostat_totals[[#This Row],[2020 1]]</f>
        <v>0</v>
      </c>
      <c r="AL126" s="120">
        <f ca="1">VLOOKUP(eurostat_totals[[#This Row],[energy carrier EUCalc]],$AE$11:$BI$24,COLUMN()-COLUMN($AD$29),FALSE)*eurostat_totals[[#This Row],[2020 1]]</f>
        <v>0</v>
      </c>
      <c r="AM126" s="120">
        <f ca="1">VLOOKUP(eurostat_totals[[#This Row],[energy carrier EUCalc]],$AE$11:$BI$24,COLUMN()-COLUMN($AD$29),FALSE)*eurostat_totals[[#This Row],[2020 1]]</f>
        <v>0</v>
      </c>
      <c r="AN126" s="120">
        <f ca="1">VLOOKUP(eurostat_totals[[#This Row],[energy carrier EUCalc]],$AE$11:$BI$24,COLUMN()-COLUMN($AD$29),FALSE)*eurostat_totals[[#This Row],[2020 1]]</f>
        <v>0</v>
      </c>
      <c r="AO126" s="120">
        <f ca="1">VLOOKUP(eurostat_totals[[#This Row],[energy carrier EUCalc]],$AE$11:$BI$24,COLUMN()-COLUMN($AD$29),FALSE)*eurostat_totals[[#This Row],[2020 1]]</f>
        <v>0</v>
      </c>
      <c r="AP126" s="120">
        <f ca="1">VLOOKUP(eurostat_totals[[#This Row],[energy carrier EUCalc]],$AE$11:$BI$24,COLUMN()-COLUMN($AD$29),FALSE)*eurostat_totals[[#This Row],[2020 1]]</f>
        <v>0</v>
      </c>
      <c r="AQ126" s="120">
        <f ca="1">VLOOKUP(eurostat_totals[[#This Row],[energy carrier EUCalc]],$AE$11:$BI$24,COLUMN()-COLUMN($AD$29),FALSE)*eurostat_totals[[#This Row],[2020 1]]</f>
        <v>0</v>
      </c>
      <c r="AR126" s="117">
        <f ca="1">VLOOKUP(eurostat_totals[[#This Row],[energy carrier EUCalc]],$AE$11:$BI$24,COLUMN()-COLUMN($AD$29),FALSE)*eurostat_totals[[#This Row],[2020 1]]</f>
        <v>0</v>
      </c>
      <c r="AS126" s="117">
        <f ca="1">VLOOKUP(eurostat_totals[[#This Row],[energy carrier EUCalc]],$AE$11:$BI$24,COLUMN()-COLUMN($AD$29),FALSE)*eurostat_totals[[#This Row],[2020 1]]</f>
        <v>0</v>
      </c>
      <c r="AT126" s="117">
        <f ca="1">VLOOKUP(eurostat_totals[[#This Row],[energy carrier EUCalc]],$AE$11:$BI$24,COLUMN()-COLUMN($AD$29),FALSE)*eurostat_totals[[#This Row],[2020 1]]</f>
        <v>0</v>
      </c>
      <c r="AU126" s="117">
        <f ca="1">VLOOKUP(eurostat_totals[[#This Row],[energy carrier EUCalc]],$AE$11:$BI$24,COLUMN()-COLUMN($AD$29),FALSE)*eurostat_totals[[#This Row],[2020 1]]</f>
        <v>0</v>
      </c>
      <c r="AV126" s="117">
        <f ca="1">VLOOKUP(eurostat_totals[[#This Row],[energy carrier EUCalc]],$AE$11:$BI$24,COLUMN()-COLUMN($AD$29),FALSE)*eurostat_totals[[#This Row],[2020 1]]</f>
        <v>0</v>
      </c>
      <c r="AW126" s="117">
        <f ca="1">VLOOKUP(eurostat_totals[[#This Row],[energy carrier EUCalc]],$AE$11:$BI$24,COLUMN()-COLUMN($AD$29),FALSE)*eurostat_totals[[#This Row],[2020 1]]</f>
        <v>0</v>
      </c>
      <c r="AX126" s="117">
        <f ca="1">VLOOKUP(eurostat_totals[[#This Row],[energy carrier EUCalc]],$AE$11:$BI$24,COLUMN()-COLUMN($AD$29),FALSE)*eurostat_totals[[#This Row],[2020 1]]</f>
        <v>0</v>
      </c>
      <c r="AY126" s="117">
        <f ca="1">VLOOKUP(eurostat_totals[[#This Row],[energy carrier EUCalc]],$AE$11:$BI$24,COLUMN()-COLUMN($AD$29),FALSE)*eurostat_totals[[#This Row],[2020 1]]</f>
        <v>0</v>
      </c>
      <c r="AZ126" s="117">
        <f ca="1">VLOOKUP(eurostat_totals[[#This Row],[energy carrier EUCalc]],$AE$11:$BI$24,COLUMN()-COLUMN($AD$29),FALSE)*eurostat_totals[[#This Row],[2020 1]]</f>
        <v>0</v>
      </c>
      <c r="BA126" s="117">
        <f ca="1">VLOOKUP(eurostat_totals[[#This Row],[energy carrier EUCalc]],$AE$11:$BI$24,COLUMN()-COLUMN($AD$29),FALSE)*eurostat_totals[[#This Row],[2020 1]]</f>
        <v>0</v>
      </c>
      <c r="BB126" s="117">
        <f ca="1">VLOOKUP(eurostat_totals[[#This Row],[energy carrier EUCalc]],$AE$11:$BI$24,COLUMN()-COLUMN($AD$29),FALSE)*eurostat_totals[[#This Row],[2020 1]]</f>
        <v>0</v>
      </c>
      <c r="BC126" s="117">
        <f ca="1">VLOOKUP(eurostat_totals[[#This Row],[energy carrier EUCalc]],$AE$11:$BI$24,COLUMN()-COLUMN($AD$29),FALSE)*eurostat_totals[[#This Row],[2020 1]]</f>
        <v>0</v>
      </c>
      <c r="BD126" s="117">
        <f ca="1">VLOOKUP(eurostat_totals[[#This Row],[energy carrier EUCalc]],$AE$11:$BI$24,COLUMN()-COLUMN($AD$29),FALSE)*eurostat_totals[[#This Row],[2020 1]]</f>
        <v>0</v>
      </c>
      <c r="BE126" s="117">
        <f ca="1">VLOOKUP(eurostat_totals[[#This Row],[energy carrier EUCalc]],$AE$11:$BI$24,COLUMN()-COLUMN($AD$29),FALSE)*eurostat_totals[[#This Row],[2020 1]]</f>
        <v>0</v>
      </c>
      <c r="BF126" s="117">
        <f ca="1">VLOOKUP(eurostat_totals[[#This Row],[energy carrier EUCalc]],$AE$11:$BI$24,COLUMN()-COLUMN($AD$29),FALSE)*eurostat_totals[[#This Row],[2020 1]]</f>
        <v>0</v>
      </c>
      <c r="BG126" s="117">
        <f ca="1">VLOOKUP(eurostat_totals[[#This Row],[energy carrier EUCalc]],$AE$11:$BI$24,COLUMN()-COLUMN($AD$29),FALSE)*eurostat_totals[[#This Row],[2020 1]]</f>
        <v>0</v>
      </c>
      <c r="BH126" s="117">
        <f ca="1">VLOOKUP(eurostat_totals[[#This Row],[energy carrier EUCalc]],$AE$11:$BI$24,COLUMN()-COLUMN($AD$29),FALSE)*eurostat_totals[[#This Row],[2020 1]]</f>
        <v>0</v>
      </c>
      <c r="BI126" s="117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117" t="str">
        <f t="shared" si="121"/>
        <v>heat-ambientCyprus</v>
      </c>
      <c r="B127" s="6" t="s">
        <v>37</v>
      </c>
      <c r="C127" t="s">
        <v>28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0</v>
      </c>
      <c r="S127" s="120">
        <v>0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0</v>
      </c>
      <c r="AD127" s="120">
        <v>0</v>
      </c>
      <c r="AE127" s="120">
        <v>0</v>
      </c>
      <c r="AF127" s="120">
        <f t="shared" si="118"/>
        <v>0</v>
      </c>
      <c r="AG127" s="120">
        <f t="shared" si="119"/>
        <v>0</v>
      </c>
      <c r="AH127" s="120">
        <f t="shared" si="120"/>
        <v>0</v>
      </c>
      <c r="AI127" s="120">
        <f ca="1">VLOOKUP(eurostat_totals[[#This Row],[energy carrier EUCalc]],$AE$11:$BI$24,COLUMN()-COLUMN($AD$29),FALSE)*eurostat_totals[[#This Row],[2020 1]]</f>
        <v>0</v>
      </c>
      <c r="AJ127" s="120">
        <f ca="1">VLOOKUP(eurostat_totals[[#This Row],[energy carrier EUCalc]],$AE$11:$BI$24,COLUMN()-COLUMN($AD$29),FALSE)*eurostat_totals[[#This Row],[2020 1]]</f>
        <v>0</v>
      </c>
      <c r="AK127" s="120">
        <f ca="1">VLOOKUP(eurostat_totals[[#This Row],[energy carrier EUCalc]],$AE$11:$BI$24,COLUMN()-COLUMN($AD$29),FALSE)*eurostat_totals[[#This Row],[2020 1]]</f>
        <v>0</v>
      </c>
      <c r="AL127" s="120">
        <f ca="1">VLOOKUP(eurostat_totals[[#This Row],[energy carrier EUCalc]],$AE$11:$BI$24,COLUMN()-COLUMN($AD$29),FALSE)*eurostat_totals[[#This Row],[2020 1]]</f>
        <v>0</v>
      </c>
      <c r="AM127" s="120">
        <f ca="1">VLOOKUP(eurostat_totals[[#This Row],[energy carrier EUCalc]],$AE$11:$BI$24,COLUMN()-COLUMN($AD$29),FALSE)*eurostat_totals[[#This Row],[2020 1]]</f>
        <v>0</v>
      </c>
      <c r="AN127" s="120">
        <f ca="1">VLOOKUP(eurostat_totals[[#This Row],[energy carrier EUCalc]],$AE$11:$BI$24,COLUMN()-COLUMN($AD$29),FALSE)*eurostat_totals[[#This Row],[2020 1]]</f>
        <v>0</v>
      </c>
      <c r="AO127" s="120">
        <f ca="1">VLOOKUP(eurostat_totals[[#This Row],[energy carrier EUCalc]],$AE$11:$BI$24,COLUMN()-COLUMN($AD$29),FALSE)*eurostat_totals[[#This Row],[2020 1]]</f>
        <v>0</v>
      </c>
      <c r="AP127" s="120">
        <f ca="1">VLOOKUP(eurostat_totals[[#This Row],[energy carrier EUCalc]],$AE$11:$BI$24,COLUMN()-COLUMN($AD$29),FALSE)*eurostat_totals[[#This Row],[2020 1]]</f>
        <v>0</v>
      </c>
      <c r="AQ127" s="120">
        <f ca="1">VLOOKUP(eurostat_totals[[#This Row],[energy carrier EUCalc]],$AE$11:$BI$24,COLUMN()-COLUMN($AD$29),FALSE)*eurostat_totals[[#This Row],[2020 1]]</f>
        <v>0</v>
      </c>
      <c r="AR127" s="117">
        <f ca="1">VLOOKUP(eurostat_totals[[#This Row],[energy carrier EUCalc]],$AE$11:$BI$24,COLUMN()-COLUMN($AD$29),FALSE)*eurostat_totals[[#This Row],[2020 1]]</f>
        <v>0</v>
      </c>
      <c r="AS127" s="117">
        <f ca="1">VLOOKUP(eurostat_totals[[#This Row],[energy carrier EUCalc]],$AE$11:$BI$24,COLUMN()-COLUMN($AD$29),FALSE)*eurostat_totals[[#This Row],[2020 1]]</f>
        <v>0</v>
      </c>
      <c r="AT127" s="117">
        <f ca="1">VLOOKUP(eurostat_totals[[#This Row],[energy carrier EUCalc]],$AE$11:$BI$24,COLUMN()-COLUMN($AD$29),FALSE)*eurostat_totals[[#This Row],[2020 1]]</f>
        <v>0</v>
      </c>
      <c r="AU127" s="117">
        <f ca="1">VLOOKUP(eurostat_totals[[#This Row],[energy carrier EUCalc]],$AE$11:$BI$24,COLUMN()-COLUMN($AD$29),FALSE)*eurostat_totals[[#This Row],[2020 1]]</f>
        <v>0</v>
      </c>
      <c r="AV127" s="117">
        <f ca="1">VLOOKUP(eurostat_totals[[#This Row],[energy carrier EUCalc]],$AE$11:$BI$24,COLUMN()-COLUMN($AD$29),FALSE)*eurostat_totals[[#This Row],[2020 1]]</f>
        <v>0</v>
      </c>
      <c r="AW127" s="117">
        <f ca="1">VLOOKUP(eurostat_totals[[#This Row],[energy carrier EUCalc]],$AE$11:$BI$24,COLUMN()-COLUMN($AD$29),FALSE)*eurostat_totals[[#This Row],[2020 1]]</f>
        <v>0</v>
      </c>
      <c r="AX127" s="117">
        <f ca="1">VLOOKUP(eurostat_totals[[#This Row],[energy carrier EUCalc]],$AE$11:$BI$24,COLUMN()-COLUMN($AD$29),FALSE)*eurostat_totals[[#This Row],[2020 1]]</f>
        <v>0</v>
      </c>
      <c r="AY127" s="117">
        <f ca="1">VLOOKUP(eurostat_totals[[#This Row],[energy carrier EUCalc]],$AE$11:$BI$24,COLUMN()-COLUMN($AD$29),FALSE)*eurostat_totals[[#This Row],[2020 1]]</f>
        <v>0</v>
      </c>
      <c r="AZ127" s="117">
        <f ca="1">VLOOKUP(eurostat_totals[[#This Row],[energy carrier EUCalc]],$AE$11:$BI$24,COLUMN()-COLUMN($AD$29),FALSE)*eurostat_totals[[#This Row],[2020 1]]</f>
        <v>0</v>
      </c>
      <c r="BA127" s="117">
        <f ca="1">VLOOKUP(eurostat_totals[[#This Row],[energy carrier EUCalc]],$AE$11:$BI$24,COLUMN()-COLUMN($AD$29),FALSE)*eurostat_totals[[#This Row],[2020 1]]</f>
        <v>0</v>
      </c>
      <c r="BB127" s="117">
        <f ca="1">VLOOKUP(eurostat_totals[[#This Row],[energy carrier EUCalc]],$AE$11:$BI$24,COLUMN()-COLUMN($AD$29),FALSE)*eurostat_totals[[#This Row],[2020 1]]</f>
        <v>0</v>
      </c>
      <c r="BC127" s="117">
        <f ca="1">VLOOKUP(eurostat_totals[[#This Row],[energy carrier EUCalc]],$AE$11:$BI$24,COLUMN()-COLUMN($AD$29),FALSE)*eurostat_totals[[#This Row],[2020 1]]</f>
        <v>0</v>
      </c>
      <c r="BD127" s="117">
        <f ca="1">VLOOKUP(eurostat_totals[[#This Row],[energy carrier EUCalc]],$AE$11:$BI$24,COLUMN()-COLUMN($AD$29),FALSE)*eurostat_totals[[#This Row],[2020 1]]</f>
        <v>0</v>
      </c>
      <c r="BE127" s="117">
        <f ca="1">VLOOKUP(eurostat_totals[[#This Row],[energy carrier EUCalc]],$AE$11:$BI$24,COLUMN()-COLUMN($AD$29),FALSE)*eurostat_totals[[#This Row],[2020 1]]</f>
        <v>0</v>
      </c>
      <c r="BF127" s="117">
        <f ca="1">VLOOKUP(eurostat_totals[[#This Row],[energy carrier EUCalc]],$AE$11:$BI$24,COLUMN()-COLUMN($AD$29),FALSE)*eurostat_totals[[#This Row],[2020 1]]</f>
        <v>0</v>
      </c>
      <c r="BG127" s="117">
        <f ca="1">VLOOKUP(eurostat_totals[[#This Row],[energy carrier EUCalc]],$AE$11:$BI$24,COLUMN()-COLUMN($AD$29),FALSE)*eurostat_totals[[#This Row],[2020 1]]</f>
        <v>0</v>
      </c>
      <c r="BH127" s="117">
        <f ca="1">VLOOKUP(eurostat_totals[[#This Row],[energy carrier EUCalc]],$AE$11:$BI$24,COLUMN()-COLUMN($AD$29),FALSE)*eurostat_totals[[#This Row],[2020 1]]</f>
        <v>0</v>
      </c>
      <c r="BI127" s="117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117" t="str">
        <f t="shared" si="121"/>
        <v>heat-ambientCzech Republic</v>
      </c>
      <c r="B128" s="6" t="s">
        <v>37</v>
      </c>
      <c r="C128" t="s">
        <v>13</v>
      </c>
      <c r="D128" s="120">
        <v>0</v>
      </c>
      <c r="E128" s="120">
        <v>0</v>
      </c>
      <c r="F128" s="120">
        <v>0</v>
      </c>
      <c r="G128" s="120">
        <v>0</v>
      </c>
      <c r="H128" s="120">
        <v>0</v>
      </c>
      <c r="I128" s="120">
        <v>0</v>
      </c>
      <c r="J128" s="120">
        <v>0</v>
      </c>
      <c r="K128" s="120">
        <v>0</v>
      </c>
      <c r="L128" s="120">
        <v>0</v>
      </c>
      <c r="M128" s="120">
        <v>0</v>
      </c>
      <c r="N128" s="120">
        <v>0</v>
      </c>
      <c r="O128" s="120">
        <v>0</v>
      </c>
      <c r="P128" s="120">
        <v>0</v>
      </c>
      <c r="Q128" s="120">
        <v>77.29298</v>
      </c>
      <c r="R128" s="120">
        <v>116.25348000000001</v>
      </c>
      <c r="S128" s="120">
        <v>143.8631</v>
      </c>
      <c r="T128" s="120">
        <v>189.55737000000002</v>
      </c>
      <c r="U128" s="120">
        <v>247.24217000000002</v>
      </c>
      <c r="V128" s="120">
        <v>310.27677</v>
      </c>
      <c r="W128" s="120">
        <v>379.47527000000002</v>
      </c>
      <c r="X128" s="120">
        <v>463.87418000000008</v>
      </c>
      <c r="Y128" s="120">
        <v>550.90147000000002</v>
      </c>
      <c r="Z128" s="120">
        <v>600.00333000000001</v>
      </c>
      <c r="AA128" s="120">
        <v>646.91875000000005</v>
      </c>
      <c r="AB128" s="120">
        <v>741.19153000000006</v>
      </c>
      <c r="AC128" s="120">
        <v>845.82664</v>
      </c>
      <c r="AD128" s="120">
        <v>987.07299000000012</v>
      </c>
      <c r="AE128" s="120">
        <v>1160.7786700000001</v>
      </c>
      <c r="AF128" s="120">
        <f t="shared" si="118"/>
        <v>1272.9337380000002</v>
      </c>
      <c r="AG128" s="120">
        <f t="shared" si="119"/>
        <v>1398.1367356000003</v>
      </c>
      <c r="AH128" s="120">
        <f t="shared" si="120"/>
        <v>1529.5257767200003</v>
      </c>
      <c r="AI128" s="120">
        <f ca="1">VLOOKUP(eurostat_totals[[#This Row],[energy carrier EUCalc]],$AE$11:$BI$24,COLUMN()-COLUMN($AD$29),FALSE)*eurostat_totals[[#This Row],[2020 1]]</f>
        <v>305.90515534400009</v>
      </c>
      <c r="AJ128" s="120">
        <f ca="1">VLOOKUP(eurostat_totals[[#This Row],[energy carrier EUCalc]],$AE$11:$BI$24,COLUMN()-COLUMN($AD$29),FALSE)*eurostat_totals[[#This Row],[2020 1]]</f>
        <v>305.90515534400009</v>
      </c>
      <c r="AK128" s="120">
        <f ca="1">VLOOKUP(eurostat_totals[[#This Row],[energy carrier EUCalc]],$AE$11:$BI$24,COLUMN()-COLUMN($AD$29),FALSE)*eurostat_totals[[#This Row],[2020 1]]</f>
        <v>305.90515534400009</v>
      </c>
      <c r="AL128" s="120">
        <f ca="1">VLOOKUP(eurostat_totals[[#This Row],[energy carrier EUCalc]],$AE$11:$BI$24,COLUMN()-COLUMN($AD$29),FALSE)*eurostat_totals[[#This Row],[2020 1]]</f>
        <v>305.90515534400009</v>
      </c>
      <c r="AM128" s="120">
        <f ca="1">VLOOKUP(eurostat_totals[[#This Row],[energy carrier EUCalc]],$AE$11:$BI$24,COLUMN()-COLUMN($AD$29),FALSE)*eurostat_totals[[#This Row],[2020 1]]</f>
        <v>305.90515534400009</v>
      </c>
      <c r="AN128" s="120">
        <f ca="1">VLOOKUP(eurostat_totals[[#This Row],[energy carrier EUCalc]],$AE$11:$BI$24,COLUMN()-COLUMN($AD$29),FALSE)*eurostat_totals[[#This Row],[2020 1]]</f>
        <v>305.90515534400009</v>
      </c>
      <c r="AO128" s="120">
        <f ca="1">VLOOKUP(eurostat_totals[[#This Row],[energy carrier EUCalc]],$AE$11:$BI$24,COLUMN()-COLUMN($AD$29),FALSE)*eurostat_totals[[#This Row],[2020 1]]</f>
        <v>424.86827131111119</v>
      </c>
      <c r="AP128" s="120">
        <f ca="1">VLOOKUP(eurostat_totals[[#This Row],[energy carrier EUCalc]],$AE$11:$BI$24,COLUMN()-COLUMN($AD$29),FALSE)*eurostat_totals[[#This Row],[2020 1]]</f>
        <v>424.86827131111119</v>
      </c>
      <c r="AQ128" s="120">
        <f ca="1">VLOOKUP(eurostat_totals[[#This Row],[energy carrier EUCalc]],$AE$11:$BI$24,COLUMN()-COLUMN($AD$29),FALSE)*eurostat_totals[[#This Row],[2020 1]]</f>
        <v>424.86827131111119</v>
      </c>
      <c r="AR128" s="117">
        <f ca="1">VLOOKUP(eurostat_totals[[#This Row],[energy carrier EUCalc]],$AE$11:$BI$24,COLUMN()-COLUMN($AD$29),FALSE)*eurostat_totals[[#This Row],[2020 1]]</f>
        <v>424.86827131111119</v>
      </c>
      <c r="AS128" s="117">
        <f ca="1">VLOOKUP(eurostat_totals[[#This Row],[energy carrier EUCalc]],$AE$11:$BI$24,COLUMN()-COLUMN($AD$29),FALSE)*eurostat_totals[[#This Row],[2020 1]]</f>
        <v>424.86827131111119</v>
      </c>
      <c r="AT128" s="117">
        <f ca="1">VLOOKUP(eurostat_totals[[#This Row],[energy carrier EUCalc]],$AE$11:$BI$24,COLUMN()-COLUMN($AD$29),FALSE)*eurostat_totals[[#This Row],[2020 1]]</f>
        <v>424.86827131111119</v>
      </c>
      <c r="AU128" s="117">
        <f ca="1">VLOOKUP(eurostat_totals[[#This Row],[energy carrier EUCalc]],$AE$11:$BI$24,COLUMN()-COLUMN($AD$29),FALSE)*eurostat_totals[[#This Row],[2020 1]]</f>
        <v>424.86827131111119</v>
      </c>
      <c r="AV128" s="117">
        <f ca="1">VLOOKUP(eurostat_totals[[#This Row],[energy carrier EUCalc]],$AE$11:$BI$24,COLUMN()-COLUMN($AD$29),FALSE)*eurostat_totals[[#This Row],[2020 1]]</f>
        <v>552.32875270444458</v>
      </c>
      <c r="AW128" s="117">
        <f ca="1">VLOOKUP(eurostat_totals[[#This Row],[energy carrier EUCalc]],$AE$11:$BI$24,COLUMN()-COLUMN($AD$29),FALSE)*eurostat_totals[[#This Row],[2020 1]]</f>
        <v>552.32875270444458</v>
      </c>
      <c r="AX128" s="117">
        <f ca="1">VLOOKUP(eurostat_totals[[#This Row],[energy carrier EUCalc]],$AE$11:$BI$24,COLUMN()-COLUMN($AD$29),FALSE)*eurostat_totals[[#This Row],[2020 1]]</f>
        <v>552.32875270444458</v>
      </c>
      <c r="AY128" s="117">
        <f ca="1">VLOOKUP(eurostat_totals[[#This Row],[energy carrier EUCalc]],$AE$11:$BI$24,COLUMN()-COLUMN($AD$29),FALSE)*eurostat_totals[[#This Row],[2020 1]]</f>
        <v>552.32875270444458</v>
      </c>
      <c r="AZ128" s="117">
        <f ca="1">VLOOKUP(eurostat_totals[[#This Row],[energy carrier EUCalc]],$AE$11:$BI$24,COLUMN()-COLUMN($AD$29),FALSE)*eurostat_totals[[#This Row],[2020 1]]</f>
        <v>552.32875270444458</v>
      </c>
      <c r="BA128" s="117">
        <f ca="1">VLOOKUP(eurostat_totals[[#This Row],[energy carrier EUCalc]],$AE$11:$BI$24,COLUMN()-COLUMN($AD$29),FALSE)*eurostat_totals[[#This Row],[2020 1]]</f>
        <v>552.32875270444458</v>
      </c>
      <c r="BB128" s="117">
        <f ca="1">VLOOKUP(eurostat_totals[[#This Row],[energy carrier EUCalc]],$AE$11:$BI$24,COLUMN()-COLUMN($AD$29),FALSE)*eurostat_totals[[#This Row],[2020 1]]</f>
        <v>552.32875270444458</v>
      </c>
      <c r="BC128" s="117">
        <f ca="1">VLOOKUP(eurostat_totals[[#This Row],[energy carrier EUCalc]],$AE$11:$BI$24,COLUMN()-COLUMN($AD$29),FALSE)*eurostat_totals[[#This Row],[2020 1]]</f>
        <v>803.00103277799997</v>
      </c>
      <c r="BD128" s="117">
        <f ca="1">VLOOKUP(eurostat_totals[[#This Row],[energy carrier EUCalc]],$AE$11:$BI$24,COLUMN()-COLUMN($AD$29),FALSE)*eurostat_totals[[#This Row],[2020 1]]</f>
        <v>803.00103277799997</v>
      </c>
      <c r="BE128" s="117">
        <f ca="1">VLOOKUP(eurostat_totals[[#This Row],[energy carrier EUCalc]],$AE$11:$BI$24,COLUMN()-COLUMN($AD$29),FALSE)*eurostat_totals[[#This Row],[2020 1]]</f>
        <v>803.00103277799997</v>
      </c>
      <c r="BF128" s="117">
        <f ca="1">VLOOKUP(eurostat_totals[[#This Row],[energy carrier EUCalc]],$AE$11:$BI$24,COLUMN()-COLUMN($AD$29),FALSE)*eurostat_totals[[#This Row],[2020 1]]</f>
        <v>803.00103277799997</v>
      </c>
      <c r="BG128" s="117">
        <f ca="1">VLOOKUP(eurostat_totals[[#This Row],[energy carrier EUCalc]],$AE$11:$BI$24,COLUMN()-COLUMN($AD$29),FALSE)*eurostat_totals[[#This Row],[2020 1]]</f>
        <v>803.00103277799997</v>
      </c>
      <c r="BH128" s="117">
        <f ca="1">VLOOKUP(eurostat_totals[[#This Row],[energy carrier EUCalc]],$AE$11:$BI$24,COLUMN()-COLUMN($AD$29),FALSE)*eurostat_totals[[#This Row],[2020 1]]</f>
        <v>803.00103277799997</v>
      </c>
      <c r="BI128" s="117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117" t="str">
        <f t="shared" si="121"/>
        <v>heat-ambientDenmark</v>
      </c>
      <c r="B129" s="6" t="s">
        <v>37</v>
      </c>
      <c r="C129" t="s">
        <v>17</v>
      </c>
      <c r="D129" s="120">
        <v>435.83425000000005</v>
      </c>
      <c r="E129" s="120">
        <v>426.94893000000002</v>
      </c>
      <c r="F129" s="120">
        <v>449.99959000000001</v>
      </c>
      <c r="G129" s="120">
        <v>486.94810000000001</v>
      </c>
      <c r="H129" s="120">
        <v>504.71874000000008</v>
      </c>
      <c r="I129" s="120">
        <v>527.22279000000003</v>
      </c>
      <c r="J129" s="120">
        <v>549.99432999999999</v>
      </c>
      <c r="K129" s="120">
        <v>579.44149000000004</v>
      </c>
      <c r="L129" s="120">
        <v>606.10908000000006</v>
      </c>
      <c r="M129" s="120">
        <v>630.27622000000008</v>
      </c>
      <c r="N129" s="120">
        <v>647.77936999999997</v>
      </c>
      <c r="O129" s="120">
        <v>661.38647000000003</v>
      </c>
      <c r="P129" s="120">
        <v>665.00340000000006</v>
      </c>
      <c r="Q129" s="120">
        <v>670.28342000000009</v>
      </c>
      <c r="R129" s="120">
        <v>684.72788000000003</v>
      </c>
      <c r="S129" s="120">
        <v>731.94568000000004</v>
      </c>
      <c r="T129" s="120">
        <v>815.83287000000007</v>
      </c>
      <c r="U129" s="120">
        <v>808.33152000000007</v>
      </c>
      <c r="V129" s="120">
        <v>885.83384000000012</v>
      </c>
      <c r="W129" s="120">
        <v>963.61527999999998</v>
      </c>
      <c r="X129" s="120">
        <v>1043.88554</v>
      </c>
      <c r="Y129" s="120">
        <v>1126.38876</v>
      </c>
      <c r="Z129" s="120">
        <v>1213.33464</v>
      </c>
      <c r="AA129" s="120">
        <v>1298.3383100000001</v>
      </c>
      <c r="AB129" s="120">
        <v>1369.4441300000001</v>
      </c>
      <c r="AC129" s="120">
        <v>1534.36916</v>
      </c>
      <c r="AD129" s="120">
        <v>1722.3797400000003</v>
      </c>
      <c r="AE129" s="120">
        <v>1768.3763900000001</v>
      </c>
      <c r="AF129" s="120">
        <f t="shared" si="118"/>
        <v>1879.3847400000002</v>
      </c>
      <c r="AG129" s="120">
        <f t="shared" si="119"/>
        <v>1995.5940260000002</v>
      </c>
      <c r="AH129" s="120">
        <f t="shared" si="120"/>
        <v>2120.8240052000001</v>
      </c>
      <c r="AI129" s="120">
        <f ca="1">VLOOKUP(eurostat_totals[[#This Row],[energy carrier EUCalc]],$AE$11:$BI$24,COLUMN()-COLUMN($AD$29),FALSE)*eurostat_totals[[#This Row],[2020 1]]</f>
        <v>424.16480104000004</v>
      </c>
      <c r="AJ129" s="120">
        <f ca="1">VLOOKUP(eurostat_totals[[#This Row],[energy carrier EUCalc]],$AE$11:$BI$24,COLUMN()-COLUMN($AD$29),FALSE)*eurostat_totals[[#This Row],[2020 1]]</f>
        <v>424.16480104000004</v>
      </c>
      <c r="AK129" s="120">
        <f ca="1">VLOOKUP(eurostat_totals[[#This Row],[energy carrier EUCalc]],$AE$11:$BI$24,COLUMN()-COLUMN($AD$29),FALSE)*eurostat_totals[[#This Row],[2020 1]]</f>
        <v>424.16480104000004</v>
      </c>
      <c r="AL129" s="120">
        <f ca="1">VLOOKUP(eurostat_totals[[#This Row],[energy carrier EUCalc]],$AE$11:$BI$24,COLUMN()-COLUMN($AD$29),FALSE)*eurostat_totals[[#This Row],[2020 1]]</f>
        <v>424.16480104000004</v>
      </c>
      <c r="AM129" s="120">
        <f ca="1">VLOOKUP(eurostat_totals[[#This Row],[energy carrier EUCalc]],$AE$11:$BI$24,COLUMN()-COLUMN($AD$29),FALSE)*eurostat_totals[[#This Row],[2020 1]]</f>
        <v>424.16480104000004</v>
      </c>
      <c r="AN129" s="120">
        <f ca="1">VLOOKUP(eurostat_totals[[#This Row],[energy carrier EUCalc]],$AE$11:$BI$24,COLUMN()-COLUMN($AD$29),FALSE)*eurostat_totals[[#This Row],[2020 1]]</f>
        <v>424.16480104000004</v>
      </c>
      <c r="AO129" s="120">
        <f ca="1">VLOOKUP(eurostat_totals[[#This Row],[energy carrier EUCalc]],$AE$11:$BI$24,COLUMN()-COLUMN($AD$29),FALSE)*eurostat_totals[[#This Row],[2020 1]]</f>
        <v>589.11777922222223</v>
      </c>
      <c r="AP129" s="120">
        <f ca="1">VLOOKUP(eurostat_totals[[#This Row],[energy carrier EUCalc]],$AE$11:$BI$24,COLUMN()-COLUMN($AD$29),FALSE)*eurostat_totals[[#This Row],[2020 1]]</f>
        <v>589.11777922222223</v>
      </c>
      <c r="AQ129" s="120">
        <f ca="1">VLOOKUP(eurostat_totals[[#This Row],[energy carrier EUCalc]],$AE$11:$BI$24,COLUMN()-COLUMN($AD$29),FALSE)*eurostat_totals[[#This Row],[2020 1]]</f>
        <v>589.11777922222223</v>
      </c>
      <c r="AR129" s="117">
        <f ca="1">VLOOKUP(eurostat_totals[[#This Row],[energy carrier EUCalc]],$AE$11:$BI$24,COLUMN()-COLUMN($AD$29),FALSE)*eurostat_totals[[#This Row],[2020 1]]</f>
        <v>589.11777922222223</v>
      </c>
      <c r="AS129" s="117">
        <f ca="1">VLOOKUP(eurostat_totals[[#This Row],[energy carrier EUCalc]],$AE$11:$BI$24,COLUMN()-COLUMN($AD$29),FALSE)*eurostat_totals[[#This Row],[2020 1]]</f>
        <v>589.11777922222223</v>
      </c>
      <c r="AT129" s="117">
        <f ca="1">VLOOKUP(eurostat_totals[[#This Row],[energy carrier EUCalc]],$AE$11:$BI$24,COLUMN()-COLUMN($AD$29),FALSE)*eurostat_totals[[#This Row],[2020 1]]</f>
        <v>589.11777922222223</v>
      </c>
      <c r="AU129" s="117">
        <f ca="1">VLOOKUP(eurostat_totals[[#This Row],[energy carrier EUCalc]],$AE$11:$BI$24,COLUMN()-COLUMN($AD$29),FALSE)*eurostat_totals[[#This Row],[2020 1]]</f>
        <v>589.11777922222223</v>
      </c>
      <c r="AV129" s="117">
        <f ca="1">VLOOKUP(eurostat_totals[[#This Row],[energy carrier EUCalc]],$AE$11:$BI$24,COLUMN()-COLUMN($AD$29),FALSE)*eurostat_totals[[#This Row],[2020 1]]</f>
        <v>765.85311298888905</v>
      </c>
      <c r="AW129" s="117">
        <f ca="1">VLOOKUP(eurostat_totals[[#This Row],[energy carrier EUCalc]],$AE$11:$BI$24,COLUMN()-COLUMN($AD$29),FALSE)*eurostat_totals[[#This Row],[2020 1]]</f>
        <v>765.85311298888905</v>
      </c>
      <c r="AX129" s="117">
        <f ca="1">VLOOKUP(eurostat_totals[[#This Row],[energy carrier EUCalc]],$AE$11:$BI$24,COLUMN()-COLUMN($AD$29),FALSE)*eurostat_totals[[#This Row],[2020 1]]</f>
        <v>765.85311298888905</v>
      </c>
      <c r="AY129" s="117">
        <f ca="1">VLOOKUP(eurostat_totals[[#This Row],[energy carrier EUCalc]],$AE$11:$BI$24,COLUMN()-COLUMN($AD$29),FALSE)*eurostat_totals[[#This Row],[2020 1]]</f>
        <v>765.85311298888905</v>
      </c>
      <c r="AZ129" s="117">
        <f ca="1">VLOOKUP(eurostat_totals[[#This Row],[energy carrier EUCalc]],$AE$11:$BI$24,COLUMN()-COLUMN($AD$29),FALSE)*eurostat_totals[[#This Row],[2020 1]]</f>
        <v>765.85311298888905</v>
      </c>
      <c r="BA129" s="117">
        <f ca="1">VLOOKUP(eurostat_totals[[#This Row],[energy carrier EUCalc]],$AE$11:$BI$24,COLUMN()-COLUMN($AD$29),FALSE)*eurostat_totals[[#This Row],[2020 1]]</f>
        <v>765.85311298888905</v>
      </c>
      <c r="BB129" s="117">
        <f ca="1">VLOOKUP(eurostat_totals[[#This Row],[energy carrier EUCalc]],$AE$11:$BI$24,COLUMN()-COLUMN($AD$29),FALSE)*eurostat_totals[[#This Row],[2020 1]]</f>
        <v>765.85311298888905</v>
      </c>
      <c r="BC129" s="117">
        <f ca="1">VLOOKUP(eurostat_totals[[#This Row],[energy carrier EUCalc]],$AE$11:$BI$24,COLUMN()-COLUMN($AD$29),FALSE)*eurostat_totals[[#This Row],[2020 1]]</f>
        <v>1113.4326027299999</v>
      </c>
      <c r="BD129" s="117">
        <f ca="1">VLOOKUP(eurostat_totals[[#This Row],[energy carrier EUCalc]],$AE$11:$BI$24,COLUMN()-COLUMN($AD$29),FALSE)*eurostat_totals[[#This Row],[2020 1]]</f>
        <v>1113.4326027299999</v>
      </c>
      <c r="BE129" s="117">
        <f ca="1">VLOOKUP(eurostat_totals[[#This Row],[energy carrier EUCalc]],$AE$11:$BI$24,COLUMN()-COLUMN($AD$29),FALSE)*eurostat_totals[[#This Row],[2020 1]]</f>
        <v>1113.4326027299999</v>
      </c>
      <c r="BF129" s="117">
        <f ca="1">VLOOKUP(eurostat_totals[[#This Row],[energy carrier EUCalc]],$AE$11:$BI$24,COLUMN()-COLUMN($AD$29),FALSE)*eurostat_totals[[#This Row],[2020 1]]</f>
        <v>1113.4326027299999</v>
      </c>
      <c r="BG129" s="117">
        <f ca="1">VLOOKUP(eurostat_totals[[#This Row],[energy carrier EUCalc]],$AE$11:$BI$24,COLUMN()-COLUMN($AD$29),FALSE)*eurostat_totals[[#This Row],[2020 1]]</f>
        <v>1113.4326027299999</v>
      </c>
      <c r="BH129" s="117">
        <f ca="1">VLOOKUP(eurostat_totals[[#This Row],[energy carrier EUCalc]],$AE$11:$BI$24,COLUMN()-COLUMN($AD$29),FALSE)*eurostat_totals[[#This Row],[2020 1]]</f>
        <v>1113.4326027299999</v>
      </c>
      <c r="BI129" s="117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117" t="str">
        <f t="shared" si="121"/>
        <v>heat-ambientEstonia</v>
      </c>
      <c r="B130" s="6" t="s">
        <v>37</v>
      </c>
      <c r="C130" t="s">
        <v>25</v>
      </c>
      <c r="D130" s="120">
        <v>0</v>
      </c>
      <c r="E130" s="120">
        <v>0</v>
      </c>
      <c r="F130" s="120">
        <v>0</v>
      </c>
      <c r="G130" s="120">
        <v>0</v>
      </c>
      <c r="H130" s="120">
        <v>0</v>
      </c>
      <c r="I130" s="120">
        <v>0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>
        <v>0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>
        <v>0</v>
      </c>
      <c r="X130" s="120">
        <v>0</v>
      </c>
      <c r="Y130" s="120">
        <v>0</v>
      </c>
      <c r="Z130" s="120">
        <v>0</v>
      </c>
      <c r="AA130" s="120">
        <v>0</v>
      </c>
      <c r="AB130" s="120">
        <v>0</v>
      </c>
      <c r="AC130" s="120">
        <v>0</v>
      </c>
      <c r="AD130" s="120">
        <v>0</v>
      </c>
      <c r="AE130" s="120">
        <v>0</v>
      </c>
      <c r="AF130" s="120">
        <f t="shared" si="118"/>
        <v>0</v>
      </c>
      <c r="AG130" s="120">
        <f t="shared" si="119"/>
        <v>0</v>
      </c>
      <c r="AH130" s="120">
        <f t="shared" si="120"/>
        <v>0</v>
      </c>
      <c r="AI130" s="120">
        <f ca="1">VLOOKUP(eurostat_totals[[#This Row],[energy carrier EUCalc]],$AE$11:$BI$24,COLUMN()-COLUMN($AD$29),FALSE)*eurostat_totals[[#This Row],[2020 1]]</f>
        <v>0</v>
      </c>
      <c r="AJ130" s="120">
        <f ca="1">VLOOKUP(eurostat_totals[[#This Row],[energy carrier EUCalc]],$AE$11:$BI$24,COLUMN()-COLUMN($AD$29),FALSE)*eurostat_totals[[#This Row],[2020 1]]</f>
        <v>0</v>
      </c>
      <c r="AK130" s="120">
        <f ca="1">VLOOKUP(eurostat_totals[[#This Row],[energy carrier EUCalc]],$AE$11:$BI$24,COLUMN()-COLUMN($AD$29),FALSE)*eurostat_totals[[#This Row],[2020 1]]</f>
        <v>0</v>
      </c>
      <c r="AL130" s="120">
        <f ca="1">VLOOKUP(eurostat_totals[[#This Row],[energy carrier EUCalc]],$AE$11:$BI$24,COLUMN()-COLUMN($AD$29),FALSE)*eurostat_totals[[#This Row],[2020 1]]</f>
        <v>0</v>
      </c>
      <c r="AM130" s="120">
        <f ca="1">VLOOKUP(eurostat_totals[[#This Row],[energy carrier EUCalc]],$AE$11:$BI$24,COLUMN()-COLUMN($AD$29),FALSE)*eurostat_totals[[#This Row],[2020 1]]</f>
        <v>0</v>
      </c>
      <c r="AN130" s="120">
        <f ca="1">VLOOKUP(eurostat_totals[[#This Row],[energy carrier EUCalc]],$AE$11:$BI$24,COLUMN()-COLUMN($AD$29),FALSE)*eurostat_totals[[#This Row],[2020 1]]</f>
        <v>0</v>
      </c>
      <c r="AO130" s="120">
        <f ca="1">VLOOKUP(eurostat_totals[[#This Row],[energy carrier EUCalc]],$AE$11:$BI$24,COLUMN()-COLUMN($AD$29),FALSE)*eurostat_totals[[#This Row],[2020 1]]</f>
        <v>0</v>
      </c>
      <c r="AP130" s="120">
        <f ca="1">VLOOKUP(eurostat_totals[[#This Row],[energy carrier EUCalc]],$AE$11:$BI$24,COLUMN()-COLUMN($AD$29),FALSE)*eurostat_totals[[#This Row],[2020 1]]</f>
        <v>0</v>
      </c>
      <c r="AQ130" s="120">
        <f ca="1">VLOOKUP(eurostat_totals[[#This Row],[energy carrier EUCalc]],$AE$11:$BI$24,COLUMN()-COLUMN($AD$29),FALSE)*eurostat_totals[[#This Row],[2020 1]]</f>
        <v>0</v>
      </c>
      <c r="AR130" s="117">
        <f ca="1">VLOOKUP(eurostat_totals[[#This Row],[energy carrier EUCalc]],$AE$11:$BI$24,COLUMN()-COLUMN($AD$29),FALSE)*eurostat_totals[[#This Row],[2020 1]]</f>
        <v>0</v>
      </c>
      <c r="AS130" s="117">
        <f ca="1">VLOOKUP(eurostat_totals[[#This Row],[energy carrier EUCalc]],$AE$11:$BI$24,COLUMN()-COLUMN($AD$29),FALSE)*eurostat_totals[[#This Row],[2020 1]]</f>
        <v>0</v>
      </c>
      <c r="AT130" s="117">
        <f ca="1">VLOOKUP(eurostat_totals[[#This Row],[energy carrier EUCalc]],$AE$11:$BI$24,COLUMN()-COLUMN($AD$29),FALSE)*eurostat_totals[[#This Row],[2020 1]]</f>
        <v>0</v>
      </c>
      <c r="AU130" s="117">
        <f ca="1">VLOOKUP(eurostat_totals[[#This Row],[energy carrier EUCalc]],$AE$11:$BI$24,COLUMN()-COLUMN($AD$29),FALSE)*eurostat_totals[[#This Row],[2020 1]]</f>
        <v>0</v>
      </c>
      <c r="AV130" s="117">
        <f ca="1">VLOOKUP(eurostat_totals[[#This Row],[energy carrier EUCalc]],$AE$11:$BI$24,COLUMN()-COLUMN($AD$29),FALSE)*eurostat_totals[[#This Row],[2020 1]]</f>
        <v>0</v>
      </c>
      <c r="AW130" s="117">
        <f ca="1">VLOOKUP(eurostat_totals[[#This Row],[energy carrier EUCalc]],$AE$11:$BI$24,COLUMN()-COLUMN($AD$29),FALSE)*eurostat_totals[[#This Row],[2020 1]]</f>
        <v>0</v>
      </c>
      <c r="AX130" s="117">
        <f ca="1">VLOOKUP(eurostat_totals[[#This Row],[energy carrier EUCalc]],$AE$11:$BI$24,COLUMN()-COLUMN($AD$29),FALSE)*eurostat_totals[[#This Row],[2020 1]]</f>
        <v>0</v>
      </c>
      <c r="AY130" s="117">
        <f ca="1">VLOOKUP(eurostat_totals[[#This Row],[energy carrier EUCalc]],$AE$11:$BI$24,COLUMN()-COLUMN($AD$29),FALSE)*eurostat_totals[[#This Row],[2020 1]]</f>
        <v>0</v>
      </c>
      <c r="AZ130" s="117">
        <f ca="1">VLOOKUP(eurostat_totals[[#This Row],[energy carrier EUCalc]],$AE$11:$BI$24,COLUMN()-COLUMN($AD$29),FALSE)*eurostat_totals[[#This Row],[2020 1]]</f>
        <v>0</v>
      </c>
      <c r="BA130" s="117">
        <f ca="1">VLOOKUP(eurostat_totals[[#This Row],[energy carrier EUCalc]],$AE$11:$BI$24,COLUMN()-COLUMN($AD$29),FALSE)*eurostat_totals[[#This Row],[2020 1]]</f>
        <v>0</v>
      </c>
      <c r="BB130" s="117">
        <f ca="1">VLOOKUP(eurostat_totals[[#This Row],[energy carrier EUCalc]],$AE$11:$BI$24,COLUMN()-COLUMN($AD$29),FALSE)*eurostat_totals[[#This Row],[2020 1]]</f>
        <v>0</v>
      </c>
      <c r="BC130" s="117">
        <f ca="1">VLOOKUP(eurostat_totals[[#This Row],[energy carrier EUCalc]],$AE$11:$BI$24,COLUMN()-COLUMN($AD$29),FALSE)*eurostat_totals[[#This Row],[2020 1]]</f>
        <v>0</v>
      </c>
      <c r="BD130" s="117">
        <f ca="1">VLOOKUP(eurostat_totals[[#This Row],[energy carrier EUCalc]],$AE$11:$BI$24,COLUMN()-COLUMN($AD$29),FALSE)*eurostat_totals[[#This Row],[2020 1]]</f>
        <v>0</v>
      </c>
      <c r="BE130" s="117">
        <f ca="1">VLOOKUP(eurostat_totals[[#This Row],[energy carrier EUCalc]],$AE$11:$BI$24,COLUMN()-COLUMN($AD$29),FALSE)*eurostat_totals[[#This Row],[2020 1]]</f>
        <v>0</v>
      </c>
      <c r="BF130" s="117">
        <f ca="1">VLOOKUP(eurostat_totals[[#This Row],[energy carrier EUCalc]],$AE$11:$BI$24,COLUMN()-COLUMN($AD$29),FALSE)*eurostat_totals[[#This Row],[2020 1]]</f>
        <v>0</v>
      </c>
      <c r="BG130" s="117">
        <f ca="1">VLOOKUP(eurostat_totals[[#This Row],[energy carrier EUCalc]],$AE$11:$BI$24,COLUMN()-COLUMN($AD$29),FALSE)*eurostat_totals[[#This Row],[2020 1]]</f>
        <v>0</v>
      </c>
      <c r="BH130" s="117">
        <f ca="1">VLOOKUP(eurostat_totals[[#This Row],[energy carrier EUCalc]],$AE$11:$BI$24,COLUMN()-COLUMN($AD$29),FALSE)*eurostat_totals[[#This Row],[2020 1]]</f>
        <v>0</v>
      </c>
      <c r="BI130" s="117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117" t="str">
        <f t="shared" si="121"/>
        <v>heat-ambientFinland</v>
      </c>
      <c r="B131" s="6" t="s">
        <v>37</v>
      </c>
      <c r="C131" t="s">
        <v>11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0">
        <v>0</v>
      </c>
      <c r="AE131" s="120">
        <v>5816.3839700000008</v>
      </c>
      <c r="AF131" s="120">
        <f t="shared" si="118"/>
        <v>6979.6607640000011</v>
      </c>
      <c r="AG131" s="120">
        <f t="shared" si="119"/>
        <v>8375.5929168000021</v>
      </c>
      <c r="AH131" s="120">
        <f t="shared" si="120"/>
        <v>10050.711500160003</v>
      </c>
      <c r="AI131" s="120">
        <f ca="1">VLOOKUP(eurostat_totals[[#This Row],[energy carrier EUCalc]],$AE$11:$BI$24,COLUMN()-COLUMN($AD$29),FALSE)*eurostat_totals[[#This Row],[2020 1]]</f>
        <v>2010.1423000320008</v>
      </c>
      <c r="AJ131" s="120">
        <f ca="1">VLOOKUP(eurostat_totals[[#This Row],[energy carrier EUCalc]],$AE$11:$BI$24,COLUMN()-COLUMN($AD$29),FALSE)*eurostat_totals[[#This Row],[2020 1]]</f>
        <v>2010.1423000320008</v>
      </c>
      <c r="AK131" s="120">
        <f ca="1">VLOOKUP(eurostat_totals[[#This Row],[energy carrier EUCalc]],$AE$11:$BI$24,COLUMN()-COLUMN($AD$29),FALSE)*eurostat_totals[[#This Row],[2020 1]]</f>
        <v>2010.1423000320008</v>
      </c>
      <c r="AL131" s="120">
        <f ca="1">VLOOKUP(eurostat_totals[[#This Row],[energy carrier EUCalc]],$AE$11:$BI$24,COLUMN()-COLUMN($AD$29),FALSE)*eurostat_totals[[#This Row],[2020 1]]</f>
        <v>2010.1423000320008</v>
      </c>
      <c r="AM131" s="120">
        <f ca="1">VLOOKUP(eurostat_totals[[#This Row],[energy carrier EUCalc]],$AE$11:$BI$24,COLUMN()-COLUMN($AD$29),FALSE)*eurostat_totals[[#This Row],[2020 1]]</f>
        <v>2010.1423000320008</v>
      </c>
      <c r="AN131" s="120">
        <f ca="1">VLOOKUP(eurostat_totals[[#This Row],[energy carrier EUCalc]],$AE$11:$BI$24,COLUMN()-COLUMN($AD$29),FALSE)*eurostat_totals[[#This Row],[2020 1]]</f>
        <v>2010.1423000320008</v>
      </c>
      <c r="AO131" s="120">
        <f ca="1">VLOOKUP(eurostat_totals[[#This Row],[energy carrier EUCalc]],$AE$11:$BI$24,COLUMN()-COLUMN($AD$29),FALSE)*eurostat_totals[[#This Row],[2020 1]]</f>
        <v>2791.864305600001</v>
      </c>
      <c r="AP131" s="120">
        <f ca="1">VLOOKUP(eurostat_totals[[#This Row],[energy carrier EUCalc]],$AE$11:$BI$24,COLUMN()-COLUMN($AD$29),FALSE)*eurostat_totals[[#This Row],[2020 1]]</f>
        <v>2791.864305600001</v>
      </c>
      <c r="AQ131" s="120">
        <f ca="1">VLOOKUP(eurostat_totals[[#This Row],[energy carrier EUCalc]],$AE$11:$BI$24,COLUMN()-COLUMN($AD$29),FALSE)*eurostat_totals[[#This Row],[2020 1]]</f>
        <v>2791.864305600001</v>
      </c>
      <c r="AR131" s="117">
        <f ca="1">VLOOKUP(eurostat_totals[[#This Row],[energy carrier EUCalc]],$AE$11:$BI$24,COLUMN()-COLUMN($AD$29),FALSE)*eurostat_totals[[#This Row],[2020 1]]</f>
        <v>2791.864305600001</v>
      </c>
      <c r="AS131" s="117">
        <f ca="1">VLOOKUP(eurostat_totals[[#This Row],[energy carrier EUCalc]],$AE$11:$BI$24,COLUMN()-COLUMN($AD$29),FALSE)*eurostat_totals[[#This Row],[2020 1]]</f>
        <v>2791.864305600001</v>
      </c>
      <c r="AT131" s="117">
        <f ca="1">VLOOKUP(eurostat_totals[[#This Row],[energy carrier EUCalc]],$AE$11:$BI$24,COLUMN()-COLUMN($AD$29),FALSE)*eurostat_totals[[#This Row],[2020 1]]</f>
        <v>2791.864305600001</v>
      </c>
      <c r="AU131" s="117">
        <f ca="1">VLOOKUP(eurostat_totals[[#This Row],[energy carrier EUCalc]],$AE$11:$BI$24,COLUMN()-COLUMN($AD$29),FALSE)*eurostat_totals[[#This Row],[2020 1]]</f>
        <v>2791.864305600001</v>
      </c>
      <c r="AV131" s="117">
        <f ca="1">VLOOKUP(eurostat_totals[[#This Row],[energy carrier EUCalc]],$AE$11:$BI$24,COLUMN()-COLUMN($AD$29),FALSE)*eurostat_totals[[#This Row],[2020 1]]</f>
        <v>3629.4235972800016</v>
      </c>
      <c r="AW131" s="117">
        <f ca="1">VLOOKUP(eurostat_totals[[#This Row],[energy carrier EUCalc]],$AE$11:$BI$24,COLUMN()-COLUMN($AD$29),FALSE)*eurostat_totals[[#This Row],[2020 1]]</f>
        <v>3629.4235972800016</v>
      </c>
      <c r="AX131" s="117">
        <f ca="1">VLOOKUP(eurostat_totals[[#This Row],[energy carrier EUCalc]],$AE$11:$BI$24,COLUMN()-COLUMN($AD$29),FALSE)*eurostat_totals[[#This Row],[2020 1]]</f>
        <v>3629.4235972800016</v>
      </c>
      <c r="AY131" s="117">
        <f ca="1">VLOOKUP(eurostat_totals[[#This Row],[energy carrier EUCalc]],$AE$11:$BI$24,COLUMN()-COLUMN($AD$29),FALSE)*eurostat_totals[[#This Row],[2020 1]]</f>
        <v>3629.4235972800016</v>
      </c>
      <c r="AZ131" s="117">
        <f ca="1">VLOOKUP(eurostat_totals[[#This Row],[energy carrier EUCalc]],$AE$11:$BI$24,COLUMN()-COLUMN($AD$29),FALSE)*eurostat_totals[[#This Row],[2020 1]]</f>
        <v>3629.4235972800016</v>
      </c>
      <c r="BA131" s="117">
        <f ca="1">VLOOKUP(eurostat_totals[[#This Row],[energy carrier EUCalc]],$AE$11:$BI$24,COLUMN()-COLUMN($AD$29),FALSE)*eurostat_totals[[#This Row],[2020 1]]</f>
        <v>3629.4235972800016</v>
      </c>
      <c r="BB131" s="117">
        <f ca="1">VLOOKUP(eurostat_totals[[#This Row],[energy carrier EUCalc]],$AE$11:$BI$24,COLUMN()-COLUMN($AD$29),FALSE)*eurostat_totals[[#This Row],[2020 1]]</f>
        <v>3629.4235972800016</v>
      </c>
      <c r="BC131" s="117">
        <f ca="1">VLOOKUP(eurostat_totals[[#This Row],[energy carrier EUCalc]],$AE$11:$BI$24,COLUMN()-COLUMN($AD$29),FALSE)*eurostat_totals[[#This Row],[2020 1]]</f>
        <v>5276.6235375840006</v>
      </c>
      <c r="BD131" s="117">
        <f ca="1">VLOOKUP(eurostat_totals[[#This Row],[energy carrier EUCalc]],$AE$11:$BI$24,COLUMN()-COLUMN($AD$29),FALSE)*eurostat_totals[[#This Row],[2020 1]]</f>
        <v>5276.6235375840006</v>
      </c>
      <c r="BE131" s="117">
        <f ca="1">VLOOKUP(eurostat_totals[[#This Row],[energy carrier EUCalc]],$AE$11:$BI$24,COLUMN()-COLUMN($AD$29),FALSE)*eurostat_totals[[#This Row],[2020 1]]</f>
        <v>5276.6235375840006</v>
      </c>
      <c r="BF131" s="117">
        <f ca="1">VLOOKUP(eurostat_totals[[#This Row],[energy carrier EUCalc]],$AE$11:$BI$24,COLUMN()-COLUMN($AD$29),FALSE)*eurostat_totals[[#This Row],[2020 1]]</f>
        <v>5276.6235375840006</v>
      </c>
      <c r="BG131" s="117">
        <f ca="1">VLOOKUP(eurostat_totals[[#This Row],[energy carrier EUCalc]],$AE$11:$BI$24,COLUMN()-COLUMN($AD$29),FALSE)*eurostat_totals[[#This Row],[2020 1]]</f>
        <v>5276.6235375840006</v>
      </c>
      <c r="BH131" s="117">
        <f ca="1">VLOOKUP(eurostat_totals[[#This Row],[energy carrier EUCalc]],$AE$11:$BI$24,COLUMN()-COLUMN($AD$29),FALSE)*eurostat_totals[[#This Row],[2020 1]]</f>
        <v>5276.6235375840006</v>
      </c>
      <c r="BI131" s="117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117" t="str">
        <f t="shared" si="121"/>
        <v>heat-ambientFrance</v>
      </c>
      <c r="B132" s="6" t="s">
        <v>37</v>
      </c>
      <c r="C132" t="s">
        <v>3</v>
      </c>
      <c r="D132" s="120">
        <v>0</v>
      </c>
      <c r="E132" s="120">
        <v>0</v>
      </c>
      <c r="F132" s="120">
        <v>0</v>
      </c>
      <c r="G132" s="120">
        <v>0</v>
      </c>
      <c r="H132" s="120">
        <v>0</v>
      </c>
      <c r="I132" s="120">
        <v>0</v>
      </c>
      <c r="J132" s="120">
        <v>0</v>
      </c>
      <c r="K132" s="120">
        <v>0</v>
      </c>
      <c r="L132" s="120">
        <v>0</v>
      </c>
      <c r="M132" s="120">
        <v>0</v>
      </c>
      <c r="N132" s="120">
        <v>0</v>
      </c>
      <c r="O132" s="120">
        <v>0</v>
      </c>
      <c r="P132" s="120">
        <v>0</v>
      </c>
      <c r="Q132" s="120">
        <v>0</v>
      </c>
      <c r="R132" s="120">
        <v>665.88728000000003</v>
      </c>
      <c r="S132" s="120">
        <v>1607.21948</v>
      </c>
      <c r="T132" s="120">
        <v>3160.6269499999999</v>
      </c>
      <c r="U132" s="120">
        <v>5044.082190000001</v>
      </c>
      <c r="V132" s="120">
        <v>7816.6276700000008</v>
      </c>
      <c r="W132" s="120">
        <v>10239.00548</v>
      </c>
      <c r="X132" s="120">
        <v>13514.676390000002</v>
      </c>
      <c r="Y132" s="120">
        <v>12295.37556</v>
      </c>
      <c r="Z132" s="120">
        <v>15539.72688</v>
      </c>
      <c r="AA132" s="120">
        <v>18314.447170000003</v>
      </c>
      <c r="AB132" s="120">
        <v>16388.28657</v>
      </c>
      <c r="AC132" s="120">
        <v>19213.585729999999</v>
      </c>
      <c r="AD132" s="120">
        <v>22798.289000000001</v>
      </c>
      <c r="AE132" s="120">
        <v>24001.784660000005</v>
      </c>
      <c r="AF132" s="120">
        <f t="shared" si="118"/>
        <v>25694.196216000004</v>
      </c>
      <c r="AG132" s="120">
        <f t="shared" si="119"/>
        <v>27170.146025200003</v>
      </c>
      <c r="AH132" s="120">
        <f t="shared" si="120"/>
        <v>29326.517916240005</v>
      </c>
      <c r="AI132" s="120">
        <f ca="1">VLOOKUP(eurostat_totals[[#This Row],[energy carrier EUCalc]],$AE$11:$BI$24,COLUMN()-COLUMN($AD$29),FALSE)*eurostat_totals[[#This Row],[2020 1]]</f>
        <v>5865.3035832480018</v>
      </c>
      <c r="AJ132" s="120">
        <f ca="1">VLOOKUP(eurostat_totals[[#This Row],[energy carrier EUCalc]],$AE$11:$BI$24,COLUMN()-COLUMN($AD$29),FALSE)*eurostat_totals[[#This Row],[2020 1]]</f>
        <v>5865.3035832480018</v>
      </c>
      <c r="AK132" s="120">
        <f ca="1">VLOOKUP(eurostat_totals[[#This Row],[energy carrier EUCalc]],$AE$11:$BI$24,COLUMN()-COLUMN($AD$29),FALSE)*eurostat_totals[[#This Row],[2020 1]]</f>
        <v>5865.3035832480018</v>
      </c>
      <c r="AL132" s="120">
        <f ca="1">VLOOKUP(eurostat_totals[[#This Row],[energy carrier EUCalc]],$AE$11:$BI$24,COLUMN()-COLUMN($AD$29),FALSE)*eurostat_totals[[#This Row],[2020 1]]</f>
        <v>5865.3035832480018</v>
      </c>
      <c r="AM132" s="120">
        <f ca="1">VLOOKUP(eurostat_totals[[#This Row],[energy carrier EUCalc]],$AE$11:$BI$24,COLUMN()-COLUMN($AD$29),FALSE)*eurostat_totals[[#This Row],[2020 1]]</f>
        <v>5865.3035832480018</v>
      </c>
      <c r="AN132" s="120">
        <f ca="1">VLOOKUP(eurostat_totals[[#This Row],[energy carrier EUCalc]],$AE$11:$BI$24,COLUMN()-COLUMN($AD$29),FALSE)*eurostat_totals[[#This Row],[2020 1]]</f>
        <v>5865.3035832480018</v>
      </c>
      <c r="AO132" s="120">
        <f ca="1">VLOOKUP(eurostat_totals[[#This Row],[energy carrier EUCalc]],$AE$11:$BI$24,COLUMN()-COLUMN($AD$29),FALSE)*eurostat_totals[[#This Row],[2020 1]]</f>
        <v>8146.2549767333348</v>
      </c>
      <c r="AP132" s="120">
        <f ca="1">VLOOKUP(eurostat_totals[[#This Row],[energy carrier EUCalc]],$AE$11:$BI$24,COLUMN()-COLUMN($AD$29),FALSE)*eurostat_totals[[#This Row],[2020 1]]</f>
        <v>8146.2549767333348</v>
      </c>
      <c r="AQ132" s="120">
        <f ca="1">VLOOKUP(eurostat_totals[[#This Row],[energy carrier EUCalc]],$AE$11:$BI$24,COLUMN()-COLUMN($AD$29),FALSE)*eurostat_totals[[#This Row],[2020 1]]</f>
        <v>8146.2549767333348</v>
      </c>
      <c r="AR132" s="117">
        <f ca="1">VLOOKUP(eurostat_totals[[#This Row],[energy carrier EUCalc]],$AE$11:$BI$24,COLUMN()-COLUMN($AD$29),FALSE)*eurostat_totals[[#This Row],[2020 1]]</f>
        <v>8146.2549767333348</v>
      </c>
      <c r="AS132" s="117">
        <f ca="1">VLOOKUP(eurostat_totals[[#This Row],[energy carrier EUCalc]],$AE$11:$BI$24,COLUMN()-COLUMN($AD$29),FALSE)*eurostat_totals[[#This Row],[2020 1]]</f>
        <v>8146.2549767333348</v>
      </c>
      <c r="AT132" s="117">
        <f ca="1">VLOOKUP(eurostat_totals[[#This Row],[energy carrier EUCalc]],$AE$11:$BI$24,COLUMN()-COLUMN($AD$29),FALSE)*eurostat_totals[[#This Row],[2020 1]]</f>
        <v>8146.2549767333348</v>
      </c>
      <c r="AU132" s="117">
        <f ca="1">VLOOKUP(eurostat_totals[[#This Row],[energy carrier EUCalc]],$AE$11:$BI$24,COLUMN()-COLUMN($AD$29),FALSE)*eurostat_totals[[#This Row],[2020 1]]</f>
        <v>8146.2549767333348</v>
      </c>
      <c r="AV132" s="117">
        <f ca="1">VLOOKUP(eurostat_totals[[#This Row],[energy carrier EUCalc]],$AE$11:$BI$24,COLUMN()-COLUMN($AD$29),FALSE)*eurostat_totals[[#This Row],[2020 1]]</f>
        <v>10590.131469753336</v>
      </c>
      <c r="AW132" s="117">
        <f ca="1">VLOOKUP(eurostat_totals[[#This Row],[energy carrier EUCalc]],$AE$11:$BI$24,COLUMN()-COLUMN($AD$29),FALSE)*eurostat_totals[[#This Row],[2020 1]]</f>
        <v>10590.131469753336</v>
      </c>
      <c r="AX132" s="117">
        <f ca="1">VLOOKUP(eurostat_totals[[#This Row],[energy carrier EUCalc]],$AE$11:$BI$24,COLUMN()-COLUMN($AD$29),FALSE)*eurostat_totals[[#This Row],[2020 1]]</f>
        <v>10590.131469753336</v>
      </c>
      <c r="AY132" s="117">
        <f ca="1">VLOOKUP(eurostat_totals[[#This Row],[energy carrier EUCalc]],$AE$11:$BI$24,COLUMN()-COLUMN($AD$29),FALSE)*eurostat_totals[[#This Row],[2020 1]]</f>
        <v>10590.131469753336</v>
      </c>
      <c r="AZ132" s="117">
        <f ca="1">VLOOKUP(eurostat_totals[[#This Row],[energy carrier EUCalc]],$AE$11:$BI$24,COLUMN()-COLUMN($AD$29),FALSE)*eurostat_totals[[#This Row],[2020 1]]</f>
        <v>10590.131469753336</v>
      </c>
      <c r="BA132" s="117">
        <f ca="1">VLOOKUP(eurostat_totals[[#This Row],[energy carrier EUCalc]],$AE$11:$BI$24,COLUMN()-COLUMN($AD$29),FALSE)*eurostat_totals[[#This Row],[2020 1]]</f>
        <v>10590.131469753336</v>
      </c>
      <c r="BB132" s="117">
        <f ca="1">VLOOKUP(eurostat_totals[[#This Row],[energy carrier EUCalc]],$AE$11:$BI$24,COLUMN()-COLUMN($AD$29),FALSE)*eurostat_totals[[#This Row],[2020 1]]</f>
        <v>10590.131469753336</v>
      </c>
      <c r="BC132" s="117">
        <f ca="1">VLOOKUP(eurostat_totals[[#This Row],[energy carrier EUCalc]],$AE$11:$BI$24,COLUMN()-COLUMN($AD$29),FALSE)*eurostat_totals[[#This Row],[2020 1]]</f>
        <v>15396.421906026</v>
      </c>
      <c r="BD132" s="117">
        <f ca="1">VLOOKUP(eurostat_totals[[#This Row],[energy carrier EUCalc]],$AE$11:$BI$24,COLUMN()-COLUMN($AD$29),FALSE)*eurostat_totals[[#This Row],[2020 1]]</f>
        <v>15396.421906026</v>
      </c>
      <c r="BE132" s="117">
        <f ca="1">VLOOKUP(eurostat_totals[[#This Row],[energy carrier EUCalc]],$AE$11:$BI$24,COLUMN()-COLUMN($AD$29),FALSE)*eurostat_totals[[#This Row],[2020 1]]</f>
        <v>15396.421906026</v>
      </c>
      <c r="BF132" s="117">
        <f ca="1">VLOOKUP(eurostat_totals[[#This Row],[energy carrier EUCalc]],$AE$11:$BI$24,COLUMN()-COLUMN($AD$29),FALSE)*eurostat_totals[[#This Row],[2020 1]]</f>
        <v>15396.421906026</v>
      </c>
      <c r="BG132" s="117">
        <f ca="1">VLOOKUP(eurostat_totals[[#This Row],[energy carrier EUCalc]],$AE$11:$BI$24,COLUMN()-COLUMN($AD$29),FALSE)*eurostat_totals[[#This Row],[2020 1]]</f>
        <v>15396.421906026</v>
      </c>
      <c r="BH132" s="117">
        <f ca="1">VLOOKUP(eurostat_totals[[#This Row],[energy carrier EUCalc]],$AE$11:$BI$24,COLUMN()-COLUMN($AD$29),FALSE)*eurostat_totals[[#This Row],[2020 1]]</f>
        <v>15396.421906026</v>
      </c>
      <c r="BI132" s="117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117" t="str">
        <f t="shared" si="121"/>
        <v>heat-ambientGermany</v>
      </c>
      <c r="B133" s="6" t="s">
        <v>37</v>
      </c>
      <c r="C133" t="s">
        <v>2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</v>
      </c>
      <c r="N133" s="120">
        <v>0</v>
      </c>
      <c r="O133" s="120">
        <v>0</v>
      </c>
      <c r="P133" s="120">
        <v>0</v>
      </c>
      <c r="Q133" s="120">
        <v>0</v>
      </c>
      <c r="R133" s="120">
        <v>0</v>
      </c>
      <c r="S133" s="120">
        <v>0</v>
      </c>
      <c r="T133" s="120">
        <v>0</v>
      </c>
      <c r="U133" s="120">
        <v>0</v>
      </c>
      <c r="V133" s="120">
        <v>0</v>
      </c>
      <c r="W133" s="120">
        <v>0</v>
      </c>
      <c r="X133" s="120">
        <v>0</v>
      </c>
      <c r="Y133" s="120">
        <v>0</v>
      </c>
      <c r="Z133" s="120">
        <v>0</v>
      </c>
      <c r="AA133" s="120">
        <v>0</v>
      </c>
      <c r="AB133" s="120">
        <v>0</v>
      </c>
      <c r="AC133" s="120">
        <v>0</v>
      </c>
      <c r="AD133" s="120">
        <v>0</v>
      </c>
      <c r="AE133" s="120">
        <v>11550.83459</v>
      </c>
      <c r="AF133" s="120">
        <f t="shared" si="118"/>
        <v>13861.001508000001</v>
      </c>
      <c r="AG133" s="120">
        <f t="shared" si="119"/>
        <v>16633.201809600003</v>
      </c>
      <c r="AH133" s="120">
        <f t="shared" si="120"/>
        <v>19959.842171520002</v>
      </c>
      <c r="AI133" s="120">
        <f ca="1">VLOOKUP(eurostat_totals[[#This Row],[energy carrier EUCalc]],$AE$11:$BI$24,COLUMN()-COLUMN($AD$29),FALSE)*eurostat_totals[[#This Row],[2020 1]]</f>
        <v>3991.9684343040008</v>
      </c>
      <c r="AJ133" s="120">
        <f ca="1">VLOOKUP(eurostat_totals[[#This Row],[energy carrier EUCalc]],$AE$11:$BI$24,COLUMN()-COLUMN($AD$29),FALSE)*eurostat_totals[[#This Row],[2020 1]]</f>
        <v>3991.9684343040008</v>
      </c>
      <c r="AK133" s="120">
        <f ca="1">VLOOKUP(eurostat_totals[[#This Row],[energy carrier EUCalc]],$AE$11:$BI$24,COLUMN()-COLUMN($AD$29),FALSE)*eurostat_totals[[#This Row],[2020 1]]</f>
        <v>3991.9684343040008</v>
      </c>
      <c r="AL133" s="120">
        <f ca="1">VLOOKUP(eurostat_totals[[#This Row],[energy carrier EUCalc]],$AE$11:$BI$24,COLUMN()-COLUMN($AD$29),FALSE)*eurostat_totals[[#This Row],[2020 1]]</f>
        <v>3991.9684343040008</v>
      </c>
      <c r="AM133" s="120">
        <f ca="1">VLOOKUP(eurostat_totals[[#This Row],[energy carrier EUCalc]],$AE$11:$BI$24,COLUMN()-COLUMN($AD$29),FALSE)*eurostat_totals[[#This Row],[2020 1]]</f>
        <v>3991.9684343040008</v>
      </c>
      <c r="AN133" s="120">
        <f ca="1">VLOOKUP(eurostat_totals[[#This Row],[energy carrier EUCalc]],$AE$11:$BI$24,COLUMN()-COLUMN($AD$29),FALSE)*eurostat_totals[[#This Row],[2020 1]]</f>
        <v>3991.9684343040008</v>
      </c>
      <c r="AO133" s="120">
        <f ca="1">VLOOKUP(eurostat_totals[[#This Row],[energy carrier EUCalc]],$AE$11:$BI$24,COLUMN()-COLUMN($AD$29),FALSE)*eurostat_totals[[#This Row],[2020 1]]</f>
        <v>5544.4006032000007</v>
      </c>
      <c r="AP133" s="120">
        <f ca="1">VLOOKUP(eurostat_totals[[#This Row],[energy carrier EUCalc]],$AE$11:$BI$24,COLUMN()-COLUMN($AD$29),FALSE)*eurostat_totals[[#This Row],[2020 1]]</f>
        <v>5544.4006032000007</v>
      </c>
      <c r="AQ133" s="120">
        <f ca="1">VLOOKUP(eurostat_totals[[#This Row],[energy carrier EUCalc]],$AE$11:$BI$24,COLUMN()-COLUMN($AD$29),FALSE)*eurostat_totals[[#This Row],[2020 1]]</f>
        <v>5544.4006032000007</v>
      </c>
      <c r="AR133" s="117">
        <f ca="1">VLOOKUP(eurostat_totals[[#This Row],[energy carrier EUCalc]],$AE$11:$BI$24,COLUMN()-COLUMN($AD$29),FALSE)*eurostat_totals[[#This Row],[2020 1]]</f>
        <v>5544.4006032000007</v>
      </c>
      <c r="AS133" s="117">
        <f ca="1">VLOOKUP(eurostat_totals[[#This Row],[energy carrier EUCalc]],$AE$11:$BI$24,COLUMN()-COLUMN($AD$29),FALSE)*eurostat_totals[[#This Row],[2020 1]]</f>
        <v>5544.4006032000007</v>
      </c>
      <c r="AT133" s="117">
        <f ca="1">VLOOKUP(eurostat_totals[[#This Row],[energy carrier EUCalc]],$AE$11:$BI$24,COLUMN()-COLUMN($AD$29),FALSE)*eurostat_totals[[#This Row],[2020 1]]</f>
        <v>5544.4006032000007</v>
      </c>
      <c r="AU133" s="117">
        <f ca="1">VLOOKUP(eurostat_totals[[#This Row],[energy carrier EUCalc]],$AE$11:$BI$24,COLUMN()-COLUMN($AD$29),FALSE)*eurostat_totals[[#This Row],[2020 1]]</f>
        <v>5544.4006032000007</v>
      </c>
      <c r="AV133" s="117">
        <f ca="1">VLOOKUP(eurostat_totals[[#This Row],[energy carrier EUCalc]],$AE$11:$BI$24,COLUMN()-COLUMN($AD$29),FALSE)*eurostat_totals[[#This Row],[2020 1]]</f>
        <v>7207.720784160002</v>
      </c>
      <c r="AW133" s="117">
        <f ca="1">VLOOKUP(eurostat_totals[[#This Row],[energy carrier EUCalc]],$AE$11:$BI$24,COLUMN()-COLUMN($AD$29),FALSE)*eurostat_totals[[#This Row],[2020 1]]</f>
        <v>7207.720784160002</v>
      </c>
      <c r="AX133" s="117">
        <f ca="1">VLOOKUP(eurostat_totals[[#This Row],[energy carrier EUCalc]],$AE$11:$BI$24,COLUMN()-COLUMN($AD$29),FALSE)*eurostat_totals[[#This Row],[2020 1]]</f>
        <v>7207.720784160002</v>
      </c>
      <c r="AY133" s="117">
        <f ca="1">VLOOKUP(eurostat_totals[[#This Row],[energy carrier EUCalc]],$AE$11:$BI$24,COLUMN()-COLUMN($AD$29),FALSE)*eurostat_totals[[#This Row],[2020 1]]</f>
        <v>7207.720784160002</v>
      </c>
      <c r="AZ133" s="117">
        <f ca="1">VLOOKUP(eurostat_totals[[#This Row],[energy carrier EUCalc]],$AE$11:$BI$24,COLUMN()-COLUMN($AD$29),FALSE)*eurostat_totals[[#This Row],[2020 1]]</f>
        <v>7207.720784160002</v>
      </c>
      <c r="BA133" s="117">
        <f ca="1">VLOOKUP(eurostat_totals[[#This Row],[energy carrier EUCalc]],$AE$11:$BI$24,COLUMN()-COLUMN($AD$29),FALSE)*eurostat_totals[[#This Row],[2020 1]]</f>
        <v>7207.720784160002</v>
      </c>
      <c r="BB133" s="117">
        <f ca="1">VLOOKUP(eurostat_totals[[#This Row],[energy carrier EUCalc]],$AE$11:$BI$24,COLUMN()-COLUMN($AD$29),FALSE)*eurostat_totals[[#This Row],[2020 1]]</f>
        <v>7207.720784160002</v>
      </c>
      <c r="BC133" s="117">
        <f ca="1">VLOOKUP(eurostat_totals[[#This Row],[energy carrier EUCalc]],$AE$11:$BI$24,COLUMN()-COLUMN($AD$29),FALSE)*eurostat_totals[[#This Row],[2020 1]]</f>
        <v>10478.917140047999</v>
      </c>
      <c r="BD133" s="117">
        <f ca="1">VLOOKUP(eurostat_totals[[#This Row],[energy carrier EUCalc]],$AE$11:$BI$24,COLUMN()-COLUMN($AD$29),FALSE)*eurostat_totals[[#This Row],[2020 1]]</f>
        <v>10478.917140047999</v>
      </c>
      <c r="BE133" s="117">
        <f ca="1">VLOOKUP(eurostat_totals[[#This Row],[energy carrier EUCalc]],$AE$11:$BI$24,COLUMN()-COLUMN($AD$29),FALSE)*eurostat_totals[[#This Row],[2020 1]]</f>
        <v>10478.917140047999</v>
      </c>
      <c r="BF133" s="117">
        <f ca="1">VLOOKUP(eurostat_totals[[#This Row],[energy carrier EUCalc]],$AE$11:$BI$24,COLUMN()-COLUMN($AD$29),FALSE)*eurostat_totals[[#This Row],[2020 1]]</f>
        <v>10478.917140047999</v>
      </c>
      <c r="BG133" s="117">
        <f ca="1">VLOOKUP(eurostat_totals[[#This Row],[energy carrier EUCalc]],$AE$11:$BI$24,COLUMN()-COLUMN($AD$29),FALSE)*eurostat_totals[[#This Row],[2020 1]]</f>
        <v>10478.917140047999</v>
      </c>
      <c r="BH133" s="117">
        <f ca="1">VLOOKUP(eurostat_totals[[#This Row],[energy carrier EUCalc]],$AE$11:$BI$24,COLUMN()-COLUMN($AD$29),FALSE)*eurostat_totals[[#This Row],[2020 1]]</f>
        <v>10478.917140047999</v>
      </c>
      <c r="BI133" s="117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117" t="str">
        <f t="shared" si="121"/>
        <v>heat-ambientGreece</v>
      </c>
      <c r="B134" s="6" t="s">
        <v>37</v>
      </c>
      <c r="C134" t="s">
        <v>16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</v>
      </c>
      <c r="K134" s="120">
        <v>0</v>
      </c>
      <c r="L134" s="120">
        <v>0</v>
      </c>
      <c r="M134" s="120">
        <v>0</v>
      </c>
      <c r="N134" s="120">
        <v>0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0</v>
      </c>
      <c r="U134" s="120">
        <v>0</v>
      </c>
      <c r="V134" s="120">
        <v>0</v>
      </c>
      <c r="W134" s="120">
        <v>0</v>
      </c>
      <c r="X134" s="120">
        <v>0</v>
      </c>
      <c r="Y134" s="120">
        <v>0</v>
      </c>
      <c r="Z134" s="120">
        <v>0</v>
      </c>
      <c r="AA134" s="120">
        <v>0</v>
      </c>
      <c r="AB134" s="120">
        <v>0</v>
      </c>
      <c r="AC134" s="120">
        <v>0</v>
      </c>
      <c r="AD134" s="120">
        <v>0</v>
      </c>
      <c r="AE134" s="120">
        <v>715.97769000000005</v>
      </c>
      <c r="AF134" s="120">
        <f t="shared" si="118"/>
        <v>859.17322800000011</v>
      </c>
      <c r="AG134" s="120">
        <f t="shared" si="119"/>
        <v>1031.0078736</v>
      </c>
      <c r="AH134" s="120">
        <f t="shared" si="120"/>
        <v>1237.2094483200001</v>
      </c>
      <c r="AI134" s="120">
        <f ca="1">VLOOKUP(eurostat_totals[[#This Row],[energy carrier EUCalc]],$AE$11:$BI$24,COLUMN()-COLUMN($AD$29),FALSE)*eurostat_totals[[#This Row],[2020 1]]</f>
        <v>247.44188966400003</v>
      </c>
      <c r="AJ134" s="120">
        <f ca="1">VLOOKUP(eurostat_totals[[#This Row],[energy carrier EUCalc]],$AE$11:$BI$24,COLUMN()-COLUMN($AD$29),FALSE)*eurostat_totals[[#This Row],[2020 1]]</f>
        <v>247.44188966400003</v>
      </c>
      <c r="AK134" s="120">
        <f ca="1">VLOOKUP(eurostat_totals[[#This Row],[energy carrier EUCalc]],$AE$11:$BI$24,COLUMN()-COLUMN($AD$29),FALSE)*eurostat_totals[[#This Row],[2020 1]]</f>
        <v>247.44188966400003</v>
      </c>
      <c r="AL134" s="120">
        <f ca="1">VLOOKUP(eurostat_totals[[#This Row],[energy carrier EUCalc]],$AE$11:$BI$24,COLUMN()-COLUMN($AD$29),FALSE)*eurostat_totals[[#This Row],[2020 1]]</f>
        <v>247.44188966400003</v>
      </c>
      <c r="AM134" s="120">
        <f ca="1">VLOOKUP(eurostat_totals[[#This Row],[energy carrier EUCalc]],$AE$11:$BI$24,COLUMN()-COLUMN($AD$29),FALSE)*eurostat_totals[[#This Row],[2020 1]]</f>
        <v>247.44188966400003</v>
      </c>
      <c r="AN134" s="120">
        <f ca="1">VLOOKUP(eurostat_totals[[#This Row],[energy carrier EUCalc]],$AE$11:$BI$24,COLUMN()-COLUMN($AD$29),FALSE)*eurostat_totals[[#This Row],[2020 1]]</f>
        <v>247.44188966400003</v>
      </c>
      <c r="AO134" s="120">
        <f ca="1">VLOOKUP(eurostat_totals[[#This Row],[energy carrier EUCalc]],$AE$11:$BI$24,COLUMN()-COLUMN($AD$29),FALSE)*eurostat_totals[[#This Row],[2020 1]]</f>
        <v>343.66929120000003</v>
      </c>
      <c r="AP134" s="120">
        <f ca="1">VLOOKUP(eurostat_totals[[#This Row],[energy carrier EUCalc]],$AE$11:$BI$24,COLUMN()-COLUMN($AD$29),FALSE)*eurostat_totals[[#This Row],[2020 1]]</f>
        <v>343.66929120000003</v>
      </c>
      <c r="AQ134" s="120">
        <f ca="1">VLOOKUP(eurostat_totals[[#This Row],[energy carrier EUCalc]],$AE$11:$BI$24,COLUMN()-COLUMN($AD$29),FALSE)*eurostat_totals[[#This Row],[2020 1]]</f>
        <v>343.66929120000003</v>
      </c>
      <c r="AR134" s="117">
        <f ca="1">VLOOKUP(eurostat_totals[[#This Row],[energy carrier EUCalc]],$AE$11:$BI$24,COLUMN()-COLUMN($AD$29),FALSE)*eurostat_totals[[#This Row],[2020 1]]</f>
        <v>343.66929120000003</v>
      </c>
      <c r="AS134" s="117">
        <f ca="1">VLOOKUP(eurostat_totals[[#This Row],[energy carrier EUCalc]],$AE$11:$BI$24,COLUMN()-COLUMN($AD$29),FALSE)*eurostat_totals[[#This Row],[2020 1]]</f>
        <v>343.66929120000003</v>
      </c>
      <c r="AT134" s="117">
        <f ca="1">VLOOKUP(eurostat_totals[[#This Row],[energy carrier EUCalc]],$AE$11:$BI$24,COLUMN()-COLUMN($AD$29),FALSE)*eurostat_totals[[#This Row],[2020 1]]</f>
        <v>343.66929120000003</v>
      </c>
      <c r="AU134" s="117">
        <f ca="1">VLOOKUP(eurostat_totals[[#This Row],[energy carrier EUCalc]],$AE$11:$BI$24,COLUMN()-COLUMN($AD$29),FALSE)*eurostat_totals[[#This Row],[2020 1]]</f>
        <v>343.66929120000003</v>
      </c>
      <c r="AV134" s="117">
        <f ca="1">VLOOKUP(eurostat_totals[[#This Row],[energy carrier EUCalc]],$AE$11:$BI$24,COLUMN()-COLUMN($AD$29),FALSE)*eurostat_totals[[#This Row],[2020 1]]</f>
        <v>446.77007856000012</v>
      </c>
      <c r="AW134" s="117">
        <f ca="1">VLOOKUP(eurostat_totals[[#This Row],[energy carrier EUCalc]],$AE$11:$BI$24,COLUMN()-COLUMN($AD$29),FALSE)*eurostat_totals[[#This Row],[2020 1]]</f>
        <v>446.77007856000012</v>
      </c>
      <c r="AX134" s="117">
        <f ca="1">VLOOKUP(eurostat_totals[[#This Row],[energy carrier EUCalc]],$AE$11:$BI$24,COLUMN()-COLUMN($AD$29),FALSE)*eurostat_totals[[#This Row],[2020 1]]</f>
        <v>446.77007856000012</v>
      </c>
      <c r="AY134" s="117">
        <f ca="1">VLOOKUP(eurostat_totals[[#This Row],[energy carrier EUCalc]],$AE$11:$BI$24,COLUMN()-COLUMN($AD$29),FALSE)*eurostat_totals[[#This Row],[2020 1]]</f>
        <v>446.77007856000012</v>
      </c>
      <c r="AZ134" s="117">
        <f ca="1">VLOOKUP(eurostat_totals[[#This Row],[energy carrier EUCalc]],$AE$11:$BI$24,COLUMN()-COLUMN($AD$29),FALSE)*eurostat_totals[[#This Row],[2020 1]]</f>
        <v>446.77007856000012</v>
      </c>
      <c r="BA134" s="117">
        <f ca="1">VLOOKUP(eurostat_totals[[#This Row],[energy carrier EUCalc]],$AE$11:$BI$24,COLUMN()-COLUMN($AD$29),FALSE)*eurostat_totals[[#This Row],[2020 1]]</f>
        <v>446.77007856000012</v>
      </c>
      <c r="BB134" s="117">
        <f ca="1">VLOOKUP(eurostat_totals[[#This Row],[energy carrier EUCalc]],$AE$11:$BI$24,COLUMN()-COLUMN($AD$29),FALSE)*eurostat_totals[[#This Row],[2020 1]]</f>
        <v>446.77007856000012</v>
      </c>
      <c r="BC134" s="117">
        <f ca="1">VLOOKUP(eurostat_totals[[#This Row],[energy carrier EUCalc]],$AE$11:$BI$24,COLUMN()-COLUMN($AD$29),FALSE)*eurostat_totals[[#This Row],[2020 1]]</f>
        <v>649.53496036799993</v>
      </c>
      <c r="BD134" s="117">
        <f ca="1">VLOOKUP(eurostat_totals[[#This Row],[energy carrier EUCalc]],$AE$11:$BI$24,COLUMN()-COLUMN($AD$29),FALSE)*eurostat_totals[[#This Row],[2020 1]]</f>
        <v>649.53496036799993</v>
      </c>
      <c r="BE134" s="117">
        <f ca="1">VLOOKUP(eurostat_totals[[#This Row],[energy carrier EUCalc]],$AE$11:$BI$24,COLUMN()-COLUMN($AD$29),FALSE)*eurostat_totals[[#This Row],[2020 1]]</f>
        <v>649.53496036799993</v>
      </c>
      <c r="BF134" s="117">
        <f ca="1">VLOOKUP(eurostat_totals[[#This Row],[energy carrier EUCalc]],$AE$11:$BI$24,COLUMN()-COLUMN($AD$29),FALSE)*eurostat_totals[[#This Row],[2020 1]]</f>
        <v>649.53496036799993</v>
      </c>
      <c r="BG134" s="117">
        <f ca="1">VLOOKUP(eurostat_totals[[#This Row],[energy carrier EUCalc]],$AE$11:$BI$24,COLUMN()-COLUMN($AD$29),FALSE)*eurostat_totals[[#This Row],[2020 1]]</f>
        <v>649.53496036799993</v>
      </c>
      <c r="BH134" s="117">
        <f ca="1">VLOOKUP(eurostat_totals[[#This Row],[energy carrier EUCalc]],$AE$11:$BI$24,COLUMN()-COLUMN($AD$29),FALSE)*eurostat_totals[[#This Row],[2020 1]]</f>
        <v>649.53496036799993</v>
      </c>
      <c r="BI134" s="117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117" t="str">
        <f t="shared" si="121"/>
        <v>heat-ambientHungary</v>
      </c>
      <c r="B135" s="6" t="s">
        <v>37</v>
      </c>
      <c r="C135" t="s">
        <v>15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0</v>
      </c>
      <c r="S135" s="120">
        <v>0</v>
      </c>
      <c r="T135" s="120">
        <v>0</v>
      </c>
      <c r="U135" s="120">
        <v>0</v>
      </c>
      <c r="V135" s="120">
        <v>0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120">
        <v>0</v>
      </c>
      <c r="AE135" s="120">
        <v>107.21697</v>
      </c>
      <c r="AF135" s="120">
        <f t="shared" si="118"/>
        <v>128.66036400000002</v>
      </c>
      <c r="AG135" s="120">
        <f t="shared" si="119"/>
        <v>154.39243680000001</v>
      </c>
      <c r="AH135" s="120">
        <f t="shared" si="120"/>
        <v>185.27092416000002</v>
      </c>
      <c r="AI135" s="120">
        <f ca="1">VLOOKUP(eurostat_totals[[#This Row],[energy carrier EUCalc]],$AE$11:$BI$24,COLUMN()-COLUMN($AD$29),FALSE)*eurostat_totals[[#This Row],[2020 1]]</f>
        <v>37.054184832000004</v>
      </c>
      <c r="AJ135" s="120">
        <f ca="1">VLOOKUP(eurostat_totals[[#This Row],[energy carrier EUCalc]],$AE$11:$BI$24,COLUMN()-COLUMN($AD$29),FALSE)*eurostat_totals[[#This Row],[2020 1]]</f>
        <v>37.054184832000004</v>
      </c>
      <c r="AK135" s="120">
        <f ca="1">VLOOKUP(eurostat_totals[[#This Row],[energy carrier EUCalc]],$AE$11:$BI$24,COLUMN()-COLUMN($AD$29),FALSE)*eurostat_totals[[#This Row],[2020 1]]</f>
        <v>37.054184832000004</v>
      </c>
      <c r="AL135" s="120">
        <f ca="1">VLOOKUP(eurostat_totals[[#This Row],[energy carrier EUCalc]],$AE$11:$BI$24,COLUMN()-COLUMN($AD$29),FALSE)*eurostat_totals[[#This Row],[2020 1]]</f>
        <v>37.054184832000004</v>
      </c>
      <c r="AM135" s="120">
        <f ca="1">VLOOKUP(eurostat_totals[[#This Row],[energy carrier EUCalc]],$AE$11:$BI$24,COLUMN()-COLUMN($AD$29),FALSE)*eurostat_totals[[#This Row],[2020 1]]</f>
        <v>37.054184832000004</v>
      </c>
      <c r="AN135" s="120">
        <f ca="1">VLOOKUP(eurostat_totals[[#This Row],[energy carrier EUCalc]],$AE$11:$BI$24,COLUMN()-COLUMN($AD$29),FALSE)*eurostat_totals[[#This Row],[2020 1]]</f>
        <v>37.054184832000004</v>
      </c>
      <c r="AO135" s="120">
        <f ca="1">VLOOKUP(eurostat_totals[[#This Row],[energy carrier EUCalc]],$AE$11:$BI$24,COLUMN()-COLUMN($AD$29),FALSE)*eurostat_totals[[#This Row],[2020 1]]</f>
        <v>51.464145600000009</v>
      </c>
      <c r="AP135" s="120">
        <f ca="1">VLOOKUP(eurostat_totals[[#This Row],[energy carrier EUCalc]],$AE$11:$BI$24,COLUMN()-COLUMN($AD$29),FALSE)*eurostat_totals[[#This Row],[2020 1]]</f>
        <v>51.464145600000009</v>
      </c>
      <c r="AQ135" s="120">
        <f ca="1">VLOOKUP(eurostat_totals[[#This Row],[energy carrier EUCalc]],$AE$11:$BI$24,COLUMN()-COLUMN($AD$29),FALSE)*eurostat_totals[[#This Row],[2020 1]]</f>
        <v>51.464145600000009</v>
      </c>
      <c r="AR135" s="117">
        <f ca="1">VLOOKUP(eurostat_totals[[#This Row],[energy carrier EUCalc]],$AE$11:$BI$24,COLUMN()-COLUMN($AD$29),FALSE)*eurostat_totals[[#This Row],[2020 1]]</f>
        <v>51.464145600000009</v>
      </c>
      <c r="AS135" s="117">
        <f ca="1">VLOOKUP(eurostat_totals[[#This Row],[energy carrier EUCalc]],$AE$11:$BI$24,COLUMN()-COLUMN($AD$29),FALSE)*eurostat_totals[[#This Row],[2020 1]]</f>
        <v>51.464145600000009</v>
      </c>
      <c r="AT135" s="117">
        <f ca="1">VLOOKUP(eurostat_totals[[#This Row],[energy carrier EUCalc]],$AE$11:$BI$24,COLUMN()-COLUMN($AD$29),FALSE)*eurostat_totals[[#This Row],[2020 1]]</f>
        <v>51.464145600000009</v>
      </c>
      <c r="AU135" s="117">
        <f ca="1">VLOOKUP(eurostat_totals[[#This Row],[energy carrier EUCalc]],$AE$11:$BI$24,COLUMN()-COLUMN($AD$29),FALSE)*eurostat_totals[[#This Row],[2020 1]]</f>
        <v>51.464145600000009</v>
      </c>
      <c r="AV135" s="117">
        <f ca="1">VLOOKUP(eurostat_totals[[#This Row],[energy carrier EUCalc]],$AE$11:$BI$24,COLUMN()-COLUMN($AD$29),FALSE)*eurostat_totals[[#This Row],[2020 1]]</f>
        <v>66.903389280000013</v>
      </c>
      <c r="AW135" s="117">
        <f ca="1">VLOOKUP(eurostat_totals[[#This Row],[energy carrier EUCalc]],$AE$11:$BI$24,COLUMN()-COLUMN($AD$29),FALSE)*eurostat_totals[[#This Row],[2020 1]]</f>
        <v>66.903389280000013</v>
      </c>
      <c r="AX135" s="117">
        <f ca="1">VLOOKUP(eurostat_totals[[#This Row],[energy carrier EUCalc]],$AE$11:$BI$24,COLUMN()-COLUMN($AD$29),FALSE)*eurostat_totals[[#This Row],[2020 1]]</f>
        <v>66.903389280000013</v>
      </c>
      <c r="AY135" s="117">
        <f ca="1">VLOOKUP(eurostat_totals[[#This Row],[energy carrier EUCalc]],$AE$11:$BI$24,COLUMN()-COLUMN($AD$29),FALSE)*eurostat_totals[[#This Row],[2020 1]]</f>
        <v>66.903389280000013</v>
      </c>
      <c r="AZ135" s="117">
        <f ca="1">VLOOKUP(eurostat_totals[[#This Row],[energy carrier EUCalc]],$AE$11:$BI$24,COLUMN()-COLUMN($AD$29),FALSE)*eurostat_totals[[#This Row],[2020 1]]</f>
        <v>66.903389280000013</v>
      </c>
      <c r="BA135" s="117">
        <f ca="1">VLOOKUP(eurostat_totals[[#This Row],[energy carrier EUCalc]],$AE$11:$BI$24,COLUMN()-COLUMN($AD$29),FALSE)*eurostat_totals[[#This Row],[2020 1]]</f>
        <v>66.903389280000013</v>
      </c>
      <c r="BB135" s="117">
        <f ca="1">VLOOKUP(eurostat_totals[[#This Row],[energy carrier EUCalc]],$AE$11:$BI$24,COLUMN()-COLUMN($AD$29),FALSE)*eurostat_totals[[#This Row],[2020 1]]</f>
        <v>66.903389280000013</v>
      </c>
      <c r="BC135" s="117">
        <f ca="1">VLOOKUP(eurostat_totals[[#This Row],[energy carrier EUCalc]],$AE$11:$BI$24,COLUMN()-COLUMN($AD$29),FALSE)*eurostat_totals[[#This Row],[2020 1]]</f>
        <v>97.267235184</v>
      </c>
      <c r="BD135" s="117">
        <f ca="1">VLOOKUP(eurostat_totals[[#This Row],[energy carrier EUCalc]],$AE$11:$BI$24,COLUMN()-COLUMN($AD$29),FALSE)*eurostat_totals[[#This Row],[2020 1]]</f>
        <v>97.267235184</v>
      </c>
      <c r="BE135" s="117">
        <f ca="1">VLOOKUP(eurostat_totals[[#This Row],[energy carrier EUCalc]],$AE$11:$BI$24,COLUMN()-COLUMN($AD$29),FALSE)*eurostat_totals[[#This Row],[2020 1]]</f>
        <v>97.267235184</v>
      </c>
      <c r="BF135" s="117">
        <f ca="1">VLOOKUP(eurostat_totals[[#This Row],[energy carrier EUCalc]],$AE$11:$BI$24,COLUMN()-COLUMN($AD$29),FALSE)*eurostat_totals[[#This Row],[2020 1]]</f>
        <v>97.267235184</v>
      </c>
      <c r="BG135" s="117">
        <f ca="1">VLOOKUP(eurostat_totals[[#This Row],[energy carrier EUCalc]],$AE$11:$BI$24,COLUMN()-COLUMN($AD$29),FALSE)*eurostat_totals[[#This Row],[2020 1]]</f>
        <v>97.267235184</v>
      </c>
      <c r="BH135" s="117">
        <f ca="1">VLOOKUP(eurostat_totals[[#This Row],[energy carrier EUCalc]],$AE$11:$BI$24,COLUMN()-COLUMN($AD$29),FALSE)*eurostat_totals[[#This Row],[2020 1]]</f>
        <v>97.267235184</v>
      </c>
      <c r="BI135" s="117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117" t="str">
        <f t="shared" si="121"/>
        <v>heat-ambientIceland</v>
      </c>
      <c r="B136" s="6" t="s">
        <v>37</v>
      </c>
      <c r="C136" t="s">
        <v>72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</v>
      </c>
      <c r="L136" s="120">
        <v>0</v>
      </c>
      <c r="M136" s="120">
        <v>0</v>
      </c>
      <c r="N136" s="120">
        <v>0</v>
      </c>
      <c r="O136" s="120">
        <v>0</v>
      </c>
      <c r="P136" s="120">
        <v>0</v>
      </c>
      <c r="Q136" s="120">
        <v>0</v>
      </c>
      <c r="R136" s="120">
        <v>0</v>
      </c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  <c r="AD136" s="120">
        <v>0</v>
      </c>
      <c r="AE136" s="120">
        <v>0</v>
      </c>
      <c r="AF136" s="120">
        <f t="shared" si="118"/>
        <v>0</v>
      </c>
      <c r="AG136" s="120">
        <f t="shared" si="119"/>
        <v>0</v>
      </c>
      <c r="AH136" s="120">
        <f t="shared" si="120"/>
        <v>0</v>
      </c>
      <c r="AI136" s="120">
        <f ca="1">VLOOKUP(eurostat_totals[[#This Row],[energy carrier EUCalc]],$AE$11:$BI$24,COLUMN()-COLUMN($AD$29),FALSE)*eurostat_totals[[#This Row],[2020 1]]</f>
        <v>0</v>
      </c>
      <c r="AJ136" s="120">
        <f ca="1">VLOOKUP(eurostat_totals[[#This Row],[energy carrier EUCalc]],$AE$11:$BI$24,COLUMN()-COLUMN($AD$29),FALSE)*eurostat_totals[[#This Row],[2020 1]]</f>
        <v>0</v>
      </c>
      <c r="AK136" s="120">
        <f ca="1">VLOOKUP(eurostat_totals[[#This Row],[energy carrier EUCalc]],$AE$11:$BI$24,COLUMN()-COLUMN($AD$29),FALSE)*eurostat_totals[[#This Row],[2020 1]]</f>
        <v>0</v>
      </c>
      <c r="AL136" s="120">
        <f ca="1">VLOOKUP(eurostat_totals[[#This Row],[energy carrier EUCalc]],$AE$11:$BI$24,COLUMN()-COLUMN($AD$29),FALSE)*eurostat_totals[[#This Row],[2020 1]]</f>
        <v>0</v>
      </c>
      <c r="AM136" s="120">
        <f ca="1">VLOOKUP(eurostat_totals[[#This Row],[energy carrier EUCalc]],$AE$11:$BI$24,COLUMN()-COLUMN($AD$29),FALSE)*eurostat_totals[[#This Row],[2020 1]]</f>
        <v>0</v>
      </c>
      <c r="AN136" s="120">
        <f ca="1">VLOOKUP(eurostat_totals[[#This Row],[energy carrier EUCalc]],$AE$11:$BI$24,COLUMN()-COLUMN($AD$29),FALSE)*eurostat_totals[[#This Row],[2020 1]]</f>
        <v>0</v>
      </c>
      <c r="AO136" s="120">
        <f ca="1">VLOOKUP(eurostat_totals[[#This Row],[energy carrier EUCalc]],$AE$11:$BI$24,COLUMN()-COLUMN($AD$29),FALSE)*eurostat_totals[[#This Row],[2020 1]]</f>
        <v>0</v>
      </c>
      <c r="AP136" s="120">
        <f ca="1">VLOOKUP(eurostat_totals[[#This Row],[energy carrier EUCalc]],$AE$11:$BI$24,COLUMN()-COLUMN($AD$29),FALSE)*eurostat_totals[[#This Row],[2020 1]]</f>
        <v>0</v>
      </c>
      <c r="AQ136" s="120">
        <f ca="1">VLOOKUP(eurostat_totals[[#This Row],[energy carrier EUCalc]],$AE$11:$BI$24,COLUMN()-COLUMN($AD$29),FALSE)*eurostat_totals[[#This Row],[2020 1]]</f>
        <v>0</v>
      </c>
      <c r="AR136" s="117">
        <f ca="1">VLOOKUP(eurostat_totals[[#This Row],[energy carrier EUCalc]],$AE$11:$BI$24,COLUMN()-COLUMN($AD$29),FALSE)*eurostat_totals[[#This Row],[2020 1]]</f>
        <v>0</v>
      </c>
      <c r="AS136" s="117">
        <f ca="1">VLOOKUP(eurostat_totals[[#This Row],[energy carrier EUCalc]],$AE$11:$BI$24,COLUMN()-COLUMN($AD$29),FALSE)*eurostat_totals[[#This Row],[2020 1]]</f>
        <v>0</v>
      </c>
      <c r="AT136" s="117">
        <f ca="1">VLOOKUP(eurostat_totals[[#This Row],[energy carrier EUCalc]],$AE$11:$BI$24,COLUMN()-COLUMN($AD$29),FALSE)*eurostat_totals[[#This Row],[2020 1]]</f>
        <v>0</v>
      </c>
      <c r="AU136" s="117">
        <f ca="1">VLOOKUP(eurostat_totals[[#This Row],[energy carrier EUCalc]],$AE$11:$BI$24,COLUMN()-COLUMN($AD$29),FALSE)*eurostat_totals[[#This Row],[2020 1]]</f>
        <v>0</v>
      </c>
      <c r="AV136" s="117">
        <f ca="1">VLOOKUP(eurostat_totals[[#This Row],[energy carrier EUCalc]],$AE$11:$BI$24,COLUMN()-COLUMN($AD$29),FALSE)*eurostat_totals[[#This Row],[2020 1]]</f>
        <v>0</v>
      </c>
      <c r="AW136" s="117">
        <f ca="1">VLOOKUP(eurostat_totals[[#This Row],[energy carrier EUCalc]],$AE$11:$BI$24,COLUMN()-COLUMN($AD$29),FALSE)*eurostat_totals[[#This Row],[2020 1]]</f>
        <v>0</v>
      </c>
      <c r="AX136" s="117">
        <f ca="1">VLOOKUP(eurostat_totals[[#This Row],[energy carrier EUCalc]],$AE$11:$BI$24,COLUMN()-COLUMN($AD$29),FALSE)*eurostat_totals[[#This Row],[2020 1]]</f>
        <v>0</v>
      </c>
      <c r="AY136" s="117">
        <f ca="1">VLOOKUP(eurostat_totals[[#This Row],[energy carrier EUCalc]],$AE$11:$BI$24,COLUMN()-COLUMN($AD$29),FALSE)*eurostat_totals[[#This Row],[2020 1]]</f>
        <v>0</v>
      </c>
      <c r="AZ136" s="117">
        <f ca="1">VLOOKUP(eurostat_totals[[#This Row],[energy carrier EUCalc]],$AE$11:$BI$24,COLUMN()-COLUMN($AD$29),FALSE)*eurostat_totals[[#This Row],[2020 1]]</f>
        <v>0</v>
      </c>
      <c r="BA136" s="117">
        <f ca="1">VLOOKUP(eurostat_totals[[#This Row],[energy carrier EUCalc]],$AE$11:$BI$24,COLUMN()-COLUMN($AD$29),FALSE)*eurostat_totals[[#This Row],[2020 1]]</f>
        <v>0</v>
      </c>
      <c r="BB136" s="117">
        <f ca="1">VLOOKUP(eurostat_totals[[#This Row],[energy carrier EUCalc]],$AE$11:$BI$24,COLUMN()-COLUMN($AD$29),FALSE)*eurostat_totals[[#This Row],[2020 1]]</f>
        <v>0</v>
      </c>
      <c r="BC136" s="117">
        <f ca="1">VLOOKUP(eurostat_totals[[#This Row],[energy carrier EUCalc]],$AE$11:$BI$24,COLUMN()-COLUMN($AD$29),FALSE)*eurostat_totals[[#This Row],[2020 1]]</f>
        <v>0</v>
      </c>
      <c r="BD136" s="117">
        <f ca="1">VLOOKUP(eurostat_totals[[#This Row],[energy carrier EUCalc]],$AE$11:$BI$24,COLUMN()-COLUMN($AD$29),FALSE)*eurostat_totals[[#This Row],[2020 1]]</f>
        <v>0</v>
      </c>
      <c r="BE136" s="117">
        <f ca="1">VLOOKUP(eurostat_totals[[#This Row],[energy carrier EUCalc]],$AE$11:$BI$24,COLUMN()-COLUMN($AD$29),FALSE)*eurostat_totals[[#This Row],[2020 1]]</f>
        <v>0</v>
      </c>
      <c r="BF136" s="117">
        <f ca="1">VLOOKUP(eurostat_totals[[#This Row],[energy carrier EUCalc]],$AE$11:$BI$24,COLUMN()-COLUMN($AD$29),FALSE)*eurostat_totals[[#This Row],[2020 1]]</f>
        <v>0</v>
      </c>
      <c r="BG136" s="117">
        <f ca="1">VLOOKUP(eurostat_totals[[#This Row],[energy carrier EUCalc]],$AE$11:$BI$24,COLUMN()-COLUMN($AD$29),FALSE)*eurostat_totals[[#This Row],[2020 1]]</f>
        <v>0</v>
      </c>
      <c r="BH136" s="117">
        <f ca="1">VLOOKUP(eurostat_totals[[#This Row],[energy carrier EUCalc]],$AE$11:$BI$24,COLUMN()-COLUMN($AD$29),FALSE)*eurostat_totals[[#This Row],[2020 1]]</f>
        <v>0</v>
      </c>
      <c r="BI136" s="117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117" t="str">
        <f t="shared" si="121"/>
        <v>heat-ambientIreland</v>
      </c>
      <c r="B137" s="6" t="s">
        <v>37</v>
      </c>
      <c r="C137" t="s">
        <v>18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</v>
      </c>
      <c r="L137" s="120">
        <v>0</v>
      </c>
      <c r="M137" s="120">
        <v>0</v>
      </c>
      <c r="N137" s="120">
        <v>0</v>
      </c>
      <c r="O137" s="120">
        <v>0</v>
      </c>
      <c r="P137" s="120">
        <v>0</v>
      </c>
      <c r="Q137" s="120">
        <v>0</v>
      </c>
      <c r="R137" s="120">
        <v>0</v>
      </c>
      <c r="S137" s="120">
        <v>0</v>
      </c>
      <c r="T137" s="120">
        <v>0</v>
      </c>
      <c r="U137" s="120">
        <v>0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120">
        <v>0</v>
      </c>
      <c r="AE137" s="120">
        <v>0</v>
      </c>
      <c r="AF137" s="120">
        <f t="shared" si="118"/>
        <v>0</v>
      </c>
      <c r="AG137" s="120">
        <f t="shared" si="119"/>
        <v>0</v>
      </c>
      <c r="AH137" s="120">
        <f t="shared" si="120"/>
        <v>0</v>
      </c>
      <c r="AI137" s="120">
        <f ca="1">VLOOKUP(eurostat_totals[[#This Row],[energy carrier EUCalc]],$AE$11:$BI$24,COLUMN()-COLUMN($AD$29),FALSE)*eurostat_totals[[#This Row],[2020 1]]</f>
        <v>0</v>
      </c>
      <c r="AJ137" s="120">
        <f ca="1">VLOOKUP(eurostat_totals[[#This Row],[energy carrier EUCalc]],$AE$11:$BI$24,COLUMN()-COLUMN($AD$29),FALSE)*eurostat_totals[[#This Row],[2020 1]]</f>
        <v>0</v>
      </c>
      <c r="AK137" s="120">
        <f ca="1">VLOOKUP(eurostat_totals[[#This Row],[energy carrier EUCalc]],$AE$11:$BI$24,COLUMN()-COLUMN($AD$29),FALSE)*eurostat_totals[[#This Row],[2020 1]]</f>
        <v>0</v>
      </c>
      <c r="AL137" s="120">
        <f ca="1">VLOOKUP(eurostat_totals[[#This Row],[energy carrier EUCalc]],$AE$11:$BI$24,COLUMN()-COLUMN($AD$29),FALSE)*eurostat_totals[[#This Row],[2020 1]]</f>
        <v>0</v>
      </c>
      <c r="AM137" s="120">
        <f ca="1">VLOOKUP(eurostat_totals[[#This Row],[energy carrier EUCalc]],$AE$11:$BI$24,COLUMN()-COLUMN($AD$29),FALSE)*eurostat_totals[[#This Row],[2020 1]]</f>
        <v>0</v>
      </c>
      <c r="AN137" s="120">
        <f ca="1">VLOOKUP(eurostat_totals[[#This Row],[energy carrier EUCalc]],$AE$11:$BI$24,COLUMN()-COLUMN($AD$29),FALSE)*eurostat_totals[[#This Row],[2020 1]]</f>
        <v>0</v>
      </c>
      <c r="AO137" s="120">
        <f ca="1">VLOOKUP(eurostat_totals[[#This Row],[energy carrier EUCalc]],$AE$11:$BI$24,COLUMN()-COLUMN($AD$29),FALSE)*eurostat_totals[[#This Row],[2020 1]]</f>
        <v>0</v>
      </c>
      <c r="AP137" s="120">
        <f ca="1">VLOOKUP(eurostat_totals[[#This Row],[energy carrier EUCalc]],$AE$11:$BI$24,COLUMN()-COLUMN($AD$29),FALSE)*eurostat_totals[[#This Row],[2020 1]]</f>
        <v>0</v>
      </c>
      <c r="AQ137" s="120">
        <f ca="1">VLOOKUP(eurostat_totals[[#This Row],[energy carrier EUCalc]],$AE$11:$BI$24,COLUMN()-COLUMN($AD$29),FALSE)*eurostat_totals[[#This Row],[2020 1]]</f>
        <v>0</v>
      </c>
      <c r="AR137" s="117">
        <f ca="1">VLOOKUP(eurostat_totals[[#This Row],[energy carrier EUCalc]],$AE$11:$BI$24,COLUMN()-COLUMN($AD$29),FALSE)*eurostat_totals[[#This Row],[2020 1]]</f>
        <v>0</v>
      </c>
      <c r="AS137" s="117">
        <f ca="1">VLOOKUP(eurostat_totals[[#This Row],[energy carrier EUCalc]],$AE$11:$BI$24,COLUMN()-COLUMN($AD$29),FALSE)*eurostat_totals[[#This Row],[2020 1]]</f>
        <v>0</v>
      </c>
      <c r="AT137" s="117">
        <f ca="1">VLOOKUP(eurostat_totals[[#This Row],[energy carrier EUCalc]],$AE$11:$BI$24,COLUMN()-COLUMN($AD$29),FALSE)*eurostat_totals[[#This Row],[2020 1]]</f>
        <v>0</v>
      </c>
      <c r="AU137" s="117">
        <f ca="1">VLOOKUP(eurostat_totals[[#This Row],[energy carrier EUCalc]],$AE$11:$BI$24,COLUMN()-COLUMN($AD$29),FALSE)*eurostat_totals[[#This Row],[2020 1]]</f>
        <v>0</v>
      </c>
      <c r="AV137" s="117">
        <f ca="1">VLOOKUP(eurostat_totals[[#This Row],[energy carrier EUCalc]],$AE$11:$BI$24,COLUMN()-COLUMN($AD$29),FALSE)*eurostat_totals[[#This Row],[2020 1]]</f>
        <v>0</v>
      </c>
      <c r="AW137" s="117">
        <f ca="1">VLOOKUP(eurostat_totals[[#This Row],[energy carrier EUCalc]],$AE$11:$BI$24,COLUMN()-COLUMN($AD$29),FALSE)*eurostat_totals[[#This Row],[2020 1]]</f>
        <v>0</v>
      </c>
      <c r="AX137" s="117">
        <f ca="1">VLOOKUP(eurostat_totals[[#This Row],[energy carrier EUCalc]],$AE$11:$BI$24,COLUMN()-COLUMN($AD$29),FALSE)*eurostat_totals[[#This Row],[2020 1]]</f>
        <v>0</v>
      </c>
      <c r="AY137" s="117">
        <f ca="1">VLOOKUP(eurostat_totals[[#This Row],[energy carrier EUCalc]],$AE$11:$BI$24,COLUMN()-COLUMN($AD$29),FALSE)*eurostat_totals[[#This Row],[2020 1]]</f>
        <v>0</v>
      </c>
      <c r="AZ137" s="117">
        <f ca="1">VLOOKUP(eurostat_totals[[#This Row],[energy carrier EUCalc]],$AE$11:$BI$24,COLUMN()-COLUMN($AD$29),FALSE)*eurostat_totals[[#This Row],[2020 1]]</f>
        <v>0</v>
      </c>
      <c r="BA137" s="117">
        <f ca="1">VLOOKUP(eurostat_totals[[#This Row],[energy carrier EUCalc]],$AE$11:$BI$24,COLUMN()-COLUMN($AD$29),FALSE)*eurostat_totals[[#This Row],[2020 1]]</f>
        <v>0</v>
      </c>
      <c r="BB137" s="117">
        <f ca="1">VLOOKUP(eurostat_totals[[#This Row],[energy carrier EUCalc]],$AE$11:$BI$24,COLUMN()-COLUMN($AD$29),FALSE)*eurostat_totals[[#This Row],[2020 1]]</f>
        <v>0</v>
      </c>
      <c r="BC137" s="117">
        <f ca="1">VLOOKUP(eurostat_totals[[#This Row],[energy carrier EUCalc]],$AE$11:$BI$24,COLUMN()-COLUMN($AD$29),FALSE)*eurostat_totals[[#This Row],[2020 1]]</f>
        <v>0</v>
      </c>
      <c r="BD137" s="117">
        <f ca="1">VLOOKUP(eurostat_totals[[#This Row],[energy carrier EUCalc]],$AE$11:$BI$24,COLUMN()-COLUMN($AD$29),FALSE)*eurostat_totals[[#This Row],[2020 1]]</f>
        <v>0</v>
      </c>
      <c r="BE137" s="117">
        <f ca="1">VLOOKUP(eurostat_totals[[#This Row],[energy carrier EUCalc]],$AE$11:$BI$24,COLUMN()-COLUMN($AD$29),FALSE)*eurostat_totals[[#This Row],[2020 1]]</f>
        <v>0</v>
      </c>
      <c r="BF137" s="117">
        <f ca="1">VLOOKUP(eurostat_totals[[#This Row],[energy carrier EUCalc]],$AE$11:$BI$24,COLUMN()-COLUMN($AD$29),FALSE)*eurostat_totals[[#This Row],[2020 1]]</f>
        <v>0</v>
      </c>
      <c r="BG137" s="117">
        <f ca="1">VLOOKUP(eurostat_totals[[#This Row],[energy carrier EUCalc]],$AE$11:$BI$24,COLUMN()-COLUMN($AD$29),FALSE)*eurostat_totals[[#This Row],[2020 1]]</f>
        <v>0</v>
      </c>
      <c r="BH137" s="117">
        <f ca="1">VLOOKUP(eurostat_totals[[#This Row],[energy carrier EUCalc]],$AE$11:$BI$24,COLUMN()-COLUMN($AD$29),FALSE)*eurostat_totals[[#This Row],[2020 1]]</f>
        <v>0</v>
      </c>
      <c r="BI137" s="117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117" t="str">
        <f t="shared" si="121"/>
        <v>heat-ambientItaly</v>
      </c>
      <c r="B138" s="6" t="s">
        <v>37</v>
      </c>
      <c r="C138" t="s">
        <v>5</v>
      </c>
      <c r="D138" s="120">
        <v>0</v>
      </c>
      <c r="E138" s="120">
        <v>0</v>
      </c>
      <c r="F138" s="120">
        <v>0</v>
      </c>
      <c r="G138" s="120">
        <v>0</v>
      </c>
      <c r="H138" s="120">
        <v>0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0</v>
      </c>
      <c r="Q138" s="120">
        <v>0</v>
      </c>
      <c r="R138" s="120">
        <v>0</v>
      </c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120">
        <v>0</v>
      </c>
      <c r="AE138" s="120">
        <v>1182.99197</v>
      </c>
      <c r="AF138" s="120">
        <f t="shared" si="118"/>
        <v>1419.5903640000001</v>
      </c>
      <c r="AG138" s="120">
        <f t="shared" si="119"/>
        <v>1703.5084368000003</v>
      </c>
      <c r="AH138" s="120">
        <f t="shared" si="120"/>
        <v>2044.2101241600003</v>
      </c>
      <c r="AI138" s="120">
        <f ca="1">VLOOKUP(eurostat_totals[[#This Row],[energy carrier EUCalc]],$AE$11:$BI$24,COLUMN()-COLUMN($AD$29),FALSE)*eurostat_totals[[#This Row],[2020 1]]</f>
        <v>408.84202483200011</v>
      </c>
      <c r="AJ138" s="120">
        <f ca="1">VLOOKUP(eurostat_totals[[#This Row],[energy carrier EUCalc]],$AE$11:$BI$24,COLUMN()-COLUMN($AD$29),FALSE)*eurostat_totals[[#This Row],[2020 1]]</f>
        <v>408.84202483200011</v>
      </c>
      <c r="AK138" s="120">
        <f ca="1">VLOOKUP(eurostat_totals[[#This Row],[energy carrier EUCalc]],$AE$11:$BI$24,COLUMN()-COLUMN($AD$29),FALSE)*eurostat_totals[[#This Row],[2020 1]]</f>
        <v>408.84202483200011</v>
      </c>
      <c r="AL138" s="120">
        <f ca="1">VLOOKUP(eurostat_totals[[#This Row],[energy carrier EUCalc]],$AE$11:$BI$24,COLUMN()-COLUMN($AD$29),FALSE)*eurostat_totals[[#This Row],[2020 1]]</f>
        <v>408.84202483200011</v>
      </c>
      <c r="AM138" s="120">
        <f ca="1">VLOOKUP(eurostat_totals[[#This Row],[energy carrier EUCalc]],$AE$11:$BI$24,COLUMN()-COLUMN($AD$29),FALSE)*eurostat_totals[[#This Row],[2020 1]]</f>
        <v>408.84202483200011</v>
      </c>
      <c r="AN138" s="120">
        <f ca="1">VLOOKUP(eurostat_totals[[#This Row],[energy carrier EUCalc]],$AE$11:$BI$24,COLUMN()-COLUMN($AD$29),FALSE)*eurostat_totals[[#This Row],[2020 1]]</f>
        <v>408.84202483200011</v>
      </c>
      <c r="AO138" s="120">
        <f ca="1">VLOOKUP(eurostat_totals[[#This Row],[energy carrier EUCalc]],$AE$11:$BI$24,COLUMN()-COLUMN($AD$29),FALSE)*eurostat_totals[[#This Row],[2020 1]]</f>
        <v>567.83614560000012</v>
      </c>
      <c r="AP138" s="120">
        <f ca="1">VLOOKUP(eurostat_totals[[#This Row],[energy carrier EUCalc]],$AE$11:$BI$24,COLUMN()-COLUMN($AD$29),FALSE)*eurostat_totals[[#This Row],[2020 1]]</f>
        <v>567.83614560000012</v>
      </c>
      <c r="AQ138" s="120">
        <f ca="1">VLOOKUP(eurostat_totals[[#This Row],[energy carrier EUCalc]],$AE$11:$BI$24,COLUMN()-COLUMN($AD$29),FALSE)*eurostat_totals[[#This Row],[2020 1]]</f>
        <v>567.83614560000012</v>
      </c>
      <c r="AR138" s="117">
        <f ca="1">VLOOKUP(eurostat_totals[[#This Row],[energy carrier EUCalc]],$AE$11:$BI$24,COLUMN()-COLUMN($AD$29),FALSE)*eurostat_totals[[#This Row],[2020 1]]</f>
        <v>567.83614560000012</v>
      </c>
      <c r="AS138" s="117">
        <f ca="1">VLOOKUP(eurostat_totals[[#This Row],[energy carrier EUCalc]],$AE$11:$BI$24,COLUMN()-COLUMN($AD$29),FALSE)*eurostat_totals[[#This Row],[2020 1]]</f>
        <v>567.83614560000012</v>
      </c>
      <c r="AT138" s="117">
        <f ca="1">VLOOKUP(eurostat_totals[[#This Row],[energy carrier EUCalc]],$AE$11:$BI$24,COLUMN()-COLUMN($AD$29),FALSE)*eurostat_totals[[#This Row],[2020 1]]</f>
        <v>567.83614560000012</v>
      </c>
      <c r="AU138" s="117">
        <f ca="1">VLOOKUP(eurostat_totals[[#This Row],[energy carrier EUCalc]],$AE$11:$BI$24,COLUMN()-COLUMN($AD$29),FALSE)*eurostat_totals[[#This Row],[2020 1]]</f>
        <v>567.83614560000012</v>
      </c>
      <c r="AV138" s="117">
        <f ca="1">VLOOKUP(eurostat_totals[[#This Row],[energy carrier EUCalc]],$AE$11:$BI$24,COLUMN()-COLUMN($AD$29),FALSE)*eurostat_totals[[#This Row],[2020 1]]</f>
        <v>738.18698928000026</v>
      </c>
      <c r="AW138" s="117">
        <f ca="1">VLOOKUP(eurostat_totals[[#This Row],[energy carrier EUCalc]],$AE$11:$BI$24,COLUMN()-COLUMN($AD$29),FALSE)*eurostat_totals[[#This Row],[2020 1]]</f>
        <v>738.18698928000026</v>
      </c>
      <c r="AX138" s="117">
        <f ca="1">VLOOKUP(eurostat_totals[[#This Row],[energy carrier EUCalc]],$AE$11:$BI$24,COLUMN()-COLUMN($AD$29),FALSE)*eurostat_totals[[#This Row],[2020 1]]</f>
        <v>738.18698928000026</v>
      </c>
      <c r="AY138" s="117">
        <f ca="1">VLOOKUP(eurostat_totals[[#This Row],[energy carrier EUCalc]],$AE$11:$BI$24,COLUMN()-COLUMN($AD$29),FALSE)*eurostat_totals[[#This Row],[2020 1]]</f>
        <v>738.18698928000026</v>
      </c>
      <c r="AZ138" s="117">
        <f ca="1">VLOOKUP(eurostat_totals[[#This Row],[energy carrier EUCalc]],$AE$11:$BI$24,COLUMN()-COLUMN($AD$29),FALSE)*eurostat_totals[[#This Row],[2020 1]]</f>
        <v>738.18698928000026</v>
      </c>
      <c r="BA138" s="117">
        <f ca="1">VLOOKUP(eurostat_totals[[#This Row],[energy carrier EUCalc]],$AE$11:$BI$24,COLUMN()-COLUMN($AD$29),FALSE)*eurostat_totals[[#This Row],[2020 1]]</f>
        <v>738.18698928000026</v>
      </c>
      <c r="BB138" s="117">
        <f ca="1">VLOOKUP(eurostat_totals[[#This Row],[energy carrier EUCalc]],$AE$11:$BI$24,COLUMN()-COLUMN($AD$29),FALSE)*eurostat_totals[[#This Row],[2020 1]]</f>
        <v>738.18698928000026</v>
      </c>
      <c r="BC138" s="117">
        <f ca="1">VLOOKUP(eurostat_totals[[#This Row],[energy carrier EUCalc]],$AE$11:$BI$24,COLUMN()-COLUMN($AD$29),FALSE)*eurostat_totals[[#This Row],[2020 1]]</f>
        <v>1073.2103151839999</v>
      </c>
      <c r="BD138" s="117">
        <f ca="1">VLOOKUP(eurostat_totals[[#This Row],[energy carrier EUCalc]],$AE$11:$BI$24,COLUMN()-COLUMN($AD$29),FALSE)*eurostat_totals[[#This Row],[2020 1]]</f>
        <v>1073.2103151839999</v>
      </c>
      <c r="BE138" s="117">
        <f ca="1">VLOOKUP(eurostat_totals[[#This Row],[energy carrier EUCalc]],$AE$11:$BI$24,COLUMN()-COLUMN($AD$29),FALSE)*eurostat_totals[[#This Row],[2020 1]]</f>
        <v>1073.2103151839999</v>
      </c>
      <c r="BF138" s="117">
        <f ca="1">VLOOKUP(eurostat_totals[[#This Row],[energy carrier EUCalc]],$AE$11:$BI$24,COLUMN()-COLUMN($AD$29),FALSE)*eurostat_totals[[#This Row],[2020 1]]</f>
        <v>1073.2103151839999</v>
      </c>
      <c r="BG138" s="117">
        <f ca="1">VLOOKUP(eurostat_totals[[#This Row],[energy carrier EUCalc]],$AE$11:$BI$24,COLUMN()-COLUMN($AD$29),FALSE)*eurostat_totals[[#This Row],[2020 1]]</f>
        <v>1073.2103151839999</v>
      </c>
      <c r="BH138" s="117">
        <f ca="1">VLOOKUP(eurostat_totals[[#This Row],[energy carrier EUCalc]],$AE$11:$BI$24,COLUMN()-COLUMN($AD$29),FALSE)*eurostat_totals[[#This Row],[2020 1]]</f>
        <v>1073.2103151839999</v>
      </c>
      <c r="BI138" s="117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117" t="str">
        <f t="shared" si="121"/>
        <v>heat-ambientLatvia</v>
      </c>
      <c r="B139" s="6" t="s">
        <v>37</v>
      </c>
      <c r="C139" t="s">
        <v>23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0</v>
      </c>
      <c r="R139" s="120">
        <v>0</v>
      </c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120">
        <v>0</v>
      </c>
      <c r="AE139" s="120">
        <v>0</v>
      </c>
      <c r="AF139" s="120">
        <f t="shared" si="118"/>
        <v>0</v>
      </c>
      <c r="AG139" s="120">
        <f t="shared" si="119"/>
        <v>0</v>
      </c>
      <c r="AH139" s="120">
        <f t="shared" si="120"/>
        <v>0</v>
      </c>
      <c r="AI139" s="120">
        <f ca="1">VLOOKUP(eurostat_totals[[#This Row],[energy carrier EUCalc]],$AE$11:$BI$24,COLUMN()-COLUMN($AD$29),FALSE)*eurostat_totals[[#This Row],[2020 1]]</f>
        <v>0</v>
      </c>
      <c r="AJ139" s="120">
        <f ca="1">VLOOKUP(eurostat_totals[[#This Row],[energy carrier EUCalc]],$AE$11:$BI$24,COLUMN()-COLUMN($AD$29),FALSE)*eurostat_totals[[#This Row],[2020 1]]</f>
        <v>0</v>
      </c>
      <c r="AK139" s="120">
        <f ca="1">VLOOKUP(eurostat_totals[[#This Row],[energy carrier EUCalc]],$AE$11:$BI$24,COLUMN()-COLUMN($AD$29),FALSE)*eurostat_totals[[#This Row],[2020 1]]</f>
        <v>0</v>
      </c>
      <c r="AL139" s="120">
        <f ca="1">VLOOKUP(eurostat_totals[[#This Row],[energy carrier EUCalc]],$AE$11:$BI$24,COLUMN()-COLUMN($AD$29),FALSE)*eurostat_totals[[#This Row],[2020 1]]</f>
        <v>0</v>
      </c>
      <c r="AM139" s="120">
        <f ca="1">VLOOKUP(eurostat_totals[[#This Row],[energy carrier EUCalc]],$AE$11:$BI$24,COLUMN()-COLUMN($AD$29),FALSE)*eurostat_totals[[#This Row],[2020 1]]</f>
        <v>0</v>
      </c>
      <c r="AN139" s="120">
        <f ca="1">VLOOKUP(eurostat_totals[[#This Row],[energy carrier EUCalc]],$AE$11:$BI$24,COLUMN()-COLUMN($AD$29),FALSE)*eurostat_totals[[#This Row],[2020 1]]</f>
        <v>0</v>
      </c>
      <c r="AO139" s="120">
        <f ca="1">VLOOKUP(eurostat_totals[[#This Row],[energy carrier EUCalc]],$AE$11:$BI$24,COLUMN()-COLUMN($AD$29),FALSE)*eurostat_totals[[#This Row],[2020 1]]</f>
        <v>0</v>
      </c>
      <c r="AP139" s="120">
        <f ca="1">VLOOKUP(eurostat_totals[[#This Row],[energy carrier EUCalc]],$AE$11:$BI$24,COLUMN()-COLUMN($AD$29),FALSE)*eurostat_totals[[#This Row],[2020 1]]</f>
        <v>0</v>
      </c>
      <c r="AQ139" s="120">
        <f ca="1">VLOOKUP(eurostat_totals[[#This Row],[energy carrier EUCalc]],$AE$11:$BI$24,COLUMN()-COLUMN($AD$29),FALSE)*eurostat_totals[[#This Row],[2020 1]]</f>
        <v>0</v>
      </c>
      <c r="AR139" s="117">
        <f ca="1">VLOOKUP(eurostat_totals[[#This Row],[energy carrier EUCalc]],$AE$11:$BI$24,COLUMN()-COLUMN($AD$29),FALSE)*eurostat_totals[[#This Row],[2020 1]]</f>
        <v>0</v>
      </c>
      <c r="AS139" s="117">
        <f ca="1">VLOOKUP(eurostat_totals[[#This Row],[energy carrier EUCalc]],$AE$11:$BI$24,COLUMN()-COLUMN($AD$29),FALSE)*eurostat_totals[[#This Row],[2020 1]]</f>
        <v>0</v>
      </c>
      <c r="AT139" s="117">
        <f ca="1">VLOOKUP(eurostat_totals[[#This Row],[energy carrier EUCalc]],$AE$11:$BI$24,COLUMN()-COLUMN($AD$29),FALSE)*eurostat_totals[[#This Row],[2020 1]]</f>
        <v>0</v>
      </c>
      <c r="AU139" s="117">
        <f ca="1">VLOOKUP(eurostat_totals[[#This Row],[energy carrier EUCalc]],$AE$11:$BI$24,COLUMN()-COLUMN($AD$29),FALSE)*eurostat_totals[[#This Row],[2020 1]]</f>
        <v>0</v>
      </c>
      <c r="AV139" s="117">
        <f ca="1">VLOOKUP(eurostat_totals[[#This Row],[energy carrier EUCalc]],$AE$11:$BI$24,COLUMN()-COLUMN($AD$29),FALSE)*eurostat_totals[[#This Row],[2020 1]]</f>
        <v>0</v>
      </c>
      <c r="AW139" s="117">
        <f ca="1">VLOOKUP(eurostat_totals[[#This Row],[energy carrier EUCalc]],$AE$11:$BI$24,COLUMN()-COLUMN($AD$29),FALSE)*eurostat_totals[[#This Row],[2020 1]]</f>
        <v>0</v>
      </c>
      <c r="AX139" s="117">
        <f ca="1">VLOOKUP(eurostat_totals[[#This Row],[energy carrier EUCalc]],$AE$11:$BI$24,COLUMN()-COLUMN($AD$29),FALSE)*eurostat_totals[[#This Row],[2020 1]]</f>
        <v>0</v>
      </c>
      <c r="AY139" s="117">
        <f ca="1">VLOOKUP(eurostat_totals[[#This Row],[energy carrier EUCalc]],$AE$11:$BI$24,COLUMN()-COLUMN($AD$29),FALSE)*eurostat_totals[[#This Row],[2020 1]]</f>
        <v>0</v>
      </c>
      <c r="AZ139" s="117">
        <f ca="1">VLOOKUP(eurostat_totals[[#This Row],[energy carrier EUCalc]],$AE$11:$BI$24,COLUMN()-COLUMN($AD$29),FALSE)*eurostat_totals[[#This Row],[2020 1]]</f>
        <v>0</v>
      </c>
      <c r="BA139" s="117">
        <f ca="1">VLOOKUP(eurostat_totals[[#This Row],[energy carrier EUCalc]],$AE$11:$BI$24,COLUMN()-COLUMN($AD$29),FALSE)*eurostat_totals[[#This Row],[2020 1]]</f>
        <v>0</v>
      </c>
      <c r="BB139" s="117">
        <f ca="1">VLOOKUP(eurostat_totals[[#This Row],[energy carrier EUCalc]],$AE$11:$BI$24,COLUMN()-COLUMN($AD$29),FALSE)*eurostat_totals[[#This Row],[2020 1]]</f>
        <v>0</v>
      </c>
      <c r="BC139" s="117">
        <f ca="1">VLOOKUP(eurostat_totals[[#This Row],[energy carrier EUCalc]],$AE$11:$BI$24,COLUMN()-COLUMN($AD$29),FALSE)*eurostat_totals[[#This Row],[2020 1]]</f>
        <v>0</v>
      </c>
      <c r="BD139" s="117">
        <f ca="1">VLOOKUP(eurostat_totals[[#This Row],[energy carrier EUCalc]],$AE$11:$BI$24,COLUMN()-COLUMN($AD$29),FALSE)*eurostat_totals[[#This Row],[2020 1]]</f>
        <v>0</v>
      </c>
      <c r="BE139" s="117">
        <f ca="1">VLOOKUP(eurostat_totals[[#This Row],[energy carrier EUCalc]],$AE$11:$BI$24,COLUMN()-COLUMN($AD$29),FALSE)*eurostat_totals[[#This Row],[2020 1]]</f>
        <v>0</v>
      </c>
      <c r="BF139" s="117">
        <f ca="1">VLOOKUP(eurostat_totals[[#This Row],[energy carrier EUCalc]],$AE$11:$BI$24,COLUMN()-COLUMN($AD$29),FALSE)*eurostat_totals[[#This Row],[2020 1]]</f>
        <v>0</v>
      </c>
      <c r="BG139" s="117">
        <f ca="1">VLOOKUP(eurostat_totals[[#This Row],[energy carrier EUCalc]],$AE$11:$BI$24,COLUMN()-COLUMN($AD$29),FALSE)*eurostat_totals[[#This Row],[2020 1]]</f>
        <v>0</v>
      </c>
      <c r="BH139" s="117">
        <f ca="1">VLOOKUP(eurostat_totals[[#This Row],[energy carrier EUCalc]],$AE$11:$BI$24,COLUMN()-COLUMN($AD$29),FALSE)*eurostat_totals[[#This Row],[2020 1]]</f>
        <v>0</v>
      </c>
      <c r="BI139" s="117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117" t="str">
        <f t="shared" si="121"/>
        <v>heat-ambientLithuania</v>
      </c>
      <c r="B140" s="6" t="s">
        <v>37</v>
      </c>
      <c r="C140" t="s">
        <v>24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120">
        <v>0</v>
      </c>
      <c r="AE140" s="120">
        <v>0</v>
      </c>
      <c r="AF140" s="120">
        <f t="shared" si="118"/>
        <v>0</v>
      </c>
      <c r="AG140" s="120">
        <f t="shared" si="119"/>
        <v>0</v>
      </c>
      <c r="AH140" s="120">
        <f t="shared" si="120"/>
        <v>0</v>
      </c>
      <c r="AI140" s="120">
        <f ca="1">VLOOKUP(eurostat_totals[[#This Row],[energy carrier EUCalc]],$AE$11:$BI$24,COLUMN()-COLUMN($AD$29),FALSE)*eurostat_totals[[#This Row],[2020 1]]</f>
        <v>0</v>
      </c>
      <c r="AJ140" s="120">
        <f ca="1">VLOOKUP(eurostat_totals[[#This Row],[energy carrier EUCalc]],$AE$11:$BI$24,COLUMN()-COLUMN($AD$29),FALSE)*eurostat_totals[[#This Row],[2020 1]]</f>
        <v>0</v>
      </c>
      <c r="AK140" s="120">
        <f ca="1">VLOOKUP(eurostat_totals[[#This Row],[energy carrier EUCalc]],$AE$11:$BI$24,COLUMN()-COLUMN($AD$29),FALSE)*eurostat_totals[[#This Row],[2020 1]]</f>
        <v>0</v>
      </c>
      <c r="AL140" s="120">
        <f ca="1">VLOOKUP(eurostat_totals[[#This Row],[energy carrier EUCalc]],$AE$11:$BI$24,COLUMN()-COLUMN($AD$29),FALSE)*eurostat_totals[[#This Row],[2020 1]]</f>
        <v>0</v>
      </c>
      <c r="AM140" s="120">
        <f ca="1">VLOOKUP(eurostat_totals[[#This Row],[energy carrier EUCalc]],$AE$11:$BI$24,COLUMN()-COLUMN($AD$29),FALSE)*eurostat_totals[[#This Row],[2020 1]]</f>
        <v>0</v>
      </c>
      <c r="AN140" s="120">
        <f ca="1">VLOOKUP(eurostat_totals[[#This Row],[energy carrier EUCalc]],$AE$11:$BI$24,COLUMN()-COLUMN($AD$29),FALSE)*eurostat_totals[[#This Row],[2020 1]]</f>
        <v>0</v>
      </c>
      <c r="AO140" s="120">
        <f ca="1">VLOOKUP(eurostat_totals[[#This Row],[energy carrier EUCalc]],$AE$11:$BI$24,COLUMN()-COLUMN($AD$29),FALSE)*eurostat_totals[[#This Row],[2020 1]]</f>
        <v>0</v>
      </c>
      <c r="AP140" s="120">
        <f ca="1">VLOOKUP(eurostat_totals[[#This Row],[energy carrier EUCalc]],$AE$11:$BI$24,COLUMN()-COLUMN($AD$29),FALSE)*eurostat_totals[[#This Row],[2020 1]]</f>
        <v>0</v>
      </c>
      <c r="AQ140" s="120">
        <f ca="1">VLOOKUP(eurostat_totals[[#This Row],[energy carrier EUCalc]],$AE$11:$BI$24,COLUMN()-COLUMN($AD$29),FALSE)*eurostat_totals[[#This Row],[2020 1]]</f>
        <v>0</v>
      </c>
      <c r="AR140" s="117">
        <f ca="1">VLOOKUP(eurostat_totals[[#This Row],[energy carrier EUCalc]],$AE$11:$BI$24,COLUMN()-COLUMN($AD$29),FALSE)*eurostat_totals[[#This Row],[2020 1]]</f>
        <v>0</v>
      </c>
      <c r="AS140" s="117">
        <f ca="1">VLOOKUP(eurostat_totals[[#This Row],[energy carrier EUCalc]],$AE$11:$BI$24,COLUMN()-COLUMN($AD$29),FALSE)*eurostat_totals[[#This Row],[2020 1]]</f>
        <v>0</v>
      </c>
      <c r="AT140" s="117">
        <f ca="1">VLOOKUP(eurostat_totals[[#This Row],[energy carrier EUCalc]],$AE$11:$BI$24,COLUMN()-COLUMN($AD$29),FALSE)*eurostat_totals[[#This Row],[2020 1]]</f>
        <v>0</v>
      </c>
      <c r="AU140" s="117">
        <f ca="1">VLOOKUP(eurostat_totals[[#This Row],[energy carrier EUCalc]],$AE$11:$BI$24,COLUMN()-COLUMN($AD$29),FALSE)*eurostat_totals[[#This Row],[2020 1]]</f>
        <v>0</v>
      </c>
      <c r="AV140" s="117">
        <f ca="1">VLOOKUP(eurostat_totals[[#This Row],[energy carrier EUCalc]],$AE$11:$BI$24,COLUMN()-COLUMN($AD$29),FALSE)*eurostat_totals[[#This Row],[2020 1]]</f>
        <v>0</v>
      </c>
      <c r="AW140" s="117">
        <f ca="1">VLOOKUP(eurostat_totals[[#This Row],[energy carrier EUCalc]],$AE$11:$BI$24,COLUMN()-COLUMN($AD$29),FALSE)*eurostat_totals[[#This Row],[2020 1]]</f>
        <v>0</v>
      </c>
      <c r="AX140" s="117">
        <f ca="1">VLOOKUP(eurostat_totals[[#This Row],[energy carrier EUCalc]],$AE$11:$BI$24,COLUMN()-COLUMN($AD$29),FALSE)*eurostat_totals[[#This Row],[2020 1]]</f>
        <v>0</v>
      </c>
      <c r="AY140" s="117">
        <f ca="1">VLOOKUP(eurostat_totals[[#This Row],[energy carrier EUCalc]],$AE$11:$BI$24,COLUMN()-COLUMN($AD$29),FALSE)*eurostat_totals[[#This Row],[2020 1]]</f>
        <v>0</v>
      </c>
      <c r="AZ140" s="117">
        <f ca="1">VLOOKUP(eurostat_totals[[#This Row],[energy carrier EUCalc]],$AE$11:$BI$24,COLUMN()-COLUMN($AD$29),FALSE)*eurostat_totals[[#This Row],[2020 1]]</f>
        <v>0</v>
      </c>
      <c r="BA140" s="117">
        <f ca="1">VLOOKUP(eurostat_totals[[#This Row],[energy carrier EUCalc]],$AE$11:$BI$24,COLUMN()-COLUMN($AD$29),FALSE)*eurostat_totals[[#This Row],[2020 1]]</f>
        <v>0</v>
      </c>
      <c r="BB140" s="117">
        <f ca="1">VLOOKUP(eurostat_totals[[#This Row],[energy carrier EUCalc]],$AE$11:$BI$24,COLUMN()-COLUMN($AD$29),FALSE)*eurostat_totals[[#This Row],[2020 1]]</f>
        <v>0</v>
      </c>
      <c r="BC140" s="117">
        <f ca="1">VLOOKUP(eurostat_totals[[#This Row],[energy carrier EUCalc]],$AE$11:$BI$24,COLUMN()-COLUMN($AD$29),FALSE)*eurostat_totals[[#This Row],[2020 1]]</f>
        <v>0</v>
      </c>
      <c r="BD140" s="117">
        <f ca="1">VLOOKUP(eurostat_totals[[#This Row],[energy carrier EUCalc]],$AE$11:$BI$24,COLUMN()-COLUMN($AD$29),FALSE)*eurostat_totals[[#This Row],[2020 1]]</f>
        <v>0</v>
      </c>
      <c r="BE140" s="117">
        <f ca="1">VLOOKUP(eurostat_totals[[#This Row],[energy carrier EUCalc]],$AE$11:$BI$24,COLUMN()-COLUMN($AD$29),FALSE)*eurostat_totals[[#This Row],[2020 1]]</f>
        <v>0</v>
      </c>
      <c r="BF140" s="117">
        <f ca="1">VLOOKUP(eurostat_totals[[#This Row],[energy carrier EUCalc]],$AE$11:$BI$24,COLUMN()-COLUMN($AD$29),FALSE)*eurostat_totals[[#This Row],[2020 1]]</f>
        <v>0</v>
      </c>
      <c r="BG140" s="117">
        <f ca="1">VLOOKUP(eurostat_totals[[#This Row],[energy carrier EUCalc]],$AE$11:$BI$24,COLUMN()-COLUMN($AD$29),FALSE)*eurostat_totals[[#This Row],[2020 1]]</f>
        <v>0</v>
      </c>
      <c r="BH140" s="117">
        <f ca="1">VLOOKUP(eurostat_totals[[#This Row],[energy carrier EUCalc]],$AE$11:$BI$24,COLUMN()-COLUMN($AD$29),FALSE)*eurostat_totals[[#This Row],[2020 1]]</f>
        <v>0</v>
      </c>
      <c r="BI140" s="117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117" t="str">
        <f t="shared" si="121"/>
        <v>heat-ambientLuxembourg</v>
      </c>
      <c r="B141" s="6" t="s">
        <v>37</v>
      </c>
      <c r="C141" t="s">
        <v>27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0</v>
      </c>
      <c r="K141" s="120">
        <v>0</v>
      </c>
      <c r="L141" s="120">
        <v>0</v>
      </c>
      <c r="M141" s="120">
        <v>0</v>
      </c>
      <c r="N141" s="120">
        <v>0</v>
      </c>
      <c r="O141" s="120">
        <v>0.47683000000000003</v>
      </c>
      <c r="P141" s="120">
        <v>0.62802000000000002</v>
      </c>
      <c r="Q141" s="120">
        <v>1.0467</v>
      </c>
      <c r="R141" s="120">
        <v>1.3025600000000002</v>
      </c>
      <c r="S141" s="120">
        <v>1.5351600000000001</v>
      </c>
      <c r="T141" s="120">
        <v>1.9189500000000002</v>
      </c>
      <c r="U141" s="120">
        <v>2.7097900000000004</v>
      </c>
      <c r="V141" s="120">
        <v>4.7450400000000004</v>
      </c>
      <c r="W141" s="120">
        <v>7.4315700000000007</v>
      </c>
      <c r="X141" s="120">
        <v>10.02506</v>
      </c>
      <c r="Y141" s="120">
        <v>12.955820000000003</v>
      </c>
      <c r="Z141" s="120">
        <v>18.177690000000002</v>
      </c>
      <c r="AA141" s="120">
        <v>22.05048</v>
      </c>
      <c r="AB141" s="120">
        <v>27.714290000000002</v>
      </c>
      <c r="AC141" s="120">
        <v>40.216540000000002</v>
      </c>
      <c r="AD141" s="120">
        <v>47.822560000000003</v>
      </c>
      <c r="AE141" s="120">
        <v>54.509810000000009</v>
      </c>
      <c r="AF141" s="120">
        <f t="shared" si="118"/>
        <v>61.776234000000009</v>
      </c>
      <c r="AG141" s="120">
        <f t="shared" si="119"/>
        <v>69.72138480000001</v>
      </c>
      <c r="AH141" s="120">
        <f t="shared" si="120"/>
        <v>78.122803760000011</v>
      </c>
      <c r="AI141" s="120">
        <f ca="1">VLOOKUP(eurostat_totals[[#This Row],[energy carrier EUCalc]],$AE$11:$BI$24,COLUMN()-COLUMN($AD$29),FALSE)*eurostat_totals[[#This Row],[2020 1]]</f>
        <v>15.624560752000002</v>
      </c>
      <c r="AJ141" s="120">
        <f ca="1">VLOOKUP(eurostat_totals[[#This Row],[energy carrier EUCalc]],$AE$11:$BI$24,COLUMN()-COLUMN($AD$29),FALSE)*eurostat_totals[[#This Row],[2020 1]]</f>
        <v>15.624560752000002</v>
      </c>
      <c r="AK141" s="120">
        <f ca="1">VLOOKUP(eurostat_totals[[#This Row],[energy carrier EUCalc]],$AE$11:$BI$24,COLUMN()-COLUMN($AD$29),FALSE)*eurostat_totals[[#This Row],[2020 1]]</f>
        <v>15.624560752000002</v>
      </c>
      <c r="AL141" s="120">
        <f ca="1">VLOOKUP(eurostat_totals[[#This Row],[energy carrier EUCalc]],$AE$11:$BI$24,COLUMN()-COLUMN($AD$29),FALSE)*eurostat_totals[[#This Row],[2020 1]]</f>
        <v>15.624560752000002</v>
      </c>
      <c r="AM141" s="120">
        <f ca="1">VLOOKUP(eurostat_totals[[#This Row],[energy carrier EUCalc]],$AE$11:$BI$24,COLUMN()-COLUMN($AD$29),FALSE)*eurostat_totals[[#This Row],[2020 1]]</f>
        <v>15.624560752000002</v>
      </c>
      <c r="AN141" s="120">
        <f ca="1">VLOOKUP(eurostat_totals[[#This Row],[energy carrier EUCalc]],$AE$11:$BI$24,COLUMN()-COLUMN($AD$29),FALSE)*eurostat_totals[[#This Row],[2020 1]]</f>
        <v>15.624560752000002</v>
      </c>
      <c r="AO141" s="120">
        <f ca="1">VLOOKUP(eurostat_totals[[#This Row],[energy carrier EUCalc]],$AE$11:$BI$24,COLUMN()-COLUMN($AD$29),FALSE)*eurostat_totals[[#This Row],[2020 1]]</f>
        <v>21.700778822222226</v>
      </c>
      <c r="AP141" s="120">
        <f ca="1">VLOOKUP(eurostat_totals[[#This Row],[energy carrier EUCalc]],$AE$11:$BI$24,COLUMN()-COLUMN($AD$29),FALSE)*eurostat_totals[[#This Row],[2020 1]]</f>
        <v>21.700778822222226</v>
      </c>
      <c r="AQ141" s="120">
        <f ca="1">VLOOKUP(eurostat_totals[[#This Row],[energy carrier EUCalc]],$AE$11:$BI$24,COLUMN()-COLUMN($AD$29),FALSE)*eurostat_totals[[#This Row],[2020 1]]</f>
        <v>21.700778822222226</v>
      </c>
      <c r="AR141" s="117">
        <f ca="1">VLOOKUP(eurostat_totals[[#This Row],[energy carrier EUCalc]],$AE$11:$BI$24,COLUMN()-COLUMN($AD$29),FALSE)*eurostat_totals[[#This Row],[2020 1]]</f>
        <v>21.700778822222226</v>
      </c>
      <c r="AS141" s="117">
        <f ca="1">VLOOKUP(eurostat_totals[[#This Row],[energy carrier EUCalc]],$AE$11:$BI$24,COLUMN()-COLUMN($AD$29),FALSE)*eurostat_totals[[#This Row],[2020 1]]</f>
        <v>21.700778822222226</v>
      </c>
      <c r="AT141" s="117">
        <f ca="1">VLOOKUP(eurostat_totals[[#This Row],[energy carrier EUCalc]],$AE$11:$BI$24,COLUMN()-COLUMN($AD$29),FALSE)*eurostat_totals[[#This Row],[2020 1]]</f>
        <v>21.700778822222226</v>
      </c>
      <c r="AU141" s="117">
        <f ca="1">VLOOKUP(eurostat_totals[[#This Row],[energy carrier EUCalc]],$AE$11:$BI$24,COLUMN()-COLUMN($AD$29),FALSE)*eurostat_totals[[#This Row],[2020 1]]</f>
        <v>21.700778822222226</v>
      </c>
      <c r="AV141" s="117">
        <f ca="1">VLOOKUP(eurostat_totals[[#This Row],[energy carrier EUCalc]],$AE$11:$BI$24,COLUMN()-COLUMN($AD$29),FALSE)*eurostat_totals[[#This Row],[2020 1]]</f>
        <v>28.211012468888896</v>
      </c>
      <c r="AW141" s="117">
        <f ca="1">VLOOKUP(eurostat_totals[[#This Row],[energy carrier EUCalc]],$AE$11:$BI$24,COLUMN()-COLUMN($AD$29),FALSE)*eurostat_totals[[#This Row],[2020 1]]</f>
        <v>28.211012468888896</v>
      </c>
      <c r="AX141" s="117">
        <f ca="1">VLOOKUP(eurostat_totals[[#This Row],[energy carrier EUCalc]],$AE$11:$BI$24,COLUMN()-COLUMN($AD$29),FALSE)*eurostat_totals[[#This Row],[2020 1]]</f>
        <v>28.211012468888896</v>
      </c>
      <c r="AY141" s="117">
        <f ca="1">VLOOKUP(eurostat_totals[[#This Row],[energy carrier EUCalc]],$AE$11:$BI$24,COLUMN()-COLUMN($AD$29),FALSE)*eurostat_totals[[#This Row],[2020 1]]</f>
        <v>28.211012468888896</v>
      </c>
      <c r="AZ141" s="117">
        <f ca="1">VLOOKUP(eurostat_totals[[#This Row],[energy carrier EUCalc]],$AE$11:$BI$24,COLUMN()-COLUMN($AD$29),FALSE)*eurostat_totals[[#This Row],[2020 1]]</f>
        <v>28.211012468888896</v>
      </c>
      <c r="BA141" s="117">
        <f ca="1">VLOOKUP(eurostat_totals[[#This Row],[energy carrier EUCalc]],$AE$11:$BI$24,COLUMN()-COLUMN($AD$29),FALSE)*eurostat_totals[[#This Row],[2020 1]]</f>
        <v>28.211012468888896</v>
      </c>
      <c r="BB141" s="117">
        <f ca="1">VLOOKUP(eurostat_totals[[#This Row],[energy carrier EUCalc]],$AE$11:$BI$24,COLUMN()-COLUMN($AD$29),FALSE)*eurostat_totals[[#This Row],[2020 1]]</f>
        <v>28.211012468888896</v>
      </c>
      <c r="BC141" s="117">
        <f ca="1">VLOOKUP(eurostat_totals[[#This Row],[energy carrier EUCalc]],$AE$11:$BI$24,COLUMN()-COLUMN($AD$29),FALSE)*eurostat_totals[[#This Row],[2020 1]]</f>
        <v>41.014471973999996</v>
      </c>
      <c r="BD141" s="117">
        <f ca="1">VLOOKUP(eurostat_totals[[#This Row],[energy carrier EUCalc]],$AE$11:$BI$24,COLUMN()-COLUMN($AD$29),FALSE)*eurostat_totals[[#This Row],[2020 1]]</f>
        <v>41.014471973999996</v>
      </c>
      <c r="BE141" s="117">
        <f ca="1">VLOOKUP(eurostat_totals[[#This Row],[energy carrier EUCalc]],$AE$11:$BI$24,COLUMN()-COLUMN($AD$29),FALSE)*eurostat_totals[[#This Row],[2020 1]]</f>
        <v>41.014471973999996</v>
      </c>
      <c r="BF141" s="117">
        <f ca="1">VLOOKUP(eurostat_totals[[#This Row],[energy carrier EUCalc]],$AE$11:$BI$24,COLUMN()-COLUMN($AD$29),FALSE)*eurostat_totals[[#This Row],[2020 1]]</f>
        <v>41.014471973999996</v>
      </c>
      <c r="BG141" s="117">
        <f ca="1">VLOOKUP(eurostat_totals[[#This Row],[energy carrier EUCalc]],$AE$11:$BI$24,COLUMN()-COLUMN($AD$29),FALSE)*eurostat_totals[[#This Row],[2020 1]]</f>
        <v>41.014471973999996</v>
      </c>
      <c r="BH141" s="117">
        <f ca="1">VLOOKUP(eurostat_totals[[#This Row],[energy carrier EUCalc]],$AE$11:$BI$24,COLUMN()-COLUMN($AD$29),FALSE)*eurostat_totals[[#This Row],[2020 1]]</f>
        <v>41.014471973999996</v>
      </c>
      <c r="BI141" s="117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117" t="str">
        <f t="shared" si="121"/>
        <v>heat-ambientMalta</v>
      </c>
      <c r="B142" s="6" t="s">
        <v>37</v>
      </c>
      <c r="C142" t="s">
        <v>29</v>
      </c>
      <c r="D142" s="120">
        <v>0</v>
      </c>
      <c r="E142" s="120">
        <v>0</v>
      </c>
      <c r="F142" s="120">
        <v>0</v>
      </c>
      <c r="G142" s="120">
        <v>0</v>
      </c>
      <c r="H142" s="120">
        <v>0</v>
      </c>
      <c r="I142" s="120">
        <v>0</v>
      </c>
      <c r="J142" s="120">
        <v>0</v>
      </c>
      <c r="K142" s="120">
        <v>0</v>
      </c>
      <c r="L142" s="120">
        <v>0</v>
      </c>
      <c r="M142" s="120">
        <v>0</v>
      </c>
      <c r="N142" s="120">
        <v>0</v>
      </c>
      <c r="O142" s="120">
        <v>0</v>
      </c>
      <c r="P142" s="120">
        <v>0</v>
      </c>
      <c r="Q142" s="120">
        <v>0</v>
      </c>
      <c r="R142" s="120">
        <v>0</v>
      </c>
      <c r="S142" s="120">
        <v>0</v>
      </c>
      <c r="T142" s="120">
        <v>0</v>
      </c>
      <c r="U142" s="120">
        <v>0</v>
      </c>
      <c r="V142" s="120">
        <v>0</v>
      </c>
      <c r="W142" s="120">
        <v>0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>
        <v>64.406940000000006</v>
      </c>
      <c r="AF142" s="120">
        <f t="shared" si="118"/>
        <v>77.288328000000007</v>
      </c>
      <c r="AG142" s="120">
        <f t="shared" si="119"/>
        <v>92.745993600000006</v>
      </c>
      <c r="AH142" s="120">
        <f t="shared" si="120"/>
        <v>111.29519232000001</v>
      </c>
      <c r="AI142" s="120">
        <f ca="1">VLOOKUP(eurostat_totals[[#This Row],[energy carrier EUCalc]],$AE$11:$BI$24,COLUMN()-COLUMN($AD$29),FALSE)*eurostat_totals[[#This Row],[2020 1]]</f>
        <v>22.259038464000003</v>
      </c>
      <c r="AJ142" s="120">
        <f ca="1">VLOOKUP(eurostat_totals[[#This Row],[energy carrier EUCalc]],$AE$11:$BI$24,COLUMN()-COLUMN($AD$29),FALSE)*eurostat_totals[[#This Row],[2020 1]]</f>
        <v>22.259038464000003</v>
      </c>
      <c r="AK142" s="120">
        <f ca="1">VLOOKUP(eurostat_totals[[#This Row],[energy carrier EUCalc]],$AE$11:$BI$24,COLUMN()-COLUMN($AD$29),FALSE)*eurostat_totals[[#This Row],[2020 1]]</f>
        <v>22.259038464000003</v>
      </c>
      <c r="AL142" s="120">
        <f ca="1">VLOOKUP(eurostat_totals[[#This Row],[energy carrier EUCalc]],$AE$11:$BI$24,COLUMN()-COLUMN($AD$29),FALSE)*eurostat_totals[[#This Row],[2020 1]]</f>
        <v>22.259038464000003</v>
      </c>
      <c r="AM142" s="120">
        <f ca="1">VLOOKUP(eurostat_totals[[#This Row],[energy carrier EUCalc]],$AE$11:$BI$24,COLUMN()-COLUMN($AD$29),FALSE)*eurostat_totals[[#This Row],[2020 1]]</f>
        <v>22.259038464000003</v>
      </c>
      <c r="AN142" s="120">
        <f ca="1">VLOOKUP(eurostat_totals[[#This Row],[energy carrier EUCalc]],$AE$11:$BI$24,COLUMN()-COLUMN($AD$29),FALSE)*eurostat_totals[[#This Row],[2020 1]]</f>
        <v>22.259038464000003</v>
      </c>
      <c r="AO142" s="120">
        <f ca="1">VLOOKUP(eurostat_totals[[#This Row],[energy carrier EUCalc]],$AE$11:$BI$24,COLUMN()-COLUMN($AD$29),FALSE)*eurostat_totals[[#This Row],[2020 1]]</f>
        <v>30.915331200000004</v>
      </c>
      <c r="AP142" s="120">
        <f ca="1">VLOOKUP(eurostat_totals[[#This Row],[energy carrier EUCalc]],$AE$11:$BI$24,COLUMN()-COLUMN($AD$29),FALSE)*eurostat_totals[[#This Row],[2020 1]]</f>
        <v>30.915331200000004</v>
      </c>
      <c r="AQ142" s="120">
        <f ca="1">VLOOKUP(eurostat_totals[[#This Row],[energy carrier EUCalc]],$AE$11:$BI$24,COLUMN()-COLUMN($AD$29),FALSE)*eurostat_totals[[#This Row],[2020 1]]</f>
        <v>30.915331200000004</v>
      </c>
      <c r="AR142" s="117">
        <f ca="1">VLOOKUP(eurostat_totals[[#This Row],[energy carrier EUCalc]],$AE$11:$BI$24,COLUMN()-COLUMN($AD$29),FALSE)*eurostat_totals[[#This Row],[2020 1]]</f>
        <v>30.915331200000004</v>
      </c>
      <c r="AS142" s="117">
        <f ca="1">VLOOKUP(eurostat_totals[[#This Row],[energy carrier EUCalc]],$AE$11:$BI$24,COLUMN()-COLUMN($AD$29),FALSE)*eurostat_totals[[#This Row],[2020 1]]</f>
        <v>30.915331200000004</v>
      </c>
      <c r="AT142" s="117">
        <f ca="1">VLOOKUP(eurostat_totals[[#This Row],[energy carrier EUCalc]],$AE$11:$BI$24,COLUMN()-COLUMN($AD$29),FALSE)*eurostat_totals[[#This Row],[2020 1]]</f>
        <v>30.915331200000004</v>
      </c>
      <c r="AU142" s="117">
        <f ca="1">VLOOKUP(eurostat_totals[[#This Row],[energy carrier EUCalc]],$AE$11:$BI$24,COLUMN()-COLUMN($AD$29),FALSE)*eurostat_totals[[#This Row],[2020 1]]</f>
        <v>30.915331200000004</v>
      </c>
      <c r="AV142" s="117">
        <f ca="1">VLOOKUP(eurostat_totals[[#This Row],[energy carrier EUCalc]],$AE$11:$BI$24,COLUMN()-COLUMN($AD$29),FALSE)*eurostat_totals[[#This Row],[2020 1]]</f>
        <v>40.189930560000008</v>
      </c>
      <c r="AW142" s="117">
        <f ca="1">VLOOKUP(eurostat_totals[[#This Row],[energy carrier EUCalc]],$AE$11:$BI$24,COLUMN()-COLUMN($AD$29),FALSE)*eurostat_totals[[#This Row],[2020 1]]</f>
        <v>40.189930560000008</v>
      </c>
      <c r="AX142" s="117">
        <f ca="1">VLOOKUP(eurostat_totals[[#This Row],[energy carrier EUCalc]],$AE$11:$BI$24,COLUMN()-COLUMN($AD$29),FALSE)*eurostat_totals[[#This Row],[2020 1]]</f>
        <v>40.189930560000008</v>
      </c>
      <c r="AY142" s="117">
        <f ca="1">VLOOKUP(eurostat_totals[[#This Row],[energy carrier EUCalc]],$AE$11:$BI$24,COLUMN()-COLUMN($AD$29),FALSE)*eurostat_totals[[#This Row],[2020 1]]</f>
        <v>40.189930560000008</v>
      </c>
      <c r="AZ142" s="117">
        <f ca="1">VLOOKUP(eurostat_totals[[#This Row],[energy carrier EUCalc]],$AE$11:$BI$24,COLUMN()-COLUMN($AD$29),FALSE)*eurostat_totals[[#This Row],[2020 1]]</f>
        <v>40.189930560000008</v>
      </c>
      <c r="BA142" s="117">
        <f ca="1">VLOOKUP(eurostat_totals[[#This Row],[energy carrier EUCalc]],$AE$11:$BI$24,COLUMN()-COLUMN($AD$29),FALSE)*eurostat_totals[[#This Row],[2020 1]]</f>
        <v>40.189930560000008</v>
      </c>
      <c r="BB142" s="117">
        <f ca="1">VLOOKUP(eurostat_totals[[#This Row],[energy carrier EUCalc]],$AE$11:$BI$24,COLUMN()-COLUMN($AD$29),FALSE)*eurostat_totals[[#This Row],[2020 1]]</f>
        <v>40.189930560000008</v>
      </c>
      <c r="BC142" s="117">
        <f ca="1">VLOOKUP(eurostat_totals[[#This Row],[energy carrier EUCalc]],$AE$11:$BI$24,COLUMN()-COLUMN($AD$29),FALSE)*eurostat_totals[[#This Row],[2020 1]]</f>
        <v>58.429975967999994</v>
      </c>
      <c r="BD142" s="117">
        <f ca="1">VLOOKUP(eurostat_totals[[#This Row],[energy carrier EUCalc]],$AE$11:$BI$24,COLUMN()-COLUMN($AD$29),FALSE)*eurostat_totals[[#This Row],[2020 1]]</f>
        <v>58.429975967999994</v>
      </c>
      <c r="BE142" s="117">
        <f ca="1">VLOOKUP(eurostat_totals[[#This Row],[energy carrier EUCalc]],$AE$11:$BI$24,COLUMN()-COLUMN($AD$29),FALSE)*eurostat_totals[[#This Row],[2020 1]]</f>
        <v>58.429975967999994</v>
      </c>
      <c r="BF142" s="117">
        <f ca="1">VLOOKUP(eurostat_totals[[#This Row],[energy carrier EUCalc]],$AE$11:$BI$24,COLUMN()-COLUMN($AD$29),FALSE)*eurostat_totals[[#This Row],[2020 1]]</f>
        <v>58.429975967999994</v>
      </c>
      <c r="BG142" s="117">
        <f ca="1">VLOOKUP(eurostat_totals[[#This Row],[energy carrier EUCalc]],$AE$11:$BI$24,COLUMN()-COLUMN($AD$29),FALSE)*eurostat_totals[[#This Row],[2020 1]]</f>
        <v>58.429975967999994</v>
      </c>
      <c r="BH142" s="117">
        <f ca="1">VLOOKUP(eurostat_totals[[#This Row],[energy carrier EUCalc]],$AE$11:$BI$24,COLUMN()-COLUMN($AD$29),FALSE)*eurostat_totals[[#This Row],[2020 1]]</f>
        <v>58.429975967999994</v>
      </c>
      <c r="BI142" s="117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117" t="str">
        <f t="shared" si="121"/>
        <v>heat-ambientNetherlands</v>
      </c>
      <c r="B143" s="6" t="s">
        <v>37</v>
      </c>
      <c r="C143" t="s">
        <v>8</v>
      </c>
      <c r="D143" s="120">
        <v>0</v>
      </c>
      <c r="E143" s="120">
        <v>0</v>
      </c>
      <c r="F143" s="120">
        <v>0</v>
      </c>
      <c r="G143" s="120">
        <v>0</v>
      </c>
      <c r="H143" s="120">
        <v>3.6169300000000004</v>
      </c>
      <c r="I143" s="120">
        <v>3.6867100000000002</v>
      </c>
      <c r="J143" s="120">
        <v>4.1635400000000002</v>
      </c>
      <c r="K143" s="120">
        <v>7.9781800000000009</v>
      </c>
      <c r="L143" s="120">
        <v>14.421200000000001</v>
      </c>
      <c r="M143" s="120">
        <v>17.049580000000002</v>
      </c>
      <c r="N143" s="120">
        <v>20.56184</v>
      </c>
      <c r="O143" s="120">
        <v>23.399560000000001</v>
      </c>
      <c r="P143" s="120">
        <v>31.563820000000003</v>
      </c>
      <c r="Q143" s="120">
        <v>42.170380000000002</v>
      </c>
      <c r="R143" s="120">
        <v>51.927950000000003</v>
      </c>
      <c r="S143" s="120">
        <v>61.743670000000009</v>
      </c>
      <c r="T143" s="120">
        <v>82.596260000000015</v>
      </c>
      <c r="U143" s="120">
        <v>103.00691</v>
      </c>
      <c r="V143" s="120">
        <v>145.67738</v>
      </c>
      <c r="W143" s="120">
        <v>200.89662000000001</v>
      </c>
      <c r="X143" s="120">
        <v>247.84693000000001</v>
      </c>
      <c r="Y143" s="120">
        <v>300.51920000000001</v>
      </c>
      <c r="Z143" s="120">
        <v>344.62016000000006</v>
      </c>
      <c r="AA143" s="120">
        <v>379.99862000000002</v>
      </c>
      <c r="AB143" s="120">
        <v>422.35508000000004</v>
      </c>
      <c r="AC143" s="120">
        <v>469.49147000000005</v>
      </c>
      <c r="AD143" s="120">
        <v>564.60161000000005</v>
      </c>
      <c r="AE143" s="120">
        <v>704.2081300000001</v>
      </c>
      <c r="AF143" s="120">
        <f t="shared" si="118"/>
        <v>776.1257240000001</v>
      </c>
      <c r="AG143" s="120">
        <f t="shared" si="119"/>
        <v>855.35114480000016</v>
      </c>
      <c r="AH143" s="120">
        <f t="shared" si="120"/>
        <v>941.9503577600002</v>
      </c>
      <c r="AI143" s="120">
        <f ca="1">VLOOKUP(eurostat_totals[[#This Row],[energy carrier EUCalc]],$AE$11:$BI$24,COLUMN()-COLUMN($AD$29),FALSE)*eurostat_totals[[#This Row],[2020 1]]</f>
        <v>188.39007155200005</v>
      </c>
      <c r="AJ143" s="120">
        <f ca="1">VLOOKUP(eurostat_totals[[#This Row],[energy carrier EUCalc]],$AE$11:$BI$24,COLUMN()-COLUMN($AD$29),FALSE)*eurostat_totals[[#This Row],[2020 1]]</f>
        <v>188.39007155200005</v>
      </c>
      <c r="AK143" s="120">
        <f ca="1">VLOOKUP(eurostat_totals[[#This Row],[energy carrier EUCalc]],$AE$11:$BI$24,COLUMN()-COLUMN($AD$29),FALSE)*eurostat_totals[[#This Row],[2020 1]]</f>
        <v>188.39007155200005</v>
      </c>
      <c r="AL143" s="120">
        <f ca="1">VLOOKUP(eurostat_totals[[#This Row],[energy carrier EUCalc]],$AE$11:$BI$24,COLUMN()-COLUMN($AD$29),FALSE)*eurostat_totals[[#This Row],[2020 1]]</f>
        <v>188.39007155200005</v>
      </c>
      <c r="AM143" s="120">
        <f ca="1">VLOOKUP(eurostat_totals[[#This Row],[energy carrier EUCalc]],$AE$11:$BI$24,COLUMN()-COLUMN($AD$29),FALSE)*eurostat_totals[[#This Row],[2020 1]]</f>
        <v>188.39007155200005</v>
      </c>
      <c r="AN143" s="120">
        <f ca="1">VLOOKUP(eurostat_totals[[#This Row],[energy carrier EUCalc]],$AE$11:$BI$24,COLUMN()-COLUMN($AD$29),FALSE)*eurostat_totals[[#This Row],[2020 1]]</f>
        <v>188.39007155200005</v>
      </c>
      <c r="AO143" s="120">
        <f ca="1">VLOOKUP(eurostat_totals[[#This Row],[energy carrier EUCalc]],$AE$11:$BI$24,COLUMN()-COLUMN($AD$29),FALSE)*eurostat_totals[[#This Row],[2020 1]]</f>
        <v>261.65287715555564</v>
      </c>
      <c r="AP143" s="120">
        <f ca="1">VLOOKUP(eurostat_totals[[#This Row],[energy carrier EUCalc]],$AE$11:$BI$24,COLUMN()-COLUMN($AD$29),FALSE)*eurostat_totals[[#This Row],[2020 1]]</f>
        <v>261.65287715555564</v>
      </c>
      <c r="AQ143" s="120">
        <f ca="1">VLOOKUP(eurostat_totals[[#This Row],[energy carrier EUCalc]],$AE$11:$BI$24,COLUMN()-COLUMN($AD$29),FALSE)*eurostat_totals[[#This Row],[2020 1]]</f>
        <v>261.65287715555564</v>
      </c>
      <c r="AR143" s="117">
        <f ca="1">VLOOKUP(eurostat_totals[[#This Row],[energy carrier EUCalc]],$AE$11:$BI$24,COLUMN()-COLUMN($AD$29),FALSE)*eurostat_totals[[#This Row],[2020 1]]</f>
        <v>261.65287715555564</v>
      </c>
      <c r="AS143" s="117">
        <f ca="1">VLOOKUP(eurostat_totals[[#This Row],[energy carrier EUCalc]],$AE$11:$BI$24,COLUMN()-COLUMN($AD$29),FALSE)*eurostat_totals[[#This Row],[2020 1]]</f>
        <v>261.65287715555564</v>
      </c>
      <c r="AT143" s="117">
        <f ca="1">VLOOKUP(eurostat_totals[[#This Row],[energy carrier EUCalc]],$AE$11:$BI$24,COLUMN()-COLUMN($AD$29),FALSE)*eurostat_totals[[#This Row],[2020 1]]</f>
        <v>261.65287715555564</v>
      </c>
      <c r="AU143" s="117">
        <f ca="1">VLOOKUP(eurostat_totals[[#This Row],[energy carrier EUCalc]],$AE$11:$BI$24,COLUMN()-COLUMN($AD$29),FALSE)*eurostat_totals[[#This Row],[2020 1]]</f>
        <v>261.65287715555564</v>
      </c>
      <c r="AV143" s="117">
        <f ca="1">VLOOKUP(eurostat_totals[[#This Row],[energy carrier EUCalc]],$AE$11:$BI$24,COLUMN()-COLUMN($AD$29),FALSE)*eurostat_totals[[#This Row],[2020 1]]</f>
        <v>340.14874030222234</v>
      </c>
      <c r="AW143" s="117">
        <f ca="1">VLOOKUP(eurostat_totals[[#This Row],[energy carrier EUCalc]],$AE$11:$BI$24,COLUMN()-COLUMN($AD$29),FALSE)*eurostat_totals[[#This Row],[2020 1]]</f>
        <v>340.14874030222234</v>
      </c>
      <c r="AX143" s="117">
        <f ca="1">VLOOKUP(eurostat_totals[[#This Row],[energy carrier EUCalc]],$AE$11:$BI$24,COLUMN()-COLUMN($AD$29),FALSE)*eurostat_totals[[#This Row],[2020 1]]</f>
        <v>340.14874030222234</v>
      </c>
      <c r="AY143" s="117">
        <f ca="1">VLOOKUP(eurostat_totals[[#This Row],[energy carrier EUCalc]],$AE$11:$BI$24,COLUMN()-COLUMN($AD$29),FALSE)*eurostat_totals[[#This Row],[2020 1]]</f>
        <v>340.14874030222234</v>
      </c>
      <c r="AZ143" s="117">
        <f ca="1">VLOOKUP(eurostat_totals[[#This Row],[energy carrier EUCalc]],$AE$11:$BI$24,COLUMN()-COLUMN($AD$29),FALSE)*eurostat_totals[[#This Row],[2020 1]]</f>
        <v>340.14874030222234</v>
      </c>
      <c r="BA143" s="117">
        <f ca="1">VLOOKUP(eurostat_totals[[#This Row],[energy carrier EUCalc]],$AE$11:$BI$24,COLUMN()-COLUMN($AD$29),FALSE)*eurostat_totals[[#This Row],[2020 1]]</f>
        <v>340.14874030222234</v>
      </c>
      <c r="BB143" s="117">
        <f ca="1">VLOOKUP(eurostat_totals[[#This Row],[energy carrier EUCalc]],$AE$11:$BI$24,COLUMN()-COLUMN($AD$29),FALSE)*eurostat_totals[[#This Row],[2020 1]]</f>
        <v>340.14874030222234</v>
      </c>
      <c r="BC143" s="117">
        <f ca="1">VLOOKUP(eurostat_totals[[#This Row],[energy carrier EUCalc]],$AE$11:$BI$24,COLUMN()-COLUMN($AD$29),FALSE)*eurostat_totals[[#This Row],[2020 1]]</f>
        <v>494.52393782400003</v>
      </c>
      <c r="BD143" s="117">
        <f ca="1">VLOOKUP(eurostat_totals[[#This Row],[energy carrier EUCalc]],$AE$11:$BI$24,COLUMN()-COLUMN($AD$29),FALSE)*eurostat_totals[[#This Row],[2020 1]]</f>
        <v>494.52393782400003</v>
      </c>
      <c r="BE143" s="117">
        <f ca="1">VLOOKUP(eurostat_totals[[#This Row],[energy carrier EUCalc]],$AE$11:$BI$24,COLUMN()-COLUMN($AD$29),FALSE)*eurostat_totals[[#This Row],[2020 1]]</f>
        <v>494.52393782400003</v>
      </c>
      <c r="BF143" s="117">
        <f ca="1">VLOOKUP(eurostat_totals[[#This Row],[energy carrier EUCalc]],$AE$11:$BI$24,COLUMN()-COLUMN($AD$29),FALSE)*eurostat_totals[[#This Row],[2020 1]]</f>
        <v>494.52393782400003</v>
      </c>
      <c r="BG143" s="117">
        <f ca="1">VLOOKUP(eurostat_totals[[#This Row],[energy carrier EUCalc]],$AE$11:$BI$24,COLUMN()-COLUMN($AD$29),FALSE)*eurostat_totals[[#This Row],[2020 1]]</f>
        <v>494.52393782400003</v>
      </c>
      <c r="BH143" s="117">
        <f ca="1">VLOOKUP(eurostat_totals[[#This Row],[energy carrier EUCalc]],$AE$11:$BI$24,COLUMN()-COLUMN($AD$29),FALSE)*eurostat_totals[[#This Row],[2020 1]]</f>
        <v>494.52393782400003</v>
      </c>
      <c r="BI143" s="117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117" t="str">
        <f t="shared" si="121"/>
        <v>heat-ambientNorway</v>
      </c>
      <c r="B144" s="6" t="s">
        <v>37</v>
      </c>
      <c r="C144" t="s">
        <v>73</v>
      </c>
      <c r="D144" s="120">
        <v>0</v>
      </c>
      <c r="E144" s="120">
        <v>0</v>
      </c>
      <c r="F144" s="120">
        <v>0</v>
      </c>
      <c r="G144" s="120">
        <v>0</v>
      </c>
      <c r="H144" s="120">
        <v>0</v>
      </c>
      <c r="I144" s="120">
        <v>0</v>
      </c>
      <c r="J144" s="120">
        <v>0</v>
      </c>
      <c r="K144" s="120">
        <v>0</v>
      </c>
      <c r="L144" s="120">
        <v>0</v>
      </c>
      <c r="M144" s="120">
        <v>0</v>
      </c>
      <c r="N144" s="120">
        <v>0</v>
      </c>
      <c r="O144" s="120">
        <v>0</v>
      </c>
      <c r="P144" s="120">
        <v>0</v>
      </c>
      <c r="Q144" s="120">
        <v>0</v>
      </c>
      <c r="R144" s="120">
        <v>0</v>
      </c>
      <c r="S144" s="120">
        <v>0</v>
      </c>
      <c r="T144" s="120">
        <v>0</v>
      </c>
      <c r="U144" s="120">
        <v>0</v>
      </c>
      <c r="V144" s="120">
        <v>0</v>
      </c>
      <c r="W144" s="120">
        <v>0</v>
      </c>
      <c r="X144" s="120">
        <v>0</v>
      </c>
      <c r="Y144" s="120">
        <v>0</v>
      </c>
      <c r="Z144" s="120">
        <v>0</v>
      </c>
      <c r="AA144" s="120">
        <v>0</v>
      </c>
      <c r="AB144" s="120">
        <v>0</v>
      </c>
      <c r="AC144" s="120">
        <v>0</v>
      </c>
      <c r="AD144" s="120">
        <v>0</v>
      </c>
      <c r="AE144" s="120">
        <v>0</v>
      </c>
      <c r="AF144" s="120">
        <f t="shared" si="118"/>
        <v>0</v>
      </c>
      <c r="AG144" s="120">
        <f t="shared" si="119"/>
        <v>0</v>
      </c>
      <c r="AH144" s="120">
        <f t="shared" si="120"/>
        <v>0</v>
      </c>
      <c r="AI144" s="120">
        <f ca="1">VLOOKUP(eurostat_totals[[#This Row],[energy carrier EUCalc]],$AE$11:$BI$24,COLUMN()-COLUMN($AD$29),FALSE)*eurostat_totals[[#This Row],[2020 1]]</f>
        <v>0</v>
      </c>
      <c r="AJ144" s="120">
        <f ca="1">VLOOKUP(eurostat_totals[[#This Row],[energy carrier EUCalc]],$AE$11:$BI$24,COLUMN()-COLUMN($AD$29),FALSE)*eurostat_totals[[#This Row],[2020 1]]</f>
        <v>0</v>
      </c>
      <c r="AK144" s="120">
        <f ca="1">VLOOKUP(eurostat_totals[[#This Row],[energy carrier EUCalc]],$AE$11:$BI$24,COLUMN()-COLUMN($AD$29),FALSE)*eurostat_totals[[#This Row],[2020 1]]</f>
        <v>0</v>
      </c>
      <c r="AL144" s="120">
        <f ca="1">VLOOKUP(eurostat_totals[[#This Row],[energy carrier EUCalc]],$AE$11:$BI$24,COLUMN()-COLUMN($AD$29),FALSE)*eurostat_totals[[#This Row],[2020 1]]</f>
        <v>0</v>
      </c>
      <c r="AM144" s="120">
        <f ca="1">VLOOKUP(eurostat_totals[[#This Row],[energy carrier EUCalc]],$AE$11:$BI$24,COLUMN()-COLUMN($AD$29),FALSE)*eurostat_totals[[#This Row],[2020 1]]</f>
        <v>0</v>
      </c>
      <c r="AN144" s="120">
        <f ca="1">VLOOKUP(eurostat_totals[[#This Row],[energy carrier EUCalc]],$AE$11:$BI$24,COLUMN()-COLUMN($AD$29),FALSE)*eurostat_totals[[#This Row],[2020 1]]</f>
        <v>0</v>
      </c>
      <c r="AO144" s="120">
        <f ca="1">VLOOKUP(eurostat_totals[[#This Row],[energy carrier EUCalc]],$AE$11:$BI$24,COLUMN()-COLUMN($AD$29),FALSE)*eurostat_totals[[#This Row],[2020 1]]</f>
        <v>0</v>
      </c>
      <c r="AP144" s="120">
        <f ca="1">VLOOKUP(eurostat_totals[[#This Row],[energy carrier EUCalc]],$AE$11:$BI$24,COLUMN()-COLUMN($AD$29),FALSE)*eurostat_totals[[#This Row],[2020 1]]</f>
        <v>0</v>
      </c>
      <c r="AQ144" s="120">
        <f ca="1">VLOOKUP(eurostat_totals[[#This Row],[energy carrier EUCalc]],$AE$11:$BI$24,COLUMN()-COLUMN($AD$29),FALSE)*eurostat_totals[[#This Row],[2020 1]]</f>
        <v>0</v>
      </c>
      <c r="AR144" s="117">
        <f ca="1">VLOOKUP(eurostat_totals[[#This Row],[energy carrier EUCalc]],$AE$11:$BI$24,COLUMN()-COLUMN($AD$29),FALSE)*eurostat_totals[[#This Row],[2020 1]]</f>
        <v>0</v>
      </c>
      <c r="AS144" s="117">
        <f ca="1">VLOOKUP(eurostat_totals[[#This Row],[energy carrier EUCalc]],$AE$11:$BI$24,COLUMN()-COLUMN($AD$29),FALSE)*eurostat_totals[[#This Row],[2020 1]]</f>
        <v>0</v>
      </c>
      <c r="AT144" s="117">
        <f ca="1">VLOOKUP(eurostat_totals[[#This Row],[energy carrier EUCalc]],$AE$11:$BI$24,COLUMN()-COLUMN($AD$29),FALSE)*eurostat_totals[[#This Row],[2020 1]]</f>
        <v>0</v>
      </c>
      <c r="AU144" s="117">
        <f ca="1">VLOOKUP(eurostat_totals[[#This Row],[energy carrier EUCalc]],$AE$11:$BI$24,COLUMN()-COLUMN($AD$29),FALSE)*eurostat_totals[[#This Row],[2020 1]]</f>
        <v>0</v>
      </c>
      <c r="AV144" s="117">
        <f ca="1">VLOOKUP(eurostat_totals[[#This Row],[energy carrier EUCalc]],$AE$11:$BI$24,COLUMN()-COLUMN($AD$29),FALSE)*eurostat_totals[[#This Row],[2020 1]]</f>
        <v>0</v>
      </c>
      <c r="AW144" s="117">
        <f ca="1">VLOOKUP(eurostat_totals[[#This Row],[energy carrier EUCalc]],$AE$11:$BI$24,COLUMN()-COLUMN($AD$29),FALSE)*eurostat_totals[[#This Row],[2020 1]]</f>
        <v>0</v>
      </c>
      <c r="AX144" s="117">
        <f ca="1">VLOOKUP(eurostat_totals[[#This Row],[energy carrier EUCalc]],$AE$11:$BI$24,COLUMN()-COLUMN($AD$29),FALSE)*eurostat_totals[[#This Row],[2020 1]]</f>
        <v>0</v>
      </c>
      <c r="AY144" s="117">
        <f ca="1">VLOOKUP(eurostat_totals[[#This Row],[energy carrier EUCalc]],$AE$11:$BI$24,COLUMN()-COLUMN($AD$29),FALSE)*eurostat_totals[[#This Row],[2020 1]]</f>
        <v>0</v>
      </c>
      <c r="AZ144" s="117">
        <f ca="1">VLOOKUP(eurostat_totals[[#This Row],[energy carrier EUCalc]],$AE$11:$BI$24,COLUMN()-COLUMN($AD$29),FALSE)*eurostat_totals[[#This Row],[2020 1]]</f>
        <v>0</v>
      </c>
      <c r="BA144" s="117">
        <f ca="1">VLOOKUP(eurostat_totals[[#This Row],[energy carrier EUCalc]],$AE$11:$BI$24,COLUMN()-COLUMN($AD$29),FALSE)*eurostat_totals[[#This Row],[2020 1]]</f>
        <v>0</v>
      </c>
      <c r="BB144" s="117">
        <f ca="1">VLOOKUP(eurostat_totals[[#This Row],[energy carrier EUCalc]],$AE$11:$BI$24,COLUMN()-COLUMN($AD$29),FALSE)*eurostat_totals[[#This Row],[2020 1]]</f>
        <v>0</v>
      </c>
      <c r="BC144" s="117">
        <f ca="1">VLOOKUP(eurostat_totals[[#This Row],[energy carrier EUCalc]],$AE$11:$BI$24,COLUMN()-COLUMN($AD$29),FALSE)*eurostat_totals[[#This Row],[2020 1]]</f>
        <v>0</v>
      </c>
      <c r="BD144" s="117">
        <f ca="1">VLOOKUP(eurostat_totals[[#This Row],[energy carrier EUCalc]],$AE$11:$BI$24,COLUMN()-COLUMN($AD$29),FALSE)*eurostat_totals[[#This Row],[2020 1]]</f>
        <v>0</v>
      </c>
      <c r="BE144" s="117">
        <f ca="1">VLOOKUP(eurostat_totals[[#This Row],[energy carrier EUCalc]],$AE$11:$BI$24,COLUMN()-COLUMN($AD$29),FALSE)*eurostat_totals[[#This Row],[2020 1]]</f>
        <v>0</v>
      </c>
      <c r="BF144" s="117">
        <f ca="1">VLOOKUP(eurostat_totals[[#This Row],[energy carrier EUCalc]],$AE$11:$BI$24,COLUMN()-COLUMN($AD$29),FALSE)*eurostat_totals[[#This Row],[2020 1]]</f>
        <v>0</v>
      </c>
      <c r="BG144" s="117">
        <f ca="1">VLOOKUP(eurostat_totals[[#This Row],[energy carrier EUCalc]],$AE$11:$BI$24,COLUMN()-COLUMN($AD$29),FALSE)*eurostat_totals[[#This Row],[2020 1]]</f>
        <v>0</v>
      </c>
      <c r="BH144" s="117">
        <f ca="1">VLOOKUP(eurostat_totals[[#This Row],[energy carrier EUCalc]],$AE$11:$BI$24,COLUMN()-COLUMN($AD$29),FALSE)*eurostat_totals[[#This Row],[2020 1]]</f>
        <v>0</v>
      </c>
      <c r="BI144" s="117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117" t="str">
        <f t="shared" si="121"/>
        <v>heat-ambientPoland</v>
      </c>
      <c r="B145" s="6" t="s">
        <v>37</v>
      </c>
      <c r="C145" t="s">
        <v>6</v>
      </c>
      <c r="D145" s="120">
        <v>0</v>
      </c>
      <c r="E145" s="120">
        <v>0</v>
      </c>
      <c r="F145" s="120">
        <v>0</v>
      </c>
      <c r="G145" s="120">
        <v>0</v>
      </c>
      <c r="H145" s="120">
        <v>0</v>
      </c>
      <c r="I145" s="120">
        <v>0</v>
      </c>
      <c r="J145" s="120">
        <v>0</v>
      </c>
      <c r="K145" s="120">
        <v>0</v>
      </c>
      <c r="L145" s="120">
        <v>0</v>
      </c>
      <c r="M145" s="120">
        <v>0</v>
      </c>
      <c r="N145" s="120">
        <v>0</v>
      </c>
      <c r="O145" s="120">
        <v>0</v>
      </c>
      <c r="P145" s="120">
        <v>0</v>
      </c>
      <c r="Q145" s="120">
        <v>0</v>
      </c>
      <c r="R145" s="120">
        <v>0</v>
      </c>
      <c r="S145" s="120">
        <v>0</v>
      </c>
      <c r="T145" s="120">
        <v>0</v>
      </c>
      <c r="U145" s="120">
        <v>0</v>
      </c>
      <c r="V145" s="120">
        <v>0</v>
      </c>
      <c r="W145" s="120">
        <v>172.72876000000002</v>
      </c>
      <c r="X145" s="120">
        <v>220.64436000000003</v>
      </c>
      <c r="Y145" s="120">
        <v>268.54833000000002</v>
      </c>
      <c r="Z145" s="120">
        <v>316.46393</v>
      </c>
      <c r="AA145" s="120">
        <v>346.89964000000003</v>
      </c>
      <c r="AB145" s="120">
        <v>377.32372000000004</v>
      </c>
      <c r="AC145" s="120">
        <v>407.75943000000001</v>
      </c>
      <c r="AD145" s="120">
        <v>441.11427000000003</v>
      </c>
      <c r="AE145" s="120">
        <v>470.74750999999998</v>
      </c>
      <c r="AF145" s="120">
        <f t="shared" si="118"/>
        <v>501.60422599999998</v>
      </c>
      <c r="AG145" s="120">
        <f t="shared" si="119"/>
        <v>532.54514319999998</v>
      </c>
      <c r="AH145" s="120">
        <f t="shared" si="120"/>
        <v>563.58942783999998</v>
      </c>
      <c r="AI145" s="120">
        <f ca="1">VLOOKUP(eurostat_totals[[#This Row],[energy carrier EUCalc]],$AE$11:$BI$24,COLUMN()-COLUMN($AD$29),FALSE)*eurostat_totals[[#This Row],[2020 1]]</f>
        <v>112.717885568</v>
      </c>
      <c r="AJ145" s="120">
        <f ca="1">VLOOKUP(eurostat_totals[[#This Row],[energy carrier EUCalc]],$AE$11:$BI$24,COLUMN()-COLUMN($AD$29),FALSE)*eurostat_totals[[#This Row],[2020 1]]</f>
        <v>112.717885568</v>
      </c>
      <c r="AK145" s="120">
        <f ca="1">VLOOKUP(eurostat_totals[[#This Row],[energy carrier EUCalc]],$AE$11:$BI$24,COLUMN()-COLUMN($AD$29),FALSE)*eurostat_totals[[#This Row],[2020 1]]</f>
        <v>112.717885568</v>
      </c>
      <c r="AL145" s="120">
        <f ca="1">VLOOKUP(eurostat_totals[[#This Row],[energy carrier EUCalc]],$AE$11:$BI$24,COLUMN()-COLUMN($AD$29),FALSE)*eurostat_totals[[#This Row],[2020 1]]</f>
        <v>112.717885568</v>
      </c>
      <c r="AM145" s="120">
        <f ca="1">VLOOKUP(eurostat_totals[[#This Row],[energy carrier EUCalc]],$AE$11:$BI$24,COLUMN()-COLUMN($AD$29),FALSE)*eurostat_totals[[#This Row],[2020 1]]</f>
        <v>112.717885568</v>
      </c>
      <c r="AN145" s="120">
        <f ca="1">VLOOKUP(eurostat_totals[[#This Row],[energy carrier EUCalc]],$AE$11:$BI$24,COLUMN()-COLUMN($AD$29),FALSE)*eurostat_totals[[#This Row],[2020 1]]</f>
        <v>112.717885568</v>
      </c>
      <c r="AO145" s="120">
        <f ca="1">VLOOKUP(eurostat_totals[[#This Row],[energy carrier EUCalc]],$AE$11:$BI$24,COLUMN()-COLUMN($AD$29),FALSE)*eurostat_totals[[#This Row],[2020 1]]</f>
        <v>156.55261884444445</v>
      </c>
      <c r="AP145" s="120">
        <f ca="1">VLOOKUP(eurostat_totals[[#This Row],[energy carrier EUCalc]],$AE$11:$BI$24,COLUMN()-COLUMN($AD$29),FALSE)*eurostat_totals[[#This Row],[2020 1]]</f>
        <v>156.55261884444445</v>
      </c>
      <c r="AQ145" s="120">
        <f ca="1">VLOOKUP(eurostat_totals[[#This Row],[energy carrier EUCalc]],$AE$11:$BI$24,COLUMN()-COLUMN($AD$29),FALSE)*eurostat_totals[[#This Row],[2020 1]]</f>
        <v>156.55261884444445</v>
      </c>
      <c r="AR145" s="117">
        <f ca="1">VLOOKUP(eurostat_totals[[#This Row],[energy carrier EUCalc]],$AE$11:$BI$24,COLUMN()-COLUMN($AD$29),FALSE)*eurostat_totals[[#This Row],[2020 1]]</f>
        <v>156.55261884444445</v>
      </c>
      <c r="AS145" s="117">
        <f ca="1">VLOOKUP(eurostat_totals[[#This Row],[energy carrier EUCalc]],$AE$11:$BI$24,COLUMN()-COLUMN($AD$29),FALSE)*eurostat_totals[[#This Row],[2020 1]]</f>
        <v>156.55261884444445</v>
      </c>
      <c r="AT145" s="117">
        <f ca="1">VLOOKUP(eurostat_totals[[#This Row],[energy carrier EUCalc]],$AE$11:$BI$24,COLUMN()-COLUMN($AD$29),FALSE)*eurostat_totals[[#This Row],[2020 1]]</f>
        <v>156.55261884444445</v>
      </c>
      <c r="AU145" s="117">
        <f ca="1">VLOOKUP(eurostat_totals[[#This Row],[energy carrier EUCalc]],$AE$11:$BI$24,COLUMN()-COLUMN($AD$29),FALSE)*eurostat_totals[[#This Row],[2020 1]]</f>
        <v>156.55261884444445</v>
      </c>
      <c r="AV145" s="117">
        <f ca="1">VLOOKUP(eurostat_totals[[#This Row],[energy carrier EUCalc]],$AE$11:$BI$24,COLUMN()-COLUMN($AD$29),FALSE)*eurostat_totals[[#This Row],[2020 1]]</f>
        <v>203.51840449777779</v>
      </c>
      <c r="AW145" s="117">
        <f ca="1">VLOOKUP(eurostat_totals[[#This Row],[energy carrier EUCalc]],$AE$11:$BI$24,COLUMN()-COLUMN($AD$29),FALSE)*eurostat_totals[[#This Row],[2020 1]]</f>
        <v>203.51840449777779</v>
      </c>
      <c r="AX145" s="117">
        <f ca="1">VLOOKUP(eurostat_totals[[#This Row],[energy carrier EUCalc]],$AE$11:$BI$24,COLUMN()-COLUMN($AD$29),FALSE)*eurostat_totals[[#This Row],[2020 1]]</f>
        <v>203.51840449777779</v>
      </c>
      <c r="AY145" s="117">
        <f ca="1">VLOOKUP(eurostat_totals[[#This Row],[energy carrier EUCalc]],$AE$11:$BI$24,COLUMN()-COLUMN($AD$29),FALSE)*eurostat_totals[[#This Row],[2020 1]]</f>
        <v>203.51840449777779</v>
      </c>
      <c r="AZ145" s="117">
        <f ca="1">VLOOKUP(eurostat_totals[[#This Row],[energy carrier EUCalc]],$AE$11:$BI$24,COLUMN()-COLUMN($AD$29),FALSE)*eurostat_totals[[#This Row],[2020 1]]</f>
        <v>203.51840449777779</v>
      </c>
      <c r="BA145" s="117">
        <f ca="1">VLOOKUP(eurostat_totals[[#This Row],[energy carrier EUCalc]],$AE$11:$BI$24,COLUMN()-COLUMN($AD$29),FALSE)*eurostat_totals[[#This Row],[2020 1]]</f>
        <v>203.51840449777779</v>
      </c>
      <c r="BB145" s="117">
        <f ca="1">VLOOKUP(eurostat_totals[[#This Row],[energy carrier EUCalc]],$AE$11:$BI$24,COLUMN()-COLUMN($AD$29),FALSE)*eurostat_totals[[#This Row],[2020 1]]</f>
        <v>203.51840449777779</v>
      </c>
      <c r="BC145" s="117">
        <f ca="1">VLOOKUP(eurostat_totals[[#This Row],[energy carrier EUCalc]],$AE$11:$BI$24,COLUMN()-COLUMN($AD$29),FALSE)*eurostat_totals[[#This Row],[2020 1]]</f>
        <v>295.88444961599993</v>
      </c>
      <c r="BD145" s="117">
        <f ca="1">VLOOKUP(eurostat_totals[[#This Row],[energy carrier EUCalc]],$AE$11:$BI$24,COLUMN()-COLUMN($AD$29),FALSE)*eurostat_totals[[#This Row],[2020 1]]</f>
        <v>295.88444961599993</v>
      </c>
      <c r="BE145" s="117">
        <f ca="1">VLOOKUP(eurostat_totals[[#This Row],[energy carrier EUCalc]],$AE$11:$BI$24,COLUMN()-COLUMN($AD$29),FALSE)*eurostat_totals[[#This Row],[2020 1]]</f>
        <v>295.88444961599993</v>
      </c>
      <c r="BF145" s="117">
        <f ca="1">VLOOKUP(eurostat_totals[[#This Row],[energy carrier EUCalc]],$AE$11:$BI$24,COLUMN()-COLUMN($AD$29),FALSE)*eurostat_totals[[#This Row],[2020 1]]</f>
        <v>295.88444961599993</v>
      </c>
      <c r="BG145" s="117">
        <f ca="1">VLOOKUP(eurostat_totals[[#This Row],[energy carrier EUCalc]],$AE$11:$BI$24,COLUMN()-COLUMN($AD$29),FALSE)*eurostat_totals[[#This Row],[2020 1]]</f>
        <v>295.88444961599993</v>
      </c>
      <c r="BH145" s="117">
        <f ca="1">VLOOKUP(eurostat_totals[[#This Row],[energy carrier EUCalc]],$AE$11:$BI$24,COLUMN()-COLUMN($AD$29),FALSE)*eurostat_totals[[#This Row],[2020 1]]</f>
        <v>295.88444961599993</v>
      </c>
      <c r="BI145" s="117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117" t="str">
        <f t="shared" si="121"/>
        <v>heat-ambientPortugal</v>
      </c>
      <c r="B146" s="6" t="s">
        <v>37</v>
      </c>
      <c r="C146" t="s">
        <v>21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>
        <v>0</v>
      </c>
      <c r="AE146" s="120">
        <v>0</v>
      </c>
      <c r="AF146" s="120">
        <f t="shared" si="118"/>
        <v>0</v>
      </c>
      <c r="AG146" s="120">
        <f t="shared" si="119"/>
        <v>0</v>
      </c>
      <c r="AH146" s="120">
        <f t="shared" si="120"/>
        <v>0</v>
      </c>
      <c r="AI146" s="120">
        <f ca="1">VLOOKUP(eurostat_totals[[#This Row],[energy carrier EUCalc]],$AE$11:$BI$24,COLUMN()-COLUMN($AD$29),FALSE)*eurostat_totals[[#This Row],[2020 1]]</f>
        <v>0</v>
      </c>
      <c r="AJ146" s="120">
        <f ca="1">VLOOKUP(eurostat_totals[[#This Row],[energy carrier EUCalc]],$AE$11:$BI$24,COLUMN()-COLUMN($AD$29),FALSE)*eurostat_totals[[#This Row],[2020 1]]</f>
        <v>0</v>
      </c>
      <c r="AK146" s="120">
        <f ca="1">VLOOKUP(eurostat_totals[[#This Row],[energy carrier EUCalc]],$AE$11:$BI$24,COLUMN()-COLUMN($AD$29),FALSE)*eurostat_totals[[#This Row],[2020 1]]</f>
        <v>0</v>
      </c>
      <c r="AL146" s="120">
        <f ca="1">VLOOKUP(eurostat_totals[[#This Row],[energy carrier EUCalc]],$AE$11:$BI$24,COLUMN()-COLUMN($AD$29),FALSE)*eurostat_totals[[#This Row],[2020 1]]</f>
        <v>0</v>
      </c>
      <c r="AM146" s="120">
        <f ca="1">VLOOKUP(eurostat_totals[[#This Row],[energy carrier EUCalc]],$AE$11:$BI$24,COLUMN()-COLUMN($AD$29),FALSE)*eurostat_totals[[#This Row],[2020 1]]</f>
        <v>0</v>
      </c>
      <c r="AN146" s="120">
        <f ca="1">VLOOKUP(eurostat_totals[[#This Row],[energy carrier EUCalc]],$AE$11:$BI$24,COLUMN()-COLUMN($AD$29),FALSE)*eurostat_totals[[#This Row],[2020 1]]</f>
        <v>0</v>
      </c>
      <c r="AO146" s="120">
        <f ca="1">VLOOKUP(eurostat_totals[[#This Row],[energy carrier EUCalc]],$AE$11:$BI$24,COLUMN()-COLUMN($AD$29),FALSE)*eurostat_totals[[#This Row],[2020 1]]</f>
        <v>0</v>
      </c>
      <c r="AP146" s="120">
        <f ca="1">VLOOKUP(eurostat_totals[[#This Row],[energy carrier EUCalc]],$AE$11:$BI$24,COLUMN()-COLUMN($AD$29),FALSE)*eurostat_totals[[#This Row],[2020 1]]</f>
        <v>0</v>
      </c>
      <c r="AQ146" s="120">
        <f ca="1">VLOOKUP(eurostat_totals[[#This Row],[energy carrier EUCalc]],$AE$11:$BI$24,COLUMN()-COLUMN($AD$29),FALSE)*eurostat_totals[[#This Row],[2020 1]]</f>
        <v>0</v>
      </c>
      <c r="AR146" s="117">
        <f ca="1">VLOOKUP(eurostat_totals[[#This Row],[energy carrier EUCalc]],$AE$11:$BI$24,COLUMN()-COLUMN($AD$29),FALSE)*eurostat_totals[[#This Row],[2020 1]]</f>
        <v>0</v>
      </c>
      <c r="AS146" s="117">
        <f ca="1">VLOOKUP(eurostat_totals[[#This Row],[energy carrier EUCalc]],$AE$11:$BI$24,COLUMN()-COLUMN($AD$29),FALSE)*eurostat_totals[[#This Row],[2020 1]]</f>
        <v>0</v>
      </c>
      <c r="AT146" s="117">
        <f ca="1">VLOOKUP(eurostat_totals[[#This Row],[energy carrier EUCalc]],$AE$11:$BI$24,COLUMN()-COLUMN($AD$29),FALSE)*eurostat_totals[[#This Row],[2020 1]]</f>
        <v>0</v>
      </c>
      <c r="AU146" s="117">
        <f ca="1">VLOOKUP(eurostat_totals[[#This Row],[energy carrier EUCalc]],$AE$11:$BI$24,COLUMN()-COLUMN($AD$29),FALSE)*eurostat_totals[[#This Row],[2020 1]]</f>
        <v>0</v>
      </c>
      <c r="AV146" s="117">
        <f ca="1">VLOOKUP(eurostat_totals[[#This Row],[energy carrier EUCalc]],$AE$11:$BI$24,COLUMN()-COLUMN($AD$29),FALSE)*eurostat_totals[[#This Row],[2020 1]]</f>
        <v>0</v>
      </c>
      <c r="AW146" s="117">
        <f ca="1">VLOOKUP(eurostat_totals[[#This Row],[energy carrier EUCalc]],$AE$11:$BI$24,COLUMN()-COLUMN($AD$29),FALSE)*eurostat_totals[[#This Row],[2020 1]]</f>
        <v>0</v>
      </c>
      <c r="AX146" s="117">
        <f ca="1">VLOOKUP(eurostat_totals[[#This Row],[energy carrier EUCalc]],$AE$11:$BI$24,COLUMN()-COLUMN($AD$29),FALSE)*eurostat_totals[[#This Row],[2020 1]]</f>
        <v>0</v>
      </c>
      <c r="AY146" s="117">
        <f ca="1">VLOOKUP(eurostat_totals[[#This Row],[energy carrier EUCalc]],$AE$11:$BI$24,COLUMN()-COLUMN($AD$29),FALSE)*eurostat_totals[[#This Row],[2020 1]]</f>
        <v>0</v>
      </c>
      <c r="AZ146" s="117">
        <f ca="1">VLOOKUP(eurostat_totals[[#This Row],[energy carrier EUCalc]],$AE$11:$BI$24,COLUMN()-COLUMN($AD$29),FALSE)*eurostat_totals[[#This Row],[2020 1]]</f>
        <v>0</v>
      </c>
      <c r="BA146" s="117">
        <f ca="1">VLOOKUP(eurostat_totals[[#This Row],[energy carrier EUCalc]],$AE$11:$BI$24,COLUMN()-COLUMN($AD$29),FALSE)*eurostat_totals[[#This Row],[2020 1]]</f>
        <v>0</v>
      </c>
      <c r="BB146" s="117">
        <f ca="1">VLOOKUP(eurostat_totals[[#This Row],[energy carrier EUCalc]],$AE$11:$BI$24,COLUMN()-COLUMN($AD$29),FALSE)*eurostat_totals[[#This Row],[2020 1]]</f>
        <v>0</v>
      </c>
      <c r="BC146" s="117">
        <f ca="1">VLOOKUP(eurostat_totals[[#This Row],[energy carrier EUCalc]],$AE$11:$BI$24,COLUMN()-COLUMN($AD$29),FALSE)*eurostat_totals[[#This Row],[2020 1]]</f>
        <v>0</v>
      </c>
      <c r="BD146" s="117">
        <f ca="1">VLOOKUP(eurostat_totals[[#This Row],[energy carrier EUCalc]],$AE$11:$BI$24,COLUMN()-COLUMN($AD$29),FALSE)*eurostat_totals[[#This Row],[2020 1]]</f>
        <v>0</v>
      </c>
      <c r="BE146" s="117">
        <f ca="1">VLOOKUP(eurostat_totals[[#This Row],[energy carrier EUCalc]],$AE$11:$BI$24,COLUMN()-COLUMN($AD$29),FALSE)*eurostat_totals[[#This Row],[2020 1]]</f>
        <v>0</v>
      </c>
      <c r="BF146" s="117">
        <f ca="1">VLOOKUP(eurostat_totals[[#This Row],[energy carrier EUCalc]],$AE$11:$BI$24,COLUMN()-COLUMN($AD$29),FALSE)*eurostat_totals[[#This Row],[2020 1]]</f>
        <v>0</v>
      </c>
      <c r="BG146" s="117">
        <f ca="1">VLOOKUP(eurostat_totals[[#This Row],[energy carrier EUCalc]],$AE$11:$BI$24,COLUMN()-COLUMN($AD$29),FALSE)*eurostat_totals[[#This Row],[2020 1]]</f>
        <v>0</v>
      </c>
      <c r="BH146" s="117">
        <f ca="1">VLOOKUP(eurostat_totals[[#This Row],[energy carrier EUCalc]],$AE$11:$BI$24,COLUMN()-COLUMN($AD$29),FALSE)*eurostat_totals[[#This Row],[2020 1]]</f>
        <v>0</v>
      </c>
      <c r="BI146" s="117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117" t="str">
        <f t="shared" si="121"/>
        <v>heat-ambientRomania</v>
      </c>
      <c r="B147" s="6" t="s">
        <v>37</v>
      </c>
      <c r="C147" t="s">
        <v>10</v>
      </c>
      <c r="D147" s="120">
        <v>0</v>
      </c>
      <c r="E147" s="120">
        <v>0</v>
      </c>
      <c r="F147" s="120">
        <v>0</v>
      </c>
      <c r="G147" s="120">
        <v>0</v>
      </c>
      <c r="H147" s="120">
        <v>0</v>
      </c>
      <c r="I147" s="120">
        <v>0</v>
      </c>
      <c r="J147" s="120">
        <v>0</v>
      </c>
      <c r="K147" s="120">
        <v>0</v>
      </c>
      <c r="L147" s="120">
        <v>0</v>
      </c>
      <c r="M147" s="120">
        <v>0</v>
      </c>
      <c r="N147" s="120">
        <v>0</v>
      </c>
      <c r="O147" s="120">
        <v>0</v>
      </c>
      <c r="P147" s="120">
        <v>0</v>
      </c>
      <c r="Q147" s="120">
        <v>0</v>
      </c>
      <c r="R147" s="120">
        <v>0</v>
      </c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120">
        <v>0</v>
      </c>
      <c r="AA147" s="120">
        <v>0</v>
      </c>
      <c r="AB147" s="120">
        <v>0</v>
      </c>
      <c r="AC147" s="120">
        <v>0</v>
      </c>
      <c r="AD147" s="120">
        <v>0</v>
      </c>
      <c r="AE147" s="120">
        <v>0</v>
      </c>
      <c r="AF147" s="120">
        <f t="shared" si="118"/>
        <v>0</v>
      </c>
      <c r="AG147" s="120">
        <f t="shared" si="119"/>
        <v>0</v>
      </c>
      <c r="AH147" s="120">
        <f t="shared" si="120"/>
        <v>0</v>
      </c>
      <c r="AI147" s="120">
        <f ca="1">VLOOKUP(eurostat_totals[[#This Row],[energy carrier EUCalc]],$AE$11:$BI$24,COLUMN()-COLUMN($AD$29),FALSE)*eurostat_totals[[#This Row],[2020 1]]</f>
        <v>0</v>
      </c>
      <c r="AJ147" s="120">
        <f ca="1">VLOOKUP(eurostat_totals[[#This Row],[energy carrier EUCalc]],$AE$11:$BI$24,COLUMN()-COLUMN($AD$29),FALSE)*eurostat_totals[[#This Row],[2020 1]]</f>
        <v>0</v>
      </c>
      <c r="AK147" s="120">
        <f ca="1">VLOOKUP(eurostat_totals[[#This Row],[energy carrier EUCalc]],$AE$11:$BI$24,COLUMN()-COLUMN($AD$29),FALSE)*eurostat_totals[[#This Row],[2020 1]]</f>
        <v>0</v>
      </c>
      <c r="AL147" s="120">
        <f ca="1">VLOOKUP(eurostat_totals[[#This Row],[energy carrier EUCalc]],$AE$11:$BI$24,COLUMN()-COLUMN($AD$29),FALSE)*eurostat_totals[[#This Row],[2020 1]]</f>
        <v>0</v>
      </c>
      <c r="AM147" s="120">
        <f ca="1">VLOOKUP(eurostat_totals[[#This Row],[energy carrier EUCalc]],$AE$11:$BI$24,COLUMN()-COLUMN($AD$29),FALSE)*eurostat_totals[[#This Row],[2020 1]]</f>
        <v>0</v>
      </c>
      <c r="AN147" s="120">
        <f ca="1">VLOOKUP(eurostat_totals[[#This Row],[energy carrier EUCalc]],$AE$11:$BI$24,COLUMN()-COLUMN($AD$29),FALSE)*eurostat_totals[[#This Row],[2020 1]]</f>
        <v>0</v>
      </c>
      <c r="AO147" s="120">
        <f ca="1">VLOOKUP(eurostat_totals[[#This Row],[energy carrier EUCalc]],$AE$11:$BI$24,COLUMN()-COLUMN($AD$29),FALSE)*eurostat_totals[[#This Row],[2020 1]]</f>
        <v>0</v>
      </c>
      <c r="AP147" s="120">
        <f ca="1">VLOOKUP(eurostat_totals[[#This Row],[energy carrier EUCalc]],$AE$11:$BI$24,COLUMN()-COLUMN($AD$29),FALSE)*eurostat_totals[[#This Row],[2020 1]]</f>
        <v>0</v>
      </c>
      <c r="AQ147" s="120">
        <f ca="1">VLOOKUP(eurostat_totals[[#This Row],[energy carrier EUCalc]],$AE$11:$BI$24,COLUMN()-COLUMN($AD$29),FALSE)*eurostat_totals[[#This Row],[2020 1]]</f>
        <v>0</v>
      </c>
      <c r="AR147" s="117">
        <f ca="1">VLOOKUP(eurostat_totals[[#This Row],[energy carrier EUCalc]],$AE$11:$BI$24,COLUMN()-COLUMN($AD$29),FALSE)*eurostat_totals[[#This Row],[2020 1]]</f>
        <v>0</v>
      </c>
      <c r="AS147" s="117">
        <f ca="1">VLOOKUP(eurostat_totals[[#This Row],[energy carrier EUCalc]],$AE$11:$BI$24,COLUMN()-COLUMN($AD$29),FALSE)*eurostat_totals[[#This Row],[2020 1]]</f>
        <v>0</v>
      </c>
      <c r="AT147" s="117">
        <f ca="1">VLOOKUP(eurostat_totals[[#This Row],[energy carrier EUCalc]],$AE$11:$BI$24,COLUMN()-COLUMN($AD$29),FALSE)*eurostat_totals[[#This Row],[2020 1]]</f>
        <v>0</v>
      </c>
      <c r="AU147" s="117">
        <f ca="1">VLOOKUP(eurostat_totals[[#This Row],[energy carrier EUCalc]],$AE$11:$BI$24,COLUMN()-COLUMN($AD$29),FALSE)*eurostat_totals[[#This Row],[2020 1]]</f>
        <v>0</v>
      </c>
      <c r="AV147" s="117">
        <f ca="1">VLOOKUP(eurostat_totals[[#This Row],[energy carrier EUCalc]],$AE$11:$BI$24,COLUMN()-COLUMN($AD$29),FALSE)*eurostat_totals[[#This Row],[2020 1]]</f>
        <v>0</v>
      </c>
      <c r="AW147" s="117">
        <f ca="1">VLOOKUP(eurostat_totals[[#This Row],[energy carrier EUCalc]],$AE$11:$BI$24,COLUMN()-COLUMN($AD$29),FALSE)*eurostat_totals[[#This Row],[2020 1]]</f>
        <v>0</v>
      </c>
      <c r="AX147" s="117">
        <f ca="1">VLOOKUP(eurostat_totals[[#This Row],[energy carrier EUCalc]],$AE$11:$BI$24,COLUMN()-COLUMN($AD$29),FALSE)*eurostat_totals[[#This Row],[2020 1]]</f>
        <v>0</v>
      </c>
      <c r="AY147" s="117">
        <f ca="1">VLOOKUP(eurostat_totals[[#This Row],[energy carrier EUCalc]],$AE$11:$BI$24,COLUMN()-COLUMN($AD$29),FALSE)*eurostat_totals[[#This Row],[2020 1]]</f>
        <v>0</v>
      </c>
      <c r="AZ147" s="117">
        <f ca="1">VLOOKUP(eurostat_totals[[#This Row],[energy carrier EUCalc]],$AE$11:$BI$24,COLUMN()-COLUMN($AD$29),FALSE)*eurostat_totals[[#This Row],[2020 1]]</f>
        <v>0</v>
      </c>
      <c r="BA147" s="117">
        <f ca="1">VLOOKUP(eurostat_totals[[#This Row],[energy carrier EUCalc]],$AE$11:$BI$24,COLUMN()-COLUMN($AD$29),FALSE)*eurostat_totals[[#This Row],[2020 1]]</f>
        <v>0</v>
      </c>
      <c r="BB147" s="117">
        <f ca="1">VLOOKUP(eurostat_totals[[#This Row],[energy carrier EUCalc]],$AE$11:$BI$24,COLUMN()-COLUMN($AD$29),FALSE)*eurostat_totals[[#This Row],[2020 1]]</f>
        <v>0</v>
      </c>
      <c r="BC147" s="117">
        <f ca="1">VLOOKUP(eurostat_totals[[#This Row],[energy carrier EUCalc]],$AE$11:$BI$24,COLUMN()-COLUMN($AD$29),FALSE)*eurostat_totals[[#This Row],[2020 1]]</f>
        <v>0</v>
      </c>
      <c r="BD147" s="117">
        <f ca="1">VLOOKUP(eurostat_totals[[#This Row],[energy carrier EUCalc]],$AE$11:$BI$24,COLUMN()-COLUMN($AD$29),FALSE)*eurostat_totals[[#This Row],[2020 1]]</f>
        <v>0</v>
      </c>
      <c r="BE147" s="117">
        <f ca="1">VLOOKUP(eurostat_totals[[#This Row],[energy carrier EUCalc]],$AE$11:$BI$24,COLUMN()-COLUMN($AD$29),FALSE)*eurostat_totals[[#This Row],[2020 1]]</f>
        <v>0</v>
      </c>
      <c r="BF147" s="117">
        <f ca="1">VLOOKUP(eurostat_totals[[#This Row],[energy carrier EUCalc]],$AE$11:$BI$24,COLUMN()-COLUMN($AD$29),FALSE)*eurostat_totals[[#This Row],[2020 1]]</f>
        <v>0</v>
      </c>
      <c r="BG147" s="117">
        <f ca="1">VLOOKUP(eurostat_totals[[#This Row],[energy carrier EUCalc]],$AE$11:$BI$24,COLUMN()-COLUMN($AD$29),FALSE)*eurostat_totals[[#This Row],[2020 1]]</f>
        <v>0</v>
      </c>
      <c r="BH147" s="117">
        <f ca="1">VLOOKUP(eurostat_totals[[#This Row],[energy carrier EUCalc]],$AE$11:$BI$24,COLUMN()-COLUMN($AD$29),FALSE)*eurostat_totals[[#This Row],[2020 1]]</f>
        <v>0</v>
      </c>
      <c r="BI147" s="117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117" t="str">
        <f t="shared" si="121"/>
        <v>heat-ambientSerbia</v>
      </c>
      <c r="B148" s="6" t="s">
        <v>37</v>
      </c>
      <c r="C148" t="s">
        <v>74</v>
      </c>
      <c r="D148" s="120">
        <v>0</v>
      </c>
      <c r="E148" s="120">
        <v>0</v>
      </c>
      <c r="F148" s="120">
        <v>0</v>
      </c>
      <c r="G148" s="120">
        <v>0</v>
      </c>
      <c r="H148" s="120">
        <v>0</v>
      </c>
      <c r="I148" s="120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>
        <v>0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>
        <v>0</v>
      </c>
      <c r="AE148" s="120">
        <v>0</v>
      </c>
      <c r="AF148" s="120">
        <f t="shared" si="118"/>
        <v>0</v>
      </c>
      <c r="AG148" s="120">
        <f t="shared" si="119"/>
        <v>0</v>
      </c>
      <c r="AH148" s="120">
        <f t="shared" si="120"/>
        <v>0</v>
      </c>
      <c r="AI148" s="120">
        <f ca="1">VLOOKUP(eurostat_totals[[#This Row],[energy carrier EUCalc]],$AE$11:$BI$24,COLUMN()-COLUMN($AD$29),FALSE)*eurostat_totals[[#This Row],[2020 1]]</f>
        <v>0</v>
      </c>
      <c r="AJ148" s="120">
        <f ca="1">VLOOKUP(eurostat_totals[[#This Row],[energy carrier EUCalc]],$AE$11:$BI$24,COLUMN()-COLUMN($AD$29),FALSE)*eurostat_totals[[#This Row],[2020 1]]</f>
        <v>0</v>
      </c>
      <c r="AK148" s="120">
        <f ca="1">VLOOKUP(eurostat_totals[[#This Row],[energy carrier EUCalc]],$AE$11:$BI$24,COLUMN()-COLUMN($AD$29),FALSE)*eurostat_totals[[#This Row],[2020 1]]</f>
        <v>0</v>
      </c>
      <c r="AL148" s="120">
        <f ca="1">VLOOKUP(eurostat_totals[[#This Row],[energy carrier EUCalc]],$AE$11:$BI$24,COLUMN()-COLUMN($AD$29),FALSE)*eurostat_totals[[#This Row],[2020 1]]</f>
        <v>0</v>
      </c>
      <c r="AM148" s="120">
        <f ca="1">VLOOKUP(eurostat_totals[[#This Row],[energy carrier EUCalc]],$AE$11:$BI$24,COLUMN()-COLUMN($AD$29),FALSE)*eurostat_totals[[#This Row],[2020 1]]</f>
        <v>0</v>
      </c>
      <c r="AN148" s="120">
        <f ca="1">VLOOKUP(eurostat_totals[[#This Row],[energy carrier EUCalc]],$AE$11:$BI$24,COLUMN()-COLUMN($AD$29),FALSE)*eurostat_totals[[#This Row],[2020 1]]</f>
        <v>0</v>
      </c>
      <c r="AO148" s="120">
        <f ca="1">VLOOKUP(eurostat_totals[[#This Row],[energy carrier EUCalc]],$AE$11:$BI$24,COLUMN()-COLUMN($AD$29),FALSE)*eurostat_totals[[#This Row],[2020 1]]</f>
        <v>0</v>
      </c>
      <c r="AP148" s="120">
        <f ca="1">VLOOKUP(eurostat_totals[[#This Row],[energy carrier EUCalc]],$AE$11:$BI$24,COLUMN()-COLUMN($AD$29),FALSE)*eurostat_totals[[#This Row],[2020 1]]</f>
        <v>0</v>
      </c>
      <c r="AQ148" s="120">
        <f ca="1">VLOOKUP(eurostat_totals[[#This Row],[energy carrier EUCalc]],$AE$11:$BI$24,COLUMN()-COLUMN($AD$29),FALSE)*eurostat_totals[[#This Row],[2020 1]]</f>
        <v>0</v>
      </c>
      <c r="AR148" s="117">
        <f ca="1">VLOOKUP(eurostat_totals[[#This Row],[energy carrier EUCalc]],$AE$11:$BI$24,COLUMN()-COLUMN($AD$29),FALSE)*eurostat_totals[[#This Row],[2020 1]]</f>
        <v>0</v>
      </c>
      <c r="AS148" s="117">
        <f ca="1">VLOOKUP(eurostat_totals[[#This Row],[energy carrier EUCalc]],$AE$11:$BI$24,COLUMN()-COLUMN($AD$29),FALSE)*eurostat_totals[[#This Row],[2020 1]]</f>
        <v>0</v>
      </c>
      <c r="AT148" s="117">
        <f ca="1">VLOOKUP(eurostat_totals[[#This Row],[energy carrier EUCalc]],$AE$11:$BI$24,COLUMN()-COLUMN($AD$29),FALSE)*eurostat_totals[[#This Row],[2020 1]]</f>
        <v>0</v>
      </c>
      <c r="AU148" s="117">
        <f ca="1">VLOOKUP(eurostat_totals[[#This Row],[energy carrier EUCalc]],$AE$11:$BI$24,COLUMN()-COLUMN($AD$29),FALSE)*eurostat_totals[[#This Row],[2020 1]]</f>
        <v>0</v>
      </c>
      <c r="AV148" s="117">
        <f ca="1">VLOOKUP(eurostat_totals[[#This Row],[energy carrier EUCalc]],$AE$11:$BI$24,COLUMN()-COLUMN($AD$29),FALSE)*eurostat_totals[[#This Row],[2020 1]]</f>
        <v>0</v>
      </c>
      <c r="AW148" s="117">
        <f ca="1">VLOOKUP(eurostat_totals[[#This Row],[energy carrier EUCalc]],$AE$11:$BI$24,COLUMN()-COLUMN($AD$29),FALSE)*eurostat_totals[[#This Row],[2020 1]]</f>
        <v>0</v>
      </c>
      <c r="AX148" s="117">
        <f ca="1">VLOOKUP(eurostat_totals[[#This Row],[energy carrier EUCalc]],$AE$11:$BI$24,COLUMN()-COLUMN($AD$29),FALSE)*eurostat_totals[[#This Row],[2020 1]]</f>
        <v>0</v>
      </c>
      <c r="AY148" s="117">
        <f ca="1">VLOOKUP(eurostat_totals[[#This Row],[energy carrier EUCalc]],$AE$11:$BI$24,COLUMN()-COLUMN($AD$29),FALSE)*eurostat_totals[[#This Row],[2020 1]]</f>
        <v>0</v>
      </c>
      <c r="AZ148" s="117">
        <f ca="1">VLOOKUP(eurostat_totals[[#This Row],[energy carrier EUCalc]],$AE$11:$BI$24,COLUMN()-COLUMN($AD$29),FALSE)*eurostat_totals[[#This Row],[2020 1]]</f>
        <v>0</v>
      </c>
      <c r="BA148" s="117">
        <f ca="1">VLOOKUP(eurostat_totals[[#This Row],[energy carrier EUCalc]],$AE$11:$BI$24,COLUMN()-COLUMN($AD$29),FALSE)*eurostat_totals[[#This Row],[2020 1]]</f>
        <v>0</v>
      </c>
      <c r="BB148" s="117">
        <f ca="1">VLOOKUP(eurostat_totals[[#This Row],[energy carrier EUCalc]],$AE$11:$BI$24,COLUMN()-COLUMN($AD$29),FALSE)*eurostat_totals[[#This Row],[2020 1]]</f>
        <v>0</v>
      </c>
      <c r="BC148" s="117">
        <f ca="1">VLOOKUP(eurostat_totals[[#This Row],[energy carrier EUCalc]],$AE$11:$BI$24,COLUMN()-COLUMN($AD$29),FALSE)*eurostat_totals[[#This Row],[2020 1]]</f>
        <v>0</v>
      </c>
      <c r="BD148" s="117">
        <f ca="1">VLOOKUP(eurostat_totals[[#This Row],[energy carrier EUCalc]],$AE$11:$BI$24,COLUMN()-COLUMN($AD$29),FALSE)*eurostat_totals[[#This Row],[2020 1]]</f>
        <v>0</v>
      </c>
      <c r="BE148" s="117">
        <f ca="1">VLOOKUP(eurostat_totals[[#This Row],[energy carrier EUCalc]],$AE$11:$BI$24,COLUMN()-COLUMN($AD$29),FALSE)*eurostat_totals[[#This Row],[2020 1]]</f>
        <v>0</v>
      </c>
      <c r="BF148" s="117">
        <f ca="1">VLOOKUP(eurostat_totals[[#This Row],[energy carrier EUCalc]],$AE$11:$BI$24,COLUMN()-COLUMN($AD$29),FALSE)*eurostat_totals[[#This Row],[2020 1]]</f>
        <v>0</v>
      </c>
      <c r="BG148" s="117">
        <f ca="1">VLOOKUP(eurostat_totals[[#This Row],[energy carrier EUCalc]],$AE$11:$BI$24,COLUMN()-COLUMN($AD$29),FALSE)*eurostat_totals[[#This Row],[2020 1]]</f>
        <v>0</v>
      </c>
      <c r="BH148" s="117">
        <f ca="1">VLOOKUP(eurostat_totals[[#This Row],[energy carrier EUCalc]],$AE$11:$BI$24,COLUMN()-COLUMN($AD$29),FALSE)*eurostat_totals[[#This Row],[2020 1]]</f>
        <v>0</v>
      </c>
      <c r="BI148" s="117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117" t="str">
        <f t="shared" si="121"/>
        <v>heat-ambientSlovakia</v>
      </c>
      <c r="B149" s="6" t="s">
        <v>37</v>
      </c>
      <c r="C149" t="s">
        <v>20</v>
      </c>
      <c r="D149" s="120">
        <v>0</v>
      </c>
      <c r="E149" s="120">
        <v>0</v>
      </c>
      <c r="F149" s="120">
        <v>0</v>
      </c>
      <c r="G149" s="120">
        <v>0</v>
      </c>
      <c r="H149" s="120">
        <v>0</v>
      </c>
      <c r="I149" s="120">
        <v>0</v>
      </c>
      <c r="J149" s="120">
        <v>0</v>
      </c>
      <c r="K149" s="120">
        <v>0</v>
      </c>
      <c r="L149" s="120">
        <v>0</v>
      </c>
      <c r="M149" s="120">
        <v>0</v>
      </c>
      <c r="N149" s="120">
        <v>0</v>
      </c>
      <c r="O149" s="120">
        <v>0</v>
      </c>
      <c r="P149" s="120">
        <v>0</v>
      </c>
      <c r="Q149" s="120">
        <v>0</v>
      </c>
      <c r="R149" s="120">
        <v>0</v>
      </c>
      <c r="S149" s="120">
        <v>0</v>
      </c>
      <c r="T149" s="120">
        <v>0</v>
      </c>
      <c r="U149" s="120">
        <v>0</v>
      </c>
      <c r="V149" s="120">
        <v>0</v>
      </c>
      <c r="W149" s="120">
        <v>0</v>
      </c>
      <c r="X149" s="120">
        <v>0</v>
      </c>
      <c r="Y149" s="120">
        <v>0</v>
      </c>
      <c r="Z149" s="120">
        <v>0</v>
      </c>
      <c r="AA149" s="120">
        <v>0</v>
      </c>
      <c r="AB149" s="120">
        <v>0</v>
      </c>
      <c r="AC149" s="120">
        <v>0</v>
      </c>
      <c r="AD149" s="120">
        <v>0</v>
      </c>
      <c r="AE149" s="120">
        <v>0</v>
      </c>
      <c r="AF149" s="120">
        <f t="shared" si="118"/>
        <v>0</v>
      </c>
      <c r="AG149" s="120">
        <f t="shared" si="119"/>
        <v>0</v>
      </c>
      <c r="AH149" s="120">
        <f t="shared" si="120"/>
        <v>0</v>
      </c>
      <c r="AI149" s="120">
        <f ca="1">VLOOKUP(eurostat_totals[[#This Row],[energy carrier EUCalc]],$AE$11:$BI$24,COLUMN()-COLUMN($AD$29),FALSE)*eurostat_totals[[#This Row],[2020 1]]</f>
        <v>0</v>
      </c>
      <c r="AJ149" s="120">
        <f ca="1">VLOOKUP(eurostat_totals[[#This Row],[energy carrier EUCalc]],$AE$11:$BI$24,COLUMN()-COLUMN($AD$29),FALSE)*eurostat_totals[[#This Row],[2020 1]]</f>
        <v>0</v>
      </c>
      <c r="AK149" s="120">
        <f ca="1">VLOOKUP(eurostat_totals[[#This Row],[energy carrier EUCalc]],$AE$11:$BI$24,COLUMN()-COLUMN($AD$29),FALSE)*eurostat_totals[[#This Row],[2020 1]]</f>
        <v>0</v>
      </c>
      <c r="AL149" s="120">
        <f ca="1">VLOOKUP(eurostat_totals[[#This Row],[energy carrier EUCalc]],$AE$11:$BI$24,COLUMN()-COLUMN($AD$29),FALSE)*eurostat_totals[[#This Row],[2020 1]]</f>
        <v>0</v>
      </c>
      <c r="AM149" s="120">
        <f ca="1">VLOOKUP(eurostat_totals[[#This Row],[energy carrier EUCalc]],$AE$11:$BI$24,COLUMN()-COLUMN($AD$29),FALSE)*eurostat_totals[[#This Row],[2020 1]]</f>
        <v>0</v>
      </c>
      <c r="AN149" s="120">
        <f ca="1">VLOOKUP(eurostat_totals[[#This Row],[energy carrier EUCalc]],$AE$11:$BI$24,COLUMN()-COLUMN($AD$29),FALSE)*eurostat_totals[[#This Row],[2020 1]]</f>
        <v>0</v>
      </c>
      <c r="AO149" s="120">
        <f ca="1">VLOOKUP(eurostat_totals[[#This Row],[energy carrier EUCalc]],$AE$11:$BI$24,COLUMN()-COLUMN($AD$29),FALSE)*eurostat_totals[[#This Row],[2020 1]]</f>
        <v>0</v>
      </c>
      <c r="AP149" s="120">
        <f ca="1">VLOOKUP(eurostat_totals[[#This Row],[energy carrier EUCalc]],$AE$11:$BI$24,COLUMN()-COLUMN($AD$29),FALSE)*eurostat_totals[[#This Row],[2020 1]]</f>
        <v>0</v>
      </c>
      <c r="AQ149" s="120">
        <f ca="1">VLOOKUP(eurostat_totals[[#This Row],[energy carrier EUCalc]],$AE$11:$BI$24,COLUMN()-COLUMN($AD$29),FALSE)*eurostat_totals[[#This Row],[2020 1]]</f>
        <v>0</v>
      </c>
      <c r="AR149" s="117">
        <f ca="1">VLOOKUP(eurostat_totals[[#This Row],[energy carrier EUCalc]],$AE$11:$BI$24,COLUMN()-COLUMN($AD$29),FALSE)*eurostat_totals[[#This Row],[2020 1]]</f>
        <v>0</v>
      </c>
      <c r="AS149" s="117">
        <f ca="1">VLOOKUP(eurostat_totals[[#This Row],[energy carrier EUCalc]],$AE$11:$BI$24,COLUMN()-COLUMN($AD$29),FALSE)*eurostat_totals[[#This Row],[2020 1]]</f>
        <v>0</v>
      </c>
      <c r="AT149" s="117">
        <f ca="1">VLOOKUP(eurostat_totals[[#This Row],[energy carrier EUCalc]],$AE$11:$BI$24,COLUMN()-COLUMN($AD$29),FALSE)*eurostat_totals[[#This Row],[2020 1]]</f>
        <v>0</v>
      </c>
      <c r="AU149" s="117">
        <f ca="1">VLOOKUP(eurostat_totals[[#This Row],[energy carrier EUCalc]],$AE$11:$BI$24,COLUMN()-COLUMN($AD$29),FALSE)*eurostat_totals[[#This Row],[2020 1]]</f>
        <v>0</v>
      </c>
      <c r="AV149" s="117">
        <f ca="1">VLOOKUP(eurostat_totals[[#This Row],[energy carrier EUCalc]],$AE$11:$BI$24,COLUMN()-COLUMN($AD$29),FALSE)*eurostat_totals[[#This Row],[2020 1]]</f>
        <v>0</v>
      </c>
      <c r="AW149" s="117">
        <f ca="1">VLOOKUP(eurostat_totals[[#This Row],[energy carrier EUCalc]],$AE$11:$BI$24,COLUMN()-COLUMN($AD$29),FALSE)*eurostat_totals[[#This Row],[2020 1]]</f>
        <v>0</v>
      </c>
      <c r="AX149" s="117">
        <f ca="1">VLOOKUP(eurostat_totals[[#This Row],[energy carrier EUCalc]],$AE$11:$BI$24,COLUMN()-COLUMN($AD$29),FALSE)*eurostat_totals[[#This Row],[2020 1]]</f>
        <v>0</v>
      </c>
      <c r="AY149" s="117">
        <f ca="1">VLOOKUP(eurostat_totals[[#This Row],[energy carrier EUCalc]],$AE$11:$BI$24,COLUMN()-COLUMN($AD$29),FALSE)*eurostat_totals[[#This Row],[2020 1]]</f>
        <v>0</v>
      </c>
      <c r="AZ149" s="117">
        <f ca="1">VLOOKUP(eurostat_totals[[#This Row],[energy carrier EUCalc]],$AE$11:$BI$24,COLUMN()-COLUMN($AD$29),FALSE)*eurostat_totals[[#This Row],[2020 1]]</f>
        <v>0</v>
      </c>
      <c r="BA149" s="117">
        <f ca="1">VLOOKUP(eurostat_totals[[#This Row],[energy carrier EUCalc]],$AE$11:$BI$24,COLUMN()-COLUMN($AD$29),FALSE)*eurostat_totals[[#This Row],[2020 1]]</f>
        <v>0</v>
      </c>
      <c r="BB149" s="117">
        <f ca="1">VLOOKUP(eurostat_totals[[#This Row],[energy carrier EUCalc]],$AE$11:$BI$24,COLUMN()-COLUMN($AD$29),FALSE)*eurostat_totals[[#This Row],[2020 1]]</f>
        <v>0</v>
      </c>
      <c r="BC149" s="117">
        <f ca="1">VLOOKUP(eurostat_totals[[#This Row],[energy carrier EUCalc]],$AE$11:$BI$24,COLUMN()-COLUMN($AD$29),FALSE)*eurostat_totals[[#This Row],[2020 1]]</f>
        <v>0</v>
      </c>
      <c r="BD149" s="117">
        <f ca="1">VLOOKUP(eurostat_totals[[#This Row],[energy carrier EUCalc]],$AE$11:$BI$24,COLUMN()-COLUMN($AD$29),FALSE)*eurostat_totals[[#This Row],[2020 1]]</f>
        <v>0</v>
      </c>
      <c r="BE149" s="117">
        <f ca="1">VLOOKUP(eurostat_totals[[#This Row],[energy carrier EUCalc]],$AE$11:$BI$24,COLUMN()-COLUMN($AD$29),FALSE)*eurostat_totals[[#This Row],[2020 1]]</f>
        <v>0</v>
      </c>
      <c r="BF149" s="117">
        <f ca="1">VLOOKUP(eurostat_totals[[#This Row],[energy carrier EUCalc]],$AE$11:$BI$24,COLUMN()-COLUMN($AD$29),FALSE)*eurostat_totals[[#This Row],[2020 1]]</f>
        <v>0</v>
      </c>
      <c r="BG149" s="117">
        <f ca="1">VLOOKUP(eurostat_totals[[#This Row],[energy carrier EUCalc]],$AE$11:$BI$24,COLUMN()-COLUMN($AD$29),FALSE)*eurostat_totals[[#This Row],[2020 1]]</f>
        <v>0</v>
      </c>
      <c r="BH149" s="117">
        <f ca="1">VLOOKUP(eurostat_totals[[#This Row],[energy carrier EUCalc]],$AE$11:$BI$24,COLUMN()-COLUMN($AD$29),FALSE)*eurostat_totals[[#This Row],[2020 1]]</f>
        <v>0</v>
      </c>
      <c r="BI149" s="117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117" t="str">
        <f t="shared" si="121"/>
        <v>heat-ambientSlovenia</v>
      </c>
      <c r="B150" s="6" t="s">
        <v>37</v>
      </c>
      <c r="C150" t="s">
        <v>26</v>
      </c>
      <c r="D150" s="120">
        <v>0</v>
      </c>
      <c r="E150" s="120">
        <v>0</v>
      </c>
      <c r="F150" s="120">
        <v>0</v>
      </c>
      <c r="G150" s="120">
        <v>0</v>
      </c>
      <c r="H150" s="120">
        <v>0</v>
      </c>
      <c r="I150" s="120">
        <v>0</v>
      </c>
      <c r="J150" s="120">
        <v>0</v>
      </c>
      <c r="K150" s="120">
        <v>0</v>
      </c>
      <c r="L150" s="120">
        <v>0</v>
      </c>
      <c r="M150" s="120">
        <v>0</v>
      </c>
      <c r="N150" s="120">
        <v>0</v>
      </c>
      <c r="O150" s="120">
        <v>0</v>
      </c>
      <c r="P150" s="120">
        <v>0</v>
      </c>
      <c r="Q150" s="120">
        <v>0</v>
      </c>
      <c r="R150" s="120">
        <v>0</v>
      </c>
      <c r="S150" s="120">
        <v>0</v>
      </c>
      <c r="T150" s="120">
        <v>0</v>
      </c>
      <c r="U150" s="120">
        <v>0</v>
      </c>
      <c r="V150" s="120">
        <v>0</v>
      </c>
      <c r="W150" s="120">
        <v>0</v>
      </c>
      <c r="X150" s="120">
        <v>0</v>
      </c>
      <c r="Y150" s="120">
        <v>0</v>
      </c>
      <c r="Z150" s="120">
        <v>0</v>
      </c>
      <c r="AA150" s="120">
        <v>0</v>
      </c>
      <c r="AB150" s="120">
        <v>0</v>
      </c>
      <c r="AC150" s="120">
        <v>0</v>
      </c>
      <c r="AD150" s="120">
        <v>0</v>
      </c>
      <c r="AE150" s="120">
        <v>0</v>
      </c>
      <c r="AF150" s="120">
        <f t="shared" si="118"/>
        <v>0</v>
      </c>
      <c r="AG150" s="120">
        <f t="shared" si="119"/>
        <v>0</v>
      </c>
      <c r="AH150" s="120">
        <f t="shared" si="120"/>
        <v>0</v>
      </c>
      <c r="AI150" s="120">
        <f ca="1">VLOOKUP(eurostat_totals[[#This Row],[energy carrier EUCalc]],$AE$11:$BI$24,COLUMN()-COLUMN($AD$29),FALSE)*eurostat_totals[[#This Row],[2020 1]]</f>
        <v>0</v>
      </c>
      <c r="AJ150" s="120">
        <f ca="1">VLOOKUP(eurostat_totals[[#This Row],[energy carrier EUCalc]],$AE$11:$BI$24,COLUMN()-COLUMN($AD$29),FALSE)*eurostat_totals[[#This Row],[2020 1]]</f>
        <v>0</v>
      </c>
      <c r="AK150" s="120">
        <f ca="1">VLOOKUP(eurostat_totals[[#This Row],[energy carrier EUCalc]],$AE$11:$BI$24,COLUMN()-COLUMN($AD$29),FALSE)*eurostat_totals[[#This Row],[2020 1]]</f>
        <v>0</v>
      </c>
      <c r="AL150" s="120">
        <f ca="1">VLOOKUP(eurostat_totals[[#This Row],[energy carrier EUCalc]],$AE$11:$BI$24,COLUMN()-COLUMN($AD$29),FALSE)*eurostat_totals[[#This Row],[2020 1]]</f>
        <v>0</v>
      </c>
      <c r="AM150" s="120">
        <f ca="1">VLOOKUP(eurostat_totals[[#This Row],[energy carrier EUCalc]],$AE$11:$BI$24,COLUMN()-COLUMN($AD$29),FALSE)*eurostat_totals[[#This Row],[2020 1]]</f>
        <v>0</v>
      </c>
      <c r="AN150" s="120">
        <f ca="1">VLOOKUP(eurostat_totals[[#This Row],[energy carrier EUCalc]],$AE$11:$BI$24,COLUMN()-COLUMN($AD$29),FALSE)*eurostat_totals[[#This Row],[2020 1]]</f>
        <v>0</v>
      </c>
      <c r="AO150" s="120">
        <f ca="1">VLOOKUP(eurostat_totals[[#This Row],[energy carrier EUCalc]],$AE$11:$BI$24,COLUMN()-COLUMN($AD$29),FALSE)*eurostat_totals[[#This Row],[2020 1]]</f>
        <v>0</v>
      </c>
      <c r="AP150" s="120">
        <f ca="1">VLOOKUP(eurostat_totals[[#This Row],[energy carrier EUCalc]],$AE$11:$BI$24,COLUMN()-COLUMN($AD$29),FALSE)*eurostat_totals[[#This Row],[2020 1]]</f>
        <v>0</v>
      </c>
      <c r="AQ150" s="120">
        <f ca="1">VLOOKUP(eurostat_totals[[#This Row],[energy carrier EUCalc]],$AE$11:$BI$24,COLUMN()-COLUMN($AD$29),FALSE)*eurostat_totals[[#This Row],[2020 1]]</f>
        <v>0</v>
      </c>
      <c r="AR150" s="117">
        <f ca="1">VLOOKUP(eurostat_totals[[#This Row],[energy carrier EUCalc]],$AE$11:$BI$24,COLUMN()-COLUMN($AD$29),FALSE)*eurostat_totals[[#This Row],[2020 1]]</f>
        <v>0</v>
      </c>
      <c r="AS150" s="117">
        <f ca="1">VLOOKUP(eurostat_totals[[#This Row],[energy carrier EUCalc]],$AE$11:$BI$24,COLUMN()-COLUMN($AD$29),FALSE)*eurostat_totals[[#This Row],[2020 1]]</f>
        <v>0</v>
      </c>
      <c r="AT150" s="117">
        <f ca="1">VLOOKUP(eurostat_totals[[#This Row],[energy carrier EUCalc]],$AE$11:$BI$24,COLUMN()-COLUMN($AD$29),FALSE)*eurostat_totals[[#This Row],[2020 1]]</f>
        <v>0</v>
      </c>
      <c r="AU150" s="117">
        <f ca="1">VLOOKUP(eurostat_totals[[#This Row],[energy carrier EUCalc]],$AE$11:$BI$24,COLUMN()-COLUMN($AD$29),FALSE)*eurostat_totals[[#This Row],[2020 1]]</f>
        <v>0</v>
      </c>
      <c r="AV150" s="117">
        <f ca="1">VLOOKUP(eurostat_totals[[#This Row],[energy carrier EUCalc]],$AE$11:$BI$24,COLUMN()-COLUMN($AD$29),FALSE)*eurostat_totals[[#This Row],[2020 1]]</f>
        <v>0</v>
      </c>
      <c r="AW150" s="117">
        <f ca="1">VLOOKUP(eurostat_totals[[#This Row],[energy carrier EUCalc]],$AE$11:$BI$24,COLUMN()-COLUMN($AD$29),FALSE)*eurostat_totals[[#This Row],[2020 1]]</f>
        <v>0</v>
      </c>
      <c r="AX150" s="117">
        <f ca="1">VLOOKUP(eurostat_totals[[#This Row],[energy carrier EUCalc]],$AE$11:$BI$24,COLUMN()-COLUMN($AD$29),FALSE)*eurostat_totals[[#This Row],[2020 1]]</f>
        <v>0</v>
      </c>
      <c r="AY150" s="117">
        <f ca="1">VLOOKUP(eurostat_totals[[#This Row],[energy carrier EUCalc]],$AE$11:$BI$24,COLUMN()-COLUMN($AD$29),FALSE)*eurostat_totals[[#This Row],[2020 1]]</f>
        <v>0</v>
      </c>
      <c r="AZ150" s="117">
        <f ca="1">VLOOKUP(eurostat_totals[[#This Row],[energy carrier EUCalc]],$AE$11:$BI$24,COLUMN()-COLUMN($AD$29),FALSE)*eurostat_totals[[#This Row],[2020 1]]</f>
        <v>0</v>
      </c>
      <c r="BA150" s="117">
        <f ca="1">VLOOKUP(eurostat_totals[[#This Row],[energy carrier EUCalc]],$AE$11:$BI$24,COLUMN()-COLUMN($AD$29),FALSE)*eurostat_totals[[#This Row],[2020 1]]</f>
        <v>0</v>
      </c>
      <c r="BB150" s="117">
        <f ca="1">VLOOKUP(eurostat_totals[[#This Row],[energy carrier EUCalc]],$AE$11:$BI$24,COLUMN()-COLUMN($AD$29),FALSE)*eurostat_totals[[#This Row],[2020 1]]</f>
        <v>0</v>
      </c>
      <c r="BC150" s="117">
        <f ca="1">VLOOKUP(eurostat_totals[[#This Row],[energy carrier EUCalc]],$AE$11:$BI$24,COLUMN()-COLUMN($AD$29),FALSE)*eurostat_totals[[#This Row],[2020 1]]</f>
        <v>0</v>
      </c>
      <c r="BD150" s="117">
        <f ca="1">VLOOKUP(eurostat_totals[[#This Row],[energy carrier EUCalc]],$AE$11:$BI$24,COLUMN()-COLUMN($AD$29),FALSE)*eurostat_totals[[#This Row],[2020 1]]</f>
        <v>0</v>
      </c>
      <c r="BE150" s="117">
        <f ca="1">VLOOKUP(eurostat_totals[[#This Row],[energy carrier EUCalc]],$AE$11:$BI$24,COLUMN()-COLUMN($AD$29),FALSE)*eurostat_totals[[#This Row],[2020 1]]</f>
        <v>0</v>
      </c>
      <c r="BF150" s="117">
        <f ca="1">VLOOKUP(eurostat_totals[[#This Row],[energy carrier EUCalc]],$AE$11:$BI$24,COLUMN()-COLUMN($AD$29),FALSE)*eurostat_totals[[#This Row],[2020 1]]</f>
        <v>0</v>
      </c>
      <c r="BG150" s="117">
        <f ca="1">VLOOKUP(eurostat_totals[[#This Row],[energy carrier EUCalc]],$AE$11:$BI$24,COLUMN()-COLUMN($AD$29),FALSE)*eurostat_totals[[#This Row],[2020 1]]</f>
        <v>0</v>
      </c>
      <c r="BH150" s="117">
        <f ca="1">VLOOKUP(eurostat_totals[[#This Row],[energy carrier EUCalc]],$AE$11:$BI$24,COLUMN()-COLUMN($AD$29),FALSE)*eurostat_totals[[#This Row],[2020 1]]</f>
        <v>0</v>
      </c>
      <c r="BI150" s="117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117" t="str">
        <f t="shared" si="121"/>
        <v>heat-ambientSpain</v>
      </c>
      <c r="B151" s="6" t="s">
        <v>37</v>
      </c>
      <c r="C151" t="s">
        <v>7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>
        <v>0</v>
      </c>
      <c r="M151" s="120">
        <v>0</v>
      </c>
      <c r="N151" s="120">
        <v>0</v>
      </c>
      <c r="O151" s="120">
        <v>0</v>
      </c>
      <c r="P151" s="120">
        <v>0</v>
      </c>
      <c r="Q151" s="120">
        <v>0</v>
      </c>
      <c r="R151" s="120">
        <v>0</v>
      </c>
      <c r="S151" s="120">
        <v>0</v>
      </c>
      <c r="T151" s="120">
        <v>0</v>
      </c>
      <c r="U151" s="120">
        <v>0</v>
      </c>
      <c r="V151" s="120">
        <v>0</v>
      </c>
      <c r="W151" s="120">
        <v>0</v>
      </c>
      <c r="X151" s="120">
        <v>0</v>
      </c>
      <c r="Y151" s="120">
        <v>0</v>
      </c>
      <c r="Z151" s="120">
        <v>0</v>
      </c>
      <c r="AA151" s="120">
        <v>0</v>
      </c>
      <c r="AB151" s="120">
        <v>825.83467000000007</v>
      </c>
      <c r="AC151" s="120">
        <v>1011.1122</v>
      </c>
      <c r="AD151" s="120">
        <v>1206.11241</v>
      </c>
      <c r="AE151" s="120">
        <v>1425.2797600000001</v>
      </c>
      <c r="AF151" s="120">
        <f t="shared" si="118"/>
        <v>1710.3357120000001</v>
      </c>
      <c r="AG151" s="120">
        <f t="shared" si="119"/>
        <v>2052.4028544000003</v>
      </c>
      <c r="AH151" s="120">
        <f t="shared" si="120"/>
        <v>2297.7164912800004</v>
      </c>
      <c r="AI151" s="120">
        <f ca="1">VLOOKUP(eurostat_totals[[#This Row],[energy carrier EUCalc]],$AE$11:$BI$24,COLUMN()-COLUMN($AD$29),FALSE)*eurostat_totals[[#This Row],[2020 1]]</f>
        <v>459.54329825600007</v>
      </c>
      <c r="AJ151" s="120">
        <f ca="1">VLOOKUP(eurostat_totals[[#This Row],[energy carrier EUCalc]],$AE$11:$BI$24,COLUMN()-COLUMN($AD$29),FALSE)*eurostat_totals[[#This Row],[2020 1]]</f>
        <v>459.54329825600007</v>
      </c>
      <c r="AK151" s="120">
        <f ca="1">VLOOKUP(eurostat_totals[[#This Row],[energy carrier EUCalc]],$AE$11:$BI$24,COLUMN()-COLUMN($AD$29),FALSE)*eurostat_totals[[#This Row],[2020 1]]</f>
        <v>459.54329825600007</v>
      </c>
      <c r="AL151" s="120">
        <f ca="1">VLOOKUP(eurostat_totals[[#This Row],[energy carrier EUCalc]],$AE$11:$BI$24,COLUMN()-COLUMN($AD$29),FALSE)*eurostat_totals[[#This Row],[2020 1]]</f>
        <v>459.54329825600007</v>
      </c>
      <c r="AM151" s="120">
        <f ca="1">VLOOKUP(eurostat_totals[[#This Row],[energy carrier EUCalc]],$AE$11:$BI$24,COLUMN()-COLUMN($AD$29),FALSE)*eurostat_totals[[#This Row],[2020 1]]</f>
        <v>459.54329825600007</v>
      </c>
      <c r="AN151" s="120">
        <f ca="1">VLOOKUP(eurostat_totals[[#This Row],[energy carrier EUCalc]],$AE$11:$BI$24,COLUMN()-COLUMN($AD$29),FALSE)*eurostat_totals[[#This Row],[2020 1]]</f>
        <v>459.54329825600007</v>
      </c>
      <c r="AO151" s="120">
        <f ca="1">VLOOKUP(eurostat_totals[[#This Row],[energy carrier EUCalc]],$AE$11:$BI$24,COLUMN()-COLUMN($AD$29),FALSE)*eurostat_totals[[#This Row],[2020 1]]</f>
        <v>638.25458091111125</v>
      </c>
      <c r="AP151" s="120">
        <f ca="1">VLOOKUP(eurostat_totals[[#This Row],[energy carrier EUCalc]],$AE$11:$BI$24,COLUMN()-COLUMN($AD$29),FALSE)*eurostat_totals[[#This Row],[2020 1]]</f>
        <v>638.25458091111125</v>
      </c>
      <c r="AQ151" s="120">
        <f ca="1">VLOOKUP(eurostat_totals[[#This Row],[energy carrier EUCalc]],$AE$11:$BI$24,COLUMN()-COLUMN($AD$29),FALSE)*eurostat_totals[[#This Row],[2020 1]]</f>
        <v>638.25458091111125</v>
      </c>
      <c r="AR151" s="117">
        <f ca="1">VLOOKUP(eurostat_totals[[#This Row],[energy carrier EUCalc]],$AE$11:$BI$24,COLUMN()-COLUMN($AD$29),FALSE)*eurostat_totals[[#This Row],[2020 1]]</f>
        <v>638.25458091111125</v>
      </c>
      <c r="AS151" s="117">
        <f ca="1">VLOOKUP(eurostat_totals[[#This Row],[energy carrier EUCalc]],$AE$11:$BI$24,COLUMN()-COLUMN($AD$29),FALSE)*eurostat_totals[[#This Row],[2020 1]]</f>
        <v>638.25458091111125</v>
      </c>
      <c r="AT151" s="117">
        <f ca="1">VLOOKUP(eurostat_totals[[#This Row],[energy carrier EUCalc]],$AE$11:$BI$24,COLUMN()-COLUMN($AD$29),FALSE)*eurostat_totals[[#This Row],[2020 1]]</f>
        <v>638.25458091111125</v>
      </c>
      <c r="AU151" s="117">
        <f ca="1">VLOOKUP(eurostat_totals[[#This Row],[energy carrier EUCalc]],$AE$11:$BI$24,COLUMN()-COLUMN($AD$29),FALSE)*eurostat_totals[[#This Row],[2020 1]]</f>
        <v>638.25458091111125</v>
      </c>
      <c r="AV151" s="117">
        <f ca="1">VLOOKUP(eurostat_totals[[#This Row],[energy carrier EUCalc]],$AE$11:$BI$24,COLUMN()-COLUMN($AD$29),FALSE)*eurostat_totals[[#This Row],[2020 1]]</f>
        <v>829.73095518444472</v>
      </c>
      <c r="AW151" s="117">
        <f ca="1">VLOOKUP(eurostat_totals[[#This Row],[energy carrier EUCalc]],$AE$11:$BI$24,COLUMN()-COLUMN($AD$29),FALSE)*eurostat_totals[[#This Row],[2020 1]]</f>
        <v>829.73095518444472</v>
      </c>
      <c r="AX151" s="117">
        <f ca="1">VLOOKUP(eurostat_totals[[#This Row],[energy carrier EUCalc]],$AE$11:$BI$24,COLUMN()-COLUMN($AD$29),FALSE)*eurostat_totals[[#This Row],[2020 1]]</f>
        <v>829.73095518444472</v>
      </c>
      <c r="AY151" s="117">
        <f ca="1">VLOOKUP(eurostat_totals[[#This Row],[energy carrier EUCalc]],$AE$11:$BI$24,COLUMN()-COLUMN($AD$29),FALSE)*eurostat_totals[[#This Row],[2020 1]]</f>
        <v>829.73095518444472</v>
      </c>
      <c r="AZ151" s="117">
        <f ca="1">VLOOKUP(eurostat_totals[[#This Row],[energy carrier EUCalc]],$AE$11:$BI$24,COLUMN()-COLUMN($AD$29),FALSE)*eurostat_totals[[#This Row],[2020 1]]</f>
        <v>829.73095518444472</v>
      </c>
      <c r="BA151" s="117">
        <f ca="1">VLOOKUP(eurostat_totals[[#This Row],[energy carrier EUCalc]],$AE$11:$BI$24,COLUMN()-COLUMN($AD$29),FALSE)*eurostat_totals[[#This Row],[2020 1]]</f>
        <v>829.73095518444472</v>
      </c>
      <c r="BB151" s="117">
        <f ca="1">VLOOKUP(eurostat_totals[[#This Row],[energy carrier EUCalc]],$AE$11:$BI$24,COLUMN()-COLUMN($AD$29),FALSE)*eurostat_totals[[#This Row],[2020 1]]</f>
        <v>829.73095518444472</v>
      </c>
      <c r="BC151" s="117">
        <f ca="1">VLOOKUP(eurostat_totals[[#This Row],[energy carrier EUCalc]],$AE$11:$BI$24,COLUMN()-COLUMN($AD$29),FALSE)*eurostat_totals[[#This Row],[2020 1]]</f>
        <v>1206.3011579219999</v>
      </c>
      <c r="BD151" s="117">
        <f ca="1">VLOOKUP(eurostat_totals[[#This Row],[energy carrier EUCalc]],$AE$11:$BI$24,COLUMN()-COLUMN($AD$29),FALSE)*eurostat_totals[[#This Row],[2020 1]]</f>
        <v>1206.3011579219999</v>
      </c>
      <c r="BE151" s="117">
        <f ca="1">VLOOKUP(eurostat_totals[[#This Row],[energy carrier EUCalc]],$AE$11:$BI$24,COLUMN()-COLUMN($AD$29),FALSE)*eurostat_totals[[#This Row],[2020 1]]</f>
        <v>1206.3011579219999</v>
      </c>
      <c r="BF151" s="117">
        <f ca="1">VLOOKUP(eurostat_totals[[#This Row],[energy carrier EUCalc]],$AE$11:$BI$24,COLUMN()-COLUMN($AD$29),FALSE)*eurostat_totals[[#This Row],[2020 1]]</f>
        <v>1206.3011579219999</v>
      </c>
      <c r="BG151" s="117">
        <f ca="1">VLOOKUP(eurostat_totals[[#This Row],[energy carrier EUCalc]],$AE$11:$BI$24,COLUMN()-COLUMN($AD$29),FALSE)*eurostat_totals[[#This Row],[2020 1]]</f>
        <v>1206.3011579219999</v>
      </c>
      <c r="BH151" s="117">
        <f ca="1">VLOOKUP(eurostat_totals[[#This Row],[energy carrier EUCalc]],$AE$11:$BI$24,COLUMN()-COLUMN($AD$29),FALSE)*eurostat_totals[[#This Row],[2020 1]]</f>
        <v>1206.3011579219999</v>
      </c>
      <c r="BI151" s="117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117" t="str">
        <f t="shared" si="121"/>
        <v>heat-ambientSweden</v>
      </c>
      <c r="B152" s="6" t="s">
        <v>37</v>
      </c>
      <c r="C152" t="s">
        <v>9</v>
      </c>
      <c r="D152" s="120">
        <v>0</v>
      </c>
      <c r="E152" s="120">
        <v>0</v>
      </c>
      <c r="F152" s="120">
        <v>0</v>
      </c>
      <c r="G152" s="120">
        <v>0</v>
      </c>
      <c r="H152" s="120">
        <v>0</v>
      </c>
      <c r="I152" s="120">
        <v>0</v>
      </c>
      <c r="J152" s="120">
        <v>0</v>
      </c>
      <c r="K152" s="120">
        <v>0</v>
      </c>
      <c r="L152" s="120">
        <v>0</v>
      </c>
      <c r="M152" s="120">
        <v>0</v>
      </c>
      <c r="N152" s="120">
        <v>0</v>
      </c>
      <c r="O152" s="120">
        <v>0</v>
      </c>
      <c r="P152" s="120">
        <v>0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>
        <v>0</v>
      </c>
      <c r="AE152" s="120">
        <v>0</v>
      </c>
      <c r="AF152" s="120">
        <f t="shared" si="118"/>
        <v>0</v>
      </c>
      <c r="AG152" s="120">
        <f t="shared" si="119"/>
        <v>0</v>
      </c>
      <c r="AH152" s="120">
        <f t="shared" si="120"/>
        <v>0</v>
      </c>
      <c r="AI152" s="120">
        <f ca="1">VLOOKUP(eurostat_totals[[#This Row],[energy carrier EUCalc]],$AE$11:$BI$24,COLUMN()-COLUMN($AD$29),FALSE)*eurostat_totals[[#This Row],[2020 1]]</f>
        <v>0</v>
      </c>
      <c r="AJ152" s="120">
        <f ca="1">VLOOKUP(eurostat_totals[[#This Row],[energy carrier EUCalc]],$AE$11:$BI$24,COLUMN()-COLUMN($AD$29),FALSE)*eurostat_totals[[#This Row],[2020 1]]</f>
        <v>0</v>
      </c>
      <c r="AK152" s="120">
        <f ca="1">VLOOKUP(eurostat_totals[[#This Row],[energy carrier EUCalc]],$AE$11:$BI$24,COLUMN()-COLUMN($AD$29),FALSE)*eurostat_totals[[#This Row],[2020 1]]</f>
        <v>0</v>
      </c>
      <c r="AL152" s="120">
        <f ca="1">VLOOKUP(eurostat_totals[[#This Row],[energy carrier EUCalc]],$AE$11:$BI$24,COLUMN()-COLUMN($AD$29),FALSE)*eurostat_totals[[#This Row],[2020 1]]</f>
        <v>0</v>
      </c>
      <c r="AM152" s="120">
        <f ca="1">VLOOKUP(eurostat_totals[[#This Row],[energy carrier EUCalc]],$AE$11:$BI$24,COLUMN()-COLUMN($AD$29),FALSE)*eurostat_totals[[#This Row],[2020 1]]</f>
        <v>0</v>
      </c>
      <c r="AN152" s="120">
        <f ca="1">VLOOKUP(eurostat_totals[[#This Row],[energy carrier EUCalc]],$AE$11:$BI$24,COLUMN()-COLUMN($AD$29),FALSE)*eurostat_totals[[#This Row],[2020 1]]</f>
        <v>0</v>
      </c>
      <c r="AO152" s="120">
        <f ca="1">VLOOKUP(eurostat_totals[[#This Row],[energy carrier EUCalc]],$AE$11:$BI$24,COLUMN()-COLUMN($AD$29),FALSE)*eurostat_totals[[#This Row],[2020 1]]</f>
        <v>0</v>
      </c>
      <c r="AP152" s="120">
        <f ca="1">VLOOKUP(eurostat_totals[[#This Row],[energy carrier EUCalc]],$AE$11:$BI$24,COLUMN()-COLUMN($AD$29),FALSE)*eurostat_totals[[#This Row],[2020 1]]</f>
        <v>0</v>
      </c>
      <c r="AQ152" s="120">
        <f ca="1">VLOOKUP(eurostat_totals[[#This Row],[energy carrier EUCalc]],$AE$11:$BI$24,COLUMN()-COLUMN($AD$29),FALSE)*eurostat_totals[[#This Row],[2020 1]]</f>
        <v>0</v>
      </c>
      <c r="AR152" s="117">
        <f ca="1">VLOOKUP(eurostat_totals[[#This Row],[energy carrier EUCalc]],$AE$11:$BI$24,COLUMN()-COLUMN($AD$29),FALSE)*eurostat_totals[[#This Row],[2020 1]]</f>
        <v>0</v>
      </c>
      <c r="AS152" s="117">
        <f ca="1">VLOOKUP(eurostat_totals[[#This Row],[energy carrier EUCalc]],$AE$11:$BI$24,COLUMN()-COLUMN($AD$29),FALSE)*eurostat_totals[[#This Row],[2020 1]]</f>
        <v>0</v>
      </c>
      <c r="AT152" s="117">
        <f ca="1">VLOOKUP(eurostat_totals[[#This Row],[energy carrier EUCalc]],$AE$11:$BI$24,COLUMN()-COLUMN($AD$29),FALSE)*eurostat_totals[[#This Row],[2020 1]]</f>
        <v>0</v>
      </c>
      <c r="AU152" s="117">
        <f ca="1">VLOOKUP(eurostat_totals[[#This Row],[energy carrier EUCalc]],$AE$11:$BI$24,COLUMN()-COLUMN($AD$29),FALSE)*eurostat_totals[[#This Row],[2020 1]]</f>
        <v>0</v>
      </c>
      <c r="AV152" s="117">
        <f ca="1">VLOOKUP(eurostat_totals[[#This Row],[energy carrier EUCalc]],$AE$11:$BI$24,COLUMN()-COLUMN($AD$29),FALSE)*eurostat_totals[[#This Row],[2020 1]]</f>
        <v>0</v>
      </c>
      <c r="AW152" s="117">
        <f ca="1">VLOOKUP(eurostat_totals[[#This Row],[energy carrier EUCalc]],$AE$11:$BI$24,COLUMN()-COLUMN($AD$29),FALSE)*eurostat_totals[[#This Row],[2020 1]]</f>
        <v>0</v>
      </c>
      <c r="AX152" s="117">
        <f ca="1">VLOOKUP(eurostat_totals[[#This Row],[energy carrier EUCalc]],$AE$11:$BI$24,COLUMN()-COLUMN($AD$29),FALSE)*eurostat_totals[[#This Row],[2020 1]]</f>
        <v>0</v>
      </c>
      <c r="AY152" s="117">
        <f ca="1">VLOOKUP(eurostat_totals[[#This Row],[energy carrier EUCalc]],$AE$11:$BI$24,COLUMN()-COLUMN($AD$29),FALSE)*eurostat_totals[[#This Row],[2020 1]]</f>
        <v>0</v>
      </c>
      <c r="AZ152" s="117">
        <f ca="1">VLOOKUP(eurostat_totals[[#This Row],[energy carrier EUCalc]],$AE$11:$BI$24,COLUMN()-COLUMN($AD$29),FALSE)*eurostat_totals[[#This Row],[2020 1]]</f>
        <v>0</v>
      </c>
      <c r="BA152" s="117">
        <f ca="1">VLOOKUP(eurostat_totals[[#This Row],[energy carrier EUCalc]],$AE$11:$BI$24,COLUMN()-COLUMN($AD$29),FALSE)*eurostat_totals[[#This Row],[2020 1]]</f>
        <v>0</v>
      </c>
      <c r="BB152" s="117">
        <f ca="1">VLOOKUP(eurostat_totals[[#This Row],[energy carrier EUCalc]],$AE$11:$BI$24,COLUMN()-COLUMN($AD$29),FALSE)*eurostat_totals[[#This Row],[2020 1]]</f>
        <v>0</v>
      </c>
      <c r="BC152" s="117">
        <f ca="1">VLOOKUP(eurostat_totals[[#This Row],[energy carrier EUCalc]],$AE$11:$BI$24,COLUMN()-COLUMN($AD$29),FALSE)*eurostat_totals[[#This Row],[2020 1]]</f>
        <v>0</v>
      </c>
      <c r="BD152" s="117">
        <f ca="1">VLOOKUP(eurostat_totals[[#This Row],[energy carrier EUCalc]],$AE$11:$BI$24,COLUMN()-COLUMN($AD$29),FALSE)*eurostat_totals[[#This Row],[2020 1]]</f>
        <v>0</v>
      </c>
      <c r="BE152" s="117">
        <f ca="1">VLOOKUP(eurostat_totals[[#This Row],[energy carrier EUCalc]],$AE$11:$BI$24,COLUMN()-COLUMN($AD$29),FALSE)*eurostat_totals[[#This Row],[2020 1]]</f>
        <v>0</v>
      </c>
      <c r="BF152" s="117">
        <f ca="1">VLOOKUP(eurostat_totals[[#This Row],[energy carrier EUCalc]],$AE$11:$BI$24,COLUMN()-COLUMN($AD$29),FALSE)*eurostat_totals[[#This Row],[2020 1]]</f>
        <v>0</v>
      </c>
      <c r="BG152" s="117">
        <f ca="1">VLOOKUP(eurostat_totals[[#This Row],[energy carrier EUCalc]],$AE$11:$BI$24,COLUMN()-COLUMN($AD$29),FALSE)*eurostat_totals[[#This Row],[2020 1]]</f>
        <v>0</v>
      </c>
      <c r="BH152" s="117">
        <f ca="1">VLOOKUP(eurostat_totals[[#This Row],[energy carrier EUCalc]],$AE$11:$BI$24,COLUMN()-COLUMN($AD$29),FALSE)*eurostat_totals[[#This Row],[2020 1]]</f>
        <v>0</v>
      </c>
      <c r="BI152" s="117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117" t="str">
        <f t="shared" si="121"/>
        <v>heat-ambientUnited Kingdom</v>
      </c>
      <c r="B153" s="81" t="s">
        <v>37</v>
      </c>
      <c r="C153" t="s">
        <v>4</v>
      </c>
      <c r="D153" s="120">
        <v>0</v>
      </c>
      <c r="E153" s="120">
        <v>0</v>
      </c>
      <c r="F153" s="120">
        <v>0</v>
      </c>
      <c r="G153" s="120">
        <v>0</v>
      </c>
      <c r="H153" s="120">
        <v>0</v>
      </c>
      <c r="I153" s="120">
        <v>0</v>
      </c>
      <c r="J153" s="120">
        <v>0</v>
      </c>
      <c r="K153" s="120">
        <v>0</v>
      </c>
      <c r="L153" s="120">
        <v>0</v>
      </c>
      <c r="M153" s="120">
        <v>0</v>
      </c>
      <c r="N153" s="120">
        <v>0</v>
      </c>
      <c r="O153" s="120">
        <v>0</v>
      </c>
      <c r="P153" s="120">
        <v>0</v>
      </c>
      <c r="Q153" s="120">
        <v>0</v>
      </c>
      <c r="R153" s="120">
        <v>0</v>
      </c>
      <c r="S153" s="120">
        <v>0</v>
      </c>
      <c r="T153" s="120">
        <v>0</v>
      </c>
      <c r="U153" s="120">
        <v>0</v>
      </c>
      <c r="V153" s="120">
        <v>20.189680000000003</v>
      </c>
      <c r="W153" s="120">
        <v>89.097430000000003</v>
      </c>
      <c r="X153" s="120">
        <v>198.66366000000002</v>
      </c>
      <c r="Y153" s="120">
        <v>391.86122000000006</v>
      </c>
      <c r="Z153" s="120">
        <v>498.08964000000009</v>
      </c>
      <c r="AA153" s="120">
        <v>774.12769000000003</v>
      </c>
      <c r="AB153" s="120">
        <v>961.13809000000003</v>
      </c>
      <c r="AC153" s="120">
        <v>1092.1151500000001</v>
      </c>
      <c r="AD153" s="120">
        <v>1130.3429599999999</v>
      </c>
      <c r="AE153" s="120">
        <v>1229.7096800000002</v>
      </c>
      <c r="AF153" s="120">
        <f t="shared" si="118"/>
        <v>1376.0336880000002</v>
      </c>
      <c r="AG153" s="120">
        <f t="shared" si="119"/>
        <v>1496.4148876000002</v>
      </c>
      <c r="AH153" s="120">
        <f t="shared" si="120"/>
        <v>1603.4702471200003</v>
      </c>
      <c r="AI153" s="120">
        <f ca="1">VLOOKUP(eurostat_totals[[#This Row],[energy carrier EUCalc]],$AE$11:$BI$24,COLUMN()-COLUMN($AD$29),FALSE)*eurostat_totals[[#This Row],[2020 1]]</f>
        <v>320.69404942400007</v>
      </c>
      <c r="AJ153" s="120">
        <f ca="1">VLOOKUP(eurostat_totals[[#This Row],[energy carrier EUCalc]],$AE$11:$BI$24,COLUMN()-COLUMN($AD$29),FALSE)*eurostat_totals[[#This Row],[2020 1]]</f>
        <v>320.69404942400007</v>
      </c>
      <c r="AK153" s="120">
        <f ca="1">VLOOKUP(eurostat_totals[[#This Row],[energy carrier EUCalc]],$AE$11:$BI$24,COLUMN()-COLUMN($AD$29),FALSE)*eurostat_totals[[#This Row],[2020 1]]</f>
        <v>320.69404942400007</v>
      </c>
      <c r="AL153" s="120">
        <f ca="1">VLOOKUP(eurostat_totals[[#This Row],[energy carrier EUCalc]],$AE$11:$BI$24,COLUMN()-COLUMN($AD$29),FALSE)*eurostat_totals[[#This Row],[2020 1]]</f>
        <v>320.69404942400007</v>
      </c>
      <c r="AM153" s="120">
        <f ca="1">VLOOKUP(eurostat_totals[[#This Row],[energy carrier EUCalc]],$AE$11:$BI$24,COLUMN()-COLUMN($AD$29),FALSE)*eurostat_totals[[#This Row],[2020 1]]</f>
        <v>320.69404942400007</v>
      </c>
      <c r="AN153" s="120">
        <f ca="1">VLOOKUP(eurostat_totals[[#This Row],[energy carrier EUCalc]],$AE$11:$BI$24,COLUMN()-COLUMN($AD$29),FALSE)*eurostat_totals[[#This Row],[2020 1]]</f>
        <v>320.69404942400007</v>
      </c>
      <c r="AO153" s="120">
        <f ca="1">VLOOKUP(eurostat_totals[[#This Row],[energy carrier EUCalc]],$AE$11:$BI$24,COLUMN()-COLUMN($AD$29),FALSE)*eurostat_totals[[#This Row],[2020 1]]</f>
        <v>445.40840197777788</v>
      </c>
      <c r="AP153" s="120">
        <f ca="1">VLOOKUP(eurostat_totals[[#This Row],[energy carrier EUCalc]],$AE$11:$BI$24,COLUMN()-COLUMN($AD$29),FALSE)*eurostat_totals[[#This Row],[2020 1]]</f>
        <v>445.40840197777788</v>
      </c>
      <c r="AQ153" s="120">
        <f ca="1">VLOOKUP(eurostat_totals[[#This Row],[energy carrier EUCalc]],$AE$11:$BI$24,COLUMN()-COLUMN($AD$29),FALSE)*eurostat_totals[[#This Row],[2020 1]]</f>
        <v>445.40840197777788</v>
      </c>
      <c r="AR153" s="117">
        <f ca="1">VLOOKUP(eurostat_totals[[#This Row],[energy carrier EUCalc]],$AE$11:$BI$24,COLUMN()-COLUMN($AD$29),FALSE)*eurostat_totals[[#This Row],[2020 1]]</f>
        <v>445.40840197777788</v>
      </c>
      <c r="AS153" s="117">
        <f ca="1">VLOOKUP(eurostat_totals[[#This Row],[energy carrier EUCalc]],$AE$11:$BI$24,COLUMN()-COLUMN($AD$29),FALSE)*eurostat_totals[[#This Row],[2020 1]]</f>
        <v>445.40840197777788</v>
      </c>
      <c r="AT153" s="117">
        <f ca="1">VLOOKUP(eurostat_totals[[#This Row],[energy carrier EUCalc]],$AE$11:$BI$24,COLUMN()-COLUMN($AD$29),FALSE)*eurostat_totals[[#This Row],[2020 1]]</f>
        <v>445.40840197777788</v>
      </c>
      <c r="AU153" s="117">
        <f ca="1">VLOOKUP(eurostat_totals[[#This Row],[energy carrier EUCalc]],$AE$11:$BI$24,COLUMN()-COLUMN($AD$29),FALSE)*eurostat_totals[[#This Row],[2020 1]]</f>
        <v>445.40840197777788</v>
      </c>
      <c r="AV153" s="117">
        <f ca="1">VLOOKUP(eurostat_totals[[#This Row],[energy carrier EUCalc]],$AE$11:$BI$24,COLUMN()-COLUMN($AD$29),FALSE)*eurostat_totals[[#This Row],[2020 1]]</f>
        <v>579.03092257111132</v>
      </c>
      <c r="AW153" s="117">
        <f ca="1">VLOOKUP(eurostat_totals[[#This Row],[energy carrier EUCalc]],$AE$11:$BI$24,COLUMN()-COLUMN($AD$29),FALSE)*eurostat_totals[[#This Row],[2020 1]]</f>
        <v>579.03092257111132</v>
      </c>
      <c r="AX153" s="117">
        <f ca="1">VLOOKUP(eurostat_totals[[#This Row],[energy carrier EUCalc]],$AE$11:$BI$24,COLUMN()-COLUMN($AD$29),FALSE)*eurostat_totals[[#This Row],[2020 1]]</f>
        <v>579.03092257111132</v>
      </c>
      <c r="AY153" s="117">
        <f ca="1">VLOOKUP(eurostat_totals[[#This Row],[energy carrier EUCalc]],$AE$11:$BI$24,COLUMN()-COLUMN($AD$29),FALSE)*eurostat_totals[[#This Row],[2020 1]]</f>
        <v>579.03092257111132</v>
      </c>
      <c r="AZ153" s="117">
        <f ca="1">VLOOKUP(eurostat_totals[[#This Row],[energy carrier EUCalc]],$AE$11:$BI$24,COLUMN()-COLUMN($AD$29),FALSE)*eurostat_totals[[#This Row],[2020 1]]</f>
        <v>579.03092257111132</v>
      </c>
      <c r="BA153" s="117">
        <f ca="1">VLOOKUP(eurostat_totals[[#This Row],[energy carrier EUCalc]],$AE$11:$BI$24,COLUMN()-COLUMN($AD$29),FALSE)*eurostat_totals[[#This Row],[2020 1]]</f>
        <v>579.03092257111132</v>
      </c>
      <c r="BB153" s="117">
        <f ca="1">VLOOKUP(eurostat_totals[[#This Row],[energy carrier EUCalc]],$AE$11:$BI$24,COLUMN()-COLUMN($AD$29),FALSE)*eurostat_totals[[#This Row],[2020 1]]</f>
        <v>579.03092257111132</v>
      </c>
      <c r="BC153" s="117">
        <f ca="1">VLOOKUP(eurostat_totals[[#This Row],[energy carrier EUCalc]],$AE$11:$BI$24,COLUMN()-COLUMN($AD$29),FALSE)*eurostat_totals[[#This Row],[2020 1]]</f>
        <v>841.82187973800001</v>
      </c>
      <c r="BD153" s="117">
        <f ca="1">VLOOKUP(eurostat_totals[[#This Row],[energy carrier EUCalc]],$AE$11:$BI$24,COLUMN()-COLUMN($AD$29),FALSE)*eurostat_totals[[#This Row],[2020 1]]</f>
        <v>841.82187973800001</v>
      </c>
      <c r="BE153" s="117">
        <f ca="1">VLOOKUP(eurostat_totals[[#This Row],[energy carrier EUCalc]],$AE$11:$BI$24,COLUMN()-COLUMN($AD$29),FALSE)*eurostat_totals[[#This Row],[2020 1]]</f>
        <v>841.82187973800001</v>
      </c>
      <c r="BF153" s="117">
        <f ca="1">VLOOKUP(eurostat_totals[[#This Row],[energy carrier EUCalc]],$AE$11:$BI$24,COLUMN()-COLUMN($AD$29),FALSE)*eurostat_totals[[#This Row],[2020 1]]</f>
        <v>841.82187973800001</v>
      </c>
      <c r="BG153" s="117">
        <f ca="1">VLOOKUP(eurostat_totals[[#This Row],[energy carrier EUCalc]],$AE$11:$BI$24,COLUMN()-COLUMN($AD$29),FALSE)*eurostat_totals[[#This Row],[2020 1]]</f>
        <v>841.82187973800001</v>
      </c>
      <c r="BH153" s="117">
        <f ca="1">VLOOKUP(eurostat_totals[[#This Row],[energy carrier EUCalc]],$AE$11:$BI$24,COLUMN()-COLUMN($AD$29),FALSE)*eurostat_totals[[#This Row],[2020 1]]</f>
        <v>841.82187973800001</v>
      </c>
      <c r="BI153" s="117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117" t="str">
        <f t="shared" si="121"/>
        <v>heat-geothermalAustria</v>
      </c>
      <c r="B154" s="6" t="s">
        <v>40</v>
      </c>
      <c r="C154" t="s">
        <v>12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0">
        <v>0</v>
      </c>
      <c r="J154" s="120">
        <v>0</v>
      </c>
      <c r="K154" s="120">
        <v>0</v>
      </c>
      <c r="L154" s="120">
        <v>0</v>
      </c>
      <c r="M154" s="120">
        <v>0</v>
      </c>
      <c r="N154" s="120">
        <v>0</v>
      </c>
      <c r="O154" s="120">
        <v>0</v>
      </c>
      <c r="P154" s="120">
        <v>0</v>
      </c>
      <c r="Q154" s="120">
        <v>0</v>
      </c>
      <c r="R154" s="120">
        <v>0</v>
      </c>
      <c r="S154" s="120">
        <v>0</v>
      </c>
      <c r="T154" s="120">
        <v>0</v>
      </c>
      <c r="U154" s="120">
        <v>0</v>
      </c>
      <c r="V154" s="120">
        <v>0</v>
      </c>
      <c r="W154" s="120">
        <v>0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>
        <v>0</v>
      </c>
      <c r="AE154" s="120">
        <v>0</v>
      </c>
      <c r="AF154" s="120">
        <f t="shared" si="118"/>
        <v>0</v>
      </c>
      <c r="AG154" s="120">
        <f t="shared" si="119"/>
        <v>0</v>
      </c>
      <c r="AH154" s="120">
        <f t="shared" si="120"/>
        <v>0</v>
      </c>
      <c r="AI154" s="120">
        <f ca="1">VLOOKUP(eurostat_totals[[#This Row],[energy carrier EUCalc]],$AE$11:$BI$24,COLUMN()-COLUMN($AD$29),FALSE)*eurostat_totals[[#This Row],[2020 1]]</f>
        <v>0</v>
      </c>
      <c r="AJ154" s="120">
        <f ca="1">VLOOKUP(eurostat_totals[[#This Row],[energy carrier EUCalc]],$AE$11:$BI$24,COLUMN()-COLUMN($AD$29),FALSE)*eurostat_totals[[#This Row],[2020 1]]</f>
        <v>0</v>
      </c>
      <c r="AK154" s="120">
        <f ca="1">VLOOKUP(eurostat_totals[[#This Row],[energy carrier EUCalc]],$AE$11:$BI$24,COLUMN()-COLUMN($AD$29),FALSE)*eurostat_totals[[#This Row],[2020 1]]</f>
        <v>0</v>
      </c>
      <c r="AL154" s="120">
        <f ca="1">VLOOKUP(eurostat_totals[[#This Row],[energy carrier EUCalc]],$AE$11:$BI$24,COLUMN()-COLUMN($AD$29),FALSE)*eurostat_totals[[#This Row],[2020 1]]</f>
        <v>0</v>
      </c>
      <c r="AM154" s="120">
        <f ca="1">VLOOKUP(eurostat_totals[[#This Row],[energy carrier EUCalc]],$AE$11:$BI$24,COLUMN()-COLUMN($AD$29),FALSE)*eurostat_totals[[#This Row],[2020 1]]</f>
        <v>0</v>
      </c>
      <c r="AN154" s="120">
        <f ca="1">VLOOKUP(eurostat_totals[[#This Row],[energy carrier EUCalc]],$AE$11:$BI$24,COLUMN()-COLUMN($AD$29),FALSE)*eurostat_totals[[#This Row],[2020 1]]</f>
        <v>0</v>
      </c>
      <c r="AO154" s="120">
        <f>VLOOKUP(eurostat_totals[[#This Row],[energy carrier EUCalc]],$AE$11:$BI$24,COLUMN()-COLUMN($AD$29),FALSE)*eurostat_totals[[#This Row],[2020 1]]</f>
        <v>0</v>
      </c>
      <c r="AP154" s="120">
        <f ca="1">VLOOKUP(eurostat_totals[[#This Row],[energy carrier EUCalc]],$AE$11:$BI$24,COLUMN()-COLUMN($AD$29),FALSE)*eurostat_totals[[#This Row],[2020 1]]</f>
        <v>0</v>
      </c>
      <c r="AQ154" s="120">
        <f ca="1">VLOOKUP(eurostat_totals[[#This Row],[energy carrier EUCalc]],$AE$11:$BI$24,COLUMN()-COLUMN($AD$29),FALSE)*eurostat_totals[[#This Row],[2020 1]]</f>
        <v>0</v>
      </c>
      <c r="AR154" s="117">
        <f ca="1">VLOOKUP(eurostat_totals[[#This Row],[energy carrier EUCalc]],$AE$11:$BI$24,COLUMN()-COLUMN($AD$29),FALSE)*eurostat_totals[[#This Row],[2020 1]]</f>
        <v>0</v>
      </c>
      <c r="AS154" s="117">
        <f ca="1">VLOOKUP(eurostat_totals[[#This Row],[energy carrier EUCalc]],$AE$11:$BI$24,COLUMN()-COLUMN($AD$29),FALSE)*eurostat_totals[[#This Row],[2020 1]]</f>
        <v>0</v>
      </c>
      <c r="AT154" s="117">
        <f ca="1">VLOOKUP(eurostat_totals[[#This Row],[energy carrier EUCalc]],$AE$11:$BI$24,COLUMN()-COLUMN($AD$29),FALSE)*eurostat_totals[[#This Row],[2020 1]]</f>
        <v>0</v>
      </c>
      <c r="AU154" s="117">
        <f ca="1">VLOOKUP(eurostat_totals[[#This Row],[energy carrier EUCalc]],$AE$11:$BI$24,COLUMN()-COLUMN($AD$29),FALSE)*eurostat_totals[[#This Row],[2020 1]]</f>
        <v>0</v>
      </c>
      <c r="AV154" s="117">
        <f>VLOOKUP(eurostat_totals[[#This Row],[energy carrier EUCalc]],$AE$11:$BI$24,COLUMN()-COLUMN($AD$29),FALSE)*eurostat_totals[[#This Row],[2020 1]]</f>
        <v>0</v>
      </c>
      <c r="AW154" s="117">
        <f ca="1">VLOOKUP(eurostat_totals[[#This Row],[energy carrier EUCalc]],$AE$11:$BI$24,COLUMN()-COLUMN($AD$29),FALSE)*eurostat_totals[[#This Row],[2020 1]]</f>
        <v>0</v>
      </c>
      <c r="AX154" s="117">
        <f ca="1">VLOOKUP(eurostat_totals[[#This Row],[energy carrier EUCalc]],$AE$11:$BI$24,COLUMN()-COLUMN($AD$29),FALSE)*eurostat_totals[[#This Row],[2020 1]]</f>
        <v>0</v>
      </c>
      <c r="AY154" s="117">
        <f ca="1">VLOOKUP(eurostat_totals[[#This Row],[energy carrier EUCalc]],$AE$11:$BI$24,COLUMN()-COLUMN($AD$29),FALSE)*eurostat_totals[[#This Row],[2020 1]]</f>
        <v>0</v>
      </c>
      <c r="AZ154" s="117">
        <f ca="1">VLOOKUP(eurostat_totals[[#This Row],[energy carrier EUCalc]],$AE$11:$BI$24,COLUMN()-COLUMN($AD$29),FALSE)*eurostat_totals[[#This Row],[2020 1]]</f>
        <v>0</v>
      </c>
      <c r="BA154" s="117">
        <f ca="1">VLOOKUP(eurostat_totals[[#This Row],[energy carrier EUCalc]],$AE$11:$BI$24,COLUMN()-COLUMN($AD$29),FALSE)*eurostat_totals[[#This Row],[2020 1]]</f>
        <v>0</v>
      </c>
      <c r="BB154" s="117">
        <f ca="1">VLOOKUP(eurostat_totals[[#This Row],[energy carrier EUCalc]],$AE$11:$BI$24,COLUMN()-COLUMN($AD$29),FALSE)*eurostat_totals[[#This Row],[2020 1]]</f>
        <v>0</v>
      </c>
      <c r="BC154" s="117">
        <f>VLOOKUP(eurostat_totals[[#This Row],[energy carrier EUCalc]],$AE$11:$BI$24,COLUMN()-COLUMN($AD$29),FALSE)*eurostat_totals[[#This Row],[2020 1]]</f>
        <v>0</v>
      </c>
      <c r="BD154" s="117">
        <f ca="1">VLOOKUP(eurostat_totals[[#This Row],[energy carrier EUCalc]],$AE$11:$BI$24,COLUMN()-COLUMN($AD$29),FALSE)*eurostat_totals[[#This Row],[2020 1]]</f>
        <v>0</v>
      </c>
      <c r="BE154" s="117">
        <f ca="1">VLOOKUP(eurostat_totals[[#This Row],[energy carrier EUCalc]],$AE$11:$BI$24,COLUMN()-COLUMN($AD$29),FALSE)*eurostat_totals[[#This Row],[2020 1]]</f>
        <v>0</v>
      </c>
      <c r="BF154" s="117">
        <f ca="1">VLOOKUP(eurostat_totals[[#This Row],[energy carrier EUCalc]],$AE$11:$BI$24,COLUMN()-COLUMN($AD$29),FALSE)*eurostat_totals[[#This Row],[2020 1]]</f>
        <v>0</v>
      </c>
      <c r="BG154" s="117">
        <f ca="1">VLOOKUP(eurostat_totals[[#This Row],[energy carrier EUCalc]],$AE$11:$BI$24,COLUMN()-COLUMN($AD$29),FALSE)*eurostat_totals[[#This Row],[2020 1]]</f>
        <v>0</v>
      </c>
      <c r="BH154" s="117">
        <f ca="1">VLOOKUP(eurostat_totals[[#This Row],[energy carrier EUCalc]],$AE$11:$BI$24,COLUMN()-COLUMN($AD$29),FALSE)*eurostat_totals[[#This Row],[2020 1]]</f>
        <v>0</v>
      </c>
      <c r="BI154" s="117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117" t="str">
        <f t="shared" si="121"/>
        <v>heat-geothermalBelgium</v>
      </c>
      <c r="B155" s="6" t="s">
        <v>40</v>
      </c>
      <c r="C155" t="s">
        <v>1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0</v>
      </c>
      <c r="P155" s="120">
        <v>0</v>
      </c>
      <c r="Q155" s="120">
        <v>0</v>
      </c>
      <c r="R155" s="120">
        <v>0</v>
      </c>
      <c r="S155" s="120">
        <v>0</v>
      </c>
      <c r="T155" s="120">
        <v>0</v>
      </c>
      <c r="U155" s="120">
        <v>0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0">
        <v>0</v>
      </c>
      <c r="AE155" s="120">
        <v>0</v>
      </c>
      <c r="AF155" s="120">
        <f t="shared" si="118"/>
        <v>0</v>
      </c>
      <c r="AG155" s="120">
        <f t="shared" si="119"/>
        <v>0</v>
      </c>
      <c r="AH155" s="120">
        <f t="shared" si="120"/>
        <v>0</v>
      </c>
      <c r="AI155" s="120">
        <f ca="1">VLOOKUP(eurostat_totals[[#This Row],[energy carrier EUCalc]],$AE$11:$BI$24,COLUMN()-COLUMN($AD$29),FALSE)*eurostat_totals[[#This Row],[2020 1]]</f>
        <v>0</v>
      </c>
      <c r="AJ155" s="120">
        <f ca="1">VLOOKUP(eurostat_totals[[#This Row],[energy carrier EUCalc]],$AE$11:$BI$24,COLUMN()-COLUMN($AD$29),FALSE)*eurostat_totals[[#This Row],[2020 1]]</f>
        <v>0</v>
      </c>
      <c r="AK155" s="120">
        <f ca="1">VLOOKUP(eurostat_totals[[#This Row],[energy carrier EUCalc]],$AE$11:$BI$24,COLUMN()-COLUMN($AD$29),FALSE)*eurostat_totals[[#This Row],[2020 1]]</f>
        <v>0</v>
      </c>
      <c r="AL155" s="120">
        <f ca="1">VLOOKUP(eurostat_totals[[#This Row],[energy carrier EUCalc]],$AE$11:$BI$24,COLUMN()-COLUMN($AD$29),FALSE)*eurostat_totals[[#This Row],[2020 1]]</f>
        <v>0</v>
      </c>
      <c r="AM155" s="120">
        <f ca="1">VLOOKUP(eurostat_totals[[#This Row],[energy carrier EUCalc]],$AE$11:$BI$24,COLUMN()-COLUMN($AD$29),FALSE)*eurostat_totals[[#This Row],[2020 1]]</f>
        <v>0</v>
      </c>
      <c r="AN155" s="120">
        <f ca="1">VLOOKUP(eurostat_totals[[#This Row],[energy carrier EUCalc]],$AE$11:$BI$24,COLUMN()-COLUMN($AD$29),FALSE)*eurostat_totals[[#This Row],[2020 1]]</f>
        <v>0</v>
      </c>
      <c r="AO155" s="120">
        <f>VLOOKUP(eurostat_totals[[#This Row],[energy carrier EUCalc]],$AE$11:$BI$24,COLUMN()-COLUMN($AD$29),FALSE)*eurostat_totals[[#This Row],[2020 1]]</f>
        <v>0</v>
      </c>
      <c r="AP155" s="120">
        <f ca="1">VLOOKUP(eurostat_totals[[#This Row],[energy carrier EUCalc]],$AE$11:$BI$24,COLUMN()-COLUMN($AD$29),FALSE)*eurostat_totals[[#This Row],[2020 1]]</f>
        <v>0</v>
      </c>
      <c r="AQ155" s="120">
        <f ca="1">VLOOKUP(eurostat_totals[[#This Row],[energy carrier EUCalc]],$AE$11:$BI$24,COLUMN()-COLUMN($AD$29),FALSE)*eurostat_totals[[#This Row],[2020 1]]</f>
        <v>0</v>
      </c>
      <c r="AR155" s="117">
        <f ca="1">VLOOKUP(eurostat_totals[[#This Row],[energy carrier EUCalc]],$AE$11:$BI$24,COLUMN()-COLUMN($AD$29),FALSE)*eurostat_totals[[#This Row],[2020 1]]</f>
        <v>0</v>
      </c>
      <c r="AS155" s="117">
        <f ca="1">VLOOKUP(eurostat_totals[[#This Row],[energy carrier EUCalc]],$AE$11:$BI$24,COLUMN()-COLUMN($AD$29),FALSE)*eurostat_totals[[#This Row],[2020 1]]</f>
        <v>0</v>
      </c>
      <c r="AT155" s="117">
        <f ca="1">VLOOKUP(eurostat_totals[[#This Row],[energy carrier EUCalc]],$AE$11:$BI$24,COLUMN()-COLUMN($AD$29),FALSE)*eurostat_totals[[#This Row],[2020 1]]</f>
        <v>0</v>
      </c>
      <c r="AU155" s="117">
        <f ca="1">VLOOKUP(eurostat_totals[[#This Row],[energy carrier EUCalc]],$AE$11:$BI$24,COLUMN()-COLUMN($AD$29),FALSE)*eurostat_totals[[#This Row],[2020 1]]</f>
        <v>0</v>
      </c>
      <c r="AV155" s="117">
        <f>VLOOKUP(eurostat_totals[[#This Row],[energy carrier EUCalc]],$AE$11:$BI$24,COLUMN()-COLUMN($AD$29),FALSE)*eurostat_totals[[#This Row],[2020 1]]</f>
        <v>0</v>
      </c>
      <c r="AW155" s="117">
        <f ca="1">VLOOKUP(eurostat_totals[[#This Row],[energy carrier EUCalc]],$AE$11:$BI$24,COLUMN()-COLUMN($AD$29),FALSE)*eurostat_totals[[#This Row],[2020 1]]</f>
        <v>0</v>
      </c>
      <c r="AX155" s="117">
        <f ca="1">VLOOKUP(eurostat_totals[[#This Row],[energy carrier EUCalc]],$AE$11:$BI$24,COLUMN()-COLUMN($AD$29),FALSE)*eurostat_totals[[#This Row],[2020 1]]</f>
        <v>0</v>
      </c>
      <c r="AY155" s="117">
        <f ca="1">VLOOKUP(eurostat_totals[[#This Row],[energy carrier EUCalc]],$AE$11:$BI$24,COLUMN()-COLUMN($AD$29),FALSE)*eurostat_totals[[#This Row],[2020 1]]</f>
        <v>0</v>
      </c>
      <c r="AZ155" s="117">
        <f ca="1">VLOOKUP(eurostat_totals[[#This Row],[energy carrier EUCalc]],$AE$11:$BI$24,COLUMN()-COLUMN($AD$29),FALSE)*eurostat_totals[[#This Row],[2020 1]]</f>
        <v>0</v>
      </c>
      <c r="BA155" s="117">
        <f ca="1">VLOOKUP(eurostat_totals[[#This Row],[energy carrier EUCalc]],$AE$11:$BI$24,COLUMN()-COLUMN($AD$29),FALSE)*eurostat_totals[[#This Row],[2020 1]]</f>
        <v>0</v>
      </c>
      <c r="BB155" s="117">
        <f ca="1">VLOOKUP(eurostat_totals[[#This Row],[energy carrier EUCalc]],$AE$11:$BI$24,COLUMN()-COLUMN($AD$29),FALSE)*eurostat_totals[[#This Row],[2020 1]]</f>
        <v>0</v>
      </c>
      <c r="BC155" s="117">
        <f>VLOOKUP(eurostat_totals[[#This Row],[energy carrier EUCalc]],$AE$11:$BI$24,COLUMN()-COLUMN($AD$29),FALSE)*eurostat_totals[[#This Row],[2020 1]]</f>
        <v>0</v>
      </c>
      <c r="BD155" s="117">
        <f ca="1">VLOOKUP(eurostat_totals[[#This Row],[energy carrier EUCalc]],$AE$11:$BI$24,COLUMN()-COLUMN($AD$29),FALSE)*eurostat_totals[[#This Row],[2020 1]]</f>
        <v>0</v>
      </c>
      <c r="BE155" s="117">
        <f ca="1">VLOOKUP(eurostat_totals[[#This Row],[energy carrier EUCalc]],$AE$11:$BI$24,COLUMN()-COLUMN($AD$29),FALSE)*eurostat_totals[[#This Row],[2020 1]]</f>
        <v>0</v>
      </c>
      <c r="BF155" s="117">
        <f ca="1">VLOOKUP(eurostat_totals[[#This Row],[energy carrier EUCalc]],$AE$11:$BI$24,COLUMN()-COLUMN($AD$29),FALSE)*eurostat_totals[[#This Row],[2020 1]]</f>
        <v>0</v>
      </c>
      <c r="BG155" s="117">
        <f ca="1">VLOOKUP(eurostat_totals[[#This Row],[energy carrier EUCalc]],$AE$11:$BI$24,COLUMN()-COLUMN($AD$29),FALSE)*eurostat_totals[[#This Row],[2020 1]]</f>
        <v>0</v>
      </c>
      <c r="BH155" s="117">
        <f ca="1">VLOOKUP(eurostat_totals[[#This Row],[energy carrier EUCalc]],$AE$11:$BI$24,COLUMN()-COLUMN($AD$29),FALSE)*eurostat_totals[[#This Row],[2020 1]]</f>
        <v>0</v>
      </c>
      <c r="BI155" s="117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117" t="str">
        <f t="shared" si="121"/>
        <v>heat-geothermalBulgaria</v>
      </c>
      <c r="B156" s="6" t="s">
        <v>40</v>
      </c>
      <c r="C156" t="s">
        <v>19</v>
      </c>
      <c r="D156" s="120">
        <v>0</v>
      </c>
      <c r="E156" s="120">
        <v>0</v>
      </c>
      <c r="F156" s="120">
        <v>0</v>
      </c>
      <c r="G156" s="120">
        <v>0</v>
      </c>
      <c r="H156" s="120">
        <v>0</v>
      </c>
      <c r="I156" s="120">
        <v>0</v>
      </c>
      <c r="J156" s="120">
        <v>0</v>
      </c>
      <c r="K156" s="120">
        <v>0</v>
      </c>
      <c r="L156" s="120">
        <v>0</v>
      </c>
      <c r="M156" s="120">
        <v>0</v>
      </c>
      <c r="N156" s="120">
        <v>0</v>
      </c>
      <c r="O156" s="120">
        <v>0</v>
      </c>
      <c r="P156" s="120">
        <v>0</v>
      </c>
      <c r="Q156" s="120">
        <v>0</v>
      </c>
      <c r="R156" s="120">
        <v>0</v>
      </c>
      <c r="S156" s="120">
        <v>0</v>
      </c>
      <c r="T156" s="120">
        <v>0</v>
      </c>
      <c r="U156" s="120">
        <v>0</v>
      </c>
      <c r="V156" s="120">
        <v>0</v>
      </c>
      <c r="W156" s="120">
        <v>0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>
        <v>0</v>
      </c>
      <c r="AE156" s="120">
        <v>0</v>
      </c>
      <c r="AF156" s="120">
        <f t="shared" si="118"/>
        <v>0</v>
      </c>
      <c r="AG156" s="120">
        <f t="shared" si="119"/>
        <v>0</v>
      </c>
      <c r="AH156" s="120">
        <f t="shared" si="120"/>
        <v>0</v>
      </c>
      <c r="AI156" s="120">
        <f ca="1">VLOOKUP(eurostat_totals[[#This Row],[energy carrier EUCalc]],$AE$11:$BI$24,COLUMN()-COLUMN($AD$29),FALSE)*eurostat_totals[[#This Row],[2020 1]]</f>
        <v>0</v>
      </c>
      <c r="AJ156" s="120">
        <f ca="1">VLOOKUP(eurostat_totals[[#This Row],[energy carrier EUCalc]],$AE$11:$BI$24,COLUMN()-COLUMN($AD$29),FALSE)*eurostat_totals[[#This Row],[2020 1]]</f>
        <v>0</v>
      </c>
      <c r="AK156" s="120">
        <f ca="1">VLOOKUP(eurostat_totals[[#This Row],[energy carrier EUCalc]],$AE$11:$BI$24,COLUMN()-COLUMN($AD$29),FALSE)*eurostat_totals[[#This Row],[2020 1]]</f>
        <v>0</v>
      </c>
      <c r="AL156" s="120">
        <f ca="1">VLOOKUP(eurostat_totals[[#This Row],[energy carrier EUCalc]],$AE$11:$BI$24,COLUMN()-COLUMN($AD$29),FALSE)*eurostat_totals[[#This Row],[2020 1]]</f>
        <v>0</v>
      </c>
      <c r="AM156" s="120">
        <f ca="1">VLOOKUP(eurostat_totals[[#This Row],[energy carrier EUCalc]],$AE$11:$BI$24,COLUMN()-COLUMN($AD$29),FALSE)*eurostat_totals[[#This Row],[2020 1]]</f>
        <v>0</v>
      </c>
      <c r="AN156" s="120">
        <f ca="1">VLOOKUP(eurostat_totals[[#This Row],[energy carrier EUCalc]],$AE$11:$BI$24,COLUMN()-COLUMN($AD$29),FALSE)*eurostat_totals[[#This Row],[2020 1]]</f>
        <v>0</v>
      </c>
      <c r="AO156" s="120">
        <f>VLOOKUP(eurostat_totals[[#This Row],[energy carrier EUCalc]],$AE$11:$BI$24,COLUMN()-COLUMN($AD$29),FALSE)*eurostat_totals[[#This Row],[2020 1]]</f>
        <v>0</v>
      </c>
      <c r="AP156" s="120">
        <f ca="1">VLOOKUP(eurostat_totals[[#This Row],[energy carrier EUCalc]],$AE$11:$BI$24,COLUMN()-COLUMN($AD$29),FALSE)*eurostat_totals[[#This Row],[2020 1]]</f>
        <v>0</v>
      </c>
      <c r="AQ156" s="120">
        <f ca="1">VLOOKUP(eurostat_totals[[#This Row],[energy carrier EUCalc]],$AE$11:$BI$24,COLUMN()-COLUMN($AD$29),FALSE)*eurostat_totals[[#This Row],[2020 1]]</f>
        <v>0</v>
      </c>
      <c r="AR156" s="117">
        <f ca="1">VLOOKUP(eurostat_totals[[#This Row],[energy carrier EUCalc]],$AE$11:$BI$24,COLUMN()-COLUMN($AD$29),FALSE)*eurostat_totals[[#This Row],[2020 1]]</f>
        <v>0</v>
      </c>
      <c r="AS156" s="117">
        <f ca="1">VLOOKUP(eurostat_totals[[#This Row],[energy carrier EUCalc]],$AE$11:$BI$24,COLUMN()-COLUMN($AD$29),FALSE)*eurostat_totals[[#This Row],[2020 1]]</f>
        <v>0</v>
      </c>
      <c r="AT156" s="117">
        <f ca="1">VLOOKUP(eurostat_totals[[#This Row],[energy carrier EUCalc]],$AE$11:$BI$24,COLUMN()-COLUMN($AD$29),FALSE)*eurostat_totals[[#This Row],[2020 1]]</f>
        <v>0</v>
      </c>
      <c r="AU156" s="117">
        <f ca="1">VLOOKUP(eurostat_totals[[#This Row],[energy carrier EUCalc]],$AE$11:$BI$24,COLUMN()-COLUMN($AD$29),FALSE)*eurostat_totals[[#This Row],[2020 1]]</f>
        <v>0</v>
      </c>
      <c r="AV156" s="117">
        <f>VLOOKUP(eurostat_totals[[#This Row],[energy carrier EUCalc]],$AE$11:$BI$24,COLUMN()-COLUMN($AD$29),FALSE)*eurostat_totals[[#This Row],[2020 1]]</f>
        <v>0</v>
      </c>
      <c r="AW156" s="117">
        <f ca="1">VLOOKUP(eurostat_totals[[#This Row],[energy carrier EUCalc]],$AE$11:$BI$24,COLUMN()-COLUMN($AD$29),FALSE)*eurostat_totals[[#This Row],[2020 1]]</f>
        <v>0</v>
      </c>
      <c r="AX156" s="117">
        <f ca="1">VLOOKUP(eurostat_totals[[#This Row],[energy carrier EUCalc]],$AE$11:$BI$24,COLUMN()-COLUMN($AD$29),FALSE)*eurostat_totals[[#This Row],[2020 1]]</f>
        <v>0</v>
      </c>
      <c r="AY156" s="117">
        <f ca="1">VLOOKUP(eurostat_totals[[#This Row],[energy carrier EUCalc]],$AE$11:$BI$24,COLUMN()-COLUMN($AD$29),FALSE)*eurostat_totals[[#This Row],[2020 1]]</f>
        <v>0</v>
      </c>
      <c r="AZ156" s="117">
        <f ca="1">VLOOKUP(eurostat_totals[[#This Row],[energy carrier EUCalc]],$AE$11:$BI$24,COLUMN()-COLUMN($AD$29),FALSE)*eurostat_totals[[#This Row],[2020 1]]</f>
        <v>0</v>
      </c>
      <c r="BA156" s="117">
        <f ca="1">VLOOKUP(eurostat_totals[[#This Row],[energy carrier EUCalc]],$AE$11:$BI$24,COLUMN()-COLUMN($AD$29),FALSE)*eurostat_totals[[#This Row],[2020 1]]</f>
        <v>0</v>
      </c>
      <c r="BB156" s="117">
        <f ca="1">VLOOKUP(eurostat_totals[[#This Row],[energy carrier EUCalc]],$AE$11:$BI$24,COLUMN()-COLUMN($AD$29),FALSE)*eurostat_totals[[#This Row],[2020 1]]</f>
        <v>0</v>
      </c>
      <c r="BC156" s="117">
        <f>VLOOKUP(eurostat_totals[[#This Row],[energy carrier EUCalc]],$AE$11:$BI$24,COLUMN()-COLUMN($AD$29),FALSE)*eurostat_totals[[#This Row],[2020 1]]</f>
        <v>0</v>
      </c>
      <c r="BD156" s="117">
        <f ca="1">VLOOKUP(eurostat_totals[[#This Row],[energy carrier EUCalc]],$AE$11:$BI$24,COLUMN()-COLUMN($AD$29),FALSE)*eurostat_totals[[#This Row],[2020 1]]</f>
        <v>0</v>
      </c>
      <c r="BE156" s="117">
        <f ca="1">VLOOKUP(eurostat_totals[[#This Row],[energy carrier EUCalc]],$AE$11:$BI$24,COLUMN()-COLUMN($AD$29),FALSE)*eurostat_totals[[#This Row],[2020 1]]</f>
        <v>0</v>
      </c>
      <c r="BF156" s="117">
        <f ca="1">VLOOKUP(eurostat_totals[[#This Row],[energy carrier EUCalc]],$AE$11:$BI$24,COLUMN()-COLUMN($AD$29),FALSE)*eurostat_totals[[#This Row],[2020 1]]</f>
        <v>0</v>
      </c>
      <c r="BG156" s="117">
        <f ca="1">VLOOKUP(eurostat_totals[[#This Row],[energy carrier EUCalc]],$AE$11:$BI$24,COLUMN()-COLUMN($AD$29),FALSE)*eurostat_totals[[#This Row],[2020 1]]</f>
        <v>0</v>
      </c>
      <c r="BH156" s="117">
        <f ca="1">VLOOKUP(eurostat_totals[[#This Row],[energy carrier EUCalc]],$AE$11:$BI$24,COLUMN()-COLUMN($AD$29),FALSE)*eurostat_totals[[#This Row],[2020 1]]</f>
        <v>0</v>
      </c>
      <c r="BI156" s="117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117" t="str">
        <f t="shared" si="121"/>
        <v>heat-geothermalCroatia</v>
      </c>
      <c r="B157" s="6" t="s">
        <v>40</v>
      </c>
      <c r="C157" t="s">
        <v>22</v>
      </c>
      <c r="D157" s="120">
        <v>0</v>
      </c>
      <c r="E157" s="120">
        <v>0</v>
      </c>
      <c r="F157" s="120">
        <v>0</v>
      </c>
      <c r="G157" s="120">
        <v>0</v>
      </c>
      <c r="H157" s="120">
        <v>0</v>
      </c>
      <c r="I157" s="120">
        <v>0</v>
      </c>
      <c r="J157" s="120">
        <v>0</v>
      </c>
      <c r="K157" s="120">
        <v>0</v>
      </c>
      <c r="L157" s="120">
        <v>0</v>
      </c>
      <c r="M157" s="120">
        <v>0</v>
      </c>
      <c r="N157" s="120">
        <v>0</v>
      </c>
      <c r="O157" s="120">
        <v>0</v>
      </c>
      <c r="P157" s="120">
        <v>0</v>
      </c>
      <c r="Q157" s="120">
        <v>0</v>
      </c>
      <c r="R157" s="120">
        <v>0</v>
      </c>
      <c r="S157" s="120">
        <v>0</v>
      </c>
      <c r="T157" s="120">
        <v>0</v>
      </c>
      <c r="U157" s="120">
        <v>0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0">
        <v>0</v>
      </c>
      <c r="AE157" s="120">
        <v>0</v>
      </c>
      <c r="AF157" s="120">
        <f t="shared" si="118"/>
        <v>0</v>
      </c>
      <c r="AG157" s="120">
        <f t="shared" si="119"/>
        <v>0</v>
      </c>
      <c r="AH157" s="120">
        <f t="shared" si="120"/>
        <v>0</v>
      </c>
      <c r="AI157" s="120">
        <f ca="1">VLOOKUP(eurostat_totals[[#This Row],[energy carrier EUCalc]],$AE$11:$BI$24,COLUMN()-COLUMN($AD$29),FALSE)*eurostat_totals[[#This Row],[2020 1]]</f>
        <v>0</v>
      </c>
      <c r="AJ157" s="120">
        <f ca="1">VLOOKUP(eurostat_totals[[#This Row],[energy carrier EUCalc]],$AE$11:$BI$24,COLUMN()-COLUMN($AD$29),FALSE)*eurostat_totals[[#This Row],[2020 1]]</f>
        <v>0</v>
      </c>
      <c r="AK157" s="120">
        <f ca="1">VLOOKUP(eurostat_totals[[#This Row],[energy carrier EUCalc]],$AE$11:$BI$24,COLUMN()-COLUMN($AD$29),FALSE)*eurostat_totals[[#This Row],[2020 1]]</f>
        <v>0</v>
      </c>
      <c r="AL157" s="120">
        <f ca="1">VLOOKUP(eurostat_totals[[#This Row],[energy carrier EUCalc]],$AE$11:$BI$24,COLUMN()-COLUMN($AD$29),FALSE)*eurostat_totals[[#This Row],[2020 1]]</f>
        <v>0</v>
      </c>
      <c r="AM157" s="120">
        <f ca="1">VLOOKUP(eurostat_totals[[#This Row],[energy carrier EUCalc]],$AE$11:$BI$24,COLUMN()-COLUMN($AD$29),FALSE)*eurostat_totals[[#This Row],[2020 1]]</f>
        <v>0</v>
      </c>
      <c r="AN157" s="120">
        <f ca="1">VLOOKUP(eurostat_totals[[#This Row],[energy carrier EUCalc]],$AE$11:$BI$24,COLUMN()-COLUMN($AD$29),FALSE)*eurostat_totals[[#This Row],[2020 1]]</f>
        <v>0</v>
      </c>
      <c r="AO157" s="120">
        <f>VLOOKUP(eurostat_totals[[#This Row],[energy carrier EUCalc]],$AE$11:$BI$24,COLUMN()-COLUMN($AD$29),FALSE)*eurostat_totals[[#This Row],[2020 1]]</f>
        <v>0</v>
      </c>
      <c r="AP157" s="120">
        <f ca="1">VLOOKUP(eurostat_totals[[#This Row],[energy carrier EUCalc]],$AE$11:$BI$24,COLUMN()-COLUMN($AD$29),FALSE)*eurostat_totals[[#This Row],[2020 1]]</f>
        <v>0</v>
      </c>
      <c r="AQ157" s="120">
        <f ca="1">VLOOKUP(eurostat_totals[[#This Row],[energy carrier EUCalc]],$AE$11:$BI$24,COLUMN()-COLUMN($AD$29),FALSE)*eurostat_totals[[#This Row],[2020 1]]</f>
        <v>0</v>
      </c>
      <c r="AR157" s="117">
        <f ca="1">VLOOKUP(eurostat_totals[[#This Row],[energy carrier EUCalc]],$AE$11:$BI$24,COLUMN()-COLUMN($AD$29),FALSE)*eurostat_totals[[#This Row],[2020 1]]</f>
        <v>0</v>
      </c>
      <c r="AS157" s="117">
        <f ca="1">VLOOKUP(eurostat_totals[[#This Row],[energy carrier EUCalc]],$AE$11:$BI$24,COLUMN()-COLUMN($AD$29),FALSE)*eurostat_totals[[#This Row],[2020 1]]</f>
        <v>0</v>
      </c>
      <c r="AT157" s="117">
        <f ca="1">VLOOKUP(eurostat_totals[[#This Row],[energy carrier EUCalc]],$AE$11:$BI$24,COLUMN()-COLUMN($AD$29),FALSE)*eurostat_totals[[#This Row],[2020 1]]</f>
        <v>0</v>
      </c>
      <c r="AU157" s="117">
        <f ca="1">VLOOKUP(eurostat_totals[[#This Row],[energy carrier EUCalc]],$AE$11:$BI$24,COLUMN()-COLUMN($AD$29),FALSE)*eurostat_totals[[#This Row],[2020 1]]</f>
        <v>0</v>
      </c>
      <c r="AV157" s="117">
        <f>VLOOKUP(eurostat_totals[[#This Row],[energy carrier EUCalc]],$AE$11:$BI$24,COLUMN()-COLUMN($AD$29),FALSE)*eurostat_totals[[#This Row],[2020 1]]</f>
        <v>0</v>
      </c>
      <c r="AW157" s="117">
        <f ca="1">VLOOKUP(eurostat_totals[[#This Row],[energy carrier EUCalc]],$AE$11:$BI$24,COLUMN()-COLUMN($AD$29),FALSE)*eurostat_totals[[#This Row],[2020 1]]</f>
        <v>0</v>
      </c>
      <c r="AX157" s="117">
        <f ca="1">VLOOKUP(eurostat_totals[[#This Row],[energy carrier EUCalc]],$AE$11:$BI$24,COLUMN()-COLUMN($AD$29),FALSE)*eurostat_totals[[#This Row],[2020 1]]</f>
        <v>0</v>
      </c>
      <c r="AY157" s="117">
        <f ca="1">VLOOKUP(eurostat_totals[[#This Row],[energy carrier EUCalc]],$AE$11:$BI$24,COLUMN()-COLUMN($AD$29),FALSE)*eurostat_totals[[#This Row],[2020 1]]</f>
        <v>0</v>
      </c>
      <c r="AZ157" s="117">
        <f ca="1">VLOOKUP(eurostat_totals[[#This Row],[energy carrier EUCalc]],$AE$11:$BI$24,COLUMN()-COLUMN($AD$29),FALSE)*eurostat_totals[[#This Row],[2020 1]]</f>
        <v>0</v>
      </c>
      <c r="BA157" s="117">
        <f ca="1">VLOOKUP(eurostat_totals[[#This Row],[energy carrier EUCalc]],$AE$11:$BI$24,COLUMN()-COLUMN($AD$29),FALSE)*eurostat_totals[[#This Row],[2020 1]]</f>
        <v>0</v>
      </c>
      <c r="BB157" s="117">
        <f ca="1">VLOOKUP(eurostat_totals[[#This Row],[energy carrier EUCalc]],$AE$11:$BI$24,COLUMN()-COLUMN($AD$29),FALSE)*eurostat_totals[[#This Row],[2020 1]]</f>
        <v>0</v>
      </c>
      <c r="BC157" s="117">
        <f>VLOOKUP(eurostat_totals[[#This Row],[energy carrier EUCalc]],$AE$11:$BI$24,COLUMN()-COLUMN($AD$29),FALSE)*eurostat_totals[[#This Row],[2020 1]]</f>
        <v>0</v>
      </c>
      <c r="BD157" s="117">
        <f ca="1">VLOOKUP(eurostat_totals[[#This Row],[energy carrier EUCalc]],$AE$11:$BI$24,COLUMN()-COLUMN($AD$29),FALSE)*eurostat_totals[[#This Row],[2020 1]]</f>
        <v>0</v>
      </c>
      <c r="BE157" s="117">
        <f ca="1">VLOOKUP(eurostat_totals[[#This Row],[energy carrier EUCalc]],$AE$11:$BI$24,COLUMN()-COLUMN($AD$29),FALSE)*eurostat_totals[[#This Row],[2020 1]]</f>
        <v>0</v>
      </c>
      <c r="BF157" s="117">
        <f ca="1">VLOOKUP(eurostat_totals[[#This Row],[energy carrier EUCalc]],$AE$11:$BI$24,COLUMN()-COLUMN($AD$29),FALSE)*eurostat_totals[[#This Row],[2020 1]]</f>
        <v>0</v>
      </c>
      <c r="BG157" s="117">
        <f ca="1">VLOOKUP(eurostat_totals[[#This Row],[energy carrier EUCalc]],$AE$11:$BI$24,COLUMN()-COLUMN($AD$29),FALSE)*eurostat_totals[[#This Row],[2020 1]]</f>
        <v>0</v>
      </c>
      <c r="BH157" s="117">
        <f ca="1">VLOOKUP(eurostat_totals[[#This Row],[energy carrier EUCalc]],$AE$11:$BI$24,COLUMN()-COLUMN($AD$29),FALSE)*eurostat_totals[[#This Row],[2020 1]]</f>
        <v>0</v>
      </c>
      <c r="BI157" s="117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117" t="str">
        <f t="shared" si="121"/>
        <v>heat-geothermalCyprus</v>
      </c>
      <c r="B158" s="6" t="s">
        <v>40</v>
      </c>
      <c r="C158" t="s">
        <v>28</v>
      </c>
      <c r="D158" s="120">
        <v>0</v>
      </c>
      <c r="E158" s="120">
        <v>0</v>
      </c>
      <c r="F158" s="120">
        <v>0</v>
      </c>
      <c r="G158" s="120">
        <v>0</v>
      </c>
      <c r="H158" s="120">
        <v>0</v>
      </c>
      <c r="I158" s="120">
        <v>0</v>
      </c>
      <c r="J158" s="120">
        <v>0</v>
      </c>
      <c r="K158" s="120">
        <v>0</v>
      </c>
      <c r="L158" s="120">
        <v>0</v>
      </c>
      <c r="M158" s="120">
        <v>0</v>
      </c>
      <c r="N158" s="120">
        <v>0</v>
      </c>
      <c r="O158" s="120">
        <v>0</v>
      </c>
      <c r="P158" s="120">
        <v>0</v>
      </c>
      <c r="Q158" s="120">
        <v>0</v>
      </c>
      <c r="R158" s="120">
        <v>0</v>
      </c>
      <c r="S158" s="120">
        <v>0</v>
      </c>
      <c r="T158" s="120">
        <v>0</v>
      </c>
      <c r="U158" s="120">
        <v>2.5004500000000003</v>
      </c>
      <c r="V158" s="120">
        <v>3.0586900000000004</v>
      </c>
      <c r="W158" s="120">
        <v>4.1635400000000002</v>
      </c>
      <c r="X158" s="120">
        <v>8.8853200000000001</v>
      </c>
      <c r="Y158" s="120">
        <v>12.223129999999999</v>
      </c>
      <c r="Z158" s="120">
        <v>17.224030000000003</v>
      </c>
      <c r="AA158" s="120">
        <v>17.224030000000003</v>
      </c>
      <c r="AB158" s="120">
        <v>18.049760000000003</v>
      </c>
      <c r="AC158" s="120">
        <v>18.049760000000003</v>
      </c>
      <c r="AD158" s="120">
        <v>18.049760000000003</v>
      </c>
      <c r="AE158" s="120">
        <v>18.026500000000002</v>
      </c>
      <c r="AF158" s="120">
        <f t="shared" ref="AF158:AF221" si="122">AE158+(AE158-Z158)/5</f>
        <v>18.186994000000002</v>
      </c>
      <c r="AG158" s="120">
        <f t="shared" ref="AG158:AG221" si="123">AF158+(AF158-AA158)/5</f>
        <v>18.379586800000002</v>
      </c>
      <c r="AH158" s="120">
        <f t="shared" ref="AH158:AH221" si="124">AG158+(AG158-AB158)/5</f>
        <v>18.445552160000002</v>
      </c>
      <c r="AI158" s="120">
        <f ca="1">VLOOKUP(eurostat_totals[[#This Row],[energy carrier EUCalc]],$AE$11:$BI$24,COLUMN()-COLUMN($AD$29),FALSE)*eurostat_totals[[#This Row],[2020 1]]</f>
        <v>18.445552160000002</v>
      </c>
      <c r="AJ158" s="120">
        <f ca="1">VLOOKUP(eurostat_totals[[#This Row],[energy carrier EUCalc]],$AE$11:$BI$24,COLUMN()-COLUMN($AD$29),FALSE)*eurostat_totals[[#This Row],[2020 1]]</f>
        <v>18.445552160000002</v>
      </c>
      <c r="AK158" s="120">
        <f ca="1">VLOOKUP(eurostat_totals[[#This Row],[energy carrier EUCalc]],$AE$11:$BI$24,COLUMN()-COLUMN($AD$29),FALSE)*eurostat_totals[[#This Row],[2020 1]]</f>
        <v>18.445552160000002</v>
      </c>
      <c r="AL158" s="120">
        <f ca="1">VLOOKUP(eurostat_totals[[#This Row],[energy carrier EUCalc]],$AE$11:$BI$24,COLUMN()-COLUMN($AD$29),FALSE)*eurostat_totals[[#This Row],[2020 1]]</f>
        <v>18.445552160000002</v>
      </c>
      <c r="AM158" s="120">
        <f ca="1">VLOOKUP(eurostat_totals[[#This Row],[energy carrier EUCalc]],$AE$11:$BI$24,COLUMN()-COLUMN($AD$29),FALSE)*eurostat_totals[[#This Row],[2020 1]]</f>
        <v>18.445552160000002</v>
      </c>
      <c r="AN158" s="120">
        <f ca="1">VLOOKUP(eurostat_totals[[#This Row],[energy carrier EUCalc]],$AE$11:$BI$24,COLUMN()-COLUMN($AD$29),FALSE)*eurostat_totals[[#This Row],[2020 1]]</f>
        <v>18.445552160000002</v>
      </c>
      <c r="AO158" s="120">
        <f>VLOOKUP(eurostat_totals[[#This Row],[energy carrier EUCalc]],$AE$11:$BI$24,COLUMN()-COLUMN($AD$29),FALSE)*eurostat_totals[[#This Row],[2020 1]]</f>
        <v>18.445552160000002</v>
      </c>
      <c r="AP158" s="120">
        <f ca="1">VLOOKUP(eurostat_totals[[#This Row],[energy carrier EUCalc]],$AE$11:$BI$24,COLUMN()-COLUMN($AD$29),FALSE)*eurostat_totals[[#This Row],[2020 1]]</f>
        <v>18.445552160000002</v>
      </c>
      <c r="AQ158" s="120">
        <f ca="1">VLOOKUP(eurostat_totals[[#This Row],[energy carrier EUCalc]],$AE$11:$BI$24,COLUMN()-COLUMN($AD$29),FALSE)*eurostat_totals[[#This Row],[2020 1]]</f>
        <v>18.445552160000002</v>
      </c>
      <c r="AR158" s="117">
        <f ca="1">VLOOKUP(eurostat_totals[[#This Row],[energy carrier EUCalc]],$AE$11:$BI$24,COLUMN()-COLUMN($AD$29),FALSE)*eurostat_totals[[#This Row],[2020 1]]</f>
        <v>18.445552160000002</v>
      </c>
      <c r="AS158" s="117">
        <f ca="1">VLOOKUP(eurostat_totals[[#This Row],[energy carrier EUCalc]],$AE$11:$BI$24,COLUMN()-COLUMN($AD$29),FALSE)*eurostat_totals[[#This Row],[2020 1]]</f>
        <v>18.445552160000002</v>
      </c>
      <c r="AT158" s="117">
        <f ca="1">VLOOKUP(eurostat_totals[[#This Row],[energy carrier EUCalc]],$AE$11:$BI$24,COLUMN()-COLUMN($AD$29),FALSE)*eurostat_totals[[#This Row],[2020 1]]</f>
        <v>18.445552160000002</v>
      </c>
      <c r="AU158" s="117">
        <f ca="1">VLOOKUP(eurostat_totals[[#This Row],[energy carrier EUCalc]],$AE$11:$BI$24,COLUMN()-COLUMN($AD$29),FALSE)*eurostat_totals[[#This Row],[2020 1]]</f>
        <v>18.445552160000002</v>
      </c>
      <c r="AV158" s="117">
        <f>VLOOKUP(eurostat_totals[[#This Row],[energy carrier EUCalc]],$AE$11:$BI$24,COLUMN()-COLUMN($AD$29),FALSE)*eurostat_totals[[#This Row],[2020 1]]</f>
        <v>18.445552160000002</v>
      </c>
      <c r="AW158" s="117">
        <f ca="1">VLOOKUP(eurostat_totals[[#This Row],[energy carrier EUCalc]],$AE$11:$BI$24,COLUMN()-COLUMN($AD$29),FALSE)*eurostat_totals[[#This Row],[2020 1]]</f>
        <v>18.445552160000002</v>
      </c>
      <c r="AX158" s="117">
        <f ca="1">VLOOKUP(eurostat_totals[[#This Row],[energy carrier EUCalc]],$AE$11:$BI$24,COLUMN()-COLUMN($AD$29),FALSE)*eurostat_totals[[#This Row],[2020 1]]</f>
        <v>18.445552160000002</v>
      </c>
      <c r="AY158" s="117">
        <f ca="1">VLOOKUP(eurostat_totals[[#This Row],[energy carrier EUCalc]],$AE$11:$BI$24,COLUMN()-COLUMN($AD$29),FALSE)*eurostat_totals[[#This Row],[2020 1]]</f>
        <v>18.445552160000002</v>
      </c>
      <c r="AZ158" s="117">
        <f ca="1">VLOOKUP(eurostat_totals[[#This Row],[energy carrier EUCalc]],$AE$11:$BI$24,COLUMN()-COLUMN($AD$29),FALSE)*eurostat_totals[[#This Row],[2020 1]]</f>
        <v>18.445552160000002</v>
      </c>
      <c r="BA158" s="117">
        <f ca="1">VLOOKUP(eurostat_totals[[#This Row],[energy carrier EUCalc]],$AE$11:$BI$24,COLUMN()-COLUMN($AD$29),FALSE)*eurostat_totals[[#This Row],[2020 1]]</f>
        <v>18.445552160000002</v>
      </c>
      <c r="BB158" s="117">
        <f ca="1">VLOOKUP(eurostat_totals[[#This Row],[energy carrier EUCalc]],$AE$11:$BI$24,COLUMN()-COLUMN($AD$29),FALSE)*eurostat_totals[[#This Row],[2020 1]]</f>
        <v>18.445552160000002</v>
      </c>
      <c r="BC158" s="117">
        <f>VLOOKUP(eurostat_totals[[#This Row],[energy carrier EUCalc]],$AE$11:$BI$24,COLUMN()-COLUMN($AD$29),FALSE)*eurostat_totals[[#This Row],[2020 1]]</f>
        <v>18.445552160000002</v>
      </c>
      <c r="BD158" s="117">
        <f ca="1">VLOOKUP(eurostat_totals[[#This Row],[energy carrier EUCalc]],$AE$11:$BI$24,COLUMN()-COLUMN($AD$29),FALSE)*eurostat_totals[[#This Row],[2020 1]]</f>
        <v>18.445552160000002</v>
      </c>
      <c r="BE158" s="117">
        <f ca="1">VLOOKUP(eurostat_totals[[#This Row],[energy carrier EUCalc]],$AE$11:$BI$24,COLUMN()-COLUMN($AD$29),FALSE)*eurostat_totals[[#This Row],[2020 1]]</f>
        <v>18.445552160000002</v>
      </c>
      <c r="BF158" s="117">
        <f ca="1">VLOOKUP(eurostat_totals[[#This Row],[energy carrier EUCalc]],$AE$11:$BI$24,COLUMN()-COLUMN($AD$29),FALSE)*eurostat_totals[[#This Row],[2020 1]]</f>
        <v>18.445552160000002</v>
      </c>
      <c r="BG158" s="117">
        <f ca="1">VLOOKUP(eurostat_totals[[#This Row],[energy carrier EUCalc]],$AE$11:$BI$24,COLUMN()-COLUMN($AD$29),FALSE)*eurostat_totals[[#This Row],[2020 1]]</f>
        <v>18.445552160000002</v>
      </c>
      <c r="BH158" s="117">
        <f ca="1">VLOOKUP(eurostat_totals[[#This Row],[energy carrier EUCalc]],$AE$11:$BI$24,COLUMN()-COLUMN($AD$29),FALSE)*eurostat_totals[[#This Row],[2020 1]]</f>
        <v>18.445552160000002</v>
      </c>
      <c r="BI158" s="117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117" t="str">
        <f t="shared" ref="A159:A222" si="125">B159&amp;C159</f>
        <v>heat-geothermalCzech Republic</v>
      </c>
      <c r="B159" s="6" t="s">
        <v>40</v>
      </c>
      <c r="C159" t="s">
        <v>13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>
        <v>0</v>
      </c>
      <c r="M159" s="120">
        <v>0</v>
      </c>
      <c r="N159" s="120">
        <v>0</v>
      </c>
      <c r="O159" s="120">
        <v>0</v>
      </c>
      <c r="P159" s="120">
        <v>0</v>
      </c>
      <c r="Q159" s="120">
        <v>0</v>
      </c>
      <c r="R159" s="120">
        <v>0</v>
      </c>
      <c r="S159" s="120">
        <v>0</v>
      </c>
      <c r="T159" s="120">
        <v>0</v>
      </c>
      <c r="U159" s="120">
        <v>0</v>
      </c>
      <c r="V159" s="120">
        <v>0</v>
      </c>
      <c r="W159" s="120">
        <v>0</v>
      </c>
      <c r="X159" s="120">
        <v>0</v>
      </c>
      <c r="Y159" s="120">
        <v>0</v>
      </c>
      <c r="Z159" s="120">
        <v>0</v>
      </c>
      <c r="AA159" s="120">
        <v>0</v>
      </c>
      <c r="AB159" s="120">
        <v>0</v>
      </c>
      <c r="AC159" s="120">
        <v>0</v>
      </c>
      <c r="AD159" s="120">
        <v>0</v>
      </c>
      <c r="AE159" s="120">
        <v>0</v>
      </c>
      <c r="AF159" s="120">
        <f t="shared" si="122"/>
        <v>0</v>
      </c>
      <c r="AG159" s="120">
        <f t="shared" si="123"/>
        <v>0</v>
      </c>
      <c r="AH159" s="120">
        <f t="shared" si="124"/>
        <v>0</v>
      </c>
      <c r="AI159" s="120">
        <f ca="1">VLOOKUP(eurostat_totals[[#This Row],[energy carrier EUCalc]],$AE$11:$BI$24,COLUMN()-COLUMN($AD$29),FALSE)*eurostat_totals[[#This Row],[2020 1]]</f>
        <v>0</v>
      </c>
      <c r="AJ159" s="120">
        <f ca="1">VLOOKUP(eurostat_totals[[#This Row],[energy carrier EUCalc]],$AE$11:$BI$24,COLUMN()-COLUMN($AD$29),FALSE)*eurostat_totals[[#This Row],[2020 1]]</f>
        <v>0</v>
      </c>
      <c r="AK159" s="120">
        <f ca="1">VLOOKUP(eurostat_totals[[#This Row],[energy carrier EUCalc]],$AE$11:$BI$24,COLUMN()-COLUMN($AD$29),FALSE)*eurostat_totals[[#This Row],[2020 1]]</f>
        <v>0</v>
      </c>
      <c r="AL159" s="120">
        <f ca="1">VLOOKUP(eurostat_totals[[#This Row],[energy carrier EUCalc]],$AE$11:$BI$24,COLUMN()-COLUMN($AD$29),FALSE)*eurostat_totals[[#This Row],[2020 1]]</f>
        <v>0</v>
      </c>
      <c r="AM159" s="120">
        <f ca="1">VLOOKUP(eurostat_totals[[#This Row],[energy carrier EUCalc]],$AE$11:$BI$24,COLUMN()-COLUMN($AD$29),FALSE)*eurostat_totals[[#This Row],[2020 1]]</f>
        <v>0</v>
      </c>
      <c r="AN159" s="120">
        <f ca="1">VLOOKUP(eurostat_totals[[#This Row],[energy carrier EUCalc]],$AE$11:$BI$24,COLUMN()-COLUMN($AD$29),FALSE)*eurostat_totals[[#This Row],[2020 1]]</f>
        <v>0</v>
      </c>
      <c r="AO159" s="120">
        <f>VLOOKUP(eurostat_totals[[#This Row],[energy carrier EUCalc]],$AE$11:$BI$24,COLUMN()-COLUMN($AD$29),FALSE)*eurostat_totals[[#This Row],[2020 1]]</f>
        <v>0</v>
      </c>
      <c r="AP159" s="120">
        <f ca="1">VLOOKUP(eurostat_totals[[#This Row],[energy carrier EUCalc]],$AE$11:$BI$24,COLUMN()-COLUMN($AD$29),FALSE)*eurostat_totals[[#This Row],[2020 1]]</f>
        <v>0</v>
      </c>
      <c r="AQ159" s="120">
        <f ca="1">VLOOKUP(eurostat_totals[[#This Row],[energy carrier EUCalc]],$AE$11:$BI$24,COLUMN()-COLUMN($AD$29),FALSE)*eurostat_totals[[#This Row],[2020 1]]</f>
        <v>0</v>
      </c>
      <c r="AR159" s="117">
        <f ca="1">VLOOKUP(eurostat_totals[[#This Row],[energy carrier EUCalc]],$AE$11:$BI$24,COLUMN()-COLUMN($AD$29),FALSE)*eurostat_totals[[#This Row],[2020 1]]</f>
        <v>0</v>
      </c>
      <c r="AS159" s="117">
        <f ca="1">VLOOKUP(eurostat_totals[[#This Row],[energy carrier EUCalc]],$AE$11:$BI$24,COLUMN()-COLUMN($AD$29),FALSE)*eurostat_totals[[#This Row],[2020 1]]</f>
        <v>0</v>
      </c>
      <c r="AT159" s="117">
        <f ca="1">VLOOKUP(eurostat_totals[[#This Row],[energy carrier EUCalc]],$AE$11:$BI$24,COLUMN()-COLUMN($AD$29),FALSE)*eurostat_totals[[#This Row],[2020 1]]</f>
        <v>0</v>
      </c>
      <c r="AU159" s="117">
        <f ca="1">VLOOKUP(eurostat_totals[[#This Row],[energy carrier EUCalc]],$AE$11:$BI$24,COLUMN()-COLUMN($AD$29),FALSE)*eurostat_totals[[#This Row],[2020 1]]</f>
        <v>0</v>
      </c>
      <c r="AV159" s="117">
        <f>VLOOKUP(eurostat_totals[[#This Row],[energy carrier EUCalc]],$AE$11:$BI$24,COLUMN()-COLUMN($AD$29),FALSE)*eurostat_totals[[#This Row],[2020 1]]</f>
        <v>0</v>
      </c>
      <c r="AW159" s="117">
        <f ca="1">VLOOKUP(eurostat_totals[[#This Row],[energy carrier EUCalc]],$AE$11:$BI$24,COLUMN()-COLUMN($AD$29),FALSE)*eurostat_totals[[#This Row],[2020 1]]</f>
        <v>0</v>
      </c>
      <c r="AX159" s="117">
        <f ca="1">VLOOKUP(eurostat_totals[[#This Row],[energy carrier EUCalc]],$AE$11:$BI$24,COLUMN()-COLUMN($AD$29),FALSE)*eurostat_totals[[#This Row],[2020 1]]</f>
        <v>0</v>
      </c>
      <c r="AY159" s="117">
        <f ca="1">VLOOKUP(eurostat_totals[[#This Row],[energy carrier EUCalc]],$AE$11:$BI$24,COLUMN()-COLUMN($AD$29),FALSE)*eurostat_totals[[#This Row],[2020 1]]</f>
        <v>0</v>
      </c>
      <c r="AZ159" s="117">
        <f ca="1">VLOOKUP(eurostat_totals[[#This Row],[energy carrier EUCalc]],$AE$11:$BI$24,COLUMN()-COLUMN($AD$29),FALSE)*eurostat_totals[[#This Row],[2020 1]]</f>
        <v>0</v>
      </c>
      <c r="BA159" s="117">
        <f ca="1">VLOOKUP(eurostat_totals[[#This Row],[energy carrier EUCalc]],$AE$11:$BI$24,COLUMN()-COLUMN($AD$29),FALSE)*eurostat_totals[[#This Row],[2020 1]]</f>
        <v>0</v>
      </c>
      <c r="BB159" s="117">
        <f ca="1">VLOOKUP(eurostat_totals[[#This Row],[energy carrier EUCalc]],$AE$11:$BI$24,COLUMN()-COLUMN($AD$29),FALSE)*eurostat_totals[[#This Row],[2020 1]]</f>
        <v>0</v>
      </c>
      <c r="BC159" s="117">
        <f>VLOOKUP(eurostat_totals[[#This Row],[energy carrier EUCalc]],$AE$11:$BI$24,COLUMN()-COLUMN($AD$29),FALSE)*eurostat_totals[[#This Row],[2020 1]]</f>
        <v>0</v>
      </c>
      <c r="BD159" s="117">
        <f ca="1">VLOOKUP(eurostat_totals[[#This Row],[energy carrier EUCalc]],$AE$11:$BI$24,COLUMN()-COLUMN($AD$29),FALSE)*eurostat_totals[[#This Row],[2020 1]]</f>
        <v>0</v>
      </c>
      <c r="BE159" s="117">
        <f ca="1">VLOOKUP(eurostat_totals[[#This Row],[energy carrier EUCalc]],$AE$11:$BI$24,COLUMN()-COLUMN($AD$29),FALSE)*eurostat_totals[[#This Row],[2020 1]]</f>
        <v>0</v>
      </c>
      <c r="BF159" s="117">
        <f ca="1">VLOOKUP(eurostat_totals[[#This Row],[energy carrier EUCalc]],$AE$11:$BI$24,COLUMN()-COLUMN($AD$29),FALSE)*eurostat_totals[[#This Row],[2020 1]]</f>
        <v>0</v>
      </c>
      <c r="BG159" s="117">
        <f ca="1">VLOOKUP(eurostat_totals[[#This Row],[energy carrier EUCalc]],$AE$11:$BI$24,COLUMN()-COLUMN($AD$29),FALSE)*eurostat_totals[[#This Row],[2020 1]]</f>
        <v>0</v>
      </c>
      <c r="BH159" s="117">
        <f ca="1">VLOOKUP(eurostat_totals[[#This Row],[energy carrier EUCalc]],$AE$11:$BI$24,COLUMN()-COLUMN($AD$29),FALSE)*eurostat_totals[[#This Row],[2020 1]]</f>
        <v>0</v>
      </c>
      <c r="BI159" s="117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117" t="str">
        <f t="shared" si="125"/>
        <v>heat-geothermalDenmark</v>
      </c>
      <c r="B160" s="6" t="s">
        <v>40</v>
      </c>
      <c r="C160" t="s">
        <v>17</v>
      </c>
      <c r="D160" s="120">
        <v>0</v>
      </c>
      <c r="E160" s="120">
        <v>0</v>
      </c>
      <c r="F160" s="120">
        <v>0</v>
      </c>
      <c r="G160" s="120">
        <v>0</v>
      </c>
      <c r="H160" s="120">
        <v>0</v>
      </c>
      <c r="I160" s="120">
        <v>0</v>
      </c>
      <c r="J160" s="120">
        <v>0</v>
      </c>
      <c r="K160" s="120">
        <v>0</v>
      </c>
      <c r="L160" s="120">
        <v>0</v>
      </c>
      <c r="M160" s="120">
        <v>0</v>
      </c>
      <c r="N160" s="120">
        <v>0</v>
      </c>
      <c r="O160" s="120">
        <v>0</v>
      </c>
      <c r="P160" s="120">
        <v>0</v>
      </c>
      <c r="Q160" s="120">
        <v>0</v>
      </c>
      <c r="R160" s="120">
        <v>0</v>
      </c>
      <c r="S160" s="120">
        <v>0</v>
      </c>
      <c r="T160" s="120">
        <v>0</v>
      </c>
      <c r="U160" s="120">
        <v>0</v>
      </c>
      <c r="V160" s="120">
        <v>0</v>
      </c>
      <c r="W160" s="120">
        <v>0</v>
      </c>
      <c r="X160" s="120">
        <v>0</v>
      </c>
      <c r="Y160" s="120">
        <v>0</v>
      </c>
      <c r="Z160" s="120">
        <v>0</v>
      </c>
      <c r="AA160" s="120">
        <v>0</v>
      </c>
      <c r="AB160" s="120">
        <v>0</v>
      </c>
      <c r="AC160" s="120">
        <v>0</v>
      </c>
      <c r="AD160" s="120">
        <v>0</v>
      </c>
      <c r="AE160" s="120">
        <v>0</v>
      </c>
      <c r="AF160" s="120">
        <f t="shared" si="122"/>
        <v>0</v>
      </c>
      <c r="AG160" s="120">
        <f t="shared" si="123"/>
        <v>0</v>
      </c>
      <c r="AH160" s="120">
        <f t="shared" si="124"/>
        <v>0</v>
      </c>
      <c r="AI160" s="120">
        <f ca="1">VLOOKUP(eurostat_totals[[#This Row],[energy carrier EUCalc]],$AE$11:$BI$24,COLUMN()-COLUMN($AD$29),FALSE)*eurostat_totals[[#This Row],[2020 1]]</f>
        <v>0</v>
      </c>
      <c r="AJ160" s="120">
        <f ca="1">VLOOKUP(eurostat_totals[[#This Row],[energy carrier EUCalc]],$AE$11:$BI$24,COLUMN()-COLUMN($AD$29),FALSE)*eurostat_totals[[#This Row],[2020 1]]</f>
        <v>0</v>
      </c>
      <c r="AK160" s="120">
        <f ca="1">VLOOKUP(eurostat_totals[[#This Row],[energy carrier EUCalc]],$AE$11:$BI$24,COLUMN()-COLUMN($AD$29),FALSE)*eurostat_totals[[#This Row],[2020 1]]</f>
        <v>0</v>
      </c>
      <c r="AL160" s="120">
        <f ca="1">VLOOKUP(eurostat_totals[[#This Row],[energy carrier EUCalc]],$AE$11:$BI$24,COLUMN()-COLUMN($AD$29),FALSE)*eurostat_totals[[#This Row],[2020 1]]</f>
        <v>0</v>
      </c>
      <c r="AM160" s="120">
        <f ca="1">VLOOKUP(eurostat_totals[[#This Row],[energy carrier EUCalc]],$AE$11:$BI$24,COLUMN()-COLUMN($AD$29),FALSE)*eurostat_totals[[#This Row],[2020 1]]</f>
        <v>0</v>
      </c>
      <c r="AN160" s="120">
        <f ca="1">VLOOKUP(eurostat_totals[[#This Row],[energy carrier EUCalc]],$AE$11:$BI$24,COLUMN()-COLUMN($AD$29),FALSE)*eurostat_totals[[#This Row],[2020 1]]</f>
        <v>0</v>
      </c>
      <c r="AO160" s="120">
        <f>VLOOKUP(eurostat_totals[[#This Row],[energy carrier EUCalc]],$AE$11:$BI$24,COLUMN()-COLUMN($AD$29),FALSE)*eurostat_totals[[#This Row],[2020 1]]</f>
        <v>0</v>
      </c>
      <c r="AP160" s="120">
        <f ca="1">VLOOKUP(eurostat_totals[[#This Row],[energy carrier EUCalc]],$AE$11:$BI$24,COLUMN()-COLUMN($AD$29),FALSE)*eurostat_totals[[#This Row],[2020 1]]</f>
        <v>0</v>
      </c>
      <c r="AQ160" s="120">
        <f ca="1">VLOOKUP(eurostat_totals[[#This Row],[energy carrier EUCalc]],$AE$11:$BI$24,COLUMN()-COLUMN($AD$29),FALSE)*eurostat_totals[[#This Row],[2020 1]]</f>
        <v>0</v>
      </c>
      <c r="AR160" s="117">
        <f ca="1">VLOOKUP(eurostat_totals[[#This Row],[energy carrier EUCalc]],$AE$11:$BI$24,COLUMN()-COLUMN($AD$29),FALSE)*eurostat_totals[[#This Row],[2020 1]]</f>
        <v>0</v>
      </c>
      <c r="AS160" s="117">
        <f ca="1">VLOOKUP(eurostat_totals[[#This Row],[energy carrier EUCalc]],$AE$11:$BI$24,COLUMN()-COLUMN($AD$29),FALSE)*eurostat_totals[[#This Row],[2020 1]]</f>
        <v>0</v>
      </c>
      <c r="AT160" s="117">
        <f ca="1">VLOOKUP(eurostat_totals[[#This Row],[energy carrier EUCalc]],$AE$11:$BI$24,COLUMN()-COLUMN($AD$29),FALSE)*eurostat_totals[[#This Row],[2020 1]]</f>
        <v>0</v>
      </c>
      <c r="AU160" s="117">
        <f ca="1">VLOOKUP(eurostat_totals[[#This Row],[energy carrier EUCalc]],$AE$11:$BI$24,COLUMN()-COLUMN($AD$29),FALSE)*eurostat_totals[[#This Row],[2020 1]]</f>
        <v>0</v>
      </c>
      <c r="AV160" s="117">
        <f>VLOOKUP(eurostat_totals[[#This Row],[energy carrier EUCalc]],$AE$11:$BI$24,COLUMN()-COLUMN($AD$29),FALSE)*eurostat_totals[[#This Row],[2020 1]]</f>
        <v>0</v>
      </c>
      <c r="AW160" s="117">
        <f ca="1">VLOOKUP(eurostat_totals[[#This Row],[energy carrier EUCalc]],$AE$11:$BI$24,COLUMN()-COLUMN($AD$29),FALSE)*eurostat_totals[[#This Row],[2020 1]]</f>
        <v>0</v>
      </c>
      <c r="AX160" s="117">
        <f ca="1">VLOOKUP(eurostat_totals[[#This Row],[energy carrier EUCalc]],$AE$11:$BI$24,COLUMN()-COLUMN($AD$29),FALSE)*eurostat_totals[[#This Row],[2020 1]]</f>
        <v>0</v>
      </c>
      <c r="AY160" s="117">
        <f ca="1">VLOOKUP(eurostat_totals[[#This Row],[energy carrier EUCalc]],$AE$11:$BI$24,COLUMN()-COLUMN($AD$29),FALSE)*eurostat_totals[[#This Row],[2020 1]]</f>
        <v>0</v>
      </c>
      <c r="AZ160" s="117">
        <f ca="1">VLOOKUP(eurostat_totals[[#This Row],[energy carrier EUCalc]],$AE$11:$BI$24,COLUMN()-COLUMN($AD$29),FALSE)*eurostat_totals[[#This Row],[2020 1]]</f>
        <v>0</v>
      </c>
      <c r="BA160" s="117">
        <f ca="1">VLOOKUP(eurostat_totals[[#This Row],[energy carrier EUCalc]],$AE$11:$BI$24,COLUMN()-COLUMN($AD$29),FALSE)*eurostat_totals[[#This Row],[2020 1]]</f>
        <v>0</v>
      </c>
      <c r="BB160" s="117">
        <f ca="1">VLOOKUP(eurostat_totals[[#This Row],[energy carrier EUCalc]],$AE$11:$BI$24,COLUMN()-COLUMN($AD$29),FALSE)*eurostat_totals[[#This Row],[2020 1]]</f>
        <v>0</v>
      </c>
      <c r="BC160" s="117">
        <f>VLOOKUP(eurostat_totals[[#This Row],[energy carrier EUCalc]],$AE$11:$BI$24,COLUMN()-COLUMN($AD$29),FALSE)*eurostat_totals[[#This Row],[2020 1]]</f>
        <v>0</v>
      </c>
      <c r="BD160" s="117">
        <f ca="1">VLOOKUP(eurostat_totals[[#This Row],[energy carrier EUCalc]],$AE$11:$BI$24,COLUMN()-COLUMN($AD$29),FALSE)*eurostat_totals[[#This Row],[2020 1]]</f>
        <v>0</v>
      </c>
      <c r="BE160" s="117">
        <f ca="1">VLOOKUP(eurostat_totals[[#This Row],[energy carrier EUCalc]],$AE$11:$BI$24,COLUMN()-COLUMN($AD$29),FALSE)*eurostat_totals[[#This Row],[2020 1]]</f>
        <v>0</v>
      </c>
      <c r="BF160" s="117">
        <f ca="1">VLOOKUP(eurostat_totals[[#This Row],[energy carrier EUCalc]],$AE$11:$BI$24,COLUMN()-COLUMN($AD$29),FALSE)*eurostat_totals[[#This Row],[2020 1]]</f>
        <v>0</v>
      </c>
      <c r="BG160" s="117">
        <f ca="1">VLOOKUP(eurostat_totals[[#This Row],[energy carrier EUCalc]],$AE$11:$BI$24,COLUMN()-COLUMN($AD$29),FALSE)*eurostat_totals[[#This Row],[2020 1]]</f>
        <v>0</v>
      </c>
      <c r="BH160" s="117">
        <f ca="1">VLOOKUP(eurostat_totals[[#This Row],[energy carrier EUCalc]],$AE$11:$BI$24,COLUMN()-COLUMN($AD$29),FALSE)*eurostat_totals[[#This Row],[2020 1]]</f>
        <v>0</v>
      </c>
      <c r="BI160" s="117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117" t="str">
        <f t="shared" si="125"/>
        <v>heat-geothermalEstonia</v>
      </c>
      <c r="B161" s="6" t="s">
        <v>40</v>
      </c>
      <c r="C161" t="s">
        <v>25</v>
      </c>
      <c r="D161" s="120">
        <v>0</v>
      </c>
      <c r="E161" s="120">
        <v>0</v>
      </c>
      <c r="F161" s="120">
        <v>0</v>
      </c>
      <c r="G161" s="120">
        <v>0</v>
      </c>
      <c r="H161" s="120">
        <v>0</v>
      </c>
      <c r="I161" s="120">
        <v>0</v>
      </c>
      <c r="J161" s="120">
        <v>0</v>
      </c>
      <c r="K161" s="120">
        <v>0</v>
      </c>
      <c r="L161" s="120">
        <v>0</v>
      </c>
      <c r="M161" s="120">
        <v>0</v>
      </c>
      <c r="N161" s="120">
        <v>0</v>
      </c>
      <c r="O161" s="120">
        <v>0</v>
      </c>
      <c r="P161" s="120">
        <v>0</v>
      </c>
      <c r="Q161" s="120">
        <v>0</v>
      </c>
      <c r="R161" s="120">
        <v>0</v>
      </c>
      <c r="S161" s="120">
        <v>0</v>
      </c>
      <c r="T161" s="120">
        <v>0</v>
      </c>
      <c r="U161" s="120">
        <v>0</v>
      </c>
      <c r="V161" s="120">
        <v>0</v>
      </c>
      <c r="W161" s="120">
        <v>0</v>
      </c>
      <c r="X161" s="120">
        <v>0</v>
      </c>
      <c r="Y161" s="120">
        <v>0</v>
      </c>
      <c r="Z161" s="120">
        <v>0</v>
      </c>
      <c r="AA161" s="120">
        <v>0</v>
      </c>
      <c r="AB161" s="120">
        <v>0</v>
      </c>
      <c r="AC161" s="120">
        <v>0</v>
      </c>
      <c r="AD161" s="120">
        <v>0</v>
      </c>
      <c r="AE161" s="120">
        <v>0</v>
      </c>
      <c r="AF161" s="120">
        <f t="shared" si="122"/>
        <v>0</v>
      </c>
      <c r="AG161" s="120">
        <f t="shared" si="123"/>
        <v>0</v>
      </c>
      <c r="AH161" s="120">
        <f t="shared" si="124"/>
        <v>0</v>
      </c>
      <c r="AI161" s="120">
        <f ca="1">VLOOKUP(eurostat_totals[[#This Row],[energy carrier EUCalc]],$AE$11:$BI$24,COLUMN()-COLUMN($AD$29),FALSE)*eurostat_totals[[#This Row],[2020 1]]</f>
        <v>0</v>
      </c>
      <c r="AJ161" s="120">
        <f ca="1">VLOOKUP(eurostat_totals[[#This Row],[energy carrier EUCalc]],$AE$11:$BI$24,COLUMN()-COLUMN($AD$29),FALSE)*eurostat_totals[[#This Row],[2020 1]]</f>
        <v>0</v>
      </c>
      <c r="AK161" s="120">
        <f ca="1">VLOOKUP(eurostat_totals[[#This Row],[energy carrier EUCalc]],$AE$11:$BI$24,COLUMN()-COLUMN($AD$29),FALSE)*eurostat_totals[[#This Row],[2020 1]]</f>
        <v>0</v>
      </c>
      <c r="AL161" s="120">
        <f ca="1">VLOOKUP(eurostat_totals[[#This Row],[energy carrier EUCalc]],$AE$11:$BI$24,COLUMN()-COLUMN($AD$29),FALSE)*eurostat_totals[[#This Row],[2020 1]]</f>
        <v>0</v>
      </c>
      <c r="AM161" s="120">
        <f ca="1">VLOOKUP(eurostat_totals[[#This Row],[energy carrier EUCalc]],$AE$11:$BI$24,COLUMN()-COLUMN($AD$29),FALSE)*eurostat_totals[[#This Row],[2020 1]]</f>
        <v>0</v>
      </c>
      <c r="AN161" s="120">
        <f ca="1">VLOOKUP(eurostat_totals[[#This Row],[energy carrier EUCalc]],$AE$11:$BI$24,COLUMN()-COLUMN($AD$29),FALSE)*eurostat_totals[[#This Row],[2020 1]]</f>
        <v>0</v>
      </c>
      <c r="AO161" s="120">
        <f>VLOOKUP(eurostat_totals[[#This Row],[energy carrier EUCalc]],$AE$11:$BI$24,COLUMN()-COLUMN($AD$29),FALSE)*eurostat_totals[[#This Row],[2020 1]]</f>
        <v>0</v>
      </c>
      <c r="AP161" s="120">
        <f ca="1">VLOOKUP(eurostat_totals[[#This Row],[energy carrier EUCalc]],$AE$11:$BI$24,COLUMN()-COLUMN($AD$29),FALSE)*eurostat_totals[[#This Row],[2020 1]]</f>
        <v>0</v>
      </c>
      <c r="AQ161" s="120">
        <f ca="1">VLOOKUP(eurostat_totals[[#This Row],[energy carrier EUCalc]],$AE$11:$BI$24,COLUMN()-COLUMN($AD$29),FALSE)*eurostat_totals[[#This Row],[2020 1]]</f>
        <v>0</v>
      </c>
      <c r="AR161" s="117">
        <f ca="1">VLOOKUP(eurostat_totals[[#This Row],[energy carrier EUCalc]],$AE$11:$BI$24,COLUMN()-COLUMN($AD$29),FALSE)*eurostat_totals[[#This Row],[2020 1]]</f>
        <v>0</v>
      </c>
      <c r="AS161" s="117">
        <f ca="1">VLOOKUP(eurostat_totals[[#This Row],[energy carrier EUCalc]],$AE$11:$BI$24,COLUMN()-COLUMN($AD$29),FALSE)*eurostat_totals[[#This Row],[2020 1]]</f>
        <v>0</v>
      </c>
      <c r="AT161" s="117">
        <f ca="1">VLOOKUP(eurostat_totals[[#This Row],[energy carrier EUCalc]],$AE$11:$BI$24,COLUMN()-COLUMN($AD$29),FALSE)*eurostat_totals[[#This Row],[2020 1]]</f>
        <v>0</v>
      </c>
      <c r="AU161" s="117">
        <f ca="1">VLOOKUP(eurostat_totals[[#This Row],[energy carrier EUCalc]],$AE$11:$BI$24,COLUMN()-COLUMN($AD$29),FALSE)*eurostat_totals[[#This Row],[2020 1]]</f>
        <v>0</v>
      </c>
      <c r="AV161" s="117">
        <f>VLOOKUP(eurostat_totals[[#This Row],[energy carrier EUCalc]],$AE$11:$BI$24,COLUMN()-COLUMN($AD$29),FALSE)*eurostat_totals[[#This Row],[2020 1]]</f>
        <v>0</v>
      </c>
      <c r="AW161" s="117">
        <f ca="1">VLOOKUP(eurostat_totals[[#This Row],[energy carrier EUCalc]],$AE$11:$BI$24,COLUMN()-COLUMN($AD$29),FALSE)*eurostat_totals[[#This Row],[2020 1]]</f>
        <v>0</v>
      </c>
      <c r="AX161" s="117">
        <f ca="1">VLOOKUP(eurostat_totals[[#This Row],[energy carrier EUCalc]],$AE$11:$BI$24,COLUMN()-COLUMN($AD$29),FALSE)*eurostat_totals[[#This Row],[2020 1]]</f>
        <v>0</v>
      </c>
      <c r="AY161" s="117">
        <f ca="1">VLOOKUP(eurostat_totals[[#This Row],[energy carrier EUCalc]],$AE$11:$BI$24,COLUMN()-COLUMN($AD$29),FALSE)*eurostat_totals[[#This Row],[2020 1]]</f>
        <v>0</v>
      </c>
      <c r="AZ161" s="117">
        <f ca="1">VLOOKUP(eurostat_totals[[#This Row],[energy carrier EUCalc]],$AE$11:$BI$24,COLUMN()-COLUMN($AD$29),FALSE)*eurostat_totals[[#This Row],[2020 1]]</f>
        <v>0</v>
      </c>
      <c r="BA161" s="117">
        <f ca="1">VLOOKUP(eurostat_totals[[#This Row],[energy carrier EUCalc]],$AE$11:$BI$24,COLUMN()-COLUMN($AD$29),FALSE)*eurostat_totals[[#This Row],[2020 1]]</f>
        <v>0</v>
      </c>
      <c r="BB161" s="117">
        <f ca="1">VLOOKUP(eurostat_totals[[#This Row],[energy carrier EUCalc]],$AE$11:$BI$24,COLUMN()-COLUMN($AD$29),FALSE)*eurostat_totals[[#This Row],[2020 1]]</f>
        <v>0</v>
      </c>
      <c r="BC161" s="117">
        <f>VLOOKUP(eurostat_totals[[#This Row],[energy carrier EUCalc]],$AE$11:$BI$24,COLUMN()-COLUMN($AD$29),FALSE)*eurostat_totals[[#This Row],[2020 1]]</f>
        <v>0</v>
      </c>
      <c r="BD161" s="117">
        <f ca="1">VLOOKUP(eurostat_totals[[#This Row],[energy carrier EUCalc]],$AE$11:$BI$24,COLUMN()-COLUMN($AD$29),FALSE)*eurostat_totals[[#This Row],[2020 1]]</f>
        <v>0</v>
      </c>
      <c r="BE161" s="117">
        <f ca="1">VLOOKUP(eurostat_totals[[#This Row],[energy carrier EUCalc]],$AE$11:$BI$24,COLUMN()-COLUMN($AD$29),FALSE)*eurostat_totals[[#This Row],[2020 1]]</f>
        <v>0</v>
      </c>
      <c r="BF161" s="117">
        <f ca="1">VLOOKUP(eurostat_totals[[#This Row],[energy carrier EUCalc]],$AE$11:$BI$24,COLUMN()-COLUMN($AD$29),FALSE)*eurostat_totals[[#This Row],[2020 1]]</f>
        <v>0</v>
      </c>
      <c r="BG161" s="117">
        <f ca="1">VLOOKUP(eurostat_totals[[#This Row],[energy carrier EUCalc]],$AE$11:$BI$24,COLUMN()-COLUMN($AD$29),FALSE)*eurostat_totals[[#This Row],[2020 1]]</f>
        <v>0</v>
      </c>
      <c r="BH161" s="117">
        <f ca="1">VLOOKUP(eurostat_totals[[#This Row],[energy carrier EUCalc]],$AE$11:$BI$24,COLUMN()-COLUMN($AD$29),FALSE)*eurostat_totals[[#This Row],[2020 1]]</f>
        <v>0</v>
      </c>
      <c r="BI161" s="117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117" t="str">
        <f t="shared" si="125"/>
        <v>heat-geothermalFinland</v>
      </c>
      <c r="B162" s="6" t="s">
        <v>40</v>
      </c>
      <c r="C162" t="s">
        <v>11</v>
      </c>
      <c r="D162" s="120">
        <v>0</v>
      </c>
      <c r="E162" s="120">
        <v>0</v>
      </c>
      <c r="F162" s="120">
        <v>0</v>
      </c>
      <c r="G162" s="120">
        <v>0</v>
      </c>
      <c r="H162" s="120">
        <v>0</v>
      </c>
      <c r="I162" s="120">
        <v>0</v>
      </c>
      <c r="J162" s="120">
        <v>0</v>
      </c>
      <c r="K162" s="120">
        <v>0</v>
      </c>
      <c r="L162" s="120">
        <v>0</v>
      </c>
      <c r="M162" s="120">
        <v>0</v>
      </c>
      <c r="N162" s="120">
        <v>0</v>
      </c>
      <c r="O162" s="120">
        <v>0</v>
      </c>
      <c r="P162" s="120">
        <v>0</v>
      </c>
      <c r="Q162" s="120">
        <v>0</v>
      </c>
      <c r="R162" s="120">
        <v>0</v>
      </c>
      <c r="S162" s="120">
        <v>0</v>
      </c>
      <c r="T162" s="120">
        <v>0</v>
      </c>
      <c r="U162" s="120">
        <v>0</v>
      </c>
      <c r="V162" s="120">
        <v>0</v>
      </c>
      <c r="W162" s="120">
        <v>0</v>
      </c>
      <c r="X162" s="120">
        <v>0</v>
      </c>
      <c r="Y162" s="120">
        <v>0</v>
      </c>
      <c r="Z162" s="120">
        <v>0</v>
      </c>
      <c r="AA162" s="120">
        <v>0</v>
      </c>
      <c r="AB162" s="120">
        <v>0</v>
      </c>
      <c r="AC162" s="120">
        <v>0</v>
      </c>
      <c r="AD162" s="120">
        <v>0</v>
      </c>
      <c r="AE162" s="120">
        <v>0</v>
      </c>
      <c r="AF162" s="120">
        <f t="shared" si="122"/>
        <v>0</v>
      </c>
      <c r="AG162" s="120">
        <f t="shared" si="123"/>
        <v>0</v>
      </c>
      <c r="AH162" s="120">
        <f t="shared" si="124"/>
        <v>0</v>
      </c>
      <c r="AI162" s="120">
        <f ca="1">VLOOKUP(eurostat_totals[[#This Row],[energy carrier EUCalc]],$AE$11:$BI$24,COLUMN()-COLUMN($AD$29),FALSE)*eurostat_totals[[#This Row],[2020 1]]</f>
        <v>0</v>
      </c>
      <c r="AJ162" s="120">
        <f ca="1">VLOOKUP(eurostat_totals[[#This Row],[energy carrier EUCalc]],$AE$11:$BI$24,COLUMN()-COLUMN($AD$29),FALSE)*eurostat_totals[[#This Row],[2020 1]]</f>
        <v>0</v>
      </c>
      <c r="AK162" s="120">
        <f ca="1">VLOOKUP(eurostat_totals[[#This Row],[energy carrier EUCalc]],$AE$11:$BI$24,COLUMN()-COLUMN($AD$29),FALSE)*eurostat_totals[[#This Row],[2020 1]]</f>
        <v>0</v>
      </c>
      <c r="AL162" s="120">
        <f ca="1">VLOOKUP(eurostat_totals[[#This Row],[energy carrier EUCalc]],$AE$11:$BI$24,COLUMN()-COLUMN($AD$29),FALSE)*eurostat_totals[[#This Row],[2020 1]]</f>
        <v>0</v>
      </c>
      <c r="AM162" s="120">
        <f ca="1">VLOOKUP(eurostat_totals[[#This Row],[energy carrier EUCalc]],$AE$11:$BI$24,COLUMN()-COLUMN($AD$29),FALSE)*eurostat_totals[[#This Row],[2020 1]]</f>
        <v>0</v>
      </c>
      <c r="AN162" s="120">
        <f ca="1">VLOOKUP(eurostat_totals[[#This Row],[energy carrier EUCalc]],$AE$11:$BI$24,COLUMN()-COLUMN($AD$29),FALSE)*eurostat_totals[[#This Row],[2020 1]]</f>
        <v>0</v>
      </c>
      <c r="AO162" s="120">
        <f>VLOOKUP(eurostat_totals[[#This Row],[energy carrier EUCalc]],$AE$11:$BI$24,COLUMN()-COLUMN($AD$29),FALSE)*eurostat_totals[[#This Row],[2020 1]]</f>
        <v>0</v>
      </c>
      <c r="AP162" s="120">
        <f ca="1">VLOOKUP(eurostat_totals[[#This Row],[energy carrier EUCalc]],$AE$11:$BI$24,COLUMN()-COLUMN($AD$29),FALSE)*eurostat_totals[[#This Row],[2020 1]]</f>
        <v>0</v>
      </c>
      <c r="AQ162" s="120">
        <f ca="1">VLOOKUP(eurostat_totals[[#This Row],[energy carrier EUCalc]],$AE$11:$BI$24,COLUMN()-COLUMN($AD$29),FALSE)*eurostat_totals[[#This Row],[2020 1]]</f>
        <v>0</v>
      </c>
      <c r="AR162" s="117">
        <f ca="1">VLOOKUP(eurostat_totals[[#This Row],[energy carrier EUCalc]],$AE$11:$BI$24,COLUMN()-COLUMN($AD$29),FALSE)*eurostat_totals[[#This Row],[2020 1]]</f>
        <v>0</v>
      </c>
      <c r="AS162" s="117">
        <f ca="1">VLOOKUP(eurostat_totals[[#This Row],[energy carrier EUCalc]],$AE$11:$BI$24,COLUMN()-COLUMN($AD$29),FALSE)*eurostat_totals[[#This Row],[2020 1]]</f>
        <v>0</v>
      </c>
      <c r="AT162" s="117">
        <f ca="1">VLOOKUP(eurostat_totals[[#This Row],[energy carrier EUCalc]],$AE$11:$BI$24,COLUMN()-COLUMN($AD$29),FALSE)*eurostat_totals[[#This Row],[2020 1]]</f>
        <v>0</v>
      </c>
      <c r="AU162" s="117">
        <f ca="1">VLOOKUP(eurostat_totals[[#This Row],[energy carrier EUCalc]],$AE$11:$BI$24,COLUMN()-COLUMN($AD$29),FALSE)*eurostat_totals[[#This Row],[2020 1]]</f>
        <v>0</v>
      </c>
      <c r="AV162" s="117">
        <f>VLOOKUP(eurostat_totals[[#This Row],[energy carrier EUCalc]],$AE$11:$BI$24,COLUMN()-COLUMN($AD$29),FALSE)*eurostat_totals[[#This Row],[2020 1]]</f>
        <v>0</v>
      </c>
      <c r="AW162" s="117">
        <f ca="1">VLOOKUP(eurostat_totals[[#This Row],[energy carrier EUCalc]],$AE$11:$BI$24,COLUMN()-COLUMN($AD$29),FALSE)*eurostat_totals[[#This Row],[2020 1]]</f>
        <v>0</v>
      </c>
      <c r="AX162" s="117">
        <f ca="1">VLOOKUP(eurostat_totals[[#This Row],[energy carrier EUCalc]],$AE$11:$BI$24,COLUMN()-COLUMN($AD$29),FALSE)*eurostat_totals[[#This Row],[2020 1]]</f>
        <v>0</v>
      </c>
      <c r="AY162" s="117">
        <f ca="1">VLOOKUP(eurostat_totals[[#This Row],[energy carrier EUCalc]],$AE$11:$BI$24,COLUMN()-COLUMN($AD$29),FALSE)*eurostat_totals[[#This Row],[2020 1]]</f>
        <v>0</v>
      </c>
      <c r="AZ162" s="117">
        <f ca="1">VLOOKUP(eurostat_totals[[#This Row],[energy carrier EUCalc]],$AE$11:$BI$24,COLUMN()-COLUMN($AD$29),FALSE)*eurostat_totals[[#This Row],[2020 1]]</f>
        <v>0</v>
      </c>
      <c r="BA162" s="117">
        <f ca="1">VLOOKUP(eurostat_totals[[#This Row],[energy carrier EUCalc]],$AE$11:$BI$24,COLUMN()-COLUMN($AD$29),FALSE)*eurostat_totals[[#This Row],[2020 1]]</f>
        <v>0</v>
      </c>
      <c r="BB162" s="117">
        <f ca="1">VLOOKUP(eurostat_totals[[#This Row],[energy carrier EUCalc]],$AE$11:$BI$24,COLUMN()-COLUMN($AD$29),FALSE)*eurostat_totals[[#This Row],[2020 1]]</f>
        <v>0</v>
      </c>
      <c r="BC162" s="117">
        <f>VLOOKUP(eurostat_totals[[#This Row],[energy carrier EUCalc]],$AE$11:$BI$24,COLUMN()-COLUMN($AD$29),FALSE)*eurostat_totals[[#This Row],[2020 1]]</f>
        <v>0</v>
      </c>
      <c r="BD162" s="117">
        <f ca="1">VLOOKUP(eurostat_totals[[#This Row],[energy carrier EUCalc]],$AE$11:$BI$24,COLUMN()-COLUMN($AD$29),FALSE)*eurostat_totals[[#This Row],[2020 1]]</f>
        <v>0</v>
      </c>
      <c r="BE162" s="117">
        <f ca="1">VLOOKUP(eurostat_totals[[#This Row],[energy carrier EUCalc]],$AE$11:$BI$24,COLUMN()-COLUMN($AD$29),FALSE)*eurostat_totals[[#This Row],[2020 1]]</f>
        <v>0</v>
      </c>
      <c r="BF162" s="117">
        <f ca="1">VLOOKUP(eurostat_totals[[#This Row],[energy carrier EUCalc]],$AE$11:$BI$24,COLUMN()-COLUMN($AD$29),FALSE)*eurostat_totals[[#This Row],[2020 1]]</f>
        <v>0</v>
      </c>
      <c r="BG162" s="117">
        <f ca="1">VLOOKUP(eurostat_totals[[#This Row],[energy carrier EUCalc]],$AE$11:$BI$24,COLUMN()-COLUMN($AD$29),FALSE)*eurostat_totals[[#This Row],[2020 1]]</f>
        <v>0</v>
      </c>
      <c r="BH162" s="117">
        <f ca="1">VLOOKUP(eurostat_totals[[#This Row],[energy carrier EUCalc]],$AE$11:$BI$24,COLUMN()-COLUMN($AD$29),FALSE)*eurostat_totals[[#This Row],[2020 1]]</f>
        <v>0</v>
      </c>
      <c r="BI162" s="117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117" t="str">
        <f t="shared" si="125"/>
        <v>heat-geothermalFrance</v>
      </c>
      <c r="B163" s="6" t="s">
        <v>40</v>
      </c>
      <c r="C163" t="s">
        <v>3</v>
      </c>
      <c r="D163" s="120">
        <v>1233.0591200000001</v>
      </c>
      <c r="E163" s="120">
        <v>1233.0591200000001</v>
      </c>
      <c r="F163" s="120">
        <v>1399.71702</v>
      </c>
      <c r="G163" s="120">
        <v>1360.2796900000001</v>
      </c>
      <c r="H163" s="120">
        <v>1400.2752600000001</v>
      </c>
      <c r="I163" s="120">
        <v>1472.7766799999999</v>
      </c>
      <c r="J163" s="120">
        <v>1440.2824600000001</v>
      </c>
      <c r="K163" s="120">
        <v>1418.05753</v>
      </c>
      <c r="L163" s="120">
        <v>1406.6717600000002</v>
      </c>
      <c r="M163" s="120">
        <v>1384.4468300000001</v>
      </c>
      <c r="N163" s="120">
        <v>1406.6717600000002</v>
      </c>
      <c r="O163" s="120">
        <v>1384.1677099999999</v>
      </c>
      <c r="P163" s="120">
        <v>899.72005999999999</v>
      </c>
      <c r="Q163" s="120">
        <v>906.66317000000015</v>
      </c>
      <c r="R163" s="120">
        <v>913.8854</v>
      </c>
      <c r="S163" s="120">
        <v>0</v>
      </c>
      <c r="T163" s="120">
        <v>0</v>
      </c>
      <c r="U163" s="120">
        <v>0</v>
      </c>
      <c r="V163" s="120">
        <v>0</v>
      </c>
      <c r="W163" s="120">
        <v>0</v>
      </c>
      <c r="X163" s="120">
        <v>0</v>
      </c>
      <c r="Y163" s="120">
        <v>0</v>
      </c>
      <c r="Z163" s="120">
        <v>0</v>
      </c>
      <c r="AA163" s="120">
        <v>0</v>
      </c>
      <c r="AB163" s="120">
        <v>0</v>
      </c>
      <c r="AC163" s="120">
        <v>0</v>
      </c>
      <c r="AD163" s="120">
        <v>0</v>
      </c>
      <c r="AE163" s="120">
        <v>0</v>
      </c>
      <c r="AF163" s="120">
        <f t="shared" si="122"/>
        <v>0</v>
      </c>
      <c r="AG163" s="120">
        <f t="shared" si="123"/>
        <v>0</v>
      </c>
      <c r="AH163" s="120">
        <f t="shared" si="124"/>
        <v>0</v>
      </c>
      <c r="AI163" s="120">
        <f ca="1">VLOOKUP(eurostat_totals[[#This Row],[energy carrier EUCalc]],$AE$11:$BI$24,COLUMN()-COLUMN($AD$29),FALSE)*eurostat_totals[[#This Row],[2020 1]]</f>
        <v>0</v>
      </c>
      <c r="AJ163" s="120">
        <f ca="1">VLOOKUP(eurostat_totals[[#This Row],[energy carrier EUCalc]],$AE$11:$BI$24,COLUMN()-COLUMN($AD$29),FALSE)*eurostat_totals[[#This Row],[2020 1]]</f>
        <v>0</v>
      </c>
      <c r="AK163" s="120">
        <f ca="1">VLOOKUP(eurostat_totals[[#This Row],[energy carrier EUCalc]],$AE$11:$BI$24,COLUMN()-COLUMN($AD$29),FALSE)*eurostat_totals[[#This Row],[2020 1]]</f>
        <v>0</v>
      </c>
      <c r="AL163" s="120">
        <f ca="1">VLOOKUP(eurostat_totals[[#This Row],[energy carrier EUCalc]],$AE$11:$BI$24,COLUMN()-COLUMN($AD$29),FALSE)*eurostat_totals[[#This Row],[2020 1]]</f>
        <v>0</v>
      </c>
      <c r="AM163" s="120">
        <f ca="1">VLOOKUP(eurostat_totals[[#This Row],[energy carrier EUCalc]],$AE$11:$BI$24,COLUMN()-COLUMN($AD$29),FALSE)*eurostat_totals[[#This Row],[2020 1]]</f>
        <v>0</v>
      </c>
      <c r="AN163" s="120">
        <f ca="1">VLOOKUP(eurostat_totals[[#This Row],[energy carrier EUCalc]],$AE$11:$BI$24,COLUMN()-COLUMN($AD$29),FALSE)*eurostat_totals[[#This Row],[2020 1]]</f>
        <v>0</v>
      </c>
      <c r="AO163" s="120">
        <f>VLOOKUP(eurostat_totals[[#This Row],[energy carrier EUCalc]],$AE$11:$BI$24,COLUMN()-COLUMN($AD$29),FALSE)*eurostat_totals[[#This Row],[2020 1]]</f>
        <v>0</v>
      </c>
      <c r="AP163" s="120">
        <f ca="1">VLOOKUP(eurostat_totals[[#This Row],[energy carrier EUCalc]],$AE$11:$BI$24,COLUMN()-COLUMN($AD$29),FALSE)*eurostat_totals[[#This Row],[2020 1]]</f>
        <v>0</v>
      </c>
      <c r="AQ163" s="120">
        <f ca="1">VLOOKUP(eurostat_totals[[#This Row],[energy carrier EUCalc]],$AE$11:$BI$24,COLUMN()-COLUMN($AD$29),FALSE)*eurostat_totals[[#This Row],[2020 1]]</f>
        <v>0</v>
      </c>
      <c r="AR163" s="117">
        <f ca="1">VLOOKUP(eurostat_totals[[#This Row],[energy carrier EUCalc]],$AE$11:$BI$24,COLUMN()-COLUMN($AD$29),FALSE)*eurostat_totals[[#This Row],[2020 1]]</f>
        <v>0</v>
      </c>
      <c r="AS163" s="117">
        <f ca="1">VLOOKUP(eurostat_totals[[#This Row],[energy carrier EUCalc]],$AE$11:$BI$24,COLUMN()-COLUMN($AD$29),FALSE)*eurostat_totals[[#This Row],[2020 1]]</f>
        <v>0</v>
      </c>
      <c r="AT163" s="117">
        <f ca="1">VLOOKUP(eurostat_totals[[#This Row],[energy carrier EUCalc]],$AE$11:$BI$24,COLUMN()-COLUMN($AD$29),FALSE)*eurostat_totals[[#This Row],[2020 1]]</f>
        <v>0</v>
      </c>
      <c r="AU163" s="117">
        <f ca="1">VLOOKUP(eurostat_totals[[#This Row],[energy carrier EUCalc]],$AE$11:$BI$24,COLUMN()-COLUMN($AD$29),FALSE)*eurostat_totals[[#This Row],[2020 1]]</f>
        <v>0</v>
      </c>
      <c r="AV163" s="117">
        <f>VLOOKUP(eurostat_totals[[#This Row],[energy carrier EUCalc]],$AE$11:$BI$24,COLUMN()-COLUMN($AD$29),FALSE)*eurostat_totals[[#This Row],[2020 1]]</f>
        <v>0</v>
      </c>
      <c r="AW163" s="117">
        <f ca="1">VLOOKUP(eurostat_totals[[#This Row],[energy carrier EUCalc]],$AE$11:$BI$24,COLUMN()-COLUMN($AD$29),FALSE)*eurostat_totals[[#This Row],[2020 1]]</f>
        <v>0</v>
      </c>
      <c r="AX163" s="117">
        <f ca="1">VLOOKUP(eurostat_totals[[#This Row],[energy carrier EUCalc]],$AE$11:$BI$24,COLUMN()-COLUMN($AD$29),FALSE)*eurostat_totals[[#This Row],[2020 1]]</f>
        <v>0</v>
      </c>
      <c r="AY163" s="117">
        <f ca="1">VLOOKUP(eurostat_totals[[#This Row],[energy carrier EUCalc]],$AE$11:$BI$24,COLUMN()-COLUMN($AD$29),FALSE)*eurostat_totals[[#This Row],[2020 1]]</f>
        <v>0</v>
      </c>
      <c r="AZ163" s="117">
        <f ca="1">VLOOKUP(eurostat_totals[[#This Row],[energy carrier EUCalc]],$AE$11:$BI$24,COLUMN()-COLUMN($AD$29),FALSE)*eurostat_totals[[#This Row],[2020 1]]</f>
        <v>0</v>
      </c>
      <c r="BA163" s="117">
        <f ca="1">VLOOKUP(eurostat_totals[[#This Row],[energy carrier EUCalc]],$AE$11:$BI$24,COLUMN()-COLUMN($AD$29),FALSE)*eurostat_totals[[#This Row],[2020 1]]</f>
        <v>0</v>
      </c>
      <c r="BB163" s="117">
        <f ca="1">VLOOKUP(eurostat_totals[[#This Row],[energy carrier EUCalc]],$AE$11:$BI$24,COLUMN()-COLUMN($AD$29),FALSE)*eurostat_totals[[#This Row],[2020 1]]</f>
        <v>0</v>
      </c>
      <c r="BC163" s="117">
        <f>VLOOKUP(eurostat_totals[[#This Row],[energy carrier EUCalc]],$AE$11:$BI$24,COLUMN()-COLUMN($AD$29),FALSE)*eurostat_totals[[#This Row],[2020 1]]</f>
        <v>0</v>
      </c>
      <c r="BD163" s="117">
        <f ca="1">VLOOKUP(eurostat_totals[[#This Row],[energy carrier EUCalc]],$AE$11:$BI$24,COLUMN()-COLUMN($AD$29),FALSE)*eurostat_totals[[#This Row],[2020 1]]</f>
        <v>0</v>
      </c>
      <c r="BE163" s="117">
        <f ca="1">VLOOKUP(eurostat_totals[[#This Row],[energy carrier EUCalc]],$AE$11:$BI$24,COLUMN()-COLUMN($AD$29),FALSE)*eurostat_totals[[#This Row],[2020 1]]</f>
        <v>0</v>
      </c>
      <c r="BF163" s="117">
        <f ca="1">VLOOKUP(eurostat_totals[[#This Row],[energy carrier EUCalc]],$AE$11:$BI$24,COLUMN()-COLUMN($AD$29),FALSE)*eurostat_totals[[#This Row],[2020 1]]</f>
        <v>0</v>
      </c>
      <c r="BG163" s="117">
        <f ca="1">VLOOKUP(eurostat_totals[[#This Row],[energy carrier EUCalc]],$AE$11:$BI$24,COLUMN()-COLUMN($AD$29),FALSE)*eurostat_totals[[#This Row],[2020 1]]</f>
        <v>0</v>
      </c>
      <c r="BH163" s="117">
        <f ca="1">VLOOKUP(eurostat_totals[[#This Row],[energy carrier EUCalc]],$AE$11:$BI$24,COLUMN()-COLUMN($AD$29),FALSE)*eurostat_totals[[#This Row],[2020 1]]</f>
        <v>0</v>
      </c>
      <c r="BI163" s="117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117" t="str">
        <f t="shared" si="125"/>
        <v>heat-geothermalGermany</v>
      </c>
      <c r="B164" s="6" t="s">
        <v>40</v>
      </c>
      <c r="C164" t="s">
        <v>2</v>
      </c>
      <c r="D164" s="120">
        <v>0</v>
      </c>
      <c r="E164" s="120">
        <v>0</v>
      </c>
      <c r="F164" s="120">
        <v>0</v>
      </c>
      <c r="G164" s="120">
        <v>0</v>
      </c>
      <c r="H164" s="120">
        <v>0</v>
      </c>
      <c r="I164" s="120">
        <v>0</v>
      </c>
      <c r="J164" s="120">
        <v>0</v>
      </c>
      <c r="K164" s="120">
        <v>0</v>
      </c>
      <c r="L164" s="120">
        <v>0</v>
      </c>
      <c r="M164" s="120">
        <v>0</v>
      </c>
      <c r="N164" s="120">
        <v>0</v>
      </c>
      <c r="O164" s="120">
        <v>0</v>
      </c>
      <c r="P164" s="120">
        <v>0</v>
      </c>
      <c r="Q164" s="120">
        <v>18.049760000000003</v>
      </c>
      <c r="R164" s="120">
        <v>43.891620000000003</v>
      </c>
      <c r="S164" s="120">
        <v>81.944980000000015</v>
      </c>
      <c r="T164" s="120">
        <v>49.997370000000011</v>
      </c>
      <c r="U164" s="120">
        <v>46.938679999999998</v>
      </c>
      <c r="V164" s="120">
        <v>66.942280000000011</v>
      </c>
      <c r="W164" s="120">
        <v>95.005470000000017</v>
      </c>
      <c r="X164" s="120">
        <v>164.99481</v>
      </c>
      <c r="Y164" s="120">
        <v>184.99841000000001</v>
      </c>
      <c r="Z164" s="120">
        <v>244.99758</v>
      </c>
      <c r="AA164" s="120">
        <v>252.77805000000001</v>
      </c>
      <c r="AB164" s="120">
        <v>236.39138000000003</v>
      </c>
      <c r="AC164" s="120">
        <v>267.22251</v>
      </c>
      <c r="AD164" s="120">
        <v>364.17018999999999</v>
      </c>
      <c r="AE164" s="120">
        <v>323.33726000000001</v>
      </c>
      <c r="AF164" s="120">
        <f t="shared" si="122"/>
        <v>339.00519600000001</v>
      </c>
      <c r="AG164" s="120">
        <f t="shared" si="123"/>
        <v>356.2506252</v>
      </c>
      <c r="AH164" s="120">
        <f t="shared" si="124"/>
        <v>380.22247424</v>
      </c>
      <c r="AI164" s="120">
        <f ca="1">VLOOKUP(eurostat_totals[[#This Row],[energy carrier EUCalc]],$AE$11:$BI$24,COLUMN()-COLUMN($AD$29),FALSE)*eurostat_totals[[#This Row],[2020 1]]</f>
        <v>380.22247424</v>
      </c>
      <c r="AJ164" s="120">
        <f ca="1">VLOOKUP(eurostat_totals[[#This Row],[energy carrier EUCalc]],$AE$11:$BI$24,COLUMN()-COLUMN($AD$29),FALSE)*eurostat_totals[[#This Row],[2020 1]]</f>
        <v>380.22247424</v>
      </c>
      <c r="AK164" s="120">
        <f ca="1">VLOOKUP(eurostat_totals[[#This Row],[energy carrier EUCalc]],$AE$11:$BI$24,COLUMN()-COLUMN($AD$29),FALSE)*eurostat_totals[[#This Row],[2020 1]]</f>
        <v>380.22247424</v>
      </c>
      <c r="AL164" s="120">
        <f ca="1">VLOOKUP(eurostat_totals[[#This Row],[energy carrier EUCalc]],$AE$11:$BI$24,COLUMN()-COLUMN($AD$29),FALSE)*eurostat_totals[[#This Row],[2020 1]]</f>
        <v>380.22247424</v>
      </c>
      <c r="AM164" s="120">
        <f ca="1">VLOOKUP(eurostat_totals[[#This Row],[energy carrier EUCalc]],$AE$11:$BI$24,COLUMN()-COLUMN($AD$29),FALSE)*eurostat_totals[[#This Row],[2020 1]]</f>
        <v>380.22247424</v>
      </c>
      <c r="AN164" s="120">
        <f ca="1">VLOOKUP(eurostat_totals[[#This Row],[energy carrier EUCalc]],$AE$11:$BI$24,COLUMN()-COLUMN($AD$29),FALSE)*eurostat_totals[[#This Row],[2020 1]]</f>
        <v>380.22247424</v>
      </c>
      <c r="AO164" s="120">
        <f>VLOOKUP(eurostat_totals[[#This Row],[energy carrier EUCalc]],$AE$11:$BI$24,COLUMN()-COLUMN($AD$29),FALSE)*eurostat_totals[[#This Row],[2020 1]]</f>
        <v>380.22247424</v>
      </c>
      <c r="AP164" s="120">
        <f ca="1">VLOOKUP(eurostat_totals[[#This Row],[energy carrier EUCalc]],$AE$11:$BI$24,COLUMN()-COLUMN($AD$29),FALSE)*eurostat_totals[[#This Row],[2020 1]]</f>
        <v>380.22247424</v>
      </c>
      <c r="AQ164" s="120">
        <f ca="1">VLOOKUP(eurostat_totals[[#This Row],[energy carrier EUCalc]],$AE$11:$BI$24,COLUMN()-COLUMN($AD$29),FALSE)*eurostat_totals[[#This Row],[2020 1]]</f>
        <v>380.22247424</v>
      </c>
      <c r="AR164" s="117">
        <f ca="1">VLOOKUP(eurostat_totals[[#This Row],[energy carrier EUCalc]],$AE$11:$BI$24,COLUMN()-COLUMN($AD$29),FALSE)*eurostat_totals[[#This Row],[2020 1]]</f>
        <v>380.22247424</v>
      </c>
      <c r="AS164" s="117">
        <f ca="1">VLOOKUP(eurostat_totals[[#This Row],[energy carrier EUCalc]],$AE$11:$BI$24,COLUMN()-COLUMN($AD$29),FALSE)*eurostat_totals[[#This Row],[2020 1]]</f>
        <v>380.22247424</v>
      </c>
      <c r="AT164" s="117">
        <f ca="1">VLOOKUP(eurostat_totals[[#This Row],[energy carrier EUCalc]],$AE$11:$BI$24,COLUMN()-COLUMN($AD$29),FALSE)*eurostat_totals[[#This Row],[2020 1]]</f>
        <v>380.22247424</v>
      </c>
      <c r="AU164" s="117">
        <f ca="1">VLOOKUP(eurostat_totals[[#This Row],[energy carrier EUCalc]],$AE$11:$BI$24,COLUMN()-COLUMN($AD$29),FALSE)*eurostat_totals[[#This Row],[2020 1]]</f>
        <v>380.22247424</v>
      </c>
      <c r="AV164" s="117">
        <f>VLOOKUP(eurostat_totals[[#This Row],[energy carrier EUCalc]],$AE$11:$BI$24,COLUMN()-COLUMN($AD$29),FALSE)*eurostat_totals[[#This Row],[2020 1]]</f>
        <v>380.22247424</v>
      </c>
      <c r="AW164" s="117">
        <f ca="1">VLOOKUP(eurostat_totals[[#This Row],[energy carrier EUCalc]],$AE$11:$BI$24,COLUMN()-COLUMN($AD$29),FALSE)*eurostat_totals[[#This Row],[2020 1]]</f>
        <v>380.22247424</v>
      </c>
      <c r="AX164" s="117">
        <f ca="1">VLOOKUP(eurostat_totals[[#This Row],[energy carrier EUCalc]],$AE$11:$BI$24,COLUMN()-COLUMN($AD$29),FALSE)*eurostat_totals[[#This Row],[2020 1]]</f>
        <v>380.22247424</v>
      </c>
      <c r="AY164" s="117">
        <f ca="1">VLOOKUP(eurostat_totals[[#This Row],[energy carrier EUCalc]],$AE$11:$BI$24,COLUMN()-COLUMN($AD$29),FALSE)*eurostat_totals[[#This Row],[2020 1]]</f>
        <v>380.22247424</v>
      </c>
      <c r="AZ164" s="117">
        <f ca="1">VLOOKUP(eurostat_totals[[#This Row],[energy carrier EUCalc]],$AE$11:$BI$24,COLUMN()-COLUMN($AD$29),FALSE)*eurostat_totals[[#This Row],[2020 1]]</f>
        <v>380.22247424</v>
      </c>
      <c r="BA164" s="117">
        <f ca="1">VLOOKUP(eurostat_totals[[#This Row],[energy carrier EUCalc]],$AE$11:$BI$24,COLUMN()-COLUMN($AD$29),FALSE)*eurostat_totals[[#This Row],[2020 1]]</f>
        <v>380.22247424</v>
      </c>
      <c r="BB164" s="117">
        <f ca="1">VLOOKUP(eurostat_totals[[#This Row],[energy carrier EUCalc]],$AE$11:$BI$24,COLUMN()-COLUMN($AD$29),FALSE)*eurostat_totals[[#This Row],[2020 1]]</f>
        <v>380.22247424</v>
      </c>
      <c r="BC164" s="117">
        <f>VLOOKUP(eurostat_totals[[#This Row],[energy carrier EUCalc]],$AE$11:$BI$24,COLUMN()-COLUMN($AD$29),FALSE)*eurostat_totals[[#This Row],[2020 1]]</f>
        <v>380.22247424</v>
      </c>
      <c r="BD164" s="117">
        <f ca="1">VLOOKUP(eurostat_totals[[#This Row],[energy carrier EUCalc]],$AE$11:$BI$24,COLUMN()-COLUMN($AD$29),FALSE)*eurostat_totals[[#This Row],[2020 1]]</f>
        <v>380.22247424</v>
      </c>
      <c r="BE164" s="117">
        <f ca="1">VLOOKUP(eurostat_totals[[#This Row],[energy carrier EUCalc]],$AE$11:$BI$24,COLUMN()-COLUMN($AD$29),FALSE)*eurostat_totals[[#This Row],[2020 1]]</f>
        <v>380.22247424</v>
      </c>
      <c r="BF164" s="117">
        <f ca="1">VLOOKUP(eurostat_totals[[#This Row],[energy carrier EUCalc]],$AE$11:$BI$24,COLUMN()-COLUMN($AD$29),FALSE)*eurostat_totals[[#This Row],[2020 1]]</f>
        <v>380.22247424</v>
      </c>
      <c r="BG164" s="117">
        <f ca="1">VLOOKUP(eurostat_totals[[#This Row],[energy carrier EUCalc]],$AE$11:$BI$24,COLUMN()-COLUMN($AD$29),FALSE)*eurostat_totals[[#This Row],[2020 1]]</f>
        <v>380.22247424</v>
      </c>
      <c r="BH164" s="117">
        <f ca="1">VLOOKUP(eurostat_totals[[#This Row],[energy carrier EUCalc]],$AE$11:$BI$24,COLUMN()-COLUMN($AD$29),FALSE)*eurostat_totals[[#This Row],[2020 1]]</f>
        <v>380.22247424</v>
      </c>
      <c r="BI164" s="117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117" t="str">
        <f t="shared" si="125"/>
        <v>heat-geothermalGreece</v>
      </c>
      <c r="B165" s="6" t="s">
        <v>40</v>
      </c>
      <c r="C165" t="s">
        <v>16</v>
      </c>
      <c r="D165" s="120">
        <v>0</v>
      </c>
      <c r="E165" s="120">
        <v>0</v>
      </c>
      <c r="F165" s="120">
        <v>0</v>
      </c>
      <c r="G165" s="120">
        <v>0</v>
      </c>
      <c r="H165" s="120">
        <v>0</v>
      </c>
      <c r="I165" s="120">
        <v>0</v>
      </c>
      <c r="J165" s="120">
        <v>0</v>
      </c>
      <c r="K165" s="120">
        <v>0</v>
      </c>
      <c r="L165" s="120">
        <v>0</v>
      </c>
      <c r="M165" s="120">
        <v>0</v>
      </c>
      <c r="N165" s="120">
        <v>0</v>
      </c>
      <c r="O165" s="120">
        <v>0</v>
      </c>
      <c r="P165" s="120">
        <v>0</v>
      </c>
      <c r="Q165" s="120">
        <v>0</v>
      </c>
      <c r="R165" s="120">
        <v>1.9422100000000002</v>
      </c>
      <c r="S165" s="120">
        <v>2.22133</v>
      </c>
      <c r="T165" s="120">
        <v>2.22133</v>
      </c>
      <c r="U165" s="120">
        <v>2.22133</v>
      </c>
      <c r="V165" s="120">
        <v>2.22133</v>
      </c>
      <c r="W165" s="120">
        <v>2.22133</v>
      </c>
      <c r="X165" s="120">
        <v>2.22133</v>
      </c>
      <c r="Y165" s="120">
        <v>2.22133</v>
      </c>
      <c r="Z165" s="120">
        <v>2.22133</v>
      </c>
      <c r="AA165" s="120">
        <v>1.66309</v>
      </c>
      <c r="AB165" s="120">
        <v>1.3839699999999999</v>
      </c>
      <c r="AC165" s="120">
        <v>1.3839699999999999</v>
      </c>
      <c r="AD165" s="120">
        <v>0</v>
      </c>
      <c r="AE165" s="120">
        <v>0</v>
      </c>
      <c r="AF165" s="120">
        <f t="shared" si="122"/>
        <v>-0.44426599999999999</v>
      </c>
      <c r="AG165" s="120">
        <f t="shared" si="123"/>
        <v>-0.86573719999999987</v>
      </c>
      <c r="AH165" s="120">
        <f t="shared" si="124"/>
        <v>-1.3156786399999998</v>
      </c>
      <c r="AI165" s="120">
        <f ca="1">VLOOKUP(eurostat_totals[[#This Row],[energy carrier EUCalc]],$AE$11:$BI$24,COLUMN()-COLUMN($AD$29),FALSE)*eurostat_totals[[#This Row],[2020 1]]</f>
        <v>-1.3156786399999998</v>
      </c>
      <c r="AJ165" s="120">
        <f ca="1">VLOOKUP(eurostat_totals[[#This Row],[energy carrier EUCalc]],$AE$11:$BI$24,COLUMN()-COLUMN($AD$29),FALSE)*eurostat_totals[[#This Row],[2020 1]]</f>
        <v>-1.3156786399999998</v>
      </c>
      <c r="AK165" s="120">
        <f ca="1">VLOOKUP(eurostat_totals[[#This Row],[energy carrier EUCalc]],$AE$11:$BI$24,COLUMN()-COLUMN($AD$29),FALSE)*eurostat_totals[[#This Row],[2020 1]]</f>
        <v>-1.3156786399999998</v>
      </c>
      <c r="AL165" s="120">
        <f ca="1">VLOOKUP(eurostat_totals[[#This Row],[energy carrier EUCalc]],$AE$11:$BI$24,COLUMN()-COLUMN($AD$29),FALSE)*eurostat_totals[[#This Row],[2020 1]]</f>
        <v>-1.3156786399999998</v>
      </c>
      <c r="AM165" s="120">
        <f ca="1">VLOOKUP(eurostat_totals[[#This Row],[energy carrier EUCalc]],$AE$11:$BI$24,COLUMN()-COLUMN($AD$29),FALSE)*eurostat_totals[[#This Row],[2020 1]]</f>
        <v>-1.3156786399999998</v>
      </c>
      <c r="AN165" s="120">
        <f ca="1">VLOOKUP(eurostat_totals[[#This Row],[energy carrier EUCalc]],$AE$11:$BI$24,COLUMN()-COLUMN($AD$29),FALSE)*eurostat_totals[[#This Row],[2020 1]]</f>
        <v>-1.3156786399999998</v>
      </c>
      <c r="AO165" s="120">
        <f>VLOOKUP(eurostat_totals[[#This Row],[energy carrier EUCalc]],$AE$11:$BI$24,COLUMN()-COLUMN($AD$29),FALSE)*eurostat_totals[[#This Row],[2020 1]]</f>
        <v>-1.3156786399999998</v>
      </c>
      <c r="AP165" s="120">
        <f ca="1">VLOOKUP(eurostat_totals[[#This Row],[energy carrier EUCalc]],$AE$11:$BI$24,COLUMN()-COLUMN($AD$29),FALSE)*eurostat_totals[[#This Row],[2020 1]]</f>
        <v>-1.3156786399999998</v>
      </c>
      <c r="AQ165" s="120">
        <f ca="1">VLOOKUP(eurostat_totals[[#This Row],[energy carrier EUCalc]],$AE$11:$BI$24,COLUMN()-COLUMN($AD$29),FALSE)*eurostat_totals[[#This Row],[2020 1]]</f>
        <v>-1.3156786399999998</v>
      </c>
      <c r="AR165" s="117">
        <f ca="1">VLOOKUP(eurostat_totals[[#This Row],[energy carrier EUCalc]],$AE$11:$BI$24,COLUMN()-COLUMN($AD$29),FALSE)*eurostat_totals[[#This Row],[2020 1]]</f>
        <v>-1.3156786399999998</v>
      </c>
      <c r="AS165" s="117">
        <f ca="1">VLOOKUP(eurostat_totals[[#This Row],[energy carrier EUCalc]],$AE$11:$BI$24,COLUMN()-COLUMN($AD$29),FALSE)*eurostat_totals[[#This Row],[2020 1]]</f>
        <v>-1.3156786399999998</v>
      </c>
      <c r="AT165" s="117">
        <f ca="1">VLOOKUP(eurostat_totals[[#This Row],[energy carrier EUCalc]],$AE$11:$BI$24,COLUMN()-COLUMN($AD$29),FALSE)*eurostat_totals[[#This Row],[2020 1]]</f>
        <v>-1.3156786399999998</v>
      </c>
      <c r="AU165" s="117">
        <f ca="1">VLOOKUP(eurostat_totals[[#This Row],[energy carrier EUCalc]],$AE$11:$BI$24,COLUMN()-COLUMN($AD$29),FALSE)*eurostat_totals[[#This Row],[2020 1]]</f>
        <v>-1.3156786399999998</v>
      </c>
      <c r="AV165" s="117">
        <f>VLOOKUP(eurostat_totals[[#This Row],[energy carrier EUCalc]],$AE$11:$BI$24,COLUMN()-COLUMN($AD$29),FALSE)*eurostat_totals[[#This Row],[2020 1]]</f>
        <v>-1.3156786399999998</v>
      </c>
      <c r="AW165" s="117">
        <f ca="1">VLOOKUP(eurostat_totals[[#This Row],[energy carrier EUCalc]],$AE$11:$BI$24,COLUMN()-COLUMN($AD$29),FALSE)*eurostat_totals[[#This Row],[2020 1]]</f>
        <v>-1.3156786399999998</v>
      </c>
      <c r="AX165" s="117">
        <f ca="1">VLOOKUP(eurostat_totals[[#This Row],[energy carrier EUCalc]],$AE$11:$BI$24,COLUMN()-COLUMN($AD$29),FALSE)*eurostat_totals[[#This Row],[2020 1]]</f>
        <v>-1.3156786399999998</v>
      </c>
      <c r="AY165" s="117">
        <f ca="1">VLOOKUP(eurostat_totals[[#This Row],[energy carrier EUCalc]],$AE$11:$BI$24,COLUMN()-COLUMN($AD$29),FALSE)*eurostat_totals[[#This Row],[2020 1]]</f>
        <v>-1.3156786399999998</v>
      </c>
      <c r="AZ165" s="117">
        <f ca="1">VLOOKUP(eurostat_totals[[#This Row],[energy carrier EUCalc]],$AE$11:$BI$24,COLUMN()-COLUMN($AD$29),FALSE)*eurostat_totals[[#This Row],[2020 1]]</f>
        <v>-1.3156786399999998</v>
      </c>
      <c r="BA165" s="117">
        <f ca="1">VLOOKUP(eurostat_totals[[#This Row],[energy carrier EUCalc]],$AE$11:$BI$24,COLUMN()-COLUMN($AD$29),FALSE)*eurostat_totals[[#This Row],[2020 1]]</f>
        <v>-1.3156786399999998</v>
      </c>
      <c r="BB165" s="117">
        <f ca="1">VLOOKUP(eurostat_totals[[#This Row],[energy carrier EUCalc]],$AE$11:$BI$24,COLUMN()-COLUMN($AD$29),FALSE)*eurostat_totals[[#This Row],[2020 1]]</f>
        <v>-1.3156786399999998</v>
      </c>
      <c r="BC165" s="117">
        <f>VLOOKUP(eurostat_totals[[#This Row],[energy carrier EUCalc]],$AE$11:$BI$24,COLUMN()-COLUMN($AD$29),FALSE)*eurostat_totals[[#This Row],[2020 1]]</f>
        <v>-1.3156786399999998</v>
      </c>
      <c r="BD165" s="117">
        <f ca="1">VLOOKUP(eurostat_totals[[#This Row],[energy carrier EUCalc]],$AE$11:$BI$24,COLUMN()-COLUMN($AD$29),FALSE)*eurostat_totals[[#This Row],[2020 1]]</f>
        <v>-1.3156786399999998</v>
      </c>
      <c r="BE165" s="117">
        <f ca="1">VLOOKUP(eurostat_totals[[#This Row],[energy carrier EUCalc]],$AE$11:$BI$24,COLUMN()-COLUMN($AD$29),FALSE)*eurostat_totals[[#This Row],[2020 1]]</f>
        <v>-1.3156786399999998</v>
      </c>
      <c r="BF165" s="117">
        <f ca="1">VLOOKUP(eurostat_totals[[#This Row],[energy carrier EUCalc]],$AE$11:$BI$24,COLUMN()-COLUMN($AD$29),FALSE)*eurostat_totals[[#This Row],[2020 1]]</f>
        <v>-1.3156786399999998</v>
      </c>
      <c r="BG165" s="117">
        <f ca="1">VLOOKUP(eurostat_totals[[#This Row],[energy carrier EUCalc]],$AE$11:$BI$24,COLUMN()-COLUMN($AD$29),FALSE)*eurostat_totals[[#This Row],[2020 1]]</f>
        <v>-1.3156786399999998</v>
      </c>
      <c r="BH165" s="117">
        <f ca="1">VLOOKUP(eurostat_totals[[#This Row],[energy carrier EUCalc]],$AE$11:$BI$24,COLUMN()-COLUMN($AD$29),FALSE)*eurostat_totals[[#This Row],[2020 1]]</f>
        <v>-1.3156786399999998</v>
      </c>
      <c r="BI165" s="117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117" t="str">
        <f t="shared" si="125"/>
        <v>heat-geothermalHungary</v>
      </c>
      <c r="B166" s="6" t="s">
        <v>40</v>
      </c>
      <c r="C166" t="s">
        <v>15</v>
      </c>
      <c r="D166" s="120">
        <v>0</v>
      </c>
      <c r="E166" s="120">
        <v>0</v>
      </c>
      <c r="F166" s="120">
        <v>0</v>
      </c>
      <c r="G166" s="120">
        <v>0</v>
      </c>
      <c r="H166" s="120">
        <v>0</v>
      </c>
      <c r="I166" s="120">
        <v>0</v>
      </c>
      <c r="J166" s="120">
        <v>0</v>
      </c>
      <c r="K166" s="120">
        <v>0</v>
      </c>
      <c r="L166" s="120">
        <v>0</v>
      </c>
      <c r="M166" s="120">
        <v>0</v>
      </c>
      <c r="N166" s="120">
        <v>0</v>
      </c>
      <c r="O166" s="120">
        <v>0</v>
      </c>
      <c r="P166" s="120">
        <v>0</v>
      </c>
      <c r="Q166" s="120">
        <v>0</v>
      </c>
      <c r="R166" s="120">
        <v>0</v>
      </c>
      <c r="S166" s="120">
        <v>0</v>
      </c>
      <c r="T166" s="120">
        <v>0</v>
      </c>
      <c r="U166" s="120">
        <v>0</v>
      </c>
      <c r="V166" s="120">
        <v>0</v>
      </c>
      <c r="W166" s="120">
        <v>0</v>
      </c>
      <c r="X166" s="120">
        <v>0</v>
      </c>
      <c r="Y166" s="120">
        <v>0</v>
      </c>
      <c r="Z166" s="120">
        <v>0</v>
      </c>
      <c r="AA166" s="120">
        <v>0</v>
      </c>
      <c r="AB166" s="120">
        <v>0</v>
      </c>
      <c r="AC166" s="120">
        <v>0</v>
      </c>
      <c r="AD166" s="120">
        <v>0</v>
      </c>
      <c r="AE166" s="120">
        <v>0</v>
      </c>
      <c r="AF166" s="120">
        <f t="shared" si="122"/>
        <v>0</v>
      </c>
      <c r="AG166" s="120">
        <f t="shared" si="123"/>
        <v>0</v>
      </c>
      <c r="AH166" s="120">
        <f t="shared" si="124"/>
        <v>0</v>
      </c>
      <c r="AI166" s="120">
        <f ca="1">VLOOKUP(eurostat_totals[[#This Row],[energy carrier EUCalc]],$AE$11:$BI$24,COLUMN()-COLUMN($AD$29),FALSE)*eurostat_totals[[#This Row],[2020 1]]</f>
        <v>0</v>
      </c>
      <c r="AJ166" s="120">
        <f ca="1">VLOOKUP(eurostat_totals[[#This Row],[energy carrier EUCalc]],$AE$11:$BI$24,COLUMN()-COLUMN($AD$29),FALSE)*eurostat_totals[[#This Row],[2020 1]]</f>
        <v>0</v>
      </c>
      <c r="AK166" s="120">
        <f ca="1">VLOOKUP(eurostat_totals[[#This Row],[energy carrier EUCalc]],$AE$11:$BI$24,COLUMN()-COLUMN($AD$29),FALSE)*eurostat_totals[[#This Row],[2020 1]]</f>
        <v>0</v>
      </c>
      <c r="AL166" s="120">
        <f ca="1">VLOOKUP(eurostat_totals[[#This Row],[energy carrier EUCalc]],$AE$11:$BI$24,COLUMN()-COLUMN($AD$29),FALSE)*eurostat_totals[[#This Row],[2020 1]]</f>
        <v>0</v>
      </c>
      <c r="AM166" s="120">
        <f ca="1">VLOOKUP(eurostat_totals[[#This Row],[energy carrier EUCalc]],$AE$11:$BI$24,COLUMN()-COLUMN($AD$29),FALSE)*eurostat_totals[[#This Row],[2020 1]]</f>
        <v>0</v>
      </c>
      <c r="AN166" s="120">
        <f ca="1">VLOOKUP(eurostat_totals[[#This Row],[energy carrier EUCalc]],$AE$11:$BI$24,COLUMN()-COLUMN($AD$29),FALSE)*eurostat_totals[[#This Row],[2020 1]]</f>
        <v>0</v>
      </c>
      <c r="AO166" s="120">
        <f>VLOOKUP(eurostat_totals[[#This Row],[energy carrier EUCalc]],$AE$11:$BI$24,COLUMN()-COLUMN($AD$29),FALSE)*eurostat_totals[[#This Row],[2020 1]]</f>
        <v>0</v>
      </c>
      <c r="AP166" s="120">
        <f ca="1">VLOOKUP(eurostat_totals[[#This Row],[energy carrier EUCalc]],$AE$11:$BI$24,COLUMN()-COLUMN($AD$29),FALSE)*eurostat_totals[[#This Row],[2020 1]]</f>
        <v>0</v>
      </c>
      <c r="AQ166" s="120">
        <f ca="1">VLOOKUP(eurostat_totals[[#This Row],[energy carrier EUCalc]],$AE$11:$BI$24,COLUMN()-COLUMN($AD$29),FALSE)*eurostat_totals[[#This Row],[2020 1]]</f>
        <v>0</v>
      </c>
      <c r="AR166" s="117">
        <f ca="1">VLOOKUP(eurostat_totals[[#This Row],[energy carrier EUCalc]],$AE$11:$BI$24,COLUMN()-COLUMN($AD$29),FALSE)*eurostat_totals[[#This Row],[2020 1]]</f>
        <v>0</v>
      </c>
      <c r="AS166" s="117">
        <f ca="1">VLOOKUP(eurostat_totals[[#This Row],[energy carrier EUCalc]],$AE$11:$BI$24,COLUMN()-COLUMN($AD$29),FALSE)*eurostat_totals[[#This Row],[2020 1]]</f>
        <v>0</v>
      </c>
      <c r="AT166" s="117">
        <f ca="1">VLOOKUP(eurostat_totals[[#This Row],[energy carrier EUCalc]],$AE$11:$BI$24,COLUMN()-COLUMN($AD$29),FALSE)*eurostat_totals[[#This Row],[2020 1]]</f>
        <v>0</v>
      </c>
      <c r="AU166" s="117">
        <f ca="1">VLOOKUP(eurostat_totals[[#This Row],[energy carrier EUCalc]],$AE$11:$BI$24,COLUMN()-COLUMN($AD$29),FALSE)*eurostat_totals[[#This Row],[2020 1]]</f>
        <v>0</v>
      </c>
      <c r="AV166" s="117">
        <f>VLOOKUP(eurostat_totals[[#This Row],[energy carrier EUCalc]],$AE$11:$BI$24,COLUMN()-COLUMN($AD$29),FALSE)*eurostat_totals[[#This Row],[2020 1]]</f>
        <v>0</v>
      </c>
      <c r="AW166" s="117">
        <f ca="1">VLOOKUP(eurostat_totals[[#This Row],[energy carrier EUCalc]],$AE$11:$BI$24,COLUMN()-COLUMN($AD$29),FALSE)*eurostat_totals[[#This Row],[2020 1]]</f>
        <v>0</v>
      </c>
      <c r="AX166" s="117">
        <f ca="1">VLOOKUP(eurostat_totals[[#This Row],[energy carrier EUCalc]],$AE$11:$BI$24,COLUMN()-COLUMN($AD$29),FALSE)*eurostat_totals[[#This Row],[2020 1]]</f>
        <v>0</v>
      </c>
      <c r="AY166" s="117">
        <f ca="1">VLOOKUP(eurostat_totals[[#This Row],[energy carrier EUCalc]],$AE$11:$BI$24,COLUMN()-COLUMN($AD$29),FALSE)*eurostat_totals[[#This Row],[2020 1]]</f>
        <v>0</v>
      </c>
      <c r="AZ166" s="117">
        <f ca="1">VLOOKUP(eurostat_totals[[#This Row],[energy carrier EUCalc]],$AE$11:$BI$24,COLUMN()-COLUMN($AD$29),FALSE)*eurostat_totals[[#This Row],[2020 1]]</f>
        <v>0</v>
      </c>
      <c r="BA166" s="117">
        <f ca="1">VLOOKUP(eurostat_totals[[#This Row],[energy carrier EUCalc]],$AE$11:$BI$24,COLUMN()-COLUMN($AD$29),FALSE)*eurostat_totals[[#This Row],[2020 1]]</f>
        <v>0</v>
      </c>
      <c r="BB166" s="117">
        <f ca="1">VLOOKUP(eurostat_totals[[#This Row],[energy carrier EUCalc]],$AE$11:$BI$24,COLUMN()-COLUMN($AD$29),FALSE)*eurostat_totals[[#This Row],[2020 1]]</f>
        <v>0</v>
      </c>
      <c r="BC166" s="117">
        <f>VLOOKUP(eurostat_totals[[#This Row],[energy carrier EUCalc]],$AE$11:$BI$24,COLUMN()-COLUMN($AD$29),FALSE)*eurostat_totals[[#This Row],[2020 1]]</f>
        <v>0</v>
      </c>
      <c r="BD166" s="117">
        <f ca="1">VLOOKUP(eurostat_totals[[#This Row],[energy carrier EUCalc]],$AE$11:$BI$24,COLUMN()-COLUMN($AD$29),FALSE)*eurostat_totals[[#This Row],[2020 1]]</f>
        <v>0</v>
      </c>
      <c r="BE166" s="117">
        <f ca="1">VLOOKUP(eurostat_totals[[#This Row],[energy carrier EUCalc]],$AE$11:$BI$24,COLUMN()-COLUMN($AD$29),FALSE)*eurostat_totals[[#This Row],[2020 1]]</f>
        <v>0</v>
      </c>
      <c r="BF166" s="117">
        <f ca="1">VLOOKUP(eurostat_totals[[#This Row],[energy carrier EUCalc]],$AE$11:$BI$24,COLUMN()-COLUMN($AD$29),FALSE)*eurostat_totals[[#This Row],[2020 1]]</f>
        <v>0</v>
      </c>
      <c r="BG166" s="117">
        <f ca="1">VLOOKUP(eurostat_totals[[#This Row],[energy carrier EUCalc]],$AE$11:$BI$24,COLUMN()-COLUMN($AD$29),FALSE)*eurostat_totals[[#This Row],[2020 1]]</f>
        <v>0</v>
      </c>
      <c r="BH166" s="117">
        <f ca="1">VLOOKUP(eurostat_totals[[#This Row],[energy carrier EUCalc]],$AE$11:$BI$24,COLUMN()-COLUMN($AD$29),FALSE)*eurostat_totals[[#This Row],[2020 1]]</f>
        <v>0</v>
      </c>
      <c r="BI166" s="117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117" t="str">
        <f t="shared" si="125"/>
        <v>heat-geothermalIceland</v>
      </c>
      <c r="B167" s="6" t="s">
        <v>40</v>
      </c>
      <c r="C167" t="s">
        <v>72</v>
      </c>
      <c r="D167" s="120">
        <v>248.89363</v>
      </c>
      <c r="E167" s="120">
        <v>242.77625</v>
      </c>
      <c r="F167" s="120">
        <v>254.99938</v>
      </c>
      <c r="G167" s="120">
        <v>250.83584000000005</v>
      </c>
      <c r="H167" s="120">
        <v>253.05717000000001</v>
      </c>
      <c r="I167" s="120">
        <v>255.55762000000001</v>
      </c>
      <c r="J167" s="120">
        <v>242.77625</v>
      </c>
      <c r="K167" s="120">
        <v>244.43934000000002</v>
      </c>
      <c r="L167" s="120">
        <v>243.33448999999999</v>
      </c>
      <c r="M167" s="120">
        <v>253.05717000000001</v>
      </c>
      <c r="N167" s="120">
        <v>270.00208000000003</v>
      </c>
      <c r="O167" s="120">
        <v>271.38605000000001</v>
      </c>
      <c r="P167" s="120">
        <v>276.66607000000005</v>
      </c>
      <c r="Q167" s="120">
        <v>276.10783000000004</v>
      </c>
      <c r="R167" s="120">
        <v>281.38785000000001</v>
      </c>
      <c r="S167" s="120">
        <v>286.66787000000005</v>
      </c>
      <c r="T167" s="120">
        <v>288.05184000000003</v>
      </c>
      <c r="U167" s="120">
        <v>303.33366000000001</v>
      </c>
      <c r="V167" s="120">
        <v>318.61548000000005</v>
      </c>
      <c r="W167" s="120">
        <v>318.05724000000004</v>
      </c>
      <c r="X167" s="120">
        <v>318.05724000000004</v>
      </c>
      <c r="Y167" s="120">
        <v>318.05724000000004</v>
      </c>
      <c r="Z167" s="120">
        <v>318.05724000000004</v>
      </c>
      <c r="AA167" s="120">
        <v>153.60904000000002</v>
      </c>
      <c r="AB167" s="120">
        <v>146.38681</v>
      </c>
      <c r="AC167" s="120">
        <v>146.38681</v>
      </c>
      <c r="AD167" s="120">
        <v>146.38681</v>
      </c>
      <c r="AE167" s="120">
        <v>140.28106</v>
      </c>
      <c r="AF167" s="120">
        <f t="shared" si="122"/>
        <v>104.72582399999999</v>
      </c>
      <c r="AG167" s="120">
        <f t="shared" si="123"/>
        <v>94.949180799999979</v>
      </c>
      <c r="AH167" s="120">
        <f t="shared" si="124"/>
        <v>84.661654959999979</v>
      </c>
      <c r="AI167" s="120">
        <f ca="1">VLOOKUP(eurostat_totals[[#This Row],[energy carrier EUCalc]],$AE$11:$BI$24,COLUMN()-COLUMN($AD$29),FALSE)*eurostat_totals[[#This Row],[2020 1]]</f>
        <v>84.661654959999979</v>
      </c>
      <c r="AJ167" s="120">
        <f ca="1">VLOOKUP(eurostat_totals[[#This Row],[energy carrier EUCalc]],$AE$11:$BI$24,COLUMN()-COLUMN($AD$29),FALSE)*eurostat_totals[[#This Row],[2020 1]]</f>
        <v>84.661654959999979</v>
      </c>
      <c r="AK167" s="120">
        <f ca="1">VLOOKUP(eurostat_totals[[#This Row],[energy carrier EUCalc]],$AE$11:$BI$24,COLUMN()-COLUMN($AD$29),FALSE)*eurostat_totals[[#This Row],[2020 1]]</f>
        <v>84.661654959999979</v>
      </c>
      <c r="AL167" s="120">
        <f ca="1">VLOOKUP(eurostat_totals[[#This Row],[energy carrier EUCalc]],$AE$11:$BI$24,COLUMN()-COLUMN($AD$29),FALSE)*eurostat_totals[[#This Row],[2020 1]]</f>
        <v>84.661654959999979</v>
      </c>
      <c r="AM167" s="120">
        <f ca="1">VLOOKUP(eurostat_totals[[#This Row],[energy carrier EUCalc]],$AE$11:$BI$24,COLUMN()-COLUMN($AD$29),FALSE)*eurostat_totals[[#This Row],[2020 1]]</f>
        <v>84.661654959999979</v>
      </c>
      <c r="AN167" s="120">
        <f ca="1">VLOOKUP(eurostat_totals[[#This Row],[energy carrier EUCalc]],$AE$11:$BI$24,COLUMN()-COLUMN($AD$29),FALSE)*eurostat_totals[[#This Row],[2020 1]]</f>
        <v>84.661654959999979</v>
      </c>
      <c r="AO167" s="120">
        <f>VLOOKUP(eurostat_totals[[#This Row],[energy carrier EUCalc]],$AE$11:$BI$24,COLUMN()-COLUMN($AD$29),FALSE)*eurostat_totals[[#This Row],[2020 1]]</f>
        <v>84.661654959999979</v>
      </c>
      <c r="AP167" s="120">
        <f ca="1">VLOOKUP(eurostat_totals[[#This Row],[energy carrier EUCalc]],$AE$11:$BI$24,COLUMN()-COLUMN($AD$29),FALSE)*eurostat_totals[[#This Row],[2020 1]]</f>
        <v>84.661654959999979</v>
      </c>
      <c r="AQ167" s="120">
        <f ca="1">VLOOKUP(eurostat_totals[[#This Row],[energy carrier EUCalc]],$AE$11:$BI$24,COLUMN()-COLUMN($AD$29),FALSE)*eurostat_totals[[#This Row],[2020 1]]</f>
        <v>84.661654959999979</v>
      </c>
      <c r="AR167" s="117">
        <f ca="1">VLOOKUP(eurostat_totals[[#This Row],[energy carrier EUCalc]],$AE$11:$BI$24,COLUMN()-COLUMN($AD$29),FALSE)*eurostat_totals[[#This Row],[2020 1]]</f>
        <v>84.661654959999979</v>
      </c>
      <c r="AS167" s="117">
        <f ca="1">VLOOKUP(eurostat_totals[[#This Row],[energy carrier EUCalc]],$AE$11:$BI$24,COLUMN()-COLUMN($AD$29),FALSE)*eurostat_totals[[#This Row],[2020 1]]</f>
        <v>84.661654959999979</v>
      </c>
      <c r="AT167" s="117">
        <f ca="1">VLOOKUP(eurostat_totals[[#This Row],[energy carrier EUCalc]],$AE$11:$BI$24,COLUMN()-COLUMN($AD$29),FALSE)*eurostat_totals[[#This Row],[2020 1]]</f>
        <v>84.661654959999979</v>
      </c>
      <c r="AU167" s="117">
        <f ca="1">VLOOKUP(eurostat_totals[[#This Row],[energy carrier EUCalc]],$AE$11:$BI$24,COLUMN()-COLUMN($AD$29),FALSE)*eurostat_totals[[#This Row],[2020 1]]</f>
        <v>84.661654959999979</v>
      </c>
      <c r="AV167" s="117">
        <f>VLOOKUP(eurostat_totals[[#This Row],[energy carrier EUCalc]],$AE$11:$BI$24,COLUMN()-COLUMN($AD$29),FALSE)*eurostat_totals[[#This Row],[2020 1]]</f>
        <v>84.661654959999979</v>
      </c>
      <c r="AW167" s="117">
        <f ca="1">VLOOKUP(eurostat_totals[[#This Row],[energy carrier EUCalc]],$AE$11:$BI$24,COLUMN()-COLUMN($AD$29),FALSE)*eurostat_totals[[#This Row],[2020 1]]</f>
        <v>84.661654959999979</v>
      </c>
      <c r="AX167" s="117">
        <f ca="1">VLOOKUP(eurostat_totals[[#This Row],[energy carrier EUCalc]],$AE$11:$BI$24,COLUMN()-COLUMN($AD$29),FALSE)*eurostat_totals[[#This Row],[2020 1]]</f>
        <v>84.661654959999979</v>
      </c>
      <c r="AY167" s="117">
        <f ca="1">VLOOKUP(eurostat_totals[[#This Row],[energy carrier EUCalc]],$AE$11:$BI$24,COLUMN()-COLUMN($AD$29),FALSE)*eurostat_totals[[#This Row],[2020 1]]</f>
        <v>84.661654959999979</v>
      </c>
      <c r="AZ167" s="117">
        <f ca="1">VLOOKUP(eurostat_totals[[#This Row],[energy carrier EUCalc]],$AE$11:$BI$24,COLUMN()-COLUMN($AD$29),FALSE)*eurostat_totals[[#This Row],[2020 1]]</f>
        <v>84.661654959999979</v>
      </c>
      <c r="BA167" s="117">
        <f ca="1">VLOOKUP(eurostat_totals[[#This Row],[energy carrier EUCalc]],$AE$11:$BI$24,COLUMN()-COLUMN($AD$29),FALSE)*eurostat_totals[[#This Row],[2020 1]]</f>
        <v>84.661654959999979</v>
      </c>
      <c r="BB167" s="117">
        <f ca="1">VLOOKUP(eurostat_totals[[#This Row],[energy carrier EUCalc]],$AE$11:$BI$24,COLUMN()-COLUMN($AD$29),FALSE)*eurostat_totals[[#This Row],[2020 1]]</f>
        <v>84.661654959999979</v>
      </c>
      <c r="BC167" s="117">
        <f>VLOOKUP(eurostat_totals[[#This Row],[energy carrier EUCalc]],$AE$11:$BI$24,COLUMN()-COLUMN($AD$29),FALSE)*eurostat_totals[[#This Row],[2020 1]]</f>
        <v>84.661654959999979</v>
      </c>
      <c r="BD167" s="117">
        <f ca="1">VLOOKUP(eurostat_totals[[#This Row],[energy carrier EUCalc]],$AE$11:$BI$24,COLUMN()-COLUMN($AD$29),FALSE)*eurostat_totals[[#This Row],[2020 1]]</f>
        <v>84.661654959999979</v>
      </c>
      <c r="BE167" s="117">
        <f ca="1">VLOOKUP(eurostat_totals[[#This Row],[energy carrier EUCalc]],$AE$11:$BI$24,COLUMN()-COLUMN($AD$29),FALSE)*eurostat_totals[[#This Row],[2020 1]]</f>
        <v>84.661654959999979</v>
      </c>
      <c r="BF167" s="117">
        <f ca="1">VLOOKUP(eurostat_totals[[#This Row],[energy carrier EUCalc]],$AE$11:$BI$24,COLUMN()-COLUMN($AD$29),FALSE)*eurostat_totals[[#This Row],[2020 1]]</f>
        <v>84.661654959999979</v>
      </c>
      <c r="BG167" s="117">
        <f ca="1">VLOOKUP(eurostat_totals[[#This Row],[energy carrier EUCalc]],$AE$11:$BI$24,COLUMN()-COLUMN($AD$29),FALSE)*eurostat_totals[[#This Row],[2020 1]]</f>
        <v>84.661654959999979</v>
      </c>
      <c r="BH167" s="117">
        <f ca="1">VLOOKUP(eurostat_totals[[#This Row],[energy carrier EUCalc]],$AE$11:$BI$24,COLUMN()-COLUMN($AD$29),FALSE)*eurostat_totals[[#This Row],[2020 1]]</f>
        <v>84.661654959999979</v>
      </c>
      <c r="BI167" s="117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117" t="str">
        <f t="shared" si="125"/>
        <v>heat-geothermalIreland</v>
      </c>
      <c r="B168" s="6" t="s">
        <v>40</v>
      </c>
      <c r="C168" t="s">
        <v>18</v>
      </c>
      <c r="D168" s="120">
        <v>0</v>
      </c>
      <c r="E168" s="120">
        <v>0</v>
      </c>
      <c r="F168" s="120">
        <v>0</v>
      </c>
      <c r="G168" s="120">
        <v>0</v>
      </c>
      <c r="H168" s="120">
        <v>0</v>
      </c>
      <c r="I168" s="120">
        <v>0</v>
      </c>
      <c r="J168" s="120">
        <v>0</v>
      </c>
      <c r="K168" s="120">
        <v>0</v>
      </c>
      <c r="L168" s="120">
        <v>0</v>
      </c>
      <c r="M168" s="120">
        <v>0</v>
      </c>
      <c r="N168" s="120">
        <v>0</v>
      </c>
      <c r="O168" s="120">
        <v>0</v>
      </c>
      <c r="P168" s="120">
        <v>0</v>
      </c>
      <c r="Q168" s="120">
        <v>0</v>
      </c>
      <c r="R168" s="120">
        <v>0</v>
      </c>
      <c r="S168" s="120">
        <v>0</v>
      </c>
      <c r="T168" s="120">
        <v>0</v>
      </c>
      <c r="U168" s="120">
        <v>0</v>
      </c>
      <c r="V168" s="120">
        <v>0</v>
      </c>
      <c r="W168" s="120">
        <v>0</v>
      </c>
      <c r="X168" s="120">
        <v>0</v>
      </c>
      <c r="Y168" s="120">
        <v>0</v>
      </c>
      <c r="Z168" s="120">
        <v>0</v>
      </c>
      <c r="AA168" s="120">
        <v>0</v>
      </c>
      <c r="AB168" s="120">
        <v>0</v>
      </c>
      <c r="AC168" s="120">
        <v>0</v>
      </c>
      <c r="AD168" s="120">
        <v>0</v>
      </c>
      <c r="AE168" s="120">
        <v>0</v>
      </c>
      <c r="AF168" s="120">
        <f t="shared" si="122"/>
        <v>0</v>
      </c>
      <c r="AG168" s="120">
        <f t="shared" si="123"/>
        <v>0</v>
      </c>
      <c r="AH168" s="120">
        <f t="shared" si="124"/>
        <v>0</v>
      </c>
      <c r="AI168" s="120">
        <f ca="1">VLOOKUP(eurostat_totals[[#This Row],[energy carrier EUCalc]],$AE$11:$BI$24,COLUMN()-COLUMN($AD$29),FALSE)*eurostat_totals[[#This Row],[2020 1]]</f>
        <v>0</v>
      </c>
      <c r="AJ168" s="120">
        <f ca="1">VLOOKUP(eurostat_totals[[#This Row],[energy carrier EUCalc]],$AE$11:$BI$24,COLUMN()-COLUMN($AD$29),FALSE)*eurostat_totals[[#This Row],[2020 1]]</f>
        <v>0</v>
      </c>
      <c r="AK168" s="120">
        <f ca="1">VLOOKUP(eurostat_totals[[#This Row],[energy carrier EUCalc]],$AE$11:$BI$24,COLUMN()-COLUMN($AD$29),FALSE)*eurostat_totals[[#This Row],[2020 1]]</f>
        <v>0</v>
      </c>
      <c r="AL168" s="120">
        <f ca="1">VLOOKUP(eurostat_totals[[#This Row],[energy carrier EUCalc]],$AE$11:$BI$24,COLUMN()-COLUMN($AD$29),FALSE)*eurostat_totals[[#This Row],[2020 1]]</f>
        <v>0</v>
      </c>
      <c r="AM168" s="120">
        <f ca="1">VLOOKUP(eurostat_totals[[#This Row],[energy carrier EUCalc]],$AE$11:$BI$24,COLUMN()-COLUMN($AD$29),FALSE)*eurostat_totals[[#This Row],[2020 1]]</f>
        <v>0</v>
      </c>
      <c r="AN168" s="120">
        <f ca="1">VLOOKUP(eurostat_totals[[#This Row],[energy carrier EUCalc]],$AE$11:$BI$24,COLUMN()-COLUMN($AD$29),FALSE)*eurostat_totals[[#This Row],[2020 1]]</f>
        <v>0</v>
      </c>
      <c r="AO168" s="120">
        <f>VLOOKUP(eurostat_totals[[#This Row],[energy carrier EUCalc]],$AE$11:$BI$24,COLUMN()-COLUMN($AD$29),FALSE)*eurostat_totals[[#This Row],[2020 1]]</f>
        <v>0</v>
      </c>
      <c r="AP168" s="120">
        <f ca="1">VLOOKUP(eurostat_totals[[#This Row],[energy carrier EUCalc]],$AE$11:$BI$24,COLUMN()-COLUMN($AD$29),FALSE)*eurostat_totals[[#This Row],[2020 1]]</f>
        <v>0</v>
      </c>
      <c r="AQ168" s="120">
        <f ca="1">VLOOKUP(eurostat_totals[[#This Row],[energy carrier EUCalc]],$AE$11:$BI$24,COLUMN()-COLUMN($AD$29),FALSE)*eurostat_totals[[#This Row],[2020 1]]</f>
        <v>0</v>
      </c>
      <c r="AR168" s="117">
        <f ca="1">VLOOKUP(eurostat_totals[[#This Row],[energy carrier EUCalc]],$AE$11:$BI$24,COLUMN()-COLUMN($AD$29),FALSE)*eurostat_totals[[#This Row],[2020 1]]</f>
        <v>0</v>
      </c>
      <c r="AS168" s="117">
        <f ca="1">VLOOKUP(eurostat_totals[[#This Row],[energy carrier EUCalc]],$AE$11:$BI$24,COLUMN()-COLUMN($AD$29),FALSE)*eurostat_totals[[#This Row],[2020 1]]</f>
        <v>0</v>
      </c>
      <c r="AT168" s="117">
        <f ca="1">VLOOKUP(eurostat_totals[[#This Row],[energy carrier EUCalc]],$AE$11:$BI$24,COLUMN()-COLUMN($AD$29),FALSE)*eurostat_totals[[#This Row],[2020 1]]</f>
        <v>0</v>
      </c>
      <c r="AU168" s="117">
        <f ca="1">VLOOKUP(eurostat_totals[[#This Row],[energy carrier EUCalc]],$AE$11:$BI$24,COLUMN()-COLUMN($AD$29),FALSE)*eurostat_totals[[#This Row],[2020 1]]</f>
        <v>0</v>
      </c>
      <c r="AV168" s="117">
        <f>VLOOKUP(eurostat_totals[[#This Row],[energy carrier EUCalc]],$AE$11:$BI$24,COLUMN()-COLUMN($AD$29),FALSE)*eurostat_totals[[#This Row],[2020 1]]</f>
        <v>0</v>
      </c>
      <c r="AW168" s="117">
        <f ca="1">VLOOKUP(eurostat_totals[[#This Row],[energy carrier EUCalc]],$AE$11:$BI$24,COLUMN()-COLUMN($AD$29),FALSE)*eurostat_totals[[#This Row],[2020 1]]</f>
        <v>0</v>
      </c>
      <c r="AX168" s="117">
        <f ca="1">VLOOKUP(eurostat_totals[[#This Row],[energy carrier EUCalc]],$AE$11:$BI$24,COLUMN()-COLUMN($AD$29),FALSE)*eurostat_totals[[#This Row],[2020 1]]</f>
        <v>0</v>
      </c>
      <c r="AY168" s="117">
        <f ca="1">VLOOKUP(eurostat_totals[[#This Row],[energy carrier EUCalc]],$AE$11:$BI$24,COLUMN()-COLUMN($AD$29),FALSE)*eurostat_totals[[#This Row],[2020 1]]</f>
        <v>0</v>
      </c>
      <c r="AZ168" s="117">
        <f ca="1">VLOOKUP(eurostat_totals[[#This Row],[energy carrier EUCalc]],$AE$11:$BI$24,COLUMN()-COLUMN($AD$29),FALSE)*eurostat_totals[[#This Row],[2020 1]]</f>
        <v>0</v>
      </c>
      <c r="BA168" s="117">
        <f ca="1">VLOOKUP(eurostat_totals[[#This Row],[energy carrier EUCalc]],$AE$11:$BI$24,COLUMN()-COLUMN($AD$29),FALSE)*eurostat_totals[[#This Row],[2020 1]]</f>
        <v>0</v>
      </c>
      <c r="BB168" s="117">
        <f ca="1">VLOOKUP(eurostat_totals[[#This Row],[energy carrier EUCalc]],$AE$11:$BI$24,COLUMN()-COLUMN($AD$29),FALSE)*eurostat_totals[[#This Row],[2020 1]]</f>
        <v>0</v>
      </c>
      <c r="BC168" s="117">
        <f>VLOOKUP(eurostat_totals[[#This Row],[energy carrier EUCalc]],$AE$11:$BI$24,COLUMN()-COLUMN($AD$29),FALSE)*eurostat_totals[[#This Row],[2020 1]]</f>
        <v>0</v>
      </c>
      <c r="BD168" s="117">
        <f ca="1">VLOOKUP(eurostat_totals[[#This Row],[energy carrier EUCalc]],$AE$11:$BI$24,COLUMN()-COLUMN($AD$29),FALSE)*eurostat_totals[[#This Row],[2020 1]]</f>
        <v>0</v>
      </c>
      <c r="BE168" s="117">
        <f ca="1">VLOOKUP(eurostat_totals[[#This Row],[energy carrier EUCalc]],$AE$11:$BI$24,COLUMN()-COLUMN($AD$29),FALSE)*eurostat_totals[[#This Row],[2020 1]]</f>
        <v>0</v>
      </c>
      <c r="BF168" s="117">
        <f ca="1">VLOOKUP(eurostat_totals[[#This Row],[energy carrier EUCalc]],$AE$11:$BI$24,COLUMN()-COLUMN($AD$29),FALSE)*eurostat_totals[[#This Row],[2020 1]]</f>
        <v>0</v>
      </c>
      <c r="BG168" s="117">
        <f ca="1">VLOOKUP(eurostat_totals[[#This Row],[energy carrier EUCalc]],$AE$11:$BI$24,COLUMN()-COLUMN($AD$29),FALSE)*eurostat_totals[[#This Row],[2020 1]]</f>
        <v>0</v>
      </c>
      <c r="BH168" s="117">
        <f ca="1">VLOOKUP(eurostat_totals[[#This Row],[energy carrier EUCalc]],$AE$11:$BI$24,COLUMN()-COLUMN($AD$29),FALSE)*eurostat_totals[[#This Row],[2020 1]]</f>
        <v>0</v>
      </c>
      <c r="BI168" s="117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117" t="str">
        <f t="shared" si="125"/>
        <v>heat-geothermalItaly</v>
      </c>
      <c r="B169" s="6" t="s">
        <v>40</v>
      </c>
      <c r="C169" t="s">
        <v>5</v>
      </c>
      <c r="D169" s="120">
        <v>0</v>
      </c>
      <c r="E169" s="120">
        <v>0</v>
      </c>
      <c r="F169" s="120">
        <v>0</v>
      </c>
      <c r="G169" s="120">
        <v>0</v>
      </c>
      <c r="H169" s="120">
        <v>0</v>
      </c>
      <c r="I169" s="120">
        <v>0</v>
      </c>
      <c r="J169" s="120">
        <v>0</v>
      </c>
      <c r="K169" s="120">
        <v>0</v>
      </c>
      <c r="L169" s="120">
        <v>0</v>
      </c>
      <c r="M169" s="120">
        <v>0</v>
      </c>
      <c r="N169" s="120">
        <v>26.946710000000003</v>
      </c>
      <c r="O169" s="120">
        <v>27.504950000000004</v>
      </c>
      <c r="P169" s="120">
        <v>27.504950000000004</v>
      </c>
      <c r="Q169" s="120">
        <v>27.504950000000004</v>
      </c>
      <c r="R169" s="120">
        <v>26.946710000000003</v>
      </c>
      <c r="S169" s="120">
        <v>26.946710000000003</v>
      </c>
      <c r="T169" s="120">
        <v>26.946710000000003</v>
      </c>
      <c r="U169" s="120">
        <v>26.946710000000003</v>
      </c>
      <c r="V169" s="120">
        <v>26.946710000000003</v>
      </c>
      <c r="W169" s="120">
        <v>26.946710000000003</v>
      </c>
      <c r="X169" s="120">
        <v>15.560940000000002</v>
      </c>
      <c r="Y169" s="120">
        <v>15.560940000000002</v>
      </c>
      <c r="Z169" s="120">
        <v>17.78227</v>
      </c>
      <c r="AA169" s="120">
        <v>16.386670000000002</v>
      </c>
      <c r="AB169" s="120">
        <v>5.2800200000000004</v>
      </c>
      <c r="AC169" s="120">
        <v>10.001800000000001</v>
      </c>
      <c r="AD169" s="120">
        <v>10.28092</v>
      </c>
      <c r="AE169" s="120">
        <v>10.234400000000001</v>
      </c>
      <c r="AF169" s="120">
        <f t="shared" si="122"/>
        <v>8.7248260000000002</v>
      </c>
      <c r="AG169" s="120">
        <f t="shared" si="123"/>
        <v>7.1924571999999998</v>
      </c>
      <c r="AH169" s="120">
        <f t="shared" si="124"/>
        <v>7.57494464</v>
      </c>
      <c r="AI169" s="120">
        <f ca="1">VLOOKUP(eurostat_totals[[#This Row],[energy carrier EUCalc]],$AE$11:$BI$24,COLUMN()-COLUMN($AD$29),FALSE)*eurostat_totals[[#This Row],[2020 1]]</f>
        <v>7.57494464</v>
      </c>
      <c r="AJ169" s="120">
        <f ca="1">VLOOKUP(eurostat_totals[[#This Row],[energy carrier EUCalc]],$AE$11:$BI$24,COLUMN()-COLUMN($AD$29),FALSE)*eurostat_totals[[#This Row],[2020 1]]</f>
        <v>7.57494464</v>
      </c>
      <c r="AK169" s="120">
        <f ca="1">VLOOKUP(eurostat_totals[[#This Row],[energy carrier EUCalc]],$AE$11:$BI$24,COLUMN()-COLUMN($AD$29),FALSE)*eurostat_totals[[#This Row],[2020 1]]</f>
        <v>7.57494464</v>
      </c>
      <c r="AL169" s="120">
        <f ca="1">VLOOKUP(eurostat_totals[[#This Row],[energy carrier EUCalc]],$AE$11:$BI$24,COLUMN()-COLUMN($AD$29),FALSE)*eurostat_totals[[#This Row],[2020 1]]</f>
        <v>7.57494464</v>
      </c>
      <c r="AM169" s="120">
        <f ca="1">VLOOKUP(eurostat_totals[[#This Row],[energy carrier EUCalc]],$AE$11:$BI$24,COLUMN()-COLUMN($AD$29),FALSE)*eurostat_totals[[#This Row],[2020 1]]</f>
        <v>7.57494464</v>
      </c>
      <c r="AN169" s="120">
        <f ca="1">VLOOKUP(eurostat_totals[[#This Row],[energy carrier EUCalc]],$AE$11:$BI$24,COLUMN()-COLUMN($AD$29),FALSE)*eurostat_totals[[#This Row],[2020 1]]</f>
        <v>7.57494464</v>
      </c>
      <c r="AO169" s="120">
        <f>VLOOKUP(eurostat_totals[[#This Row],[energy carrier EUCalc]],$AE$11:$BI$24,COLUMN()-COLUMN($AD$29),FALSE)*eurostat_totals[[#This Row],[2020 1]]</f>
        <v>7.57494464</v>
      </c>
      <c r="AP169" s="120">
        <f ca="1">VLOOKUP(eurostat_totals[[#This Row],[energy carrier EUCalc]],$AE$11:$BI$24,COLUMN()-COLUMN($AD$29),FALSE)*eurostat_totals[[#This Row],[2020 1]]</f>
        <v>7.57494464</v>
      </c>
      <c r="AQ169" s="120">
        <f ca="1">VLOOKUP(eurostat_totals[[#This Row],[energy carrier EUCalc]],$AE$11:$BI$24,COLUMN()-COLUMN($AD$29),FALSE)*eurostat_totals[[#This Row],[2020 1]]</f>
        <v>7.57494464</v>
      </c>
      <c r="AR169" s="117">
        <f ca="1">VLOOKUP(eurostat_totals[[#This Row],[energy carrier EUCalc]],$AE$11:$BI$24,COLUMN()-COLUMN($AD$29),FALSE)*eurostat_totals[[#This Row],[2020 1]]</f>
        <v>7.57494464</v>
      </c>
      <c r="AS169" s="117">
        <f ca="1">VLOOKUP(eurostat_totals[[#This Row],[energy carrier EUCalc]],$AE$11:$BI$24,COLUMN()-COLUMN($AD$29),FALSE)*eurostat_totals[[#This Row],[2020 1]]</f>
        <v>7.57494464</v>
      </c>
      <c r="AT169" s="117">
        <f ca="1">VLOOKUP(eurostat_totals[[#This Row],[energy carrier EUCalc]],$AE$11:$BI$24,COLUMN()-COLUMN($AD$29),FALSE)*eurostat_totals[[#This Row],[2020 1]]</f>
        <v>7.57494464</v>
      </c>
      <c r="AU169" s="117">
        <f ca="1">VLOOKUP(eurostat_totals[[#This Row],[energy carrier EUCalc]],$AE$11:$BI$24,COLUMN()-COLUMN($AD$29),FALSE)*eurostat_totals[[#This Row],[2020 1]]</f>
        <v>7.57494464</v>
      </c>
      <c r="AV169" s="117">
        <f>VLOOKUP(eurostat_totals[[#This Row],[energy carrier EUCalc]],$AE$11:$BI$24,COLUMN()-COLUMN($AD$29),FALSE)*eurostat_totals[[#This Row],[2020 1]]</f>
        <v>7.57494464</v>
      </c>
      <c r="AW169" s="117">
        <f ca="1">VLOOKUP(eurostat_totals[[#This Row],[energy carrier EUCalc]],$AE$11:$BI$24,COLUMN()-COLUMN($AD$29),FALSE)*eurostat_totals[[#This Row],[2020 1]]</f>
        <v>7.57494464</v>
      </c>
      <c r="AX169" s="117">
        <f ca="1">VLOOKUP(eurostat_totals[[#This Row],[energy carrier EUCalc]],$AE$11:$BI$24,COLUMN()-COLUMN($AD$29),FALSE)*eurostat_totals[[#This Row],[2020 1]]</f>
        <v>7.57494464</v>
      </c>
      <c r="AY169" s="117">
        <f ca="1">VLOOKUP(eurostat_totals[[#This Row],[energy carrier EUCalc]],$AE$11:$BI$24,COLUMN()-COLUMN($AD$29),FALSE)*eurostat_totals[[#This Row],[2020 1]]</f>
        <v>7.57494464</v>
      </c>
      <c r="AZ169" s="117">
        <f ca="1">VLOOKUP(eurostat_totals[[#This Row],[energy carrier EUCalc]],$AE$11:$BI$24,COLUMN()-COLUMN($AD$29),FALSE)*eurostat_totals[[#This Row],[2020 1]]</f>
        <v>7.57494464</v>
      </c>
      <c r="BA169" s="117">
        <f ca="1">VLOOKUP(eurostat_totals[[#This Row],[energy carrier EUCalc]],$AE$11:$BI$24,COLUMN()-COLUMN($AD$29),FALSE)*eurostat_totals[[#This Row],[2020 1]]</f>
        <v>7.57494464</v>
      </c>
      <c r="BB169" s="117">
        <f ca="1">VLOOKUP(eurostat_totals[[#This Row],[energy carrier EUCalc]],$AE$11:$BI$24,COLUMN()-COLUMN($AD$29),FALSE)*eurostat_totals[[#This Row],[2020 1]]</f>
        <v>7.57494464</v>
      </c>
      <c r="BC169" s="117">
        <f>VLOOKUP(eurostat_totals[[#This Row],[energy carrier EUCalc]],$AE$11:$BI$24,COLUMN()-COLUMN($AD$29),FALSE)*eurostat_totals[[#This Row],[2020 1]]</f>
        <v>7.57494464</v>
      </c>
      <c r="BD169" s="117">
        <f ca="1">VLOOKUP(eurostat_totals[[#This Row],[energy carrier EUCalc]],$AE$11:$BI$24,COLUMN()-COLUMN($AD$29),FALSE)*eurostat_totals[[#This Row],[2020 1]]</f>
        <v>7.57494464</v>
      </c>
      <c r="BE169" s="117">
        <f ca="1">VLOOKUP(eurostat_totals[[#This Row],[energy carrier EUCalc]],$AE$11:$BI$24,COLUMN()-COLUMN($AD$29),FALSE)*eurostat_totals[[#This Row],[2020 1]]</f>
        <v>7.57494464</v>
      </c>
      <c r="BF169" s="117">
        <f ca="1">VLOOKUP(eurostat_totals[[#This Row],[energy carrier EUCalc]],$AE$11:$BI$24,COLUMN()-COLUMN($AD$29),FALSE)*eurostat_totals[[#This Row],[2020 1]]</f>
        <v>7.57494464</v>
      </c>
      <c r="BG169" s="117">
        <f ca="1">VLOOKUP(eurostat_totals[[#This Row],[energy carrier EUCalc]],$AE$11:$BI$24,COLUMN()-COLUMN($AD$29),FALSE)*eurostat_totals[[#This Row],[2020 1]]</f>
        <v>7.57494464</v>
      </c>
      <c r="BH169" s="117">
        <f ca="1">VLOOKUP(eurostat_totals[[#This Row],[energy carrier EUCalc]],$AE$11:$BI$24,COLUMN()-COLUMN($AD$29),FALSE)*eurostat_totals[[#This Row],[2020 1]]</f>
        <v>7.57494464</v>
      </c>
      <c r="BI169" s="117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117" t="str">
        <f t="shared" si="125"/>
        <v>heat-geothermalLatvia</v>
      </c>
      <c r="B170" s="6" t="s">
        <v>40</v>
      </c>
      <c r="C170" t="s">
        <v>23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120">
        <v>0</v>
      </c>
      <c r="AA170" s="120">
        <v>0</v>
      </c>
      <c r="AB170" s="120">
        <v>0</v>
      </c>
      <c r="AC170" s="120">
        <v>0</v>
      </c>
      <c r="AD170" s="120">
        <v>0</v>
      </c>
      <c r="AE170" s="120">
        <v>0</v>
      </c>
      <c r="AF170" s="120">
        <f t="shared" si="122"/>
        <v>0</v>
      </c>
      <c r="AG170" s="120">
        <f t="shared" si="123"/>
        <v>0</v>
      </c>
      <c r="AH170" s="120">
        <f t="shared" si="124"/>
        <v>0</v>
      </c>
      <c r="AI170" s="120">
        <f ca="1">VLOOKUP(eurostat_totals[[#This Row],[energy carrier EUCalc]],$AE$11:$BI$24,COLUMN()-COLUMN($AD$29),FALSE)*eurostat_totals[[#This Row],[2020 1]]</f>
        <v>0</v>
      </c>
      <c r="AJ170" s="120">
        <f ca="1">VLOOKUP(eurostat_totals[[#This Row],[energy carrier EUCalc]],$AE$11:$BI$24,COLUMN()-COLUMN($AD$29),FALSE)*eurostat_totals[[#This Row],[2020 1]]</f>
        <v>0</v>
      </c>
      <c r="AK170" s="120">
        <f ca="1">VLOOKUP(eurostat_totals[[#This Row],[energy carrier EUCalc]],$AE$11:$BI$24,COLUMN()-COLUMN($AD$29),FALSE)*eurostat_totals[[#This Row],[2020 1]]</f>
        <v>0</v>
      </c>
      <c r="AL170" s="120">
        <f ca="1">VLOOKUP(eurostat_totals[[#This Row],[energy carrier EUCalc]],$AE$11:$BI$24,COLUMN()-COLUMN($AD$29),FALSE)*eurostat_totals[[#This Row],[2020 1]]</f>
        <v>0</v>
      </c>
      <c r="AM170" s="120">
        <f ca="1">VLOOKUP(eurostat_totals[[#This Row],[energy carrier EUCalc]],$AE$11:$BI$24,COLUMN()-COLUMN($AD$29),FALSE)*eurostat_totals[[#This Row],[2020 1]]</f>
        <v>0</v>
      </c>
      <c r="AN170" s="120">
        <f ca="1">VLOOKUP(eurostat_totals[[#This Row],[energy carrier EUCalc]],$AE$11:$BI$24,COLUMN()-COLUMN($AD$29),FALSE)*eurostat_totals[[#This Row],[2020 1]]</f>
        <v>0</v>
      </c>
      <c r="AO170" s="120">
        <f>VLOOKUP(eurostat_totals[[#This Row],[energy carrier EUCalc]],$AE$11:$BI$24,COLUMN()-COLUMN($AD$29),FALSE)*eurostat_totals[[#This Row],[2020 1]]</f>
        <v>0</v>
      </c>
      <c r="AP170" s="120">
        <f ca="1">VLOOKUP(eurostat_totals[[#This Row],[energy carrier EUCalc]],$AE$11:$BI$24,COLUMN()-COLUMN($AD$29),FALSE)*eurostat_totals[[#This Row],[2020 1]]</f>
        <v>0</v>
      </c>
      <c r="AQ170" s="120">
        <f ca="1">VLOOKUP(eurostat_totals[[#This Row],[energy carrier EUCalc]],$AE$11:$BI$24,COLUMN()-COLUMN($AD$29),FALSE)*eurostat_totals[[#This Row],[2020 1]]</f>
        <v>0</v>
      </c>
      <c r="AR170" s="117">
        <f ca="1">VLOOKUP(eurostat_totals[[#This Row],[energy carrier EUCalc]],$AE$11:$BI$24,COLUMN()-COLUMN($AD$29),FALSE)*eurostat_totals[[#This Row],[2020 1]]</f>
        <v>0</v>
      </c>
      <c r="AS170" s="117">
        <f ca="1">VLOOKUP(eurostat_totals[[#This Row],[energy carrier EUCalc]],$AE$11:$BI$24,COLUMN()-COLUMN($AD$29),FALSE)*eurostat_totals[[#This Row],[2020 1]]</f>
        <v>0</v>
      </c>
      <c r="AT170" s="117">
        <f ca="1">VLOOKUP(eurostat_totals[[#This Row],[energy carrier EUCalc]],$AE$11:$BI$24,COLUMN()-COLUMN($AD$29),FALSE)*eurostat_totals[[#This Row],[2020 1]]</f>
        <v>0</v>
      </c>
      <c r="AU170" s="117">
        <f ca="1">VLOOKUP(eurostat_totals[[#This Row],[energy carrier EUCalc]],$AE$11:$BI$24,COLUMN()-COLUMN($AD$29),FALSE)*eurostat_totals[[#This Row],[2020 1]]</f>
        <v>0</v>
      </c>
      <c r="AV170" s="117">
        <f>VLOOKUP(eurostat_totals[[#This Row],[energy carrier EUCalc]],$AE$11:$BI$24,COLUMN()-COLUMN($AD$29),FALSE)*eurostat_totals[[#This Row],[2020 1]]</f>
        <v>0</v>
      </c>
      <c r="AW170" s="117">
        <f ca="1">VLOOKUP(eurostat_totals[[#This Row],[energy carrier EUCalc]],$AE$11:$BI$24,COLUMN()-COLUMN($AD$29),FALSE)*eurostat_totals[[#This Row],[2020 1]]</f>
        <v>0</v>
      </c>
      <c r="AX170" s="117">
        <f ca="1">VLOOKUP(eurostat_totals[[#This Row],[energy carrier EUCalc]],$AE$11:$BI$24,COLUMN()-COLUMN($AD$29),FALSE)*eurostat_totals[[#This Row],[2020 1]]</f>
        <v>0</v>
      </c>
      <c r="AY170" s="117">
        <f ca="1">VLOOKUP(eurostat_totals[[#This Row],[energy carrier EUCalc]],$AE$11:$BI$24,COLUMN()-COLUMN($AD$29),FALSE)*eurostat_totals[[#This Row],[2020 1]]</f>
        <v>0</v>
      </c>
      <c r="AZ170" s="117">
        <f ca="1">VLOOKUP(eurostat_totals[[#This Row],[energy carrier EUCalc]],$AE$11:$BI$24,COLUMN()-COLUMN($AD$29),FALSE)*eurostat_totals[[#This Row],[2020 1]]</f>
        <v>0</v>
      </c>
      <c r="BA170" s="117">
        <f ca="1">VLOOKUP(eurostat_totals[[#This Row],[energy carrier EUCalc]],$AE$11:$BI$24,COLUMN()-COLUMN($AD$29),FALSE)*eurostat_totals[[#This Row],[2020 1]]</f>
        <v>0</v>
      </c>
      <c r="BB170" s="117">
        <f ca="1">VLOOKUP(eurostat_totals[[#This Row],[energy carrier EUCalc]],$AE$11:$BI$24,COLUMN()-COLUMN($AD$29),FALSE)*eurostat_totals[[#This Row],[2020 1]]</f>
        <v>0</v>
      </c>
      <c r="BC170" s="117">
        <f>VLOOKUP(eurostat_totals[[#This Row],[energy carrier EUCalc]],$AE$11:$BI$24,COLUMN()-COLUMN($AD$29),FALSE)*eurostat_totals[[#This Row],[2020 1]]</f>
        <v>0</v>
      </c>
      <c r="BD170" s="117">
        <f ca="1">VLOOKUP(eurostat_totals[[#This Row],[energy carrier EUCalc]],$AE$11:$BI$24,COLUMN()-COLUMN($AD$29),FALSE)*eurostat_totals[[#This Row],[2020 1]]</f>
        <v>0</v>
      </c>
      <c r="BE170" s="117">
        <f ca="1">VLOOKUP(eurostat_totals[[#This Row],[energy carrier EUCalc]],$AE$11:$BI$24,COLUMN()-COLUMN($AD$29),FALSE)*eurostat_totals[[#This Row],[2020 1]]</f>
        <v>0</v>
      </c>
      <c r="BF170" s="117">
        <f ca="1">VLOOKUP(eurostat_totals[[#This Row],[energy carrier EUCalc]],$AE$11:$BI$24,COLUMN()-COLUMN($AD$29),FALSE)*eurostat_totals[[#This Row],[2020 1]]</f>
        <v>0</v>
      </c>
      <c r="BG170" s="117">
        <f ca="1">VLOOKUP(eurostat_totals[[#This Row],[energy carrier EUCalc]],$AE$11:$BI$24,COLUMN()-COLUMN($AD$29),FALSE)*eurostat_totals[[#This Row],[2020 1]]</f>
        <v>0</v>
      </c>
      <c r="BH170" s="117">
        <f ca="1">VLOOKUP(eurostat_totals[[#This Row],[energy carrier EUCalc]],$AE$11:$BI$24,COLUMN()-COLUMN($AD$29),FALSE)*eurostat_totals[[#This Row],[2020 1]]</f>
        <v>0</v>
      </c>
      <c r="BI170" s="117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117" t="str">
        <f t="shared" si="125"/>
        <v>heat-geothermalLithuania</v>
      </c>
      <c r="B171" s="6" t="s">
        <v>40</v>
      </c>
      <c r="C171" t="s">
        <v>24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120">
        <v>0</v>
      </c>
      <c r="K171" s="120">
        <v>0</v>
      </c>
      <c r="L171" s="120">
        <v>0</v>
      </c>
      <c r="M171" s="120">
        <v>0</v>
      </c>
      <c r="N171" s="120">
        <v>0</v>
      </c>
      <c r="O171" s="120">
        <v>0</v>
      </c>
      <c r="P171" s="120">
        <v>0</v>
      </c>
      <c r="Q171" s="120">
        <v>0</v>
      </c>
      <c r="R171" s="120">
        <v>0</v>
      </c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120">
        <v>0</v>
      </c>
      <c r="AA171" s="120">
        <v>0</v>
      </c>
      <c r="AB171" s="120">
        <v>0</v>
      </c>
      <c r="AC171" s="120">
        <v>0</v>
      </c>
      <c r="AD171" s="120">
        <v>0</v>
      </c>
      <c r="AE171" s="120">
        <v>0</v>
      </c>
      <c r="AF171" s="120">
        <f t="shared" si="122"/>
        <v>0</v>
      </c>
      <c r="AG171" s="120">
        <f t="shared" si="123"/>
        <v>0</v>
      </c>
      <c r="AH171" s="120">
        <f t="shared" si="124"/>
        <v>0</v>
      </c>
      <c r="AI171" s="120">
        <f ca="1">VLOOKUP(eurostat_totals[[#This Row],[energy carrier EUCalc]],$AE$11:$BI$24,COLUMN()-COLUMN($AD$29),FALSE)*eurostat_totals[[#This Row],[2020 1]]</f>
        <v>0</v>
      </c>
      <c r="AJ171" s="120">
        <f ca="1">VLOOKUP(eurostat_totals[[#This Row],[energy carrier EUCalc]],$AE$11:$BI$24,COLUMN()-COLUMN($AD$29),FALSE)*eurostat_totals[[#This Row],[2020 1]]</f>
        <v>0</v>
      </c>
      <c r="AK171" s="120">
        <f ca="1">VLOOKUP(eurostat_totals[[#This Row],[energy carrier EUCalc]],$AE$11:$BI$24,COLUMN()-COLUMN($AD$29),FALSE)*eurostat_totals[[#This Row],[2020 1]]</f>
        <v>0</v>
      </c>
      <c r="AL171" s="120">
        <f ca="1">VLOOKUP(eurostat_totals[[#This Row],[energy carrier EUCalc]],$AE$11:$BI$24,COLUMN()-COLUMN($AD$29),FALSE)*eurostat_totals[[#This Row],[2020 1]]</f>
        <v>0</v>
      </c>
      <c r="AM171" s="120">
        <f ca="1">VLOOKUP(eurostat_totals[[#This Row],[energy carrier EUCalc]],$AE$11:$BI$24,COLUMN()-COLUMN($AD$29),FALSE)*eurostat_totals[[#This Row],[2020 1]]</f>
        <v>0</v>
      </c>
      <c r="AN171" s="120">
        <f ca="1">VLOOKUP(eurostat_totals[[#This Row],[energy carrier EUCalc]],$AE$11:$BI$24,COLUMN()-COLUMN($AD$29),FALSE)*eurostat_totals[[#This Row],[2020 1]]</f>
        <v>0</v>
      </c>
      <c r="AO171" s="120">
        <f>VLOOKUP(eurostat_totals[[#This Row],[energy carrier EUCalc]],$AE$11:$BI$24,COLUMN()-COLUMN($AD$29),FALSE)*eurostat_totals[[#This Row],[2020 1]]</f>
        <v>0</v>
      </c>
      <c r="AP171" s="120">
        <f ca="1">VLOOKUP(eurostat_totals[[#This Row],[energy carrier EUCalc]],$AE$11:$BI$24,COLUMN()-COLUMN($AD$29),FALSE)*eurostat_totals[[#This Row],[2020 1]]</f>
        <v>0</v>
      </c>
      <c r="AQ171" s="120">
        <f ca="1">VLOOKUP(eurostat_totals[[#This Row],[energy carrier EUCalc]],$AE$11:$BI$24,COLUMN()-COLUMN($AD$29),FALSE)*eurostat_totals[[#This Row],[2020 1]]</f>
        <v>0</v>
      </c>
      <c r="AR171" s="117">
        <f ca="1">VLOOKUP(eurostat_totals[[#This Row],[energy carrier EUCalc]],$AE$11:$BI$24,COLUMN()-COLUMN($AD$29),FALSE)*eurostat_totals[[#This Row],[2020 1]]</f>
        <v>0</v>
      </c>
      <c r="AS171" s="117">
        <f ca="1">VLOOKUP(eurostat_totals[[#This Row],[energy carrier EUCalc]],$AE$11:$BI$24,COLUMN()-COLUMN($AD$29),FALSE)*eurostat_totals[[#This Row],[2020 1]]</f>
        <v>0</v>
      </c>
      <c r="AT171" s="117">
        <f ca="1">VLOOKUP(eurostat_totals[[#This Row],[energy carrier EUCalc]],$AE$11:$BI$24,COLUMN()-COLUMN($AD$29),FALSE)*eurostat_totals[[#This Row],[2020 1]]</f>
        <v>0</v>
      </c>
      <c r="AU171" s="117">
        <f ca="1">VLOOKUP(eurostat_totals[[#This Row],[energy carrier EUCalc]],$AE$11:$BI$24,COLUMN()-COLUMN($AD$29),FALSE)*eurostat_totals[[#This Row],[2020 1]]</f>
        <v>0</v>
      </c>
      <c r="AV171" s="117">
        <f>VLOOKUP(eurostat_totals[[#This Row],[energy carrier EUCalc]],$AE$11:$BI$24,COLUMN()-COLUMN($AD$29),FALSE)*eurostat_totals[[#This Row],[2020 1]]</f>
        <v>0</v>
      </c>
      <c r="AW171" s="117">
        <f ca="1">VLOOKUP(eurostat_totals[[#This Row],[energy carrier EUCalc]],$AE$11:$BI$24,COLUMN()-COLUMN($AD$29),FALSE)*eurostat_totals[[#This Row],[2020 1]]</f>
        <v>0</v>
      </c>
      <c r="AX171" s="117">
        <f ca="1">VLOOKUP(eurostat_totals[[#This Row],[energy carrier EUCalc]],$AE$11:$BI$24,COLUMN()-COLUMN($AD$29),FALSE)*eurostat_totals[[#This Row],[2020 1]]</f>
        <v>0</v>
      </c>
      <c r="AY171" s="117">
        <f ca="1">VLOOKUP(eurostat_totals[[#This Row],[energy carrier EUCalc]],$AE$11:$BI$24,COLUMN()-COLUMN($AD$29),FALSE)*eurostat_totals[[#This Row],[2020 1]]</f>
        <v>0</v>
      </c>
      <c r="AZ171" s="117">
        <f ca="1">VLOOKUP(eurostat_totals[[#This Row],[energy carrier EUCalc]],$AE$11:$BI$24,COLUMN()-COLUMN($AD$29),FALSE)*eurostat_totals[[#This Row],[2020 1]]</f>
        <v>0</v>
      </c>
      <c r="BA171" s="117">
        <f ca="1">VLOOKUP(eurostat_totals[[#This Row],[energy carrier EUCalc]],$AE$11:$BI$24,COLUMN()-COLUMN($AD$29),FALSE)*eurostat_totals[[#This Row],[2020 1]]</f>
        <v>0</v>
      </c>
      <c r="BB171" s="117">
        <f ca="1">VLOOKUP(eurostat_totals[[#This Row],[energy carrier EUCalc]],$AE$11:$BI$24,COLUMN()-COLUMN($AD$29),FALSE)*eurostat_totals[[#This Row],[2020 1]]</f>
        <v>0</v>
      </c>
      <c r="BC171" s="117">
        <f>VLOOKUP(eurostat_totals[[#This Row],[energy carrier EUCalc]],$AE$11:$BI$24,COLUMN()-COLUMN($AD$29),FALSE)*eurostat_totals[[#This Row],[2020 1]]</f>
        <v>0</v>
      </c>
      <c r="BD171" s="117">
        <f ca="1">VLOOKUP(eurostat_totals[[#This Row],[energy carrier EUCalc]],$AE$11:$BI$24,COLUMN()-COLUMN($AD$29),FALSE)*eurostat_totals[[#This Row],[2020 1]]</f>
        <v>0</v>
      </c>
      <c r="BE171" s="117">
        <f ca="1">VLOOKUP(eurostat_totals[[#This Row],[energy carrier EUCalc]],$AE$11:$BI$24,COLUMN()-COLUMN($AD$29),FALSE)*eurostat_totals[[#This Row],[2020 1]]</f>
        <v>0</v>
      </c>
      <c r="BF171" s="117">
        <f ca="1">VLOOKUP(eurostat_totals[[#This Row],[energy carrier EUCalc]],$AE$11:$BI$24,COLUMN()-COLUMN($AD$29),FALSE)*eurostat_totals[[#This Row],[2020 1]]</f>
        <v>0</v>
      </c>
      <c r="BG171" s="117">
        <f ca="1">VLOOKUP(eurostat_totals[[#This Row],[energy carrier EUCalc]],$AE$11:$BI$24,COLUMN()-COLUMN($AD$29),FALSE)*eurostat_totals[[#This Row],[2020 1]]</f>
        <v>0</v>
      </c>
      <c r="BH171" s="117">
        <f ca="1">VLOOKUP(eurostat_totals[[#This Row],[energy carrier EUCalc]],$AE$11:$BI$24,COLUMN()-COLUMN($AD$29),FALSE)*eurostat_totals[[#This Row],[2020 1]]</f>
        <v>0</v>
      </c>
      <c r="BI171" s="117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117" t="str">
        <f t="shared" si="125"/>
        <v>heat-geothermalLuxembourg</v>
      </c>
      <c r="B172" s="6" t="s">
        <v>40</v>
      </c>
      <c r="C172" t="s">
        <v>27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>
        <v>0</v>
      </c>
      <c r="Q172" s="120">
        <v>0</v>
      </c>
      <c r="R172" s="120">
        <v>0</v>
      </c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120">
        <v>0</v>
      </c>
      <c r="AA172" s="120">
        <v>0</v>
      </c>
      <c r="AB172" s="120">
        <v>0</v>
      </c>
      <c r="AC172" s="120">
        <v>0</v>
      </c>
      <c r="AD172" s="120">
        <v>0</v>
      </c>
      <c r="AE172" s="120">
        <v>0</v>
      </c>
      <c r="AF172" s="120">
        <f t="shared" si="122"/>
        <v>0</v>
      </c>
      <c r="AG172" s="120">
        <f t="shared" si="123"/>
        <v>0</v>
      </c>
      <c r="AH172" s="120">
        <f t="shared" si="124"/>
        <v>0</v>
      </c>
      <c r="AI172" s="120">
        <f ca="1">VLOOKUP(eurostat_totals[[#This Row],[energy carrier EUCalc]],$AE$11:$BI$24,COLUMN()-COLUMN($AD$29),FALSE)*eurostat_totals[[#This Row],[2020 1]]</f>
        <v>0</v>
      </c>
      <c r="AJ172" s="120">
        <f ca="1">VLOOKUP(eurostat_totals[[#This Row],[energy carrier EUCalc]],$AE$11:$BI$24,COLUMN()-COLUMN($AD$29),FALSE)*eurostat_totals[[#This Row],[2020 1]]</f>
        <v>0</v>
      </c>
      <c r="AK172" s="120">
        <f ca="1">VLOOKUP(eurostat_totals[[#This Row],[energy carrier EUCalc]],$AE$11:$BI$24,COLUMN()-COLUMN($AD$29),FALSE)*eurostat_totals[[#This Row],[2020 1]]</f>
        <v>0</v>
      </c>
      <c r="AL172" s="120">
        <f ca="1">VLOOKUP(eurostat_totals[[#This Row],[energy carrier EUCalc]],$AE$11:$BI$24,COLUMN()-COLUMN($AD$29),FALSE)*eurostat_totals[[#This Row],[2020 1]]</f>
        <v>0</v>
      </c>
      <c r="AM172" s="120">
        <f ca="1">VLOOKUP(eurostat_totals[[#This Row],[energy carrier EUCalc]],$AE$11:$BI$24,COLUMN()-COLUMN($AD$29),FALSE)*eurostat_totals[[#This Row],[2020 1]]</f>
        <v>0</v>
      </c>
      <c r="AN172" s="120">
        <f ca="1">VLOOKUP(eurostat_totals[[#This Row],[energy carrier EUCalc]],$AE$11:$BI$24,COLUMN()-COLUMN($AD$29),FALSE)*eurostat_totals[[#This Row],[2020 1]]</f>
        <v>0</v>
      </c>
      <c r="AO172" s="120">
        <f>VLOOKUP(eurostat_totals[[#This Row],[energy carrier EUCalc]],$AE$11:$BI$24,COLUMN()-COLUMN($AD$29),FALSE)*eurostat_totals[[#This Row],[2020 1]]</f>
        <v>0</v>
      </c>
      <c r="AP172" s="120">
        <f ca="1">VLOOKUP(eurostat_totals[[#This Row],[energy carrier EUCalc]],$AE$11:$BI$24,COLUMN()-COLUMN($AD$29),FALSE)*eurostat_totals[[#This Row],[2020 1]]</f>
        <v>0</v>
      </c>
      <c r="AQ172" s="120">
        <f ca="1">VLOOKUP(eurostat_totals[[#This Row],[energy carrier EUCalc]],$AE$11:$BI$24,COLUMN()-COLUMN($AD$29),FALSE)*eurostat_totals[[#This Row],[2020 1]]</f>
        <v>0</v>
      </c>
      <c r="AR172" s="117">
        <f ca="1">VLOOKUP(eurostat_totals[[#This Row],[energy carrier EUCalc]],$AE$11:$BI$24,COLUMN()-COLUMN($AD$29),FALSE)*eurostat_totals[[#This Row],[2020 1]]</f>
        <v>0</v>
      </c>
      <c r="AS172" s="117">
        <f ca="1">VLOOKUP(eurostat_totals[[#This Row],[energy carrier EUCalc]],$AE$11:$BI$24,COLUMN()-COLUMN($AD$29),FALSE)*eurostat_totals[[#This Row],[2020 1]]</f>
        <v>0</v>
      </c>
      <c r="AT172" s="117">
        <f ca="1">VLOOKUP(eurostat_totals[[#This Row],[energy carrier EUCalc]],$AE$11:$BI$24,COLUMN()-COLUMN($AD$29),FALSE)*eurostat_totals[[#This Row],[2020 1]]</f>
        <v>0</v>
      </c>
      <c r="AU172" s="117">
        <f ca="1">VLOOKUP(eurostat_totals[[#This Row],[energy carrier EUCalc]],$AE$11:$BI$24,COLUMN()-COLUMN($AD$29),FALSE)*eurostat_totals[[#This Row],[2020 1]]</f>
        <v>0</v>
      </c>
      <c r="AV172" s="117">
        <f>VLOOKUP(eurostat_totals[[#This Row],[energy carrier EUCalc]],$AE$11:$BI$24,COLUMN()-COLUMN($AD$29),FALSE)*eurostat_totals[[#This Row],[2020 1]]</f>
        <v>0</v>
      </c>
      <c r="AW172" s="117">
        <f ca="1">VLOOKUP(eurostat_totals[[#This Row],[energy carrier EUCalc]],$AE$11:$BI$24,COLUMN()-COLUMN($AD$29),FALSE)*eurostat_totals[[#This Row],[2020 1]]</f>
        <v>0</v>
      </c>
      <c r="AX172" s="117">
        <f ca="1">VLOOKUP(eurostat_totals[[#This Row],[energy carrier EUCalc]],$AE$11:$BI$24,COLUMN()-COLUMN($AD$29),FALSE)*eurostat_totals[[#This Row],[2020 1]]</f>
        <v>0</v>
      </c>
      <c r="AY172" s="117">
        <f ca="1">VLOOKUP(eurostat_totals[[#This Row],[energy carrier EUCalc]],$AE$11:$BI$24,COLUMN()-COLUMN($AD$29),FALSE)*eurostat_totals[[#This Row],[2020 1]]</f>
        <v>0</v>
      </c>
      <c r="AZ172" s="117">
        <f ca="1">VLOOKUP(eurostat_totals[[#This Row],[energy carrier EUCalc]],$AE$11:$BI$24,COLUMN()-COLUMN($AD$29),FALSE)*eurostat_totals[[#This Row],[2020 1]]</f>
        <v>0</v>
      </c>
      <c r="BA172" s="117">
        <f ca="1">VLOOKUP(eurostat_totals[[#This Row],[energy carrier EUCalc]],$AE$11:$BI$24,COLUMN()-COLUMN($AD$29),FALSE)*eurostat_totals[[#This Row],[2020 1]]</f>
        <v>0</v>
      </c>
      <c r="BB172" s="117">
        <f ca="1">VLOOKUP(eurostat_totals[[#This Row],[energy carrier EUCalc]],$AE$11:$BI$24,COLUMN()-COLUMN($AD$29),FALSE)*eurostat_totals[[#This Row],[2020 1]]</f>
        <v>0</v>
      </c>
      <c r="BC172" s="117">
        <f>VLOOKUP(eurostat_totals[[#This Row],[energy carrier EUCalc]],$AE$11:$BI$24,COLUMN()-COLUMN($AD$29),FALSE)*eurostat_totals[[#This Row],[2020 1]]</f>
        <v>0</v>
      </c>
      <c r="BD172" s="117">
        <f ca="1">VLOOKUP(eurostat_totals[[#This Row],[energy carrier EUCalc]],$AE$11:$BI$24,COLUMN()-COLUMN($AD$29),FALSE)*eurostat_totals[[#This Row],[2020 1]]</f>
        <v>0</v>
      </c>
      <c r="BE172" s="117">
        <f ca="1">VLOOKUP(eurostat_totals[[#This Row],[energy carrier EUCalc]],$AE$11:$BI$24,COLUMN()-COLUMN($AD$29),FALSE)*eurostat_totals[[#This Row],[2020 1]]</f>
        <v>0</v>
      </c>
      <c r="BF172" s="117">
        <f ca="1">VLOOKUP(eurostat_totals[[#This Row],[energy carrier EUCalc]],$AE$11:$BI$24,COLUMN()-COLUMN($AD$29),FALSE)*eurostat_totals[[#This Row],[2020 1]]</f>
        <v>0</v>
      </c>
      <c r="BG172" s="117">
        <f ca="1">VLOOKUP(eurostat_totals[[#This Row],[energy carrier EUCalc]],$AE$11:$BI$24,COLUMN()-COLUMN($AD$29),FALSE)*eurostat_totals[[#This Row],[2020 1]]</f>
        <v>0</v>
      </c>
      <c r="BH172" s="117">
        <f ca="1">VLOOKUP(eurostat_totals[[#This Row],[energy carrier EUCalc]],$AE$11:$BI$24,COLUMN()-COLUMN($AD$29),FALSE)*eurostat_totals[[#This Row],[2020 1]]</f>
        <v>0</v>
      </c>
      <c r="BI172" s="117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117" t="str">
        <f t="shared" si="125"/>
        <v>heat-geothermalMalta</v>
      </c>
      <c r="B173" s="6" t="s">
        <v>40</v>
      </c>
      <c r="C173" t="s">
        <v>29</v>
      </c>
      <c r="D173" s="120">
        <v>0</v>
      </c>
      <c r="E173" s="120">
        <v>0</v>
      </c>
      <c r="F173" s="120">
        <v>0</v>
      </c>
      <c r="G173" s="120">
        <v>0</v>
      </c>
      <c r="H173" s="120">
        <v>0</v>
      </c>
      <c r="I173" s="120">
        <v>0</v>
      </c>
      <c r="J173" s="120">
        <v>0</v>
      </c>
      <c r="K173" s="120">
        <v>0</v>
      </c>
      <c r="L173" s="120">
        <v>0</v>
      </c>
      <c r="M173" s="120">
        <v>0</v>
      </c>
      <c r="N173" s="120">
        <v>0</v>
      </c>
      <c r="O173" s="120">
        <v>0</v>
      </c>
      <c r="P173" s="120">
        <v>0</v>
      </c>
      <c r="Q173" s="120">
        <v>0</v>
      </c>
      <c r="R173" s="120">
        <v>0</v>
      </c>
      <c r="S173" s="120">
        <v>0</v>
      </c>
      <c r="T173" s="120">
        <v>0</v>
      </c>
      <c r="U173" s="120">
        <v>0</v>
      </c>
      <c r="V173" s="120">
        <v>0</v>
      </c>
      <c r="W173" s="120">
        <v>0</v>
      </c>
      <c r="X173" s="120">
        <v>0</v>
      </c>
      <c r="Y173" s="120">
        <v>0</v>
      </c>
      <c r="Z173" s="120">
        <v>0</v>
      </c>
      <c r="AA173" s="120">
        <v>0</v>
      </c>
      <c r="AB173" s="120">
        <v>0</v>
      </c>
      <c r="AC173" s="120">
        <v>0</v>
      </c>
      <c r="AD173" s="120">
        <v>0</v>
      </c>
      <c r="AE173" s="120">
        <v>0</v>
      </c>
      <c r="AF173" s="120">
        <f t="shared" si="122"/>
        <v>0</v>
      </c>
      <c r="AG173" s="120">
        <f t="shared" si="123"/>
        <v>0</v>
      </c>
      <c r="AH173" s="120">
        <f t="shared" si="124"/>
        <v>0</v>
      </c>
      <c r="AI173" s="120">
        <f ca="1">VLOOKUP(eurostat_totals[[#This Row],[energy carrier EUCalc]],$AE$11:$BI$24,COLUMN()-COLUMN($AD$29),FALSE)*eurostat_totals[[#This Row],[2020 1]]</f>
        <v>0</v>
      </c>
      <c r="AJ173" s="120">
        <f ca="1">VLOOKUP(eurostat_totals[[#This Row],[energy carrier EUCalc]],$AE$11:$BI$24,COLUMN()-COLUMN($AD$29),FALSE)*eurostat_totals[[#This Row],[2020 1]]</f>
        <v>0</v>
      </c>
      <c r="AK173" s="120">
        <f ca="1">VLOOKUP(eurostat_totals[[#This Row],[energy carrier EUCalc]],$AE$11:$BI$24,COLUMN()-COLUMN($AD$29),FALSE)*eurostat_totals[[#This Row],[2020 1]]</f>
        <v>0</v>
      </c>
      <c r="AL173" s="120">
        <f ca="1">VLOOKUP(eurostat_totals[[#This Row],[energy carrier EUCalc]],$AE$11:$BI$24,COLUMN()-COLUMN($AD$29),FALSE)*eurostat_totals[[#This Row],[2020 1]]</f>
        <v>0</v>
      </c>
      <c r="AM173" s="120">
        <f ca="1">VLOOKUP(eurostat_totals[[#This Row],[energy carrier EUCalc]],$AE$11:$BI$24,COLUMN()-COLUMN($AD$29),FALSE)*eurostat_totals[[#This Row],[2020 1]]</f>
        <v>0</v>
      </c>
      <c r="AN173" s="120">
        <f ca="1">VLOOKUP(eurostat_totals[[#This Row],[energy carrier EUCalc]],$AE$11:$BI$24,COLUMN()-COLUMN($AD$29),FALSE)*eurostat_totals[[#This Row],[2020 1]]</f>
        <v>0</v>
      </c>
      <c r="AO173" s="120">
        <f>VLOOKUP(eurostat_totals[[#This Row],[energy carrier EUCalc]],$AE$11:$BI$24,COLUMN()-COLUMN($AD$29),FALSE)*eurostat_totals[[#This Row],[2020 1]]</f>
        <v>0</v>
      </c>
      <c r="AP173" s="120">
        <f ca="1">VLOOKUP(eurostat_totals[[#This Row],[energy carrier EUCalc]],$AE$11:$BI$24,COLUMN()-COLUMN($AD$29),FALSE)*eurostat_totals[[#This Row],[2020 1]]</f>
        <v>0</v>
      </c>
      <c r="AQ173" s="120">
        <f ca="1">VLOOKUP(eurostat_totals[[#This Row],[energy carrier EUCalc]],$AE$11:$BI$24,COLUMN()-COLUMN($AD$29),FALSE)*eurostat_totals[[#This Row],[2020 1]]</f>
        <v>0</v>
      </c>
      <c r="AR173" s="117">
        <f ca="1">VLOOKUP(eurostat_totals[[#This Row],[energy carrier EUCalc]],$AE$11:$BI$24,COLUMN()-COLUMN($AD$29),FALSE)*eurostat_totals[[#This Row],[2020 1]]</f>
        <v>0</v>
      </c>
      <c r="AS173" s="117">
        <f ca="1">VLOOKUP(eurostat_totals[[#This Row],[energy carrier EUCalc]],$AE$11:$BI$24,COLUMN()-COLUMN($AD$29),FALSE)*eurostat_totals[[#This Row],[2020 1]]</f>
        <v>0</v>
      </c>
      <c r="AT173" s="117">
        <f ca="1">VLOOKUP(eurostat_totals[[#This Row],[energy carrier EUCalc]],$AE$11:$BI$24,COLUMN()-COLUMN($AD$29),FALSE)*eurostat_totals[[#This Row],[2020 1]]</f>
        <v>0</v>
      </c>
      <c r="AU173" s="117">
        <f ca="1">VLOOKUP(eurostat_totals[[#This Row],[energy carrier EUCalc]],$AE$11:$BI$24,COLUMN()-COLUMN($AD$29),FALSE)*eurostat_totals[[#This Row],[2020 1]]</f>
        <v>0</v>
      </c>
      <c r="AV173" s="117">
        <f>VLOOKUP(eurostat_totals[[#This Row],[energy carrier EUCalc]],$AE$11:$BI$24,COLUMN()-COLUMN($AD$29),FALSE)*eurostat_totals[[#This Row],[2020 1]]</f>
        <v>0</v>
      </c>
      <c r="AW173" s="117">
        <f ca="1">VLOOKUP(eurostat_totals[[#This Row],[energy carrier EUCalc]],$AE$11:$BI$24,COLUMN()-COLUMN($AD$29),FALSE)*eurostat_totals[[#This Row],[2020 1]]</f>
        <v>0</v>
      </c>
      <c r="AX173" s="117">
        <f ca="1">VLOOKUP(eurostat_totals[[#This Row],[energy carrier EUCalc]],$AE$11:$BI$24,COLUMN()-COLUMN($AD$29),FALSE)*eurostat_totals[[#This Row],[2020 1]]</f>
        <v>0</v>
      </c>
      <c r="AY173" s="117">
        <f ca="1">VLOOKUP(eurostat_totals[[#This Row],[energy carrier EUCalc]],$AE$11:$BI$24,COLUMN()-COLUMN($AD$29),FALSE)*eurostat_totals[[#This Row],[2020 1]]</f>
        <v>0</v>
      </c>
      <c r="AZ173" s="117">
        <f ca="1">VLOOKUP(eurostat_totals[[#This Row],[energy carrier EUCalc]],$AE$11:$BI$24,COLUMN()-COLUMN($AD$29),FALSE)*eurostat_totals[[#This Row],[2020 1]]</f>
        <v>0</v>
      </c>
      <c r="BA173" s="117">
        <f ca="1">VLOOKUP(eurostat_totals[[#This Row],[energy carrier EUCalc]],$AE$11:$BI$24,COLUMN()-COLUMN($AD$29),FALSE)*eurostat_totals[[#This Row],[2020 1]]</f>
        <v>0</v>
      </c>
      <c r="BB173" s="117">
        <f ca="1">VLOOKUP(eurostat_totals[[#This Row],[energy carrier EUCalc]],$AE$11:$BI$24,COLUMN()-COLUMN($AD$29),FALSE)*eurostat_totals[[#This Row],[2020 1]]</f>
        <v>0</v>
      </c>
      <c r="BC173" s="117">
        <f>VLOOKUP(eurostat_totals[[#This Row],[energy carrier EUCalc]],$AE$11:$BI$24,COLUMN()-COLUMN($AD$29),FALSE)*eurostat_totals[[#This Row],[2020 1]]</f>
        <v>0</v>
      </c>
      <c r="BD173" s="117">
        <f ca="1">VLOOKUP(eurostat_totals[[#This Row],[energy carrier EUCalc]],$AE$11:$BI$24,COLUMN()-COLUMN($AD$29),FALSE)*eurostat_totals[[#This Row],[2020 1]]</f>
        <v>0</v>
      </c>
      <c r="BE173" s="117">
        <f ca="1">VLOOKUP(eurostat_totals[[#This Row],[energy carrier EUCalc]],$AE$11:$BI$24,COLUMN()-COLUMN($AD$29),FALSE)*eurostat_totals[[#This Row],[2020 1]]</f>
        <v>0</v>
      </c>
      <c r="BF173" s="117">
        <f ca="1">VLOOKUP(eurostat_totals[[#This Row],[energy carrier EUCalc]],$AE$11:$BI$24,COLUMN()-COLUMN($AD$29),FALSE)*eurostat_totals[[#This Row],[2020 1]]</f>
        <v>0</v>
      </c>
      <c r="BG173" s="117">
        <f ca="1">VLOOKUP(eurostat_totals[[#This Row],[energy carrier EUCalc]],$AE$11:$BI$24,COLUMN()-COLUMN($AD$29),FALSE)*eurostat_totals[[#This Row],[2020 1]]</f>
        <v>0</v>
      </c>
      <c r="BH173" s="117">
        <f ca="1">VLOOKUP(eurostat_totals[[#This Row],[energy carrier EUCalc]],$AE$11:$BI$24,COLUMN()-COLUMN($AD$29),FALSE)*eurostat_totals[[#This Row],[2020 1]]</f>
        <v>0</v>
      </c>
      <c r="BI173" s="117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117" t="str">
        <f t="shared" si="125"/>
        <v>heat-geothermalNetherlands</v>
      </c>
      <c r="B174" s="6" t="s">
        <v>40</v>
      </c>
      <c r="C174" t="s">
        <v>8</v>
      </c>
      <c r="D174" s="120">
        <v>0</v>
      </c>
      <c r="E174" s="120">
        <v>0</v>
      </c>
      <c r="F174" s="120">
        <v>0</v>
      </c>
      <c r="G174" s="120">
        <v>0</v>
      </c>
      <c r="H174" s="120">
        <v>0</v>
      </c>
      <c r="I174" s="120">
        <v>0</v>
      </c>
      <c r="J174" s="120">
        <v>0</v>
      </c>
      <c r="K174" s="120">
        <v>0</v>
      </c>
      <c r="L174" s="120">
        <v>0</v>
      </c>
      <c r="M174" s="120">
        <v>0</v>
      </c>
      <c r="N174" s="120">
        <v>0</v>
      </c>
      <c r="O174" s="120">
        <v>0</v>
      </c>
      <c r="P174" s="120">
        <v>0</v>
      </c>
      <c r="Q174" s="120">
        <v>0</v>
      </c>
      <c r="R174" s="120">
        <v>0</v>
      </c>
      <c r="S174" s="120">
        <v>0</v>
      </c>
      <c r="T174" s="120">
        <v>0</v>
      </c>
      <c r="U174" s="120">
        <v>0</v>
      </c>
      <c r="V174" s="120">
        <v>0</v>
      </c>
      <c r="W174" s="120">
        <v>0</v>
      </c>
      <c r="X174" s="120">
        <v>0</v>
      </c>
      <c r="Y174" s="120">
        <v>0</v>
      </c>
      <c r="Z174" s="120">
        <v>0</v>
      </c>
      <c r="AA174" s="120">
        <v>0</v>
      </c>
      <c r="AB174" s="120">
        <v>0</v>
      </c>
      <c r="AC174" s="120">
        <v>0</v>
      </c>
      <c r="AD174" s="120">
        <v>0</v>
      </c>
      <c r="AE174" s="120">
        <v>0</v>
      </c>
      <c r="AF174" s="120">
        <f t="shared" si="122"/>
        <v>0</v>
      </c>
      <c r="AG174" s="120">
        <f t="shared" si="123"/>
        <v>0</v>
      </c>
      <c r="AH174" s="120">
        <f t="shared" si="124"/>
        <v>0</v>
      </c>
      <c r="AI174" s="120">
        <f ca="1">VLOOKUP(eurostat_totals[[#This Row],[energy carrier EUCalc]],$AE$11:$BI$24,COLUMN()-COLUMN($AD$29),FALSE)*eurostat_totals[[#This Row],[2020 1]]</f>
        <v>0</v>
      </c>
      <c r="AJ174" s="120">
        <f ca="1">VLOOKUP(eurostat_totals[[#This Row],[energy carrier EUCalc]],$AE$11:$BI$24,COLUMN()-COLUMN($AD$29),FALSE)*eurostat_totals[[#This Row],[2020 1]]</f>
        <v>0</v>
      </c>
      <c r="AK174" s="120">
        <f ca="1">VLOOKUP(eurostat_totals[[#This Row],[energy carrier EUCalc]],$AE$11:$BI$24,COLUMN()-COLUMN($AD$29),FALSE)*eurostat_totals[[#This Row],[2020 1]]</f>
        <v>0</v>
      </c>
      <c r="AL174" s="120">
        <f ca="1">VLOOKUP(eurostat_totals[[#This Row],[energy carrier EUCalc]],$AE$11:$BI$24,COLUMN()-COLUMN($AD$29),FALSE)*eurostat_totals[[#This Row],[2020 1]]</f>
        <v>0</v>
      </c>
      <c r="AM174" s="120">
        <f ca="1">VLOOKUP(eurostat_totals[[#This Row],[energy carrier EUCalc]],$AE$11:$BI$24,COLUMN()-COLUMN($AD$29),FALSE)*eurostat_totals[[#This Row],[2020 1]]</f>
        <v>0</v>
      </c>
      <c r="AN174" s="120">
        <f ca="1">VLOOKUP(eurostat_totals[[#This Row],[energy carrier EUCalc]],$AE$11:$BI$24,COLUMN()-COLUMN($AD$29),FALSE)*eurostat_totals[[#This Row],[2020 1]]</f>
        <v>0</v>
      </c>
      <c r="AO174" s="120">
        <f>VLOOKUP(eurostat_totals[[#This Row],[energy carrier EUCalc]],$AE$11:$BI$24,COLUMN()-COLUMN($AD$29),FALSE)*eurostat_totals[[#This Row],[2020 1]]</f>
        <v>0</v>
      </c>
      <c r="AP174" s="120">
        <f ca="1">VLOOKUP(eurostat_totals[[#This Row],[energy carrier EUCalc]],$AE$11:$BI$24,COLUMN()-COLUMN($AD$29),FALSE)*eurostat_totals[[#This Row],[2020 1]]</f>
        <v>0</v>
      </c>
      <c r="AQ174" s="120">
        <f ca="1">VLOOKUP(eurostat_totals[[#This Row],[energy carrier EUCalc]],$AE$11:$BI$24,COLUMN()-COLUMN($AD$29),FALSE)*eurostat_totals[[#This Row],[2020 1]]</f>
        <v>0</v>
      </c>
      <c r="AR174" s="117">
        <f ca="1">VLOOKUP(eurostat_totals[[#This Row],[energy carrier EUCalc]],$AE$11:$BI$24,COLUMN()-COLUMN($AD$29),FALSE)*eurostat_totals[[#This Row],[2020 1]]</f>
        <v>0</v>
      </c>
      <c r="AS174" s="117">
        <f ca="1">VLOOKUP(eurostat_totals[[#This Row],[energy carrier EUCalc]],$AE$11:$BI$24,COLUMN()-COLUMN($AD$29),FALSE)*eurostat_totals[[#This Row],[2020 1]]</f>
        <v>0</v>
      </c>
      <c r="AT174" s="117">
        <f ca="1">VLOOKUP(eurostat_totals[[#This Row],[energy carrier EUCalc]],$AE$11:$BI$24,COLUMN()-COLUMN($AD$29),FALSE)*eurostat_totals[[#This Row],[2020 1]]</f>
        <v>0</v>
      </c>
      <c r="AU174" s="117">
        <f ca="1">VLOOKUP(eurostat_totals[[#This Row],[energy carrier EUCalc]],$AE$11:$BI$24,COLUMN()-COLUMN($AD$29),FALSE)*eurostat_totals[[#This Row],[2020 1]]</f>
        <v>0</v>
      </c>
      <c r="AV174" s="117">
        <f>VLOOKUP(eurostat_totals[[#This Row],[energy carrier EUCalc]],$AE$11:$BI$24,COLUMN()-COLUMN($AD$29),FALSE)*eurostat_totals[[#This Row],[2020 1]]</f>
        <v>0</v>
      </c>
      <c r="AW174" s="117">
        <f ca="1">VLOOKUP(eurostat_totals[[#This Row],[energy carrier EUCalc]],$AE$11:$BI$24,COLUMN()-COLUMN($AD$29),FALSE)*eurostat_totals[[#This Row],[2020 1]]</f>
        <v>0</v>
      </c>
      <c r="AX174" s="117">
        <f ca="1">VLOOKUP(eurostat_totals[[#This Row],[energy carrier EUCalc]],$AE$11:$BI$24,COLUMN()-COLUMN($AD$29),FALSE)*eurostat_totals[[#This Row],[2020 1]]</f>
        <v>0</v>
      </c>
      <c r="AY174" s="117">
        <f ca="1">VLOOKUP(eurostat_totals[[#This Row],[energy carrier EUCalc]],$AE$11:$BI$24,COLUMN()-COLUMN($AD$29),FALSE)*eurostat_totals[[#This Row],[2020 1]]</f>
        <v>0</v>
      </c>
      <c r="AZ174" s="117">
        <f ca="1">VLOOKUP(eurostat_totals[[#This Row],[energy carrier EUCalc]],$AE$11:$BI$24,COLUMN()-COLUMN($AD$29),FALSE)*eurostat_totals[[#This Row],[2020 1]]</f>
        <v>0</v>
      </c>
      <c r="BA174" s="117">
        <f ca="1">VLOOKUP(eurostat_totals[[#This Row],[energy carrier EUCalc]],$AE$11:$BI$24,COLUMN()-COLUMN($AD$29),FALSE)*eurostat_totals[[#This Row],[2020 1]]</f>
        <v>0</v>
      </c>
      <c r="BB174" s="117">
        <f ca="1">VLOOKUP(eurostat_totals[[#This Row],[energy carrier EUCalc]],$AE$11:$BI$24,COLUMN()-COLUMN($AD$29),FALSE)*eurostat_totals[[#This Row],[2020 1]]</f>
        <v>0</v>
      </c>
      <c r="BC174" s="117">
        <f>VLOOKUP(eurostat_totals[[#This Row],[energy carrier EUCalc]],$AE$11:$BI$24,COLUMN()-COLUMN($AD$29),FALSE)*eurostat_totals[[#This Row],[2020 1]]</f>
        <v>0</v>
      </c>
      <c r="BD174" s="117">
        <f ca="1">VLOOKUP(eurostat_totals[[#This Row],[energy carrier EUCalc]],$AE$11:$BI$24,COLUMN()-COLUMN($AD$29),FALSE)*eurostat_totals[[#This Row],[2020 1]]</f>
        <v>0</v>
      </c>
      <c r="BE174" s="117">
        <f ca="1">VLOOKUP(eurostat_totals[[#This Row],[energy carrier EUCalc]],$AE$11:$BI$24,COLUMN()-COLUMN($AD$29),FALSE)*eurostat_totals[[#This Row],[2020 1]]</f>
        <v>0</v>
      </c>
      <c r="BF174" s="117">
        <f ca="1">VLOOKUP(eurostat_totals[[#This Row],[energy carrier EUCalc]],$AE$11:$BI$24,COLUMN()-COLUMN($AD$29),FALSE)*eurostat_totals[[#This Row],[2020 1]]</f>
        <v>0</v>
      </c>
      <c r="BG174" s="117">
        <f ca="1">VLOOKUP(eurostat_totals[[#This Row],[energy carrier EUCalc]],$AE$11:$BI$24,COLUMN()-COLUMN($AD$29),FALSE)*eurostat_totals[[#This Row],[2020 1]]</f>
        <v>0</v>
      </c>
      <c r="BH174" s="117">
        <f ca="1">VLOOKUP(eurostat_totals[[#This Row],[energy carrier EUCalc]],$AE$11:$BI$24,COLUMN()-COLUMN($AD$29),FALSE)*eurostat_totals[[#This Row],[2020 1]]</f>
        <v>0</v>
      </c>
      <c r="BI174" s="117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117" t="str">
        <f t="shared" si="125"/>
        <v>heat-geothermalNorway</v>
      </c>
      <c r="B175" s="6" t="s">
        <v>40</v>
      </c>
      <c r="C175" t="s">
        <v>73</v>
      </c>
      <c r="D175" s="120">
        <v>0</v>
      </c>
      <c r="E175" s="120">
        <v>0</v>
      </c>
      <c r="F175" s="120">
        <v>0</v>
      </c>
      <c r="G175" s="120">
        <v>0</v>
      </c>
      <c r="H175" s="120">
        <v>0</v>
      </c>
      <c r="I175" s="120">
        <v>0</v>
      </c>
      <c r="J175" s="120">
        <v>0</v>
      </c>
      <c r="K175" s="120">
        <v>0</v>
      </c>
      <c r="L175" s="120">
        <v>0</v>
      </c>
      <c r="M175" s="120">
        <v>0</v>
      </c>
      <c r="N175" s="120">
        <v>0</v>
      </c>
      <c r="O175" s="120">
        <v>0</v>
      </c>
      <c r="P175" s="120">
        <v>0</v>
      </c>
      <c r="Q175" s="120">
        <v>0</v>
      </c>
      <c r="R175" s="120">
        <v>0</v>
      </c>
      <c r="S175" s="120">
        <v>0</v>
      </c>
      <c r="T175" s="120">
        <v>0</v>
      </c>
      <c r="U175" s="120">
        <v>0</v>
      </c>
      <c r="V175" s="120">
        <v>0</v>
      </c>
      <c r="W175" s="120">
        <v>0</v>
      </c>
      <c r="X175" s="120">
        <v>0</v>
      </c>
      <c r="Y175" s="120">
        <v>0</v>
      </c>
      <c r="Z175" s="120">
        <v>0</v>
      </c>
      <c r="AA175" s="120">
        <v>0</v>
      </c>
      <c r="AB175" s="120">
        <v>0</v>
      </c>
      <c r="AC175" s="120">
        <v>0</v>
      </c>
      <c r="AD175" s="120">
        <v>0</v>
      </c>
      <c r="AE175" s="120">
        <v>0</v>
      </c>
      <c r="AF175" s="120">
        <f t="shared" si="122"/>
        <v>0</v>
      </c>
      <c r="AG175" s="120">
        <f t="shared" si="123"/>
        <v>0</v>
      </c>
      <c r="AH175" s="120">
        <f t="shared" si="124"/>
        <v>0</v>
      </c>
      <c r="AI175" s="120">
        <f ca="1">VLOOKUP(eurostat_totals[[#This Row],[energy carrier EUCalc]],$AE$11:$BI$24,COLUMN()-COLUMN($AD$29),FALSE)*eurostat_totals[[#This Row],[2020 1]]</f>
        <v>0</v>
      </c>
      <c r="AJ175" s="120">
        <f ca="1">VLOOKUP(eurostat_totals[[#This Row],[energy carrier EUCalc]],$AE$11:$BI$24,COLUMN()-COLUMN($AD$29),FALSE)*eurostat_totals[[#This Row],[2020 1]]</f>
        <v>0</v>
      </c>
      <c r="AK175" s="120">
        <f ca="1">VLOOKUP(eurostat_totals[[#This Row],[energy carrier EUCalc]],$AE$11:$BI$24,COLUMN()-COLUMN($AD$29),FALSE)*eurostat_totals[[#This Row],[2020 1]]</f>
        <v>0</v>
      </c>
      <c r="AL175" s="120">
        <f ca="1">VLOOKUP(eurostat_totals[[#This Row],[energy carrier EUCalc]],$AE$11:$BI$24,COLUMN()-COLUMN($AD$29),FALSE)*eurostat_totals[[#This Row],[2020 1]]</f>
        <v>0</v>
      </c>
      <c r="AM175" s="120">
        <f ca="1">VLOOKUP(eurostat_totals[[#This Row],[energy carrier EUCalc]],$AE$11:$BI$24,COLUMN()-COLUMN($AD$29),FALSE)*eurostat_totals[[#This Row],[2020 1]]</f>
        <v>0</v>
      </c>
      <c r="AN175" s="120">
        <f ca="1">VLOOKUP(eurostat_totals[[#This Row],[energy carrier EUCalc]],$AE$11:$BI$24,COLUMN()-COLUMN($AD$29),FALSE)*eurostat_totals[[#This Row],[2020 1]]</f>
        <v>0</v>
      </c>
      <c r="AO175" s="120">
        <f>VLOOKUP(eurostat_totals[[#This Row],[energy carrier EUCalc]],$AE$11:$BI$24,COLUMN()-COLUMN($AD$29),FALSE)*eurostat_totals[[#This Row],[2020 1]]</f>
        <v>0</v>
      </c>
      <c r="AP175" s="120">
        <f ca="1">VLOOKUP(eurostat_totals[[#This Row],[energy carrier EUCalc]],$AE$11:$BI$24,COLUMN()-COLUMN($AD$29),FALSE)*eurostat_totals[[#This Row],[2020 1]]</f>
        <v>0</v>
      </c>
      <c r="AQ175" s="120">
        <f ca="1">VLOOKUP(eurostat_totals[[#This Row],[energy carrier EUCalc]],$AE$11:$BI$24,COLUMN()-COLUMN($AD$29),FALSE)*eurostat_totals[[#This Row],[2020 1]]</f>
        <v>0</v>
      </c>
      <c r="AR175" s="117">
        <f ca="1">VLOOKUP(eurostat_totals[[#This Row],[energy carrier EUCalc]],$AE$11:$BI$24,COLUMN()-COLUMN($AD$29),FALSE)*eurostat_totals[[#This Row],[2020 1]]</f>
        <v>0</v>
      </c>
      <c r="AS175" s="117">
        <f ca="1">VLOOKUP(eurostat_totals[[#This Row],[energy carrier EUCalc]],$AE$11:$BI$24,COLUMN()-COLUMN($AD$29),FALSE)*eurostat_totals[[#This Row],[2020 1]]</f>
        <v>0</v>
      </c>
      <c r="AT175" s="117">
        <f ca="1">VLOOKUP(eurostat_totals[[#This Row],[energy carrier EUCalc]],$AE$11:$BI$24,COLUMN()-COLUMN($AD$29),FALSE)*eurostat_totals[[#This Row],[2020 1]]</f>
        <v>0</v>
      </c>
      <c r="AU175" s="117">
        <f ca="1">VLOOKUP(eurostat_totals[[#This Row],[energy carrier EUCalc]],$AE$11:$BI$24,COLUMN()-COLUMN($AD$29),FALSE)*eurostat_totals[[#This Row],[2020 1]]</f>
        <v>0</v>
      </c>
      <c r="AV175" s="117">
        <f>VLOOKUP(eurostat_totals[[#This Row],[energy carrier EUCalc]],$AE$11:$BI$24,COLUMN()-COLUMN($AD$29),FALSE)*eurostat_totals[[#This Row],[2020 1]]</f>
        <v>0</v>
      </c>
      <c r="AW175" s="117">
        <f ca="1">VLOOKUP(eurostat_totals[[#This Row],[energy carrier EUCalc]],$AE$11:$BI$24,COLUMN()-COLUMN($AD$29),FALSE)*eurostat_totals[[#This Row],[2020 1]]</f>
        <v>0</v>
      </c>
      <c r="AX175" s="117">
        <f ca="1">VLOOKUP(eurostat_totals[[#This Row],[energy carrier EUCalc]],$AE$11:$BI$24,COLUMN()-COLUMN($AD$29),FALSE)*eurostat_totals[[#This Row],[2020 1]]</f>
        <v>0</v>
      </c>
      <c r="AY175" s="117">
        <f ca="1">VLOOKUP(eurostat_totals[[#This Row],[energy carrier EUCalc]],$AE$11:$BI$24,COLUMN()-COLUMN($AD$29),FALSE)*eurostat_totals[[#This Row],[2020 1]]</f>
        <v>0</v>
      </c>
      <c r="AZ175" s="117">
        <f ca="1">VLOOKUP(eurostat_totals[[#This Row],[energy carrier EUCalc]],$AE$11:$BI$24,COLUMN()-COLUMN($AD$29),FALSE)*eurostat_totals[[#This Row],[2020 1]]</f>
        <v>0</v>
      </c>
      <c r="BA175" s="117">
        <f ca="1">VLOOKUP(eurostat_totals[[#This Row],[energy carrier EUCalc]],$AE$11:$BI$24,COLUMN()-COLUMN($AD$29),FALSE)*eurostat_totals[[#This Row],[2020 1]]</f>
        <v>0</v>
      </c>
      <c r="BB175" s="117">
        <f ca="1">VLOOKUP(eurostat_totals[[#This Row],[energy carrier EUCalc]],$AE$11:$BI$24,COLUMN()-COLUMN($AD$29),FALSE)*eurostat_totals[[#This Row],[2020 1]]</f>
        <v>0</v>
      </c>
      <c r="BC175" s="117">
        <f>VLOOKUP(eurostat_totals[[#This Row],[energy carrier EUCalc]],$AE$11:$BI$24,COLUMN()-COLUMN($AD$29),FALSE)*eurostat_totals[[#This Row],[2020 1]]</f>
        <v>0</v>
      </c>
      <c r="BD175" s="117">
        <f ca="1">VLOOKUP(eurostat_totals[[#This Row],[energy carrier EUCalc]],$AE$11:$BI$24,COLUMN()-COLUMN($AD$29),FALSE)*eurostat_totals[[#This Row],[2020 1]]</f>
        <v>0</v>
      </c>
      <c r="BE175" s="117">
        <f ca="1">VLOOKUP(eurostat_totals[[#This Row],[energy carrier EUCalc]],$AE$11:$BI$24,COLUMN()-COLUMN($AD$29),FALSE)*eurostat_totals[[#This Row],[2020 1]]</f>
        <v>0</v>
      </c>
      <c r="BF175" s="117">
        <f ca="1">VLOOKUP(eurostat_totals[[#This Row],[energy carrier EUCalc]],$AE$11:$BI$24,COLUMN()-COLUMN($AD$29),FALSE)*eurostat_totals[[#This Row],[2020 1]]</f>
        <v>0</v>
      </c>
      <c r="BG175" s="117">
        <f ca="1">VLOOKUP(eurostat_totals[[#This Row],[energy carrier EUCalc]],$AE$11:$BI$24,COLUMN()-COLUMN($AD$29),FALSE)*eurostat_totals[[#This Row],[2020 1]]</f>
        <v>0</v>
      </c>
      <c r="BH175" s="117">
        <f ca="1">VLOOKUP(eurostat_totals[[#This Row],[energy carrier EUCalc]],$AE$11:$BI$24,COLUMN()-COLUMN($AD$29),FALSE)*eurostat_totals[[#This Row],[2020 1]]</f>
        <v>0</v>
      </c>
      <c r="BI175" s="117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117" t="str">
        <f t="shared" si="125"/>
        <v>heat-geothermalPoland</v>
      </c>
      <c r="B176" s="6" t="s">
        <v>40</v>
      </c>
      <c r="C176" t="s">
        <v>6</v>
      </c>
      <c r="D176" s="120">
        <v>0</v>
      </c>
      <c r="E176" s="120">
        <v>0</v>
      </c>
      <c r="F176" s="120">
        <v>0</v>
      </c>
      <c r="G176" s="120">
        <v>0</v>
      </c>
      <c r="H176" s="120">
        <v>0</v>
      </c>
      <c r="I176" s="120">
        <v>0</v>
      </c>
      <c r="J176" s="120">
        <v>0</v>
      </c>
      <c r="K176" s="120">
        <v>0</v>
      </c>
      <c r="L176" s="120">
        <v>0</v>
      </c>
      <c r="M176" s="120">
        <v>0</v>
      </c>
      <c r="N176" s="120">
        <v>27.77244</v>
      </c>
      <c r="O176" s="120">
        <v>27.77244</v>
      </c>
      <c r="P176" s="120">
        <v>58.894320000000008</v>
      </c>
      <c r="Q176" s="120">
        <v>66.942280000000011</v>
      </c>
      <c r="R176" s="120">
        <v>68.88449</v>
      </c>
      <c r="S176" s="120">
        <v>107.21697</v>
      </c>
      <c r="T176" s="120">
        <v>120.83570000000002</v>
      </c>
      <c r="U176" s="120">
        <v>99.16901</v>
      </c>
      <c r="V176" s="120">
        <v>111.67126000000002</v>
      </c>
      <c r="W176" s="120">
        <v>127.77881000000001</v>
      </c>
      <c r="X176" s="120">
        <v>122.21967000000001</v>
      </c>
      <c r="Y176" s="120">
        <v>119.4401</v>
      </c>
      <c r="Z176" s="120">
        <v>141.66503</v>
      </c>
      <c r="AA176" s="120">
        <v>155.83036999999999</v>
      </c>
      <c r="AB176" s="120">
        <v>168.89086</v>
      </c>
      <c r="AC176" s="120">
        <v>187.21974</v>
      </c>
      <c r="AD176" s="120">
        <v>195.83757</v>
      </c>
      <c r="AE176" s="120">
        <v>197.71</v>
      </c>
      <c r="AF176" s="120">
        <f t="shared" si="122"/>
        <v>208.918994</v>
      </c>
      <c r="AG176" s="120">
        <f t="shared" si="123"/>
        <v>219.53671879999999</v>
      </c>
      <c r="AH176" s="120">
        <f t="shared" si="124"/>
        <v>229.66589055999998</v>
      </c>
      <c r="AI176" s="120">
        <f ca="1">VLOOKUP(eurostat_totals[[#This Row],[energy carrier EUCalc]],$AE$11:$BI$24,COLUMN()-COLUMN($AD$29),FALSE)*eurostat_totals[[#This Row],[2020 1]]</f>
        <v>229.66589055999998</v>
      </c>
      <c r="AJ176" s="120">
        <f ca="1">VLOOKUP(eurostat_totals[[#This Row],[energy carrier EUCalc]],$AE$11:$BI$24,COLUMN()-COLUMN($AD$29),FALSE)*eurostat_totals[[#This Row],[2020 1]]</f>
        <v>229.66589055999998</v>
      </c>
      <c r="AK176" s="120">
        <f ca="1">VLOOKUP(eurostat_totals[[#This Row],[energy carrier EUCalc]],$AE$11:$BI$24,COLUMN()-COLUMN($AD$29),FALSE)*eurostat_totals[[#This Row],[2020 1]]</f>
        <v>229.66589055999998</v>
      </c>
      <c r="AL176" s="120">
        <f ca="1">VLOOKUP(eurostat_totals[[#This Row],[energy carrier EUCalc]],$AE$11:$BI$24,COLUMN()-COLUMN($AD$29),FALSE)*eurostat_totals[[#This Row],[2020 1]]</f>
        <v>229.66589055999998</v>
      </c>
      <c r="AM176" s="120">
        <f ca="1">VLOOKUP(eurostat_totals[[#This Row],[energy carrier EUCalc]],$AE$11:$BI$24,COLUMN()-COLUMN($AD$29),FALSE)*eurostat_totals[[#This Row],[2020 1]]</f>
        <v>229.66589055999998</v>
      </c>
      <c r="AN176" s="120">
        <f ca="1">VLOOKUP(eurostat_totals[[#This Row],[energy carrier EUCalc]],$AE$11:$BI$24,COLUMN()-COLUMN($AD$29),FALSE)*eurostat_totals[[#This Row],[2020 1]]</f>
        <v>229.66589055999998</v>
      </c>
      <c r="AO176" s="120">
        <f>VLOOKUP(eurostat_totals[[#This Row],[energy carrier EUCalc]],$AE$11:$BI$24,COLUMN()-COLUMN($AD$29),FALSE)*eurostat_totals[[#This Row],[2020 1]]</f>
        <v>229.66589055999998</v>
      </c>
      <c r="AP176" s="120">
        <f ca="1">VLOOKUP(eurostat_totals[[#This Row],[energy carrier EUCalc]],$AE$11:$BI$24,COLUMN()-COLUMN($AD$29),FALSE)*eurostat_totals[[#This Row],[2020 1]]</f>
        <v>229.66589055999998</v>
      </c>
      <c r="AQ176" s="120">
        <f ca="1">VLOOKUP(eurostat_totals[[#This Row],[energy carrier EUCalc]],$AE$11:$BI$24,COLUMN()-COLUMN($AD$29),FALSE)*eurostat_totals[[#This Row],[2020 1]]</f>
        <v>229.66589055999998</v>
      </c>
      <c r="AR176" s="117">
        <f ca="1">VLOOKUP(eurostat_totals[[#This Row],[energy carrier EUCalc]],$AE$11:$BI$24,COLUMN()-COLUMN($AD$29),FALSE)*eurostat_totals[[#This Row],[2020 1]]</f>
        <v>229.66589055999998</v>
      </c>
      <c r="AS176" s="117">
        <f ca="1">VLOOKUP(eurostat_totals[[#This Row],[energy carrier EUCalc]],$AE$11:$BI$24,COLUMN()-COLUMN($AD$29),FALSE)*eurostat_totals[[#This Row],[2020 1]]</f>
        <v>229.66589055999998</v>
      </c>
      <c r="AT176" s="117">
        <f ca="1">VLOOKUP(eurostat_totals[[#This Row],[energy carrier EUCalc]],$AE$11:$BI$24,COLUMN()-COLUMN($AD$29),FALSE)*eurostat_totals[[#This Row],[2020 1]]</f>
        <v>229.66589055999998</v>
      </c>
      <c r="AU176" s="117">
        <f ca="1">VLOOKUP(eurostat_totals[[#This Row],[energy carrier EUCalc]],$AE$11:$BI$24,COLUMN()-COLUMN($AD$29),FALSE)*eurostat_totals[[#This Row],[2020 1]]</f>
        <v>229.66589055999998</v>
      </c>
      <c r="AV176" s="117">
        <f>VLOOKUP(eurostat_totals[[#This Row],[energy carrier EUCalc]],$AE$11:$BI$24,COLUMN()-COLUMN($AD$29),FALSE)*eurostat_totals[[#This Row],[2020 1]]</f>
        <v>229.66589055999998</v>
      </c>
      <c r="AW176" s="117">
        <f ca="1">VLOOKUP(eurostat_totals[[#This Row],[energy carrier EUCalc]],$AE$11:$BI$24,COLUMN()-COLUMN($AD$29),FALSE)*eurostat_totals[[#This Row],[2020 1]]</f>
        <v>229.66589055999998</v>
      </c>
      <c r="AX176" s="117">
        <f ca="1">VLOOKUP(eurostat_totals[[#This Row],[energy carrier EUCalc]],$AE$11:$BI$24,COLUMN()-COLUMN($AD$29),FALSE)*eurostat_totals[[#This Row],[2020 1]]</f>
        <v>229.66589055999998</v>
      </c>
      <c r="AY176" s="117">
        <f ca="1">VLOOKUP(eurostat_totals[[#This Row],[energy carrier EUCalc]],$AE$11:$BI$24,COLUMN()-COLUMN($AD$29),FALSE)*eurostat_totals[[#This Row],[2020 1]]</f>
        <v>229.66589055999998</v>
      </c>
      <c r="AZ176" s="117">
        <f ca="1">VLOOKUP(eurostat_totals[[#This Row],[energy carrier EUCalc]],$AE$11:$BI$24,COLUMN()-COLUMN($AD$29),FALSE)*eurostat_totals[[#This Row],[2020 1]]</f>
        <v>229.66589055999998</v>
      </c>
      <c r="BA176" s="117">
        <f ca="1">VLOOKUP(eurostat_totals[[#This Row],[energy carrier EUCalc]],$AE$11:$BI$24,COLUMN()-COLUMN($AD$29),FALSE)*eurostat_totals[[#This Row],[2020 1]]</f>
        <v>229.66589055999998</v>
      </c>
      <c r="BB176" s="117">
        <f ca="1">VLOOKUP(eurostat_totals[[#This Row],[energy carrier EUCalc]],$AE$11:$BI$24,COLUMN()-COLUMN($AD$29),FALSE)*eurostat_totals[[#This Row],[2020 1]]</f>
        <v>229.66589055999998</v>
      </c>
      <c r="BC176" s="117">
        <f>VLOOKUP(eurostat_totals[[#This Row],[energy carrier EUCalc]],$AE$11:$BI$24,COLUMN()-COLUMN($AD$29),FALSE)*eurostat_totals[[#This Row],[2020 1]]</f>
        <v>229.66589055999998</v>
      </c>
      <c r="BD176" s="117">
        <f ca="1">VLOOKUP(eurostat_totals[[#This Row],[energy carrier EUCalc]],$AE$11:$BI$24,COLUMN()-COLUMN($AD$29),FALSE)*eurostat_totals[[#This Row],[2020 1]]</f>
        <v>229.66589055999998</v>
      </c>
      <c r="BE176" s="117">
        <f ca="1">VLOOKUP(eurostat_totals[[#This Row],[energy carrier EUCalc]],$AE$11:$BI$24,COLUMN()-COLUMN($AD$29),FALSE)*eurostat_totals[[#This Row],[2020 1]]</f>
        <v>229.66589055999998</v>
      </c>
      <c r="BF176" s="117">
        <f ca="1">VLOOKUP(eurostat_totals[[#This Row],[energy carrier EUCalc]],$AE$11:$BI$24,COLUMN()-COLUMN($AD$29),FALSE)*eurostat_totals[[#This Row],[2020 1]]</f>
        <v>229.66589055999998</v>
      </c>
      <c r="BG176" s="117">
        <f ca="1">VLOOKUP(eurostat_totals[[#This Row],[energy carrier EUCalc]],$AE$11:$BI$24,COLUMN()-COLUMN($AD$29),FALSE)*eurostat_totals[[#This Row],[2020 1]]</f>
        <v>229.66589055999998</v>
      </c>
      <c r="BH176" s="117">
        <f ca="1">VLOOKUP(eurostat_totals[[#This Row],[energy carrier EUCalc]],$AE$11:$BI$24,COLUMN()-COLUMN($AD$29),FALSE)*eurostat_totals[[#This Row],[2020 1]]</f>
        <v>229.66589055999998</v>
      </c>
      <c r="BI176" s="117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117" t="str">
        <f t="shared" si="125"/>
        <v>heat-geothermalPortugal</v>
      </c>
      <c r="B177" s="6" t="s">
        <v>40</v>
      </c>
      <c r="C177" t="s">
        <v>21</v>
      </c>
      <c r="D177" s="120">
        <v>0</v>
      </c>
      <c r="E177" s="120">
        <v>0</v>
      </c>
      <c r="F177" s="120">
        <v>0</v>
      </c>
      <c r="G177" s="120">
        <v>0</v>
      </c>
      <c r="H177" s="120">
        <v>0</v>
      </c>
      <c r="I177" s="120">
        <v>0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0</v>
      </c>
      <c r="R177" s="120">
        <v>0</v>
      </c>
      <c r="S177" s="120">
        <v>0</v>
      </c>
      <c r="T177" s="120">
        <v>0</v>
      </c>
      <c r="U177" s="120">
        <v>0</v>
      </c>
      <c r="V177" s="120">
        <v>0</v>
      </c>
      <c r="W177" s="120">
        <v>0</v>
      </c>
      <c r="X177" s="120">
        <v>0</v>
      </c>
      <c r="Y177" s="120">
        <v>0</v>
      </c>
      <c r="Z177" s="120">
        <v>0</v>
      </c>
      <c r="AA177" s="120">
        <v>0</v>
      </c>
      <c r="AB177" s="120">
        <v>0</v>
      </c>
      <c r="AC177" s="120">
        <v>0</v>
      </c>
      <c r="AD177" s="120">
        <v>0</v>
      </c>
      <c r="AE177" s="120">
        <v>0</v>
      </c>
      <c r="AF177" s="120">
        <f t="shared" si="122"/>
        <v>0</v>
      </c>
      <c r="AG177" s="120">
        <f t="shared" si="123"/>
        <v>0</v>
      </c>
      <c r="AH177" s="120">
        <f t="shared" si="124"/>
        <v>0</v>
      </c>
      <c r="AI177" s="120">
        <f ca="1">VLOOKUP(eurostat_totals[[#This Row],[energy carrier EUCalc]],$AE$11:$BI$24,COLUMN()-COLUMN($AD$29),FALSE)*eurostat_totals[[#This Row],[2020 1]]</f>
        <v>0</v>
      </c>
      <c r="AJ177" s="120">
        <f ca="1">VLOOKUP(eurostat_totals[[#This Row],[energy carrier EUCalc]],$AE$11:$BI$24,COLUMN()-COLUMN($AD$29),FALSE)*eurostat_totals[[#This Row],[2020 1]]</f>
        <v>0</v>
      </c>
      <c r="AK177" s="120">
        <f ca="1">VLOOKUP(eurostat_totals[[#This Row],[energy carrier EUCalc]],$AE$11:$BI$24,COLUMN()-COLUMN($AD$29),FALSE)*eurostat_totals[[#This Row],[2020 1]]</f>
        <v>0</v>
      </c>
      <c r="AL177" s="120">
        <f ca="1">VLOOKUP(eurostat_totals[[#This Row],[energy carrier EUCalc]],$AE$11:$BI$24,COLUMN()-COLUMN($AD$29),FALSE)*eurostat_totals[[#This Row],[2020 1]]</f>
        <v>0</v>
      </c>
      <c r="AM177" s="120">
        <f ca="1">VLOOKUP(eurostat_totals[[#This Row],[energy carrier EUCalc]],$AE$11:$BI$24,COLUMN()-COLUMN($AD$29),FALSE)*eurostat_totals[[#This Row],[2020 1]]</f>
        <v>0</v>
      </c>
      <c r="AN177" s="120">
        <f ca="1">VLOOKUP(eurostat_totals[[#This Row],[energy carrier EUCalc]],$AE$11:$BI$24,COLUMN()-COLUMN($AD$29),FALSE)*eurostat_totals[[#This Row],[2020 1]]</f>
        <v>0</v>
      </c>
      <c r="AO177" s="120">
        <f>VLOOKUP(eurostat_totals[[#This Row],[energy carrier EUCalc]],$AE$11:$BI$24,COLUMN()-COLUMN($AD$29),FALSE)*eurostat_totals[[#This Row],[2020 1]]</f>
        <v>0</v>
      </c>
      <c r="AP177" s="120">
        <f ca="1">VLOOKUP(eurostat_totals[[#This Row],[energy carrier EUCalc]],$AE$11:$BI$24,COLUMN()-COLUMN($AD$29),FALSE)*eurostat_totals[[#This Row],[2020 1]]</f>
        <v>0</v>
      </c>
      <c r="AQ177" s="120">
        <f ca="1">VLOOKUP(eurostat_totals[[#This Row],[energy carrier EUCalc]],$AE$11:$BI$24,COLUMN()-COLUMN($AD$29),FALSE)*eurostat_totals[[#This Row],[2020 1]]</f>
        <v>0</v>
      </c>
      <c r="AR177" s="117">
        <f ca="1">VLOOKUP(eurostat_totals[[#This Row],[energy carrier EUCalc]],$AE$11:$BI$24,COLUMN()-COLUMN($AD$29),FALSE)*eurostat_totals[[#This Row],[2020 1]]</f>
        <v>0</v>
      </c>
      <c r="AS177" s="117">
        <f ca="1">VLOOKUP(eurostat_totals[[#This Row],[energy carrier EUCalc]],$AE$11:$BI$24,COLUMN()-COLUMN($AD$29),FALSE)*eurostat_totals[[#This Row],[2020 1]]</f>
        <v>0</v>
      </c>
      <c r="AT177" s="117">
        <f ca="1">VLOOKUP(eurostat_totals[[#This Row],[energy carrier EUCalc]],$AE$11:$BI$24,COLUMN()-COLUMN($AD$29),FALSE)*eurostat_totals[[#This Row],[2020 1]]</f>
        <v>0</v>
      </c>
      <c r="AU177" s="117">
        <f ca="1">VLOOKUP(eurostat_totals[[#This Row],[energy carrier EUCalc]],$AE$11:$BI$24,COLUMN()-COLUMN($AD$29),FALSE)*eurostat_totals[[#This Row],[2020 1]]</f>
        <v>0</v>
      </c>
      <c r="AV177" s="117">
        <f>VLOOKUP(eurostat_totals[[#This Row],[energy carrier EUCalc]],$AE$11:$BI$24,COLUMN()-COLUMN($AD$29),FALSE)*eurostat_totals[[#This Row],[2020 1]]</f>
        <v>0</v>
      </c>
      <c r="AW177" s="117">
        <f ca="1">VLOOKUP(eurostat_totals[[#This Row],[energy carrier EUCalc]],$AE$11:$BI$24,COLUMN()-COLUMN($AD$29),FALSE)*eurostat_totals[[#This Row],[2020 1]]</f>
        <v>0</v>
      </c>
      <c r="AX177" s="117">
        <f ca="1">VLOOKUP(eurostat_totals[[#This Row],[energy carrier EUCalc]],$AE$11:$BI$24,COLUMN()-COLUMN($AD$29),FALSE)*eurostat_totals[[#This Row],[2020 1]]</f>
        <v>0</v>
      </c>
      <c r="AY177" s="117">
        <f ca="1">VLOOKUP(eurostat_totals[[#This Row],[energy carrier EUCalc]],$AE$11:$BI$24,COLUMN()-COLUMN($AD$29),FALSE)*eurostat_totals[[#This Row],[2020 1]]</f>
        <v>0</v>
      </c>
      <c r="AZ177" s="117">
        <f ca="1">VLOOKUP(eurostat_totals[[#This Row],[energy carrier EUCalc]],$AE$11:$BI$24,COLUMN()-COLUMN($AD$29),FALSE)*eurostat_totals[[#This Row],[2020 1]]</f>
        <v>0</v>
      </c>
      <c r="BA177" s="117">
        <f ca="1">VLOOKUP(eurostat_totals[[#This Row],[energy carrier EUCalc]],$AE$11:$BI$24,COLUMN()-COLUMN($AD$29),FALSE)*eurostat_totals[[#This Row],[2020 1]]</f>
        <v>0</v>
      </c>
      <c r="BB177" s="117">
        <f ca="1">VLOOKUP(eurostat_totals[[#This Row],[energy carrier EUCalc]],$AE$11:$BI$24,COLUMN()-COLUMN($AD$29),FALSE)*eurostat_totals[[#This Row],[2020 1]]</f>
        <v>0</v>
      </c>
      <c r="BC177" s="117">
        <f>VLOOKUP(eurostat_totals[[#This Row],[energy carrier EUCalc]],$AE$11:$BI$24,COLUMN()-COLUMN($AD$29),FALSE)*eurostat_totals[[#This Row],[2020 1]]</f>
        <v>0</v>
      </c>
      <c r="BD177" s="117">
        <f ca="1">VLOOKUP(eurostat_totals[[#This Row],[energy carrier EUCalc]],$AE$11:$BI$24,COLUMN()-COLUMN($AD$29),FALSE)*eurostat_totals[[#This Row],[2020 1]]</f>
        <v>0</v>
      </c>
      <c r="BE177" s="117">
        <f ca="1">VLOOKUP(eurostat_totals[[#This Row],[energy carrier EUCalc]],$AE$11:$BI$24,COLUMN()-COLUMN($AD$29),FALSE)*eurostat_totals[[#This Row],[2020 1]]</f>
        <v>0</v>
      </c>
      <c r="BF177" s="117">
        <f ca="1">VLOOKUP(eurostat_totals[[#This Row],[energy carrier EUCalc]],$AE$11:$BI$24,COLUMN()-COLUMN($AD$29),FALSE)*eurostat_totals[[#This Row],[2020 1]]</f>
        <v>0</v>
      </c>
      <c r="BG177" s="117">
        <f ca="1">VLOOKUP(eurostat_totals[[#This Row],[energy carrier EUCalc]],$AE$11:$BI$24,COLUMN()-COLUMN($AD$29),FALSE)*eurostat_totals[[#This Row],[2020 1]]</f>
        <v>0</v>
      </c>
      <c r="BH177" s="117">
        <f ca="1">VLOOKUP(eurostat_totals[[#This Row],[energy carrier EUCalc]],$AE$11:$BI$24,COLUMN()-COLUMN($AD$29),FALSE)*eurostat_totals[[#This Row],[2020 1]]</f>
        <v>0</v>
      </c>
      <c r="BI177" s="117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117" t="str">
        <f t="shared" si="125"/>
        <v>heat-geothermalRomania</v>
      </c>
      <c r="B178" s="6" t="s">
        <v>40</v>
      </c>
      <c r="C178" t="s">
        <v>10</v>
      </c>
      <c r="D178" s="120">
        <v>0</v>
      </c>
      <c r="E178" s="120">
        <v>0</v>
      </c>
      <c r="F178" s="120">
        <v>0</v>
      </c>
      <c r="G178" s="120">
        <v>0</v>
      </c>
      <c r="H178" s="120">
        <v>0</v>
      </c>
      <c r="I178" s="120">
        <v>0</v>
      </c>
      <c r="J178" s="120">
        <v>0</v>
      </c>
      <c r="K178" s="120">
        <v>0</v>
      </c>
      <c r="L178" s="120">
        <v>0</v>
      </c>
      <c r="M178" s="120">
        <v>54.440030000000007</v>
      </c>
      <c r="N178" s="120">
        <v>22.504050000000003</v>
      </c>
      <c r="O178" s="120">
        <v>24.16714</v>
      </c>
      <c r="P178" s="120">
        <v>77.502319999999997</v>
      </c>
      <c r="Q178" s="120">
        <v>75.827600000000004</v>
      </c>
      <c r="R178" s="120">
        <v>70.280090000000001</v>
      </c>
      <c r="S178" s="120">
        <v>64.720950000000002</v>
      </c>
      <c r="T178" s="120">
        <v>72.222300000000004</v>
      </c>
      <c r="U178" s="120">
        <v>79.165410000000008</v>
      </c>
      <c r="V178" s="120">
        <v>95.83120000000001</v>
      </c>
      <c r="W178" s="120">
        <v>124.99924</v>
      </c>
      <c r="X178" s="120">
        <v>174.71749</v>
      </c>
      <c r="Y178" s="120">
        <v>140.28106</v>
      </c>
      <c r="Z178" s="120">
        <v>136.66413</v>
      </c>
      <c r="AA178" s="120">
        <v>119.99834</v>
      </c>
      <c r="AB178" s="120">
        <v>47.776040000000002</v>
      </c>
      <c r="AC178" s="120">
        <v>46.938679999999998</v>
      </c>
      <c r="AD178" s="120">
        <v>41.391170000000002</v>
      </c>
      <c r="AE178" s="120">
        <v>40.693370000000002</v>
      </c>
      <c r="AF178" s="120">
        <f t="shared" si="122"/>
        <v>21.499218000000003</v>
      </c>
      <c r="AG178" s="120">
        <f t="shared" si="123"/>
        <v>1.7993936000000019</v>
      </c>
      <c r="AH178" s="120">
        <f t="shared" si="124"/>
        <v>-7.3959356799999973</v>
      </c>
      <c r="AI178" s="120">
        <f ca="1">VLOOKUP(eurostat_totals[[#This Row],[energy carrier EUCalc]],$AE$11:$BI$24,COLUMN()-COLUMN($AD$29),FALSE)*eurostat_totals[[#This Row],[2020 1]]</f>
        <v>-7.3959356799999973</v>
      </c>
      <c r="AJ178" s="120">
        <f ca="1">VLOOKUP(eurostat_totals[[#This Row],[energy carrier EUCalc]],$AE$11:$BI$24,COLUMN()-COLUMN($AD$29),FALSE)*eurostat_totals[[#This Row],[2020 1]]</f>
        <v>-7.3959356799999973</v>
      </c>
      <c r="AK178" s="120">
        <f ca="1">VLOOKUP(eurostat_totals[[#This Row],[energy carrier EUCalc]],$AE$11:$BI$24,COLUMN()-COLUMN($AD$29),FALSE)*eurostat_totals[[#This Row],[2020 1]]</f>
        <v>-7.3959356799999973</v>
      </c>
      <c r="AL178" s="120">
        <f ca="1">VLOOKUP(eurostat_totals[[#This Row],[energy carrier EUCalc]],$AE$11:$BI$24,COLUMN()-COLUMN($AD$29),FALSE)*eurostat_totals[[#This Row],[2020 1]]</f>
        <v>-7.3959356799999973</v>
      </c>
      <c r="AM178" s="120">
        <f ca="1">VLOOKUP(eurostat_totals[[#This Row],[energy carrier EUCalc]],$AE$11:$BI$24,COLUMN()-COLUMN($AD$29),FALSE)*eurostat_totals[[#This Row],[2020 1]]</f>
        <v>-7.3959356799999973</v>
      </c>
      <c r="AN178" s="120">
        <f ca="1">VLOOKUP(eurostat_totals[[#This Row],[energy carrier EUCalc]],$AE$11:$BI$24,COLUMN()-COLUMN($AD$29),FALSE)*eurostat_totals[[#This Row],[2020 1]]</f>
        <v>-7.3959356799999973</v>
      </c>
      <c r="AO178" s="120">
        <f>VLOOKUP(eurostat_totals[[#This Row],[energy carrier EUCalc]],$AE$11:$BI$24,COLUMN()-COLUMN($AD$29),FALSE)*eurostat_totals[[#This Row],[2020 1]]</f>
        <v>-7.3959356799999973</v>
      </c>
      <c r="AP178" s="120">
        <f ca="1">VLOOKUP(eurostat_totals[[#This Row],[energy carrier EUCalc]],$AE$11:$BI$24,COLUMN()-COLUMN($AD$29),FALSE)*eurostat_totals[[#This Row],[2020 1]]</f>
        <v>-7.3959356799999973</v>
      </c>
      <c r="AQ178" s="120">
        <f ca="1">VLOOKUP(eurostat_totals[[#This Row],[energy carrier EUCalc]],$AE$11:$BI$24,COLUMN()-COLUMN($AD$29),FALSE)*eurostat_totals[[#This Row],[2020 1]]</f>
        <v>-7.3959356799999973</v>
      </c>
      <c r="AR178" s="117">
        <f ca="1">VLOOKUP(eurostat_totals[[#This Row],[energy carrier EUCalc]],$AE$11:$BI$24,COLUMN()-COLUMN($AD$29),FALSE)*eurostat_totals[[#This Row],[2020 1]]</f>
        <v>-7.3959356799999973</v>
      </c>
      <c r="AS178" s="117">
        <f ca="1">VLOOKUP(eurostat_totals[[#This Row],[energy carrier EUCalc]],$AE$11:$BI$24,COLUMN()-COLUMN($AD$29),FALSE)*eurostat_totals[[#This Row],[2020 1]]</f>
        <v>-7.3959356799999973</v>
      </c>
      <c r="AT178" s="117">
        <f ca="1">VLOOKUP(eurostat_totals[[#This Row],[energy carrier EUCalc]],$AE$11:$BI$24,COLUMN()-COLUMN($AD$29),FALSE)*eurostat_totals[[#This Row],[2020 1]]</f>
        <v>-7.3959356799999973</v>
      </c>
      <c r="AU178" s="117">
        <f ca="1">VLOOKUP(eurostat_totals[[#This Row],[energy carrier EUCalc]],$AE$11:$BI$24,COLUMN()-COLUMN($AD$29),FALSE)*eurostat_totals[[#This Row],[2020 1]]</f>
        <v>-7.3959356799999973</v>
      </c>
      <c r="AV178" s="117">
        <f>VLOOKUP(eurostat_totals[[#This Row],[energy carrier EUCalc]],$AE$11:$BI$24,COLUMN()-COLUMN($AD$29),FALSE)*eurostat_totals[[#This Row],[2020 1]]</f>
        <v>-7.3959356799999973</v>
      </c>
      <c r="AW178" s="117">
        <f ca="1">VLOOKUP(eurostat_totals[[#This Row],[energy carrier EUCalc]],$AE$11:$BI$24,COLUMN()-COLUMN($AD$29),FALSE)*eurostat_totals[[#This Row],[2020 1]]</f>
        <v>-7.3959356799999973</v>
      </c>
      <c r="AX178" s="117">
        <f ca="1">VLOOKUP(eurostat_totals[[#This Row],[energy carrier EUCalc]],$AE$11:$BI$24,COLUMN()-COLUMN($AD$29),FALSE)*eurostat_totals[[#This Row],[2020 1]]</f>
        <v>-7.3959356799999973</v>
      </c>
      <c r="AY178" s="117">
        <f ca="1">VLOOKUP(eurostat_totals[[#This Row],[energy carrier EUCalc]],$AE$11:$BI$24,COLUMN()-COLUMN($AD$29),FALSE)*eurostat_totals[[#This Row],[2020 1]]</f>
        <v>-7.3959356799999973</v>
      </c>
      <c r="AZ178" s="117">
        <f ca="1">VLOOKUP(eurostat_totals[[#This Row],[energy carrier EUCalc]],$AE$11:$BI$24,COLUMN()-COLUMN($AD$29),FALSE)*eurostat_totals[[#This Row],[2020 1]]</f>
        <v>-7.3959356799999973</v>
      </c>
      <c r="BA178" s="117">
        <f ca="1">VLOOKUP(eurostat_totals[[#This Row],[energy carrier EUCalc]],$AE$11:$BI$24,COLUMN()-COLUMN($AD$29),FALSE)*eurostat_totals[[#This Row],[2020 1]]</f>
        <v>-7.3959356799999973</v>
      </c>
      <c r="BB178" s="117">
        <f ca="1">VLOOKUP(eurostat_totals[[#This Row],[energy carrier EUCalc]],$AE$11:$BI$24,COLUMN()-COLUMN($AD$29),FALSE)*eurostat_totals[[#This Row],[2020 1]]</f>
        <v>-7.3959356799999973</v>
      </c>
      <c r="BC178" s="117">
        <f>VLOOKUP(eurostat_totals[[#This Row],[energy carrier EUCalc]],$AE$11:$BI$24,COLUMN()-COLUMN($AD$29),FALSE)*eurostat_totals[[#This Row],[2020 1]]</f>
        <v>-7.3959356799999973</v>
      </c>
      <c r="BD178" s="117">
        <f ca="1">VLOOKUP(eurostat_totals[[#This Row],[energy carrier EUCalc]],$AE$11:$BI$24,COLUMN()-COLUMN($AD$29),FALSE)*eurostat_totals[[#This Row],[2020 1]]</f>
        <v>-7.3959356799999973</v>
      </c>
      <c r="BE178" s="117">
        <f ca="1">VLOOKUP(eurostat_totals[[#This Row],[energy carrier EUCalc]],$AE$11:$BI$24,COLUMN()-COLUMN($AD$29),FALSE)*eurostat_totals[[#This Row],[2020 1]]</f>
        <v>-7.3959356799999973</v>
      </c>
      <c r="BF178" s="117">
        <f ca="1">VLOOKUP(eurostat_totals[[#This Row],[energy carrier EUCalc]],$AE$11:$BI$24,COLUMN()-COLUMN($AD$29),FALSE)*eurostat_totals[[#This Row],[2020 1]]</f>
        <v>-7.3959356799999973</v>
      </c>
      <c r="BG178" s="117">
        <f ca="1">VLOOKUP(eurostat_totals[[#This Row],[energy carrier EUCalc]],$AE$11:$BI$24,COLUMN()-COLUMN($AD$29),FALSE)*eurostat_totals[[#This Row],[2020 1]]</f>
        <v>-7.3959356799999973</v>
      </c>
      <c r="BH178" s="117">
        <f ca="1">VLOOKUP(eurostat_totals[[#This Row],[energy carrier EUCalc]],$AE$11:$BI$24,COLUMN()-COLUMN($AD$29),FALSE)*eurostat_totals[[#This Row],[2020 1]]</f>
        <v>-7.3959356799999973</v>
      </c>
      <c r="BI178" s="117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117" t="str">
        <f t="shared" si="125"/>
        <v>heat-geothermalSerbia</v>
      </c>
      <c r="B179" s="6" t="s">
        <v>40</v>
      </c>
      <c r="C179" t="s">
        <v>74</v>
      </c>
      <c r="D179" s="120">
        <v>0</v>
      </c>
      <c r="E179" s="120">
        <v>0</v>
      </c>
      <c r="F179" s="120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20">
        <v>0</v>
      </c>
      <c r="Q179" s="120">
        <v>0</v>
      </c>
      <c r="R179" s="120">
        <v>0</v>
      </c>
      <c r="S179" s="120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20">
        <v>0</v>
      </c>
      <c r="AD179" s="120">
        <v>0</v>
      </c>
      <c r="AE179" s="120">
        <v>0</v>
      </c>
      <c r="AF179" s="120">
        <f t="shared" si="122"/>
        <v>0</v>
      </c>
      <c r="AG179" s="120">
        <f t="shared" si="123"/>
        <v>0</v>
      </c>
      <c r="AH179" s="120">
        <f t="shared" si="124"/>
        <v>0</v>
      </c>
      <c r="AI179" s="120">
        <f ca="1">VLOOKUP(eurostat_totals[[#This Row],[energy carrier EUCalc]],$AE$11:$BI$24,COLUMN()-COLUMN($AD$29),FALSE)*eurostat_totals[[#This Row],[2020 1]]</f>
        <v>0</v>
      </c>
      <c r="AJ179" s="120">
        <f ca="1">VLOOKUP(eurostat_totals[[#This Row],[energy carrier EUCalc]],$AE$11:$BI$24,COLUMN()-COLUMN($AD$29),FALSE)*eurostat_totals[[#This Row],[2020 1]]</f>
        <v>0</v>
      </c>
      <c r="AK179" s="120">
        <f ca="1">VLOOKUP(eurostat_totals[[#This Row],[energy carrier EUCalc]],$AE$11:$BI$24,COLUMN()-COLUMN($AD$29),FALSE)*eurostat_totals[[#This Row],[2020 1]]</f>
        <v>0</v>
      </c>
      <c r="AL179" s="120">
        <f ca="1">VLOOKUP(eurostat_totals[[#This Row],[energy carrier EUCalc]],$AE$11:$BI$24,COLUMN()-COLUMN($AD$29),FALSE)*eurostat_totals[[#This Row],[2020 1]]</f>
        <v>0</v>
      </c>
      <c r="AM179" s="120">
        <f ca="1">VLOOKUP(eurostat_totals[[#This Row],[energy carrier EUCalc]],$AE$11:$BI$24,COLUMN()-COLUMN($AD$29),FALSE)*eurostat_totals[[#This Row],[2020 1]]</f>
        <v>0</v>
      </c>
      <c r="AN179" s="120">
        <f ca="1">VLOOKUP(eurostat_totals[[#This Row],[energy carrier EUCalc]],$AE$11:$BI$24,COLUMN()-COLUMN($AD$29),FALSE)*eurostat_totals[[#This Row],[2020 1]]</f>
        <v>0</v>
      </c>
      <c r="AO179" s="120">
        <f>VLOOKUP(eurostat_totals[[#This Row],[energy carrier EUCalc]],$AE$11:$BI$24,COLUMN()-COLUMN($AD$29),FALSE)*eurostat_totals[[#This Row],[2020 1]]</f>
        <v>0</v>
      </c>
      <c r="AP179" s="120">
        <f ca="1">VLOOKUP(eurostat_totals[[#This Row],[energy carrier EUCalc]],$AE$11:$BI$24,COLUMN()-COLUMN($AD$29),FALSE)*eurostat_totals[[#This Row],[2020 1]]</f>
        <v>0</v>
      </c>
      <c r="AQ179" s="120">
        <f ca="1">VLOOKUP(eurostat_totals[[#This Row],[energy carrier EUCalc]],$AE$11:$BI$24,COLUMN()-COLUMN($AD$29),FALSE)*eurostat_totals[[#This Row],[2020 1]]</f>
        <v>0</v>
      </c>
      <c r="AR179" s="117">
        <f ca="1">VLOOKUP(eurostat_totals[[#This Row],[energy carrier EUCalc]],$AE$11:$BI$24,COLUMN()-COLUMN($AD$29),FALSE)*eurostat_totals[[#This Row],[2020 1]]</f>
        <v>0</v>
      </c>
      <c r="AS179" s="117">
        <f ca="1">VLOOKUP(eurostat_totals[[#This Row],[energy carrier EUCalc]],$AE$11:$BI$24,COLUMN()-COLUMN($AD$29),FALSE)*eurostat_totals[[#This Row],[2020 1]]</f>
        <v>0</v>
      </c>
      <c r="AT179" s="117">
        <f ca="1">VLOOKUP(eurostat_totals[[#This Row],[energy carrier EUCalc]],$AE$11:$BI$24,COLUMN()-COLUMN($AD$29),FALSE)*eurostat_totals[[#This Row],[2020 1]]</f>
        <v>0</v>
      </c>
      <c r="AU179" s="117">
        <f ca="1">VLOOKUP(eurostat_totals[[#This Row],[energy carrier EUCalc]],$AE$11:$BI$24,COLUMN()-COLUMN($AD$29),FALSE)*eurostat_totals[[#This Row],[2020 1]]</f>
        <v>0</v>
      </c>
      <c r="AV179" s="117">
        <f>VLOOKUP(eurostat_totals[[#This Row],[energy carrier EUCalc]],$AE$11:$BI$24,COLUMN()-COLUMN($AD$29),FALSE)*eurostat_totals[[#This Row],[2020 1]]</f>
        <v>0</v>
      </c>
      <c r="AW179" s="117">
        <f ca="1">VLOOKUP(eurostat_totals[[#This Row],[energy carrier EUCalc]],$AE$11:$BI$24,COLUMN()-COLUMN($AD$29),FALSE)*eurostat_totals[[#This Row],[2020 1]]</f>
        <v>0</v>
      </c>
      <c r="AX179" s="117">
        <f ca="1">VLOOKUP(eurostat_totals[[#This Row],[energy carrier EUCalc]],$AE$11:$BI$24,COLUMN()-COLUMN($AD$29),FALSE)*eurostat_totals[[#This Row],[2020 1]]</f>
        <v>0</v>
      </c>
      <c r="AY179" s="117">
        <f ca="1">VLOOKUP(eurostat_totals[[#This Row],[energy carrier EUCalc]],$AE$11:$BI$24,COLUMN()-COLUMN($AD$29),FALSE)*eurostat_totals[[#This Row],[2020 1]]</f>
        <v>0</v>
      </c>
      <c r="AZ179" s="117">
        <f ca="1">VLOOKUP(eurostat_totals[[#This Row],[energy carrier EUCalc]],$AE$11:$BI$24,COLUMN()-COLUMN($AD$29),FALSE)*eurostat_totals[[#This Row],[2020 1]]</f>
        <v>0</v>
      </c>
      <c r="BA179" s="117">
        <f ca="1">VLOOKUP(eurostat_totals[[#This Row],[energy carrier EUCalc]],$AE$11:$BI$24,COLUMN()-COLUMN($AD$29),FALSE)*eurostat_totals[[#This Row],[2020 1]]</f>
        <v>0</v>
      </c>
      <c r="BB179" s="117">
        <f ca="1">VLOOKUP(eurostat_totals[[#This Row],[energy carrier EUCalc]],$AE$11:$BI$24,COLUMN()-COLUMN($AD$29),FALSE)*eurostat_totals[[#This Row],[2020 1]]</f>
        <v>0</v>
      </c>
      <c r="BC179" s="117">
        <f>VLOOKUP(eurostat_totals[[#This Row],[energy carrier EUCalc]],$AE$11:$BI$24,COLUMN()-COLUMN($AD$29),FALSE)*eurostat_totals[[#This Row],[2020 1]]</f>
        <v>0</v>
      </c>
      <c r="BD179" s="117">
        <f ca="1">VLOOKUP(eurostat_totals[[#This Row],[energy carrier EUCalc]],$AE$11:$BI$24,COLUMN()-COLUMN($AD$29),FALSE)*eurostat_totals[[#This Row],[2020 1]]</f>
        <v>0</v>
      </c>
      <c r="BE179" s="117">
        <f ca="1">VLOOKUP(eurostat_totals[[#This Row],[energy carrier EUCalc]],$AE$11:$BI$24,COLUMN()-COLUMN($AD$29),FALSE)*eurostat_totals[[#This Row],[2020 1]]</f>
        <v>0</v>
      </c>
      <c r="BF179" s="117">
        <f ca="1">VLOOKUP(eurostat_totals[[#This Row],[energy carrier EUCalc]],$AE$11:$BI$24,COLUMN()-COLUMN($AD$29),FALSE)*eurostat_totals[[#This Row],[2020 1]]</f>
        <v>0</v>
      </c>
      <c r="BG179" s="117">
        <f ca="1">VLOOKUP(eurostat_totals[[#This Row],[energy carrier EUCalc]],$AE$11:$BI$24,COLUMN()-COLUMN($AD$29),FALSE)*eurostat_totals[[#This Row],[2020 1]]</f>
        <v>0</v>
      </c>
      <c r="BH179" s="117">
        <f ca="1">VLOOKUP(eurostat_totals[[#This Row],[energy carrier EUCalc]],$AE$11:$BI$24,COLUMN()-COLUMN($AD$29),FALSE)*eurostat_totals[[#This Row],[2020 1]]</f>
        <v>0</v>
      </c>
      <c r="BI179" s="117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117" t="str">
        <f t="shared" si="125"/>
        <v>heat-geothermalSlovakia</v>
      </c>
      <c r="B180" s="6" t="s">
        <v>40</v>
      </c>
      <c r="C180" t="s">
        <v>20</v>
      </c>
      <c r="D180" s="120">
        <v>0</v>
      </c>
      <c r="E180" s="120">
        <v>0</v>
      </c>
      <c r="F180" s="120">
        <v>0</v>
      </c>
      <c r="G180" s="120">
        <v>0</v>
      </c>
      <c r="H180" s="120">
        <v>0</v>
      </c>
      <c r="I180" s="120">
        <v>0</v>
      </c>
      <c r="J180" s="120">
        <v>0</v>
      </c>
      <c r="K180" s="120">
        <v>0</v>
      </c>
      <c r="L180" s="120">
        <v>0</v>
      </c>
      <c r="M180" s="120">
        <v>0</v>
      </c>
      <c r="N180" s="120">
        <v>0</v>
      </c>
      <c r="O180" s="120">
        <v>0</v>
      </c>
      <c r="P180" s="120">
        <v>0</v>
      </c>
      <c r="Q180" s="120">
        <v>0</v>
      </c>
      <c r="R180" s="120">
        <v>0</v>
      </c>
      <c r="S180" s="120">
        <v>0</v>
      </c>
      <c r="T180" s="120">
        <v>0</v>
      </c>
      <c r="U180" s="120">
        <v>0</v>
      </c>
      <c r="V180" s="120">
        <v>0</v>
      </c>
      <c r="W180" s="120">
        <v>0</v>
      </c>
      <c r="X180" s="120">
        <v>0</v>
      </c>
      <c r="Y180" s="120">
        <v>0</v>
      </c>
      <c r="Z180" s="120">
        <v>0</v>
      </c>
      <c r="AA180" s="120">
        <v>0</v>
      </c>
      <c r="AB180" s="120">
        <v>0</v>
      </c>
      <c r="AC180" s="120">
        <v>0</v>
      </c>
      <c r="AD180" s="120">
        <v>0</v>
      </c>
      <c r="AE180" s="120">
        <v>0</v>
      </c>
      <c r="AF180" s="120">
        <f t="shared" si="122"/>
        <v>0</v>
      </c>
      <c r="AG180" s="120">
        <f t="shared" si="123"/>
        <v>0</v>
      </c>
      <c r="AH180" s="120">
        <f t="shared" si="124"/>
        <v>0</v>
      </c>
      <c r="AI180" s="120">
        <f ca="1">VLOOKUP(eurostat_totals[[#This Row],[energy carrier EUCalc]],$AE$11:$BI$24,COLUMN()-COLUMN($AD$29),FALSE)*eurostat_totals[[#This Row],[2020 1]]</f>
        <v>0</v>
      </c>
      <c r="AJ180" s="120">
        <f ca="1">VLOOKUP(eurostat_totals[[#This Row],[energy carrier EUCalc]],$AE$11:$BI$24,COLUMN()-COLUMN($AD$29),FALSE)*eurostat_totals[[#This Row],[2020 1]]</f>
        <v>0</v>
      </c>
      <c r="AK180" s="120">
        <f ca="1">VLOOKUP(eurostat_totals[[#This Row],[energy carrier EUCalc]],$AE$11:$BI$24,COLUMN()-COLUMN($AD$29),FALSE)*eurostat_totals[[#This Row],[2020 1]]</f>
        <v>0</v>
      </c>
      <c r="AL180" s="120">
        <f ca="1">VLOOKUP(eurostat_totals[[#This Row],[energy carrier EUCalc]],$AE$11:$BI$24,COLUMN()-COLUMN($AD$29),FALSE)*eurostat_totals[[#This Row],[2020 1]]</f>
        <v>0</v>
      </c>
      <c r="AM180" s="120">
        <f ca="1">VLOOKUP(eurostat_totals[[#This Row],[energy carrier EUCalc]],$AE$11:$BI$24,COLUMN()-COLUMN($AD$29),FALSE)*eurostat_totals[[#This Row],[2020 1]]</f>
        <v>0</v>
      </c>
      <c r="AN180" s="120">
        <f ca="1">VLOOKUP(eurostat_totals[[#This Row],[energy carrier EUCalc]],$AE$11:$BI$24,COLUMN()-COLUMN($AD$29),FALSE)*eurostat_totals[[#This Row],[2020 1]]</f>
        <v>0</v>
      </c>
      <c r="AO180" s="120">
        <f>VLOOKUP(eurostat_totals[[#This Row],[energy carrier EUCalc]],$AE$11:$BI$24,COLUMN()-COLUMN($AD$29),FALSE)*eurostat_totals[[#This Row],[2020 1]]</f>
        <v>0</v>
      </c>
      <c r="AP180" s="120">
        <f ca="1">VLOOKUP(eurostat_totals[[#This Row],[energy carrier EUCalc]],$AE$11:$BI$24,COLUMN()-COLUMN($AD$29),FALSE)*eurostat_totals[[#This Row],[2020 1]]</f>
        <v>0</v>
      </c>
      <c r="AQ180" s="120">
        <f ca="1">VLOOKUP(eurostat_totals[[#This Row],[energy carrier EUCalc]],$AE$11:$BI$24,COLUMN()-COLUMN($AD$29),FALSE)*eurostat_totals[[#This Row],[2020 1]]</f>
        <v>0</v>
      </c>
      <c r="AR180" s="117">
        <f ca="1">VLOOKUP(eurostat_totals[[#This Row],[energy carrier EUCalc]],$AE$11:$BI$24,COLUMN()-COLUMN($AD$29),FALSE)*eurostat_totals[[#This Row],[2020 1]]</f>
        <v>0</v>
      </c>
      <c r="AS180" s="117">
        <f ca="1">VLOOKUP(eurostat_totals[[#This Row],[energy carrier EUCalc]],$AE$11:$BI$24,COLUMN()-COLUMN($AD$29),FALSE)*eurostat_totals[[#This Row],[2020 1]]</f>
        <v>0</v>
      </c>
      <c r="AT180" s="117">
        <f ca="1">VLOOKUP(eurostat_totals[[#This Row],[energy carrier EUCalc]],$AE$11:$BI$24,COLUMN()-COLUMN($AD$29),FALSE)*eurostat_totals[[#This Row],[2020 1]]</f>
        <v>0</v>
      </c>
      <c r="AU180" s="117">
        <f ca="1">VLOOKUP(eurostat_totals[[#This Row],[energy carrier EUCalc]],$AE$11:$BI$24,COLUMN()-COLUMN($AD$29),FALSE)*eurostat_totals[[#This Row],[2020 1]]</f>
        <v>0</v>
      </c>
      <c r="AV180" s="117">
        <f>VLOOKUP(eurostat_totals[[#This Row],[energy carrier EUCalc]],$AE$11:$BI$24,COLUMN()-COLUMN($AD$29),FALSE)*eurostat_totals[[#This Row],[2020 1]]</f>
        <v>0</v>
      </c>
      <c r="AW180" s="117">
        <f ca="1">VLOOKUP(eurostat_totals[[#This Row],[energy carrier EUCalc]],$AE$11:$BI$24,COLUMN()-COLUMN($AD$29),FALSE)*eurostat_totals[[#This Row],[2020 1]]</f>
        <v>0</v>
      </c>
      <c r="AX180" s="117">
        <f ca="1">VLOOKUP(eurostat_totals[[#This Row],[energy carrier EUCalc]],$AE$11:$BI$24,COLUMN()-COLUMN($AD$29),FALSE)*eurostat_totals[[#This Row],[2020 1]]</f>
        <v>0</v>
      </c>
      <c r="AY180" s="117">
        <f ca="1">VLOOKUP(eurostat_totals[[#This Row],[energy carrier EUCalc]],$AE$11:$BI$24,COLUMN()-COLUMN($AD$29),FALSE)*eurostat_totals[[#This Row],[2020 1]]</f>
        <v>0</v>
      </c>
      <c r="AZ180" s="117">
        <f ca="1">VLOOKUP(eurostat_totals[[#This Row],[energy carrier EUCalc]],$AE$11:$BI$24,COLUMN()-COLUMN($AD$29),FALSE)*eurostat_totals[[#This Row],[2020 1]]</f>
        <v>0</v>
      </c>
      <c r="BA180" s="117">
        <f ca="1">VLOOKUP(eurostat_totals[[#This Row],[energy carrier EUCalc]],$AE$11:$BI$24,COLUMN()-COLUMN($AD$29),FALSE)*eurostat_totals[[#This Row],[2020 1]]</f>
        <v>0</v>
      </c>
      <c r="BB180" s="117">
        <f ca="1">VLOOKUP(eurostat_totals[[#This Row],[energy carrier EUCalc]],$AE$11:$BI$24,COLUMN()-COLUMN($AD$29),FALSE)*eurostat_totals[[#This Row],[2020 1]]</f>
        <v>0</v>
      </c>
      <c r="BC180" s="117">
        <f>VLOOKUP(eurostat_totals[[#This Row],[energy carrier EUCalc]],$AE$11:$BI$24,COLUMN()-COLUMN($AD$29),FALSE)*eurostat_totals[[#This Row],[2020 1]]</f>
        <v>0</v>
      </c>
      <c r="BD180" s="117">
        <f ca="1">VLOOKUP(eurostat_totals[[#This Row],[energy carrier EUCalc]],$AE$11:$BI$24,COLUMN()-COLUMN($AD$29),FALSE)*eurostat_totals[[#This Row],[2020 1]]</f>
        <v>0</v>
      </c>
      <c r="BE180" s="117">
        <f ca="1">VLOOKUP(eurostat_totals[[#This Row],[energy carrier EUCalc]],$AE$11:$BI$24,COLUMN()-COLUMN($AD$29),FALSE)*eurostat_totals[[#This Row],[2020 1]]</f>
        <v>0</v>
      </c>
      <c r="BF180" s="117">
        <f ca="1">VLOOKUP(eurostat_totals[[#This Row],[energy carrier EUCalc]],$AE$11:$BI$24,COLUMN()-COLUMN($AD$29),FALSE)*eurostat_totals[[#This Row],[2020 1]]</f>
        <v>0</v>
      </c>
      <c r="BG180" s="117">
        <f ca="1">VLOOKUP(eurostat_totals[[#This Row],[energy carrier EUCalc]],$AE$11:$BI$24,COLUMN()-COLUMN($AD$29),FALSE)*eurostat_totals[[#This Row],[2020 1]]</f>
        <v>0</v>
      </c>
      <c r="BH180" s="117">
        <f ca="1">VLOOKUP(eurostat_totals[[#This Row],[energy carrier EUCalc]],$AE$11:$BI$24,COLUMN()-COLUMN($AD$29),FALSE)*eurostat_totals[[#This Row],[2020 1]]</f>
        <v>0</v>
      </c>
      <c r="BI180" s="117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117" t="str">
        <f t="shared" si="125"/>
        <v>heat-geothermalSlovenia</v>
      </c>
      <c r="B181" s="6" t="s">
        <v>40</v>
      </c>
      <c r="C181" t="s">
        <v>26</v>
      </c>
      <c r="D181" s="120">
        <v>0</v>
      </c>
      <c r="E181" s="120">
        <v>0</v>
      </c>
      <c r="F181" s="120">
        <v>0</v>
      </c>
      <c r="G181" s="120">
        <v>0</v>
      </c>
      <c r="H181" s="120">
        <v>0</v>
      </c>
      <c r="I181" s="120">
        <v>0</v>
      </c>
      <c r="J181" s="120">
        <v>0</v>
      </c>
      <c r="K181" s="120">
        <v>0</v>
      </c>
      <c r="L181" s="120">
        <v>0</v>
      </c>
      <c r="M181" s="120">
        <v>0</v>
      </c>
      <c r="N181" s="120">
        <v>0</v>
      </c>
      <c r="O181" s="120">
        <v>0</v>
      </c>
      <c r="P181" s="120">
        <v>0</v>
      </c>
      <c r="Q181" s="120">
        <v>0</v>
      </c>
      <c r="R181" s="120">
        <v>0</v>
      </c>
      <c r="S181" s="120">
        <v>0</v>
      </c>
      <c r="T181" s="120">
        <v>0</v>
      </c>
      <c r="U181" s="120">
        <v>0</v>
      </c>
      <c r="V181" s="120">
        <v>0</v>
      </c>
      <c r="W181" s="120">
        <v>73.606269999999995</v>
      </c>
      <c r="X181" s="120">
        <v>97.226799999999997</v>
      </c>
      <c r="Y181" s="120">
        <v>121.94055</v>
      </c>
      <c r="Z181" s="120">
        <v>185.55665000000002</v>
      </c>
      <c r="AA181" s="120">
        <v>232.77445000000003</v>
      </c>
      <c r="AB181" s="120">
        <v>239.71755999999999</v>
      </c>
      <c r="AC181" s="120">
        <v>312.49810000000002</v>
      </c>
      <c r="AD181" s="120">
        <v>373.33463</v>
      </c>
      <c r="AE181" s="120">
        <v>396.10617000000002</v>
      </c>
      <c r="AF181" s="120">
        <f t="shared" si="122"/>
        <v>438.21607400000005</v>
      </c>
      <c r="AG181" s="120">
        <f t="shared" si="123"/>
        <v>479.30439880000006</v>
      </c>
      <c r="AH181" s="120">
        <f t="shared" si="124"/>
        <v>527.22176656000011</v>
      </c>
      <c r="AI181" s="120">
        <f ca="1">VLOOKUP(eurostat_totals[[#This Row],[energy carrier EUCalc]],$AE$11:$BI$24,COLUMN()-COLUMN($AD$29),FALSE)*eurostat_totals[[#This Row],[2020 1]]</f>
        <v>527.22176656000011</v>
      </c>
      <c r="AJ181" s="120">
        <f ca="1">VLOOKUP(eurostat_totals[[#This Row],[energy carrier EUCalc]],$AE$11:$BI$24,COLUMN()-COLUMN($AD$29),FALSE)*eurostat_totals[[#This Row],[2020 1]]</f>
        <v>527.22176656000011</v>
      </c>
      <c r="AK181" s="120">
        <f ca="1">VLOOKUP(eurostat_totals[[#This Row],[energy carrier EUCalc]],$AE$11:$BI$24,COLUMN()-COLUMN($AD$29),FALSE)*eurostat_totals[[#This Row],[2020 1]]</f>
        <v>527.22176656000011</v>
      </c>
      <c r="AL181" s="120">
        <f ca="1">VLOOKUP(eurostat_totals[[#This Row],[energy carrier EUCalc]],$AE$11:$BI$24,COLUMN()-COLUMN($AD$29),FALSE)*eurostat_totals[[#This Row],[2020 1]]</f>
        <v>527.22176656000011</v>
      </c>
      <c r="AM181" s="120">
        <f ca="1">VLOOKUP(eurostat_totals[[#This Row],[energy carrier EUCalc]],$AE$11:$BI$24,COLUMN()-COLUMN($AD$29),FALSE)*eurostat_totals[[#This Row],[2020 1]]</f>
        <v>527.22176656000011</v>
      </c>
      <c r="AN181" s="120">
        <f ca="1">VLOOKUP(eurostat_totals[[#This Row],[energy carrier EUCalc]],$AE$11:$BI$24,COLUMN()-COLUMN($AD$29),FALSE)*eurostat_totals[[#This Row],[2020 1]]</f>
        <v>527.22176656000011</v>
      </c>
      <c r="AO181" s="120">
        <f>VLOOKUP(eurostat_totals[[#This Row],[energy carrier EUCalc]],$AE$11:$BI$24,COLUMN()-COLUMN($AD$29),FALSE)*eurostat_totals[[#This Row],[2020 1]]</f>
        <v>527.22176656000011</v>
      </c>
      <c r="AP181" s="120">
        <f ca="1">VLOOKUP(eurostat_totals[[#This Row],[energy carrier EUCalc]],$AE$11:$BI$24,COLUMN()-COLUMN($AD$29),FALSE)*eurostat_totals[[#This Row],[2020 1]]</f>
        <v>527.22176656000011</v>
      </c>
      <c r="AQ181" s="120">
        <f ca="1">VLOOKUP(eurostat_totals[[#This Row],[energy carrier EUCalc]],$AE$11:$BI$24,COLUMN()-COLUMN($AD$29),FALSE)*eurostat_totals[[#This Row],[2020 1]]</f>
        <v>527.22176656000011</v>
      </c>
      <c r="AR181" s="117">
        <f ca="1">VLOOKUP(eurostat_totals[[#This Row],[energy carrier EUCalc]],$AE$11:$BI$24,COLUMN()-COLUMN($AD$29),FALSE)*eurostat_totals[[#This Row],[2020 1]]</f>
        <v>527.22176656000011</v>
      </c>
      <c r="AS181" s="117">
        <f ca="1">VLOOKUP(eurostat_totals[[#This Row],[energy carrier EUCalc]],$AE$11:$BI$24,COLUMN()-COLUMN($AD$29),FALSE)*eurostat_totals[[#This Row],[2020 1]]</f>
        <v>527.22176656000011</v>
      </c>
      <c r="AT181" s="117">
        <f ca="1">VLOOKUP(eurostat_totals[[#This Row],[energy carrier EUCalc]],$AE$11:$BI$24,COLUMN()-COLUMN($AD$29),FALSE)*eurostat_totals[[#This Row],[2020 1]]</f>
        <v>527.22176656000011</v>
      </c>
      <c r="AU181" s="117">
        <f ca="1">VLOOKUP(eurostat_totals[[#This Row],[energy carrier EUCalc]],$AE$11:$BI$24,COLUMN()-COLUMN($AD$29),FALSE)*eurostat_totals[[#This Row],[2020 1]]</f>
        <v>527.22176656000011</v>
      </c>
      <c r="AV181" s="117">
        <f>VLOOKUP(eurostat_totals[[#This Row],[energy carrier EUCalc]],$AE$11:$BI$24,COLUMN()-COLUMN($AD$29),FALSE)*eurostat_totals[[#This Row],[2020 1]]</f>
        <v>527.22176656000011</v>
      </c>
      <c r="AW181" s="117">
        <f ca="1">VLOOKUP(eurostat_totals[[#This Row],[energy carrier EUCalc]],$AE$11:$BI$24,COLUMN()-COLUMN($AD$29),FALSE)*eurostat_totals[[#This Row],[2020 1]]</f>
        <v>527.22176656000011</v>
      </c>
      <c r="AX181" s="117">
        <f ca="1">VLOOKUP(eurostat_totals[[#This Row],[energy carrier EUCalc]],$AE$11:$BI$24,COLUMN()-COLUMN($AD$29),FALSE)*eurostat_totals[[#This Row],[2020 1]]</f>
        <v>527.22176656000011</v>
      </c>
      <c r="AY181" s="117">
        <f ca="1">VLOOKUP(eurostat_totals[[#This Row],[energy carrier EUCalc]],$AE$11:$BI$24,COLUMN()-COLUMN($AD$29),FALSE)*eurostat_totals[[#This Row],[2020 1]]</f>
        <v>527.22176656000011</v>
      </c>
      <c r="AZ181" s="117">
        <f ca="1">VLOOKUP(eurostat_totals[[#This Row],[energy carrier EUCalc]],$AE$11:$BI$24,COLUMN()-COLUMN($AD$29),FALSE)*eurostat_totals[[#This Row],[2020 1]]</f>
        <v>527.22176656000011</v>
      </c>
      <c r="BA181" s="117">
        <f ca="1">VLOOKUP(eurostat_totals[[#This Row],[energy carrier EUCalc]],$AE$11:$BI$24,COLUMN()-COLUMN($AD$29),FALSE)*eurostat_totals[[#This Row],[2020 1]]</f>
        <v>527.22176656000011</v>
      </c>
      <c r="BB181" s="117">
        <f ca="1">VLOOKUP(eurostat_totals[[#This Row],[energy carrier EUCalc]],$AE$11:$BI$24,COLUMN()-COLUMN($AD$29),FALSE)*eurostat_totals[[#This Row],[2020 1]]</f>
        <v>527.22176656000011</v>
      </c>
      <c r="BC181" s="117">
        <f>VLOOKUP(eurostat_totals[[#This Row],[energy carrier EUCalc]],$AE$11:$BI$24,COLUMN()-COLUMN($AD$29),FALSE)*eurostat_totals[[#This Row],[2020 1]]</f>
        <v>527.22176656000011</v>
      </c>
      <c r="BD181" s="117">
        <f ca="1">VLOOKUP(eurostat_totals[[#This Row],[energy carrier EUCalc]],$AE$11:$BI$24,COLUMN()-COLUMN($AD$29),FALSE)*eurostat_totals[[#This Row],[2020 1]]</f>
        <v>527.22176656000011</v>
      </c>
      <c r="BE181" s="117">
        <f ca="1">VLOOKUP(eurostat_totals[[#This Row],[energy carrier EUCalc]],$AE$11:$BI$24,COLUMN()-COLUMN($AD$29),FALSE)*eurostat_totals[[#This Row],[2020 1]]</f>
        <v>527.22176656000011</v>
      </c>
      <c r="BF181" s="117">
        <f ca="1">VLOOKUP(eurostat_totals[[#This Row],[energy carrier EUCalc]],$AE$11:$BI$24,COLUMN()-COLUMN($AD$29),FALSE)*eurostat_totals[[#This Row],[2020 1]]</f>
        <v>527.22176656000011</v>
      </c>
      <c r="BG181" s="117">
        <f ca="1">VLOOKUP(eurostat_totals[[#This Row],[energy carrier EUCalc]],$AE$11:$BI$24,COLUMN()-COLUMN($AD$29),FALSE)*eurostat_totals[[#This Row],[2020 1]]</f>
        <v>527.22176656000011</v>
      </c>
      <c r="BH181" s="117">
        <f ca="1">VLOOKUP(eurostat_totals[[#This Row],[energy carrier EUCalc]],$AE$11:$BI$24,COLUMN()-COLUMN($AD$29),FALSE)*eurostat_totals[[#This Row],[2020 1]]</f>
        <v>527.22176656000011</v>
      </c>
      <c r="BI181" s="117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117" t="str">
        <f t="shared" si="125"/>
        <v>heat-geothermalSpain</v>
      </c>
      <c r="B182" s="6" t="s">
        <v>40</v>
      </c>
      <c r="C182" t="s">
        <v>7</v>
      </c>
      <c r="D182" s="120">
        <v>0</v>
      </c>
      <c r="E182" s="120">
        <v>0</v>
      </c>
      <c r="F182" s="120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20">
        <v>0</v>
      </c>
      <c r="Q182" s="120">
        <v>0</v>
      </c>
      <c r="R182" s="120">
        <v>0</v>
      </c>
      <c r="S182" s="120">
        <v>22.224930000000001</v>
      </c>
      <c r="T182" s="120">
        <v>30.272890000000004</v>
      </c>
      <c r="U182" s="120">
        <v>45.55471</v>
      </c>
      <c r="V182" s="120">
        <v>62.49962</v>
      </c>
      <c r="W182" s="120">
        <v>88.329850000000008</v>
      </c>
      <c r="X182" s="120">
        <v>104.99564000000001</v>
      </c>
      <c r="Y182" s="120">
        <v>111.93875000000001</v>
      </c>
      <c r="Z182" s="120">
        <v>118.89349000000001</v>
      </c>
      <c r="AA182" s="120">
        <v>121.66143000000001</v>
      </c>
      <c r="AB182" s="120">
        <v>123.89439000000002</v>
      </c>
      <c r="AC182" s="120">
        <v>123.89439000000002</v>
      </c>
      <c r="AD182" s="120">
        <v>123.89439000000002</v>
      </c>
      <c r="AE182" s="120">
        <v>123.89439000000002</v>
      </c>
      <c r="AF182" s="120">
        <f t="shared" si="122"/>
        <v>124.89457000000002</v>
      </c>
      <c r="AG182" s="120">
        <f t="shared" si="123"/>
        <v>125.54119800000002</v>
      </c>
      <c r="AH182" s="120">
        <f t="shared" si="124"/>
        <v>125.87055960000002</v>
      </c>
      <c r="AI182" s="120">
        <f ca="1">VLOOKUP(eurostat_totals[[#This Row],[energy carrier EUCalc]],$AE$11:$BI$24,COLUMN()-COLUMN($AD$29),FALSE)*eurostat_totals[[#This Row],[2020 1]]</f>
        <v>125.87055960000002</v>
      </c>
      <c r="AJ182" s="120">
        <f ca="1">VLOOKUP(eurostat_totals[[#This Row],[energy carrier EUCalc]],$AE$11:$BI$24,COLUMN()-COLUMN($AD$29),FALSE)*eurostat_totals[[#This Row],[2020 1]]</f>
        <v>125.87055960000002</v>
      </c>
      <c r="AK182" s="120">
        <f ca="1">VLOOKUP(eurostat_totals[[#This Row],[energy carrier EUCalc]],$AE$11:$BI$24,COLUMN()-COLUMN($AD$29),FALSE)*eurostat_totals[[#This Row],[2020 1]]</f>
        <v>125.87055960000002</v>
      </c>
      <c r="AL182" s="120">
        <f ca="1">VLOOKUP(eurostat_totals[[#This Row],[energy carrier EUCalc]],$AE$11:$BI$24,COLUMN()-COLUMN($AD$29),FALSE)*eurostat_totals[[#This Row],[2020 1]]</f>
        <v>125.87055960000002</v>
      </c>
      <c r="AM182" s="120">
        <f ca="1">VLOOKUP(eurostat_totals[[#This Row],[energy carrier EUCalc]],$AE$11:$BI$24,COLUMN()-COLUMN($AD$29),FALSE)*eurostat_totals[[#This Row],[2020 1]]</f>
        <v>125.87055960000002</v>
      </c>
      <c r="AN182" s="120">
        <f ca="1">VLOOKUP(eurostat_totals[[#This Row],[energy carrier EUCalc]],$AE$11:$BI$24,COLUMN()-COLUMN($AD$29),FALSE)*eurostat_totals[[#This Row],[2020 1]]</f>
        <v>125.87055960000002</v>
      </c>
      <c r="AO182" s="120">
        <f>VLOOKUP(eurostat_totals[[#This Row],[energy carrier EUCalc]],$AE$11:$BI$24,COLUMN()-COLUMN($AD$29),FALSE)*eurostat_totals[[#This Row],[2020 1]]</f>
        <v>125.87055960000002</v>
      </c>
      <c r="AP182" s="120">
        <f ca="1">VLOOKUP(eurostat_totals[[#This Row],[energy carrier EUCalc]],$AE$11:$BI$24,COLUMN()-COLUMN($AD$29),FALSE)*eurostat_totals[[#This Row],[2020 1]]</f>
        <v>125.87055960000002</v>
      </c>
      <c r="AQ182" s="120">
        <f ca="1">VLOOKUP(eurostat_totals[[#This Row],[energy carrier EUCalc]],$AE$11:$BI$24,COLUMN()-COLUMN($AD$29),FALSE)*eurostat_totals[[#This Row],[2020 1]]</f>
        <v>125.87055960000002</v>
      </c>
      <c r="AR182" s="117">
        <f ca="1">VLOOKUP(eurostat_totals[[#This Row],[energy carrier EUCalc]],$AE$11:$BI$24,COLUMN()-COLUMN($AD$29),FALSE)*eurostat_totals[[#This Row],[2020 1]]</f>
        <v>125.87055960000002</v>
      </c>
      <c r="AS182" s="117">
        <f ca="1">VLOOKUP(eurostat_totals[[#This Row],[energy carrier EUCalc]],$AE$11:$BI$24,COLUMN()-COLUMN($AD$29),FALSE)*eurostat_totals[[#This Row],[2020 1]]</f>
        <v>125.87055960000002</v>
      </c>
      <c r="AT182" s="117">
        <f ca="1">VLOOKUP(eurostat_totals[[#This Row],[energy carrier EUCalc]],$AE$11:$BI$24,COLUMN()-COLUMN($AD$29),FALSE)*eurostat_totals[[#This Row],[2020 1]]</f>
        <v>125.87055960000002</v>
      </c>
      <c r="AU182" s="117">
        <f ca="1">VLOOKUP(eurostat_totals[[#This Row],[energy carrier EUCalc]],$AE$11:$BI$24,COLUMN()-COLUMN($AD$29),FALSE)*eurostat_totals[[#This Row],[2020 1]]</f>
        <v>125.87055960000002</v>
      </c>
      <c r="AV182" s="117">
        <f>VLOOKUP(eurostat_totals[[#This Row],[energy carrier EUCalc]],$AE$11:$BI$24,COLUMN()-COLUMN($AD$29),FALSE)*eurostat_totals[[#This Row],[2020 1]]</f>
        <v>125.87055960000002</v>
      </c>
      <c r="AW182" s="117">
        <f ca="1">VLOOKUP(eurostat_totals[[#This Row],[energy carrier EUCalc]],$AE$11:$BI$24,COLUMN()-COLUMN($AD$29),FALSE)*eurostat_totals[[#This Row],[2020 1]]</f>
        <v>125.87055960000002</v>
      </c>
      <c r="AX182" s="117">
        <f ca="1">VLOOKUP(eurostat_totals[[#This Row],[energy carrier EUCalc]],$AE$11:$BI$24,COLUMN()-COLUMN($AD$29),FALSE)*eurostat_totals[[#This Row],[2020 1]]</f>
        <v>125.87055960000002</v>
      </c>
      <c r="AY182" s="117">
        <f ca="1">VLOOKUP(eurostat_totals[[#This Row],[energy carrier EUCalc]],$AE$11:$BI$24,COLUMN()-COLUMN($AD$29),FALSE)*eurostat_totals[[#This Row],[2020 1]]</f>
        <v>125.87055960000002</v>
      </c>
      <c r="AZ182" s="117">
        <f ca="1">VLOOKUP(eurostat_totals[[#This Row],[energy carrier EUCalc]],$AE$11:$BI$24,COLUMN()-COLUMN($AD$29),FALSE)*eurostat_totals[[#This Row],[2020 1]]</f>
        <v>125.87055960000002</v>
      </c>
      <c r="BA182" s="117">
        <f ca="1">VLOOKUP(eurostat_totals[[#This Row],[energy carrier EUCalc]],$AE$11:$BI$24,COLUMN()-COLUMN($AD$29),FALSE)*eurostat_totals[[#This Row],[2020 1]]</f>
        <v>125.87055960000002</v>
      </c>
      <c r="BB182" s="117">
        <f ca="1">VLOOKUP(eurostat_totals[[#This Row],[energy carrier EUCalc]],$AE$11:$BI$24,COLUMN()-COLUMN($AD$29),FALSE)*eurostat_totals[[#This Row],[2020 1]]</f>
        <v>125.87055960000002</v>
      </c>
      <c r="BC182" s="117">
        <f>VLOOKUP(eurostat_totals[[#This Row],[energy carrier EUCalc]],$AE$11:$BI$24,COLUMN()-COLUMN($AD$29),FALSE)*eurostat_totals[[#This Row],[2020 1]]</f>
        <v>125.87055960000002</v>
      </c>
      <c r="BD182" s="117">
        <f ca="1">VLOOKUP(eurostat_totals[[#This Row],[energy carrier EUCalc]],$AE$11:$BI$24,COLUMN()-COLUMN($AD$29),FALSE)*eurostat_totals[[#This Row],[2020 1]]</f>
        <v>125.87055960000002</v>
      </c>
      <c r="BE182" s="117">
        <f ca="1">VLOOKUP(eurostat_totals[[#This Row],[energy carrier EUCalc]],$AE$11:$BI$24,COLUMN()-COLUMN($AD$29),FALSE)*eurostat_totals[[#This Row],[2020 1]]</f>
        <v>125.87055960000002</v>
      </c>
      <c r="BF182" s="117">
        <f ca="1">VLOOKUP(eurostat_totals[[#This Row],[energy carrier EUCalc]],$AE$11:$BI$24,COLUMN()-COLUMN($AD$29),FALSE)*eurostat_totals[[#This Row],[2020 1]]</f>
        <v>125.87055960000002</v>
      </c>
      <c r="BG182" s="117">
        <f ca="1">VLOOKUP(eurostat_totals[[#This Row],[energy carrier EUCalc]],$AE$11:$BI$24,COLUMN()-COLUMN($AD$29),FALSE)*eurostat_totals[[#This Row],[2020 1]]</f>
        <v>125.87055960000002</v>
      </c>
      <c r="BH182" s="117">
        <f ca="1">VLOOKUP(eurostat_totals[[#This Row],[energy carrier EUCalc]],$AE$11:$BI$24,COLUMN()-COLUMN($AD$29),FALSE)*eurostat_totals[[#This Row],[2020 1]]</f>
        <v>125.87055960000002</v>
      </c>
      <c r="BI182" s="117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117" t="str">
        <f t="shared" si="125"/>
        <v>heat-geothermalSweden</v>
      </c>
      <c r="B183" s="6" t="s">
        <v>40</v>
      </c>
      <c r="C183" t="s">
        <v>9</v>
      </c>
      <c r="D183" s="120">
        <v>0</v>
      </c>
      <c r="E183" s="120">
        <v>0</v>
      </c>
      <c r="F183" s="120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20">
        <v>0</v>
      </c>
      <c r="Q183" s="120">
        <v>0</v>
      </c>
      <c r="R183" s="120">
        <v>0</v>
      </c>
      <c r="S183" s="120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0">
        <v>0</v>
      </c>
      <c r="AE183" s="120">
        <v>0</v>
      </c>
      <c r="AF183" s="120">
        <f t="shared" si="122"/>
        <v>0</v>
      </c>
      <c r="AG183" s="120">
        <f t="shared" si="123"/>
        <v>0</v>
      </c>
      <c r="AH183" s="120">
        <f t="shared" si="124"/>
        <v>0</v>
      </c>
      <c r="AI183" s="120">
        <f ca="1">VLOOKUP(eurostat_totals[[#This Row],[energy carrier EUCalc]],$AE$11:$BI$24,COLUMN()-COLUMN($AD$29),FALSE)*eurostat_totals[[#This Row],[2020 1]]</f>
        <v>0</v>
      </c>
      <c r="AJ183" s="120">
        <f ca="1">VLOOKUP(eurostat_totals[[#This Row],[energy carrier EUCalc]],$AE$11:$BI$24,COLUMN()-COLUMN($AD$29),FALSE)*eurostat_totals[[#This Row],[2020 1]]</f>
        <v>0</v>
      </c>
      <c r="AK183" s="120">
        <f ca="1">VLOOKUP(eurostat_totals[[#This Row],[energy carrier EUCalc]],$AE$11:$BI$24,COLUMN()-COLUMN($AD$29),FALSE)*eurostat_totals[[#This Row],[2020 1]]</f>
        <v>0</v>
      </c>
      <c r="AL183" s="120">
        <f ca="1">VLOOKUP(eurostat_totals[[#This Row],[energy carrier EUCalc]],$AE$11:$BI$24,COLUMN()-COLUMN($AD$29),FALSE)*eurostat_totals[[#This Row],[2020 1]]</f>
        <v>0</v>
      </c>
      <c r="AM183" s="120">
        <f ca="1">VLOOKUP(eurostat_totals[[#This Row],[energy carrier EUCalc]],$AE$11:$BI$24,COLUMN()-COLUMN($AD$29),FALSE)*eurostat_totals[[#This Row],[2020 1]]</f>
        <v>0</v>
      </c>
      <c r="AN183" s="120">
        <f ca="1">VLOOKUP(eurostat_totals[[#This Row],[energy carrier EUCalc]],$AE$11:$BI$24,COLUMN()-COLUMN($AD$29),FALSE)*eurostat_totals[[#This Row],[2020 1]]</f>
        <v>0</v>
      </c>
      <c r="AO183" s="120">
        <f>VLOOKUP(eurostat_totals[[#This Row],[energy carrier EUCalc]],$AE$11:$BI$24,COLUMN()-COLUMN($AD$29),FALSE)*eurostat_totals[[#This Row],[2020 1]]</f>
        <v>0</v>
      </c>
      <c r="AP183" s="120">
        <f ca="1">VLOOKUP(eurostat_totals[[#This Row],[energy carrier EUCalc]],$AE$11:$BI$24,COLUMN()-COLUMN($AD$29),FALSE)*eurostat_totals[[#This Row],[2020 1]]</f>
        <v>0</v>
      </c>
      <c r="AQ183" s="120">
        <f ca="1">VLOOKUP(eurostat_totals[[#This Row],[energy carrier EUCalc]],$AE$11:$BI$24,COLUMN()-COLUMN($AD$29),FALSE)*eurostat_totals[[#This Row],[2020 1]]</f>
        <v>0</v>
      </c>
      <c r="AR183" s="117">
        <f ca="1">VLOOKUP(eurostat_totals[[#This Row],[energy carrier EUCalc]],$AE$11:$BI$24,COLUMN()-COLUMN($AD$29),FALSE)*eurostat_totals[[#This Row],[2020 1]]</f>
        <v>0</v>
      </c>
      <c r="AS183" s="117">
        <f ca="1">VLOOKUP(eurostat_totals[[#This Row],[energy carrier EUCalc]],$AE$11:$BI$24,COLUMN()-COLUMN($AD$29),FALSE)*eurostat_totals[[#This Row],[2020 1]]</f>
        <v>0</v>
      </c>
      <c r="AT183" s="117">
        <f ca="1">VLOOKUP(eurostat_totals[[#This Row],[energy carrier EUCalc]],$AE$11:$BI$24,COLUMN()-COLUMN($AD$29),FALSE)*eurostat_totals[[#This Row],[2020 1]]</f>
        <v>0</v>
      </c>
      <c r="AU183" s="117">
        <f ca="1">VLOOKUP(eurostat_totals[[#This Row],[energy carrier EUCalc]],$AE$11:$BI$24,COLUMN()-COLUMN($AD$29),FALSE)*eurostat_totals[[#This Row],[2020 1]]</f>
        <v>0</v>
      </c>
      <c r="AV183" s="117">
        <f>VLOOKUP(eurostat_totals[[#This Row],[energy carrier EUCalc]],$AE$11:$BI$24,COLUMN()-COLUMN($AD$29),FALSE)*eurostat_totals[[#This Row],[2020 1]]</f>
        <v>0</v>
      </c>
      <c r="AW183" s="117">
        <f ca="1">VLOOKUP(eurostat_totals[[#This Row],[energy carrier EUCalc]],$AE$11:$BI$24,COLUMN()-COLUMN($AD$29),FALSE)*eurostat_totals[[#This Row],[2020 1]]</f>
        <v>0</v>
      </c>
      <c r="AX183" s="117">
        <f ca="1">VLOOKUP(eurostat_totals[[#This Row],[energy carrier EUCalc]],$AE$11:$BI$24,COLUMN()-COLUMN($AD$29),FALSE)*eurostat_totals[[#This Row],[2020 1]]</f>
        <v>0</v>
      </c>
      <c r="AY183" s="117">
        <f ca="1">VLOOKUP(eurostat_totals[[#This Row],[energy carrier EUCalc]],$AE$11:$BI$24,COLUMN()-COLUMN($AD$29),FALSE)*eurostat_totals[[#This Row],[2020 1]]</f>
        <v>0</v>
      </c>
      <c r="AZ183" s="117">
        <f ca="1">VLOOKUP(eurostat_totals[[#This Row],[energy carrier EUCalc]],$AE$11:$BI$24,COLUMN()-COLUMN($AD$29),FALSE)*eurostat_totals[[#This Row],[2020 1]]</f>
        <v>0</v>
      </c>
      <c r="BA183" s="117">
        <f ca="1">VLOOKUP(eurostat_totals[[#This Row],[energy carrier EUCalc]],$AE$11:$BI$24,COLUMN()-COLUMN($AD$29),FALSE)*eurostat_totals[[#This Row],[2020 1]]</f>
        <v>0</v>
      </c>
      <c r="BB183" s="117">
        <f ca="1">VLOOKUP(eurostat_totals[[#This Row],[energy carrier EUCalc]],$AE$11:$BI$24,COLUMN()-COLUMN($AD$29),FALSE)*eurostat_totals[[#This Row],[2020 1]]</f>
        <v>0</v>
      </c>
      <c r="BC183" s="117">
        <f>VLOOKUP(eurostat_totals[[#This Row],[energy carrier EUCalc]],$AE$11:$BI$24,COLUMN()-COLUMN($AD$29),FALSE)*eurostat_totals[[#This Row],[2020 1]]</f>
        <v>0</v>
      </c>
      <c r="BD183" s="117">
        <f ca="1">VLOOKUP(eurostat_totals[[#This Row],[energy carrier EUCalc]],$AE$11:$BI$24,COLUMN()-COLUMN($AD$29),FALSE)*eurostat_totals[[#This Row],[2020 1]]</f>
        <v>0</v>
      </c>
      <c r="BE183" s="117">
        <f ca="1">VLOOKUP(eurostat_totals[[#This Row],[energy carrier EUCalc]],$AE$11:$BI$24,COLUMN()-COLUMN($AD$29),FALSE)*eurostat_totals[[#This Row],[2020 1]]</f>
        <v>0</v>
      </c>
      <c r="BF183" s="117">
        <f ca="1">VLOOKUP(eurostat_totals[[#This Row],[energy carrier EUCalc]],$AE$11:$BI$24,COLUMN()-COLUMN($AD$29),FALSE)*eurostat_totals[[#This Row],[2020 1]]</f>
        <v>0</v>
      </c>
      <c r="BG183" s="117">
        <f ca="1">VLOOKUP(eurostat_totals[[#This Row],[energy carrier EUCalc]],$AE$11:$BI$24,COLUMN()-COLUMN($AD$29),FALSE)*eurostat_totals[[#This Row],[2020 1]]</f>
        <v>0</v>
      </c>
      <c r="BH183" s="117">
        <f ca="1">VLOOKUP(eurostat_totals[[#This Row],[energy carrier EUCalc]],$AE$11:$BI$24,COLUMN()-COLUMN($AD$29),FALSE)*eurostat_totals[[#This Row],[2020 1]]</f>
        <v>0</v>
      </c>
      <c r="BI183" s="117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117" t="str">
        <f t="shared" si="125"/>
        <v>heat-geothermalUnited Kingdom</v>
      </c>
      <c r="B184" s="81" t="s">
        <v>40</v>
      </c>
      <c r="C184" t="s">
        <v>4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20">
        <v>0</v>
      </c>
      <c r="V184" s="120">
        <v>0</v>
      </c>
      <c r="W184" s="120">
        <v>0</v>
      </c>
      <c r="X184" s="120">
        <v>0</v>
      </c>
      <c r="Y184" s="120">
        <v>0</v>
      </c>
      <c r="Z184" s="120">
        <v>0</v>
      </c>
      <c r="AA184" s="120">
        <v>0</v>
      </c>
      <c r="AB184" s="120">
        <v>0</v>
      </c>
      <c r="AC184" s="120">
        <v>0</v>
      </c>
      <c r="AD184" s="120">
        <v>0</v>
      </c>
      <c r="AE184" s="120">
        <v>0</v>
      </c>
      <c r="AF184" s="120">
        <f t="shared" si="122"/>
        <v>0</v>
      </c>
      <c r="AG184" s="120">
        <f t="shared" si="123"/>
        <v>0</v>
      </c>
      <c r="AH184" s="120">
        <f t="shared" si="124"/>
        <v>0</v>
      </c>
      <c r="AI184" s="120">
        <f ca="1">VLOOKUP(eurostat_totals[[#This Row],[energy carrier EUCalc]],$AE$11:$BI$24,COLUMN()-COLUMN($AD$29),FALSE)*eurostat_totals[[#This Row],[2020 1]]</f>
        <v>0</v>
      </c>
      <c r="AJ184" s="120">
        <f ca="1">VLOOKUP(eurostat_totals[[#This Row],[energy carrier EUCalc]],$AE$11:$BI$24,COLUMN()-COLUMN($AD$29),FALSE)*eurostat_totals[[#This Row],[2020 1]]</f>
        <v>0</v>
      </c>
      <c r="AK184" s="120">
        <f ca="1">VLOOKUP(eurostat_totals[[#This Row],[energy carrier EUCalc]],$AE$11:$BI$24,COLUMN()-COLUMN($AD$29),FALSE)*eurostat_totals[[#This Row],[2020 1]]</f>
        <v>0</v>
      </c>
      <c r="AL184" s="120">
        <f ca="1">VLOOKUP(eurostat_totals[[#This Row],[energy carrier EUCalc]],$AE$11:$BI$24,COLUMN()-COLUMN($AD$29),FALSE)*eurostat_totals[[#This Row],[2020 1]]</f>
        <v>0</v>
      </c>
      <c r="AM184" s="120">
        <f ca="1">VLOOKUP(eurostat_totals[[#This Row],[energy carrier EUCalc]],$AE$11:$BI$24,COLUMN()-COLUMN($AD$29),FALSE)*eurostat_totals[[#This Row],[2020 1]]</f>
        <v>0</v>
      </c>
      <c r="AN184" s="120">
        <f ca="1">VLOOKUP(eurostat_totals[[#This Row],[energy carrier EUCalc]],$AE$11:$BI$24,COLUMN()-COLUMN($AD$29),FALSE)*eurostat_totals[[#This Row],[2020 1]]</f>
        <v>0</v>
      </c>
      <c r="AO184" s="120">
        <f>VLOOKUP(eurostat_totals[[#This Row],[energy carrier EUCalc]],$AE$11:$BI$24,COLUMN()-COLUMN($AD$29),FALSE)*eurostat_totals[[#This Row],[2020 1]]</f>
        <v>0</v>
      </c>
      <c r="AP184" s="120">
        <f ca="1">VLOOKUP(eurostat_totals[[#This Row],[energy carrier EUCalc]],$AE$11:$BI$24,COLUMN()-COLUMN($AD$29),FALSE)*eurostat_totals[[#This Row],[2020 1]]</f>
        <v>0</v>
      </c>
      <c r="AQ184" s="120">
        <f ca="1">VLOOKUP(eurostat_totals[[#This Row],[energy carrier EUCalc]],$AE$11:$BI$24,COLUMN()-COLUMN($AD$29),FALSE)*eurostat_totals[[#This Row],[2020 1]]</f>
        <v>0</v>
      </c>
      <c r="AR184" s="117">
        <f ca="1">VLOOKUP(eurostat_totals[[#This Row],[energy carrier EUCalc]],$AE$11:$BI$24,COLUMN()-COLUMN($AD$29),FALSE)*eurostat_totals[[#This Row],[2020 1]]</f>
        <v>0</v>
      </c>
      <c r="AS184" s="117">
        <f ca="1">VLOOKUP(eurostat_totals[[#This Row],[energy carrier EUCalc]],$AE$11:$BI$24,COLUMN()-COLUMN($AD$29),FALSE)*eurostat_totals[[#This Row],[2020 1]]</f>
        <v>0</v>
      </c>
      <c r="AT184" s="117">
        <f ca="1">VLOOKUP(eurostat_totals[[#This Row],[energy carrier EUCalc]],$AE$11:$BI$24,COLUMN()-COLUMN($AD$29),FALSE)*eurostat_totals[[#This Row],[2020 1]]</f>
        <v>0</v>
      </c>
      <c r="AU184" s="117">
        <f ca="1">VLOOKUP(eurostat_totals[[#This Row],[energy carrier EUCalc]],$AE$11:$BI$24,COLUMN()-COLUMN($AD$29),FALSE)*eurostat_totals[[#This Row],[2020 1]]</f>
        <v>0</v>
      </c>
      <c r="AV184" s="117">
        <f>VLOOKUP(eurostat_totals[[#This Row],[energy carrier EUCalc]],$AE$11:$BI$24,COLUMN()-COLUMN($AD$29),FALSE)*eurostat_totals[[#This Row],[2020 1]]</f>
        <v>0</v>
      </c>
      <c r="AW184" s="117">
        <f ca="1">VLOOKUP(eurostat_totals[[#This Row],[energy carrier EUCalc]],$AE$11:$BI$24,COLUMN()-COLUMN($AD$29),FALSE)*eurostat_totals[[#This Row],[2020 1]]</f>
        <v>0</v>
      </c>
      <c r="AX184" s="117">
        <f ca="1">VLOOKUP(eurostat_totals[[#This Row],[energy carrier EUCalc]],$AE$11:$BI$24,COLUMN()-COLUMN($AD$29),FALSE)*eurostat_totals[[#This Row],[2020 1]]</f>
        <v>0</v>
      </c>
      <c r="AY184" s="117">
        <f ca="1">VLOOKUP(eurostat_totals[[#This Row],[energy carrier EUCalc]],$AE$11:$BI$24,COLUMN()-COLUMN($AD$29),FALSE)*eurostat_totals[[#This Row],[2020 1]]</f>
        <v>0</v>
      </c>
      <c r="AZ184" s="117">
        <f ca="1">VLOOKUP(eurostat_totals[[#This Row],[energy carrier EUCalc]],$AE$11:$BI$24,COLUMN()-COLUMN($AD$29),FALSE)*eurostat_totals[[#This Row],[2020 1]]</f>
        <v>0</v>
      </c>
      <c r="BA184" s="117">
        <f ca="1">VLOOKUP(eurostat_totals[[#This Row],[energy carrier EUCalc]],$AE$11:$BI$24,COLUMN()-COLUMN($AD$29),FALSE)*eurostat_totals[[#This Row],[2020 1]]</f>
        <v>0</v>
      </c>
      <c r="BB184" s="117">
        <f ca="1">VLOOKUP(eurostat_totals[[#This Row],[energy carrier EUCalc]],$AE$11:$BI$24,COLUMN()-COLUMN($AD$29),FALSE)*eurostat_totals[[#This Row],[2020 1]]</f>
        <v>0</v>
      </c>
      <c r="BC184" s="117">
        <f>VLOOKUP(eurostat_totals[[#This Row],[energy carrier EUCalc]],$AE$11:$BI$24,COLUMN()-COLUMN($AD$29),FALSE)*eurostat_totals[[#This Row],[2020 1]]</f>
        <v>0</v>
      </c>
      <c r="BD184" s="117">
        <f ca="1">VLOOKUP(eurostat_totals[[#This Row],[energy carrier EUCalc]],$AE$11:$BI$24,COLUMN()-COLUMN($AD$29),FALSE)*eurostat_totals[[#This Row],[2020 1]]</f>
        <v>0</v>
      </c>
      <c r="BE184" s="117">
        <f ca="1">VLOOKUP(eurostat_totals[[#This Row],[energy carrier EUCalc]],$AE$11:$BI$24,COLUMN()-COLUMN($AD$29),FALSE)*eurostat_totals[[#This Row],[2020 1]]</f>
        <v>0</v>
      </c>
      <c r="BF184" s="117">
        <f ca="1">VLOOKUP(eurostat_totals[[#This Row],[energy carrier EUCalc]],$AE$11:$BI$24,COLUMN()-COLUMN($AD$29),FALSE)*eurostat_totals[[#This Row],[2020 1]]</f>
        <v>0</v>
      </c>
      <c r="BG184" s="117">
        <f ca="1">VLOOKUP(eurostat_totals[[#This Row],[energy carrier EUCalc]],$AE$11:$BI$24,COLUMN()-COLUMN($AD$29),FALSE)*eurostat_totals[[#This Row],[2020 1]]</f>
        <v>0</v>
      </c>
      <c r="BH184" s="117">
        <f ca="1">VLOOKUP(eurostat_totals[[#This Row],[energy carrier EUCalc]],$AE$11:$BI$24,COLUMN()-COLUMN($AD$29),FALSE)*eurostat_totals[[#This Row],[2020 1]]</f>
        <v>0</v>
      </c>
      <c r="BI184" s="117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117" t="str">
        <f t="shared" si="125"/>
        <v>heat-nuclearAustria</v>
      </c>
      <c r="B185" s="6" t="s">
        <v>75</v>
      </c>
      <c r="C185" t="s">
        <v>12</v>
      </c>
      <c r="D185" s="120">
        <v>0</v>
      </c>
      <c r="E185" s="120">
        <v>0</v>
      </c>
      <c r="F185" s="120">
        <v>0</v>
      </c>
      <c r="G185" s="120">
        <v>0</v>
      </c>
      <c r="H185" s="120">
        <v>0</v>
      </c>
      <c r="I185" s="120">
        <v>0</v>
      </c>
      <c r="J185" s="120">
        <v>0</v>
      </c>
      <c r="K185" s="120">
        <v>0</v>
      </c>
      <c r="L185" s="120">
        <v>0</v>
      </c>
      <c r="M185" s="120">
        <v>0</v>
      </c>
      <c r="N185" s="120">
        <v>0</v>
      </c>
      <c r="O185" s="120">
        <v>0</v>
      </c>
      <c r="P185" s="120">
        <v>0</v>
      </c>
      <c r="Q185" s="120">
        <v>0</v>
      </c>
      <c r="R185" s="120">
        <v>0</v>
      </c>
      <c r="S185" s="120">
        <v>0</v>
      </c>
      <c r="T185" s="120">
        <v>0</v>
      </c>
      <c r="U185" s="120">
        <v>0</v>
      </c>
      <c r="V185" s="120">
        <v>0</v>
      </c>
      <c r="W185" s="120">
        <v>0</v>
      </c>
      <c r="X185" s="120">
        <v>0</v>
      </c>
      <c r="Y185" s="120">
        <v>0</v>
      </c>
      <c r="Z185" s="120">
        <v>0</v>
      </c>
      <c r="AA185" s="120">
        <v>0</v>
      </c>
      <c r="AB185" s="120">
        <v>0</v>
      </c>
      <c r="AC185" s="120">
        <v>0</v>
      </c>
      <c r="AD185" s="120">
        <v>0</v>
      </c>
      <c r="AE185" s="120">
        <v>0</v>
      </c>
      <c r="AF185" s="120">
        <f t="shared" si="122"/>
        <v>0</v>
      </c>
      <c r="AG185" s="120">
        <f t="shared" si="123"/>
        <v>0</v>
      </c>
      <c r="AH185" s="120">
        <f t="shared" si="124"/>
        <v>0</v>
      </c>
      <c r="AI185" s="120">
        <f ca="1">VLOOKUP(eurostat_totals[[#This Row],[energy carrier EUCalc]],$AE$11:$BI$24,COLUMN()-COLUMN($AD$29),FALSE)*eurostat_totals[[#This Row],[2020 1]]</f>
        <v>0</v>
      </c>
      <c r="AJ185" s="120">
        <f ca="1">VLOOKUP(eurostat_totals[[#This Row],[energy carrier EUCalc]],$AE$11:$BI$24,COLUMN()-COLUMN($AD$29),FALSE)*eurostat_totals[[#This Row],[2020 1]]</f>
        <v>0</v>
      </c>
      <c r="AK185" s="120">
        <f ca="1">VLOOKUP(eurostat_totals[[#This Row],[energy carrier EUCalc]],$AE$11:$BI$24,COLUMN()-COLUMN($AD$29),FALSE)*eurostat_totals[[#This Row],[2020 1]]</f>
        <v>0</v>
      </c>
      <c r="AL185" s="120">
        <f ca="1">VLOOKUP(eurostat_totals[[#This Row],[energy carrier EUCalc]],$AE$11:$BI$24,COLUMN()-COLUMN($AD$29),FALSE)*eurostat_totals[[#This Row],[2020 1]]</f>
        <v>0</v>
      </c>
      <c r="AM185" s="120">
        <f ca="1">VLOOKUP(eurostat_totals[[#This Row],[energy carrier EUCalc]],$AE$11:$BI$24,COLUMN()-COLUMN($AD$29),FALSE)*eurostat_totals[[#This Row],[2020 1]]</f>
        <v>0</v>
      </c>
      <c r="AN185" s="120">
        <f ca="1">VLOOKUP(eurostat_totals[[#This Row],[energy carrier EUCalc]],$AE$11:$BI$24,COLUMN()-COLUMN($AD$29),FALSE)*eurostat_totals[[#This Row],[2020 1]]</f>
        <v>0</v>
      </c>
      <c r="AO185" s="120">
        <f>VLOOKUP(eurostat_totals[[#This Row],[energy carrier EUCalc]],$AE$11:$BI$24,COLUMN()-COLUMN($AD$29),FALSE)*eurostat_totals[[#This Row],[2020 1]]</f>
        <v>0</v>
      </c>
      <c r="AP185" s="120">
        <f ca="1">VLOOKUP(eurostat_totals[[#This Row],[energy carrier EUCalc]],$AE$11:$BI$24,COLUMN()-COLUMN($AD$29),FALSE)*eurostat_totals[[#This Row],[2020 1]]</f>
        <v>0</v>
      </c>
      <c r="AQ185" s="120">
        <f ca="1">VLOOKUP(eurostat_totals[[#This Row],[energy carrier EUCalc]],$AE$11:$BI$24,COLUMN()-COLUMN($AD$29),FALSE)*eurostat_totals[[#This Row],[2020 1]]</f>
        <v>0</v>
      </c>
      <c r="AR185" s="117">
        <f ca="1">VLOOKUP(eurostat_totals[[#This Row],[energy carrier EUCalc]],$AE$11:$BI$24,COLUMN()-COLUMN($AD$29),FALSE)*eurostat_totals[[#This Row],[2020 1]]</f>
        <v>0</v>
      </c>
      <c r="AS185" s="117">
        <f ca="1">VLOOKUP(eurostat_totals[[#This Row],[energy carrier EUCalc]],$AE$11:$BI$24,COLUMN()-COLUMN($AD$29),FALSE)*eurostat_totals[[#This Row],[2020 1]]</f>
        <v>0</v>
      </c>
      <c r="AT185" s="117">
        <f ca="1">VLOOKUP(eurostat_totals[[#This Row],[energy carrier EUCalc]],$AE$11:$BI$24,COLUMN()-COLUMN($AD$29),FALSE)*eurostat_totals[[#This Row],[2020 1]]</f>
        <v>0</v>
      </c>
      <c r="AU185" s="117">
        <f ca="1">VLOOKUP(eurostat_totals[[#This Row],[energy carrier EUCalc]],$AE$11:$BI$24,COLUMN()-COLUMN($AD$29),FALSE)*eurostat_totals[[#This Row],[2020 1]]</f>
        <v>0</v>
      </c>
      <c r="AV185" s="117">
        <f>VLOOKUP(eurostat_totals[[#This Row],[energy carrier EUCalc]],$AE$11:$BI$24,COLUMN()-COLUMN($AD$29),FALSE)*eurostat_totals[[#This Row],[2020 1]]</f>
        <v>0</v>
      </c>
      <c r="AW185" s="117">
        <f ca="1">VLOOKUP(eurostat_totals[[#This Row],[energy carrier EUCalc]],$AE$11:$BI$24,COLUMN()-COLUMN($AD$29),FALSE)*eurostat_totals[[#This Row],[2020 1]]</f>
        <v>0</v>
      </c>
      <c r="AX185" s="117">
        <f ca="1">VLOOKUP(eurostat_totals[[#This Row],[energy carrier EUCalc]],$AE$11:$BI$24,COLUMN()-COLUMN($AD$29),FALSE)*eurostat_totals[[#This Row],[2020 1]]</f>
        <v>0</v>
      </c>
      <c r="AY185" s="117">
        <f ca="1">VLOOKUP(eurostat_totals[[#This Row],[energy carrier EUCalc]],$AE$11:$BI$24,COLUMN()-COLUMN($AD$29),FALSE)*eurostat_totals[[#This Row],[2020 1]]</f>
        <v>0</v>
      </c>
      <c r="AZ185" s="117">
        <f ca="1">VLOOKUP(eurostat_totals[[#This Row],[energy carrier EUCalc]],$AE$11:$BI$24,COLUMN()-COLUMN($AD$29),FALSE)*eurostat_totals[[#This Row],[2020 1]]</f>
        <v>0</v>
      </c>
      <c r="BA185" s="117">
        <f ca="1">VLOOKUP(eurostat_totals[[#This Row],[energy carrier EUCalc]],$AE$11:$BI$24,COLUMN()-COLUMN($AD$29),FALSE)*eurostat_totals[[#This Row],[2020 1]]</f>
        <v>0</v>
      </c>
      <c r="BB185" s="117">
        <f ca="1">VLOOKUP(eurostat_totals[[#This Row],[energy carrier EUCalc]],$AE$11:$BI$24,COLUMN()-COLUMN($AD$29),FALSE)*eurostat_totals[[#This Row],[2020 1]]</f>
        <v>0</v>
      </c>
      <c r="BC185" s="117">
        <f>VLOOKUP(eurostat_totals[[#This Row],[energy carrier EUCalc]],$AE$11:$BI$24,COLUMN()-COLUMN($AD$29),FALSE)*eurostat_totals[[#This Row],[2020 1]]</f>
        <v>0</v>
      </c>
      <c r="BD185" s="117">
        <f ca="1">VLOOKUP(eurostat_totals[[#This Row],[energy carrier EUCalc]],$AE$11:$BI$24,COLUMN()-COLUMN($AD$29),FALSE)*eurostat_totals[[#This Row],[2020 1]]</f>
        <v>0</v>
      </c>
      <c r="BE185" s="117">
        <f ca="1">VLOOKUP(eurostat_totals[[#This Row],[energy carrier EUCalc]],$AE$11:$BI$24,COLUMN()-COLUMN($AD$29),FALSE)*eurostat_totals[[#This Row],[2020 1]]</f>
        <v>0</v>
      </c>
      <c r="BF185" s="117">
        <f ca="1">VLOOKUP(eurostat_totals[[#This Row],[energy carrier EUCalc]],$AE$11:$BI$24,COLUMN()-COLUMN($AD$29),FALSE)*eurostat_totals[[#This Row],[2020 1]]</f>
        <v>0</v>
      </c>
      <c r="BG185" s="117">
        <f ca="1">VLOOKUP(eurostat_totals[[#This Row],[energy carrier EUCalc]],$AE$11:$BI$24,COLUMN()-COLUMN($AD$29),FALSE)*eurostat_totals[[#This Row],[2020 1]]</f>
        <v>0</v>
      </c>
      <c r="BH185" s="117">
        <f ca="1">VLOOKUP(eurostat_totals[[#This Row],[energy carrier EUCalc]],$AE$11:$BI$24,COLUMN()-COLUMN($AD$29),FALSE)*eurostat_totals[[#This Row],[2020 1]]</f>
        <v>0</v>
      </c>
      <c r="BI185" s="117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117" t="str">
        <f t="shared" si="125"/>
        <v>heat-nuclearBelgium</v>
      </c>
      <c r="B186" s="6" t="s">
        <v>75</v>
      </c>
      <c r="C186" t="s">
        <v>1</v>
      </c>
      <c r="D186" s="120">
        <v>0</v>
      </c>
      <c r="E186" s="120">
        <v>0</v>
      </c>
      <c r="F186" s="120">
        <v>0</v>
      </c>
      <c r="G186" s="120">
        <v>0</v>
      </c>
      <c r="H186" s="120">
        <v>0</v>
      </c>
      <c r="I186" s="120">
        <v>0</v>
      </c>
      <c r="J186" s="120">
        <v>0</v>
      </c>
      <c r="K186" s="120">
        <v>0</v>
      </c>
      <c r="L186" s="120">
        <v>0</v>
      </c>
      <c r="M186" s="120">
        <v>0</v>
      </c>
      <c r="N186" s="120">
        <v>0</v>
      </c>
      <c r="O186" s="120">
        <v>0</v>
      </c>
      <c r="P186" s="120">
        <v>0</v>
      </c>
      <c r="Q186" s="120">
        <v>0</v>
      </c>
      <c r="R186" s="120">
        <v>0</v>
      </c>
      <c r="S186" s="120">
        <v>0</v>
      </c>
      <c r="T186" s="120">
        <v>0</v>
      </c>
      <c r="U186" s="120">
        <v>0</v>
      </c>
      <c r="V186" s="120">
        <v>0</v>
      </c>
      <c r="W186" s="120">
        <v>0</v>
      </c>
      <c r="X186" s="120">
        <v>0</v>
      </c>
      <c r="Y186" s="120">
        <v>0</v>
      </c>
      <c r="Z186" s="120">
        <v>0</v>
      </c>
      <c r="AA186" s="120">
        <v>0</v>
      </c>
      <c r="AB186" s="120">
        <v>0</v>
      </c>
      <c r="AC186" s="120">
        <v>0</v>
      </c>
      <c r="AD186" s="120">
        <v>0</v>
      </c>
      <c r="AE186" s="120">
        <v>0</v>
      </c>
      <c r="AF186" s="120">
        <f t="shared" si="122"/>
        <v>0</v>
      </c>
      <c r="AG186" s="120">
        <f t="shared" si="123"/>
        <v>0</v>
      </c>
      <c r="AH186" s="120">
        <f t="shared" si="124"/>
        <v>0</v>
      </c>
      <c r="AI186" s="120">
        <f ca="1">VLOOKUP(eurostat_totals[[#This Row],[energy carrier EUCalc]],$AE$11:$BI$24,COLUMN()-COLUMN($AD$29),FALSE)*eurostat_totals[[#This Row],[2020 1]]</f>
        <v>0</v>
      </c>
      <c r="AJ186" s="120">
        <f ca="1">VLOOKUP(eurostat_totals[[#This Row],[energy carrier EUCalc]],$AE$11:$BI$24,COLUMN()-COLUMN($AD$29),FALSE)*eurostat_totals[[#This Row],[2020 1]]</f>
        <v>0</v>
      </c>
      <c r="AK186" s="120">
        <f ca="1">VLOOKUP(eurostat_totals[[#This Row],[energy carrier EUCalc]],$AE$11:$BI$24,COLUMN()-COLUMN($AD$29),FALSE)*eurostat_totals[[#This Row],[2020 1]]</f>
        <v>0</v>
      </c>
      <c r="AL186" s="120">
        <f ca="1">VLOOKUP(eurostat_totals[[#This Row],[energy carrier EUCalc]],$AE$11:$BI$24,COLUMN()-COLUMN($AD$29),FALSE)*eurostat_totals[[#This Row],[2020 1]]</f>
        <v>0</v>
      </c>
      <c r="AM186" s="120">
        <f ca="1">VLOOKUP(eurostat_totals[[#This Row],[energy carrier EUCalc]],$AE$11:$BI$24,COLUMN()-COLUMN($AD$29),FALSE)*eurostat_totals[[#This Row],[2020 1]]</f>
        <v>0</v>
      </c>
      <c r="AN186" s="120">
        <f ca="1">VLOOKUP(eurostat_totals[[#This Row],[energy carrier EUCalc]],$AE$11:$BI$24,COLUMN()-COLUMN($AD$29),FALSE)*eurostat_totals[[#This Row],[2020 1]]</f>
        <v>0</v>
      </c>
      <c r="AO186" s="120">
        <f>VLOOKUP(eurostat_totals[[#This Row],[energy carrier EUCalc]],$AE$11:$BI$24,COLUMN()-COLUMN($AD$29),FALSE)*eurostat_totals[[#This Row],[2020 1]]</f>
        <v>0</v>
      </c>
      <c r="AP186" s="120">
        <f ca="1">VLOOKUP(eurostat_totals[[#This Row],[energy carrier EUCalc]],$AE$11:$BI$24,COLUMN()-COLUMN($AD$29),FALSE)*eurostat_totals[[#This Row],[2020 1]]</f>
        <v>0</v>
      </c>
      <c r="AQ186" s="120">
        <f ca="1">VLOOKUP(eurostat_totals[[#This Row],[energy carrier EUCalc]],$AE$11:$BI$24,COLUMN()-COLUMN($AD$29),FALSE)*eurostat_totals[[#This Row],[2020 1]]</f>
        <v>0</v>
      </c>
      <c r="AR186" s="117">
        <f ca="1">VLOOKUP(eurostat_totals[[#This Row],[energy carrier EUCalc]],$AE$11:$BI$24,COLUMN()-COLUMN($AD$29),FALSE)*eurostat_totals[[#This Row],[2020 1]]</f>
        <v>0</v>
      </c>
      <c r="AS186" s="117">
        <f ca="1">VLOOKUP(eurostat_totals[[#This Row],[energy carrier EUCalc]],$AE$11:$BI$24,COLUMN()-COLUMN($AD$29),FALSE)*eurostat_totals[[#This Row],[2020 1]]</f>
        <v>0</v>
      </c>
      <c r="AT186" s="117">
        <f ca="1">VLOOKUP(eurostat_totals[[#This Row],[energy carrier EUCalc]],$AE$11:$BI$24,COLUMN()-COLUMN($AD$29),FALSE)*eurostat_totals[[#This Row],[2020 1]]</f>
        <v>0</v>
      </c>
      <c r="AU186" s="117">
        <f ca="1">VLOOKUP(eurostat_totals[[#This Row],[energy carrier EUCalc]],$AE$11:$BI$24,COLUMN()-COLUMN($AD$29),FALSE)*eurostat_totals[[#This Row],[2020 1]]</f>
        <v>0</v>
      </c>
      <c r="AV186" s="117">
        <f>VLOOKUP(eurostat_totals[[#This Row],[energy carrier EUCalc]],$AE$11:$BI$24,COLUMN()-COLUMN($AD$29),FALSE)*eurostat_totals[[#This Row],[2020 1]]</f>
        <v>0</v>
      </c>
      <c r="AW186" s="117">
        <f ca="1">VLOOKUP(eurostat_totals[[#This Row],[energy carrier EUCalc]],$AE$11:$BI$24,COLUMN()-COLUMN($AD$29),FALSE)*eurostat_totals[[#This Row],[2020 1]]</f>
        <v>0</v>
      </c>
      <c r="AX186" s="117">
        <f ca="1">VLOOKUP(eurostat_totals[[#This Row],[energy carrier EUCalc]],$AE$11:$BI$24,COLUMN()-COLUMN($AD$29),FALSE)*eurostat_totals[[#This Row],[2020 1]]</f>
        <v>0</v>
      </c>
      <c r="AY186" s="117">
        <f ca="1">VLOOKUP(eurostat_totals[[#This Row],[energy carrier EUCalc]],$AE$11:$BI$24,COLUMN()-COLUMN($AD$29),FALSE)*eurostat_totals[[#This Row],[2020 1]]</f>
        <v>0</v>
      </c>
      <c r="AZ186" s="117">
        <f ca="1">VLOOKUP(eurostat_totals[[#This Row],[energy carrier EUCalc]],$AE$11:$BI$24,COLUMN()-COLUMN($AD$29),FALSE)*eurostat_totals[[#This Row],[2020 1]]</f>
        <v>0</v>
      </c>
      <c r="BA186" s="117">
        <f ca="1">VLOOKUP(eurostat_totals[[#This Row],[energy carrier EUCalc]],$AE$11:$BI$24,COLUMN()-COLUMN($AD$29),FALSE)*eurostat_totals[[#This Row],[2020 1]]</f>
        <v>0</v>
      </c>
      <c r="BB186" s="117">
        <f ca="1">VLOOKUP(eurostat_totals[[#This Row],[energy carrier EUCalc]],$AE$11:$BI$24,COLUMN()-COLUMN($AD$29),FALSE)*eurostat_totals[[#This Row],[2020 1]]</f>
        <v>0</v>
      </c>
      <c r="BC186" s="117">
        <f>VLOOKUP(eurostat_totals[[#This Row],[energy carrier EUCalc]],$AE$11:$BI$24,COLUMN()-COLUMN($AD$29),FALSE)*eurostat_totals[[#This Row],[2020 1]]</f>
        <v>0</v>
      </c>
      <c r="BD186" s="117">
        <f ca="1">VLOOKUP(eurostat_totals[[#This Row],[energy carrier EUCalc]],$AE$11:$BI$24,COLUMN()-COLUMN($AD$29),FALSE)*eurostat_totals[[#This Row],[2020 1]]</f>
        <v>0</v>
      </c>
      <c r="BE186" s="117">
        <f ca="1">VLOOKUP(eurostat_totals[[#This Row],[energy carrier EUCalc]],$AE$11:$BI$24,COLUMN()-COLUMN($AD$29),FALSE)*eurostat_totals[[#This Row],[2020 1]]</f>
        <v>0</v>
      </c>
      <c r="BF186" s="117">
        <f ca="1">VLOOKUP(eurostat_totals[[#This Row],[energy carrier EUCalc]],$AE$11:$BI$24,COLUMN()-COLUMN($AD$29),FALSE)*eurostat_totals[[#This Row],[2020 1]]</f>
        <v>0</v>
      </c>
      <c r="BG186" s="117">
        <f ca="1">VLOOKUP(eurostat_totals[[#This Row],[energy carrier EUCalc]],$AE$11:$BI$24,COLUMN()-COLUMN($AD$29),FALSE)*eurostat_totals[[#This Row],[2020 1]]</f>
        <v>0</v>
      </c>
      <c r="BH186" s="117">
        <f ca="1">VLOOKUP(eurostat_totals[[#This Row],[energy carrier EUCalc]],$AE$11:$BI$24,COLUMN()-COLUMN($AD$29),FALSE)*eurostat_totals[[#This Row],[2020 1]]</f>
        <v>0</v>
      </c>
      <c r="BI186" s="117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117" t="str">
        <f t="shared" si="125"/>
        <v>heat-nuclearBulgaria</v>
      </c>
      <c r="B187" s="6" t="s">
        <v>75</v>
      </c>
      <c r="C187" t="s">
        <v>19</v>
      </c>
      <c r="D187" s="120">
        <v>0</v>
      </c>
      <c r="E187" s="120">
        <v>0</v>
      </c>
      <c r="F187" s="120">
        <v>0</v>
      </c>
      <c r="G187" s="120">
        <v>0</v>
      </c>
      <c r="H187" s="120">
        <v>0</v>
      </c>
      <c r="I187" s="120">
        <v>0</v>
      </c>
      <c r="J187" s="120">
        <v>0</v>
      </c>
      <c r="K187" s="120">
        <v>0</v>
      </c>
      <c r="L187" s="120">
        <v>0</v>
      </c>
      <c r="M187" s="120">
        <v>0</v>
      </c>
      <c r="N187" s="120">
        <v>0</v>
      </c>
      <c r="O187" s="120">
        <v>0</v>
      </c>
      <c r="P187" s="120">
        <v>0</v>
      </c>
      <c r="Q187" s="120">
        <v>0</v>
      </c>
      <c r="R187" s="120">
        <v>0</v>
      </c>
      <c r="S187" s="120">
        <v>0</v>
      </c>
      <c r="T187" s="120">
        <v>0</v>
      </c>
      <c r="U187" s="120">
        <v>0</v>
      </c>
      <c r="V187" s="120">
        <v>0</v>
      </c>
      <c r="W187" s="120">
        <v>0</v>
      </c>
      <c r="X187" s="120">
        <v>0</v>
      </c>
      <c r="Y187" s="120">
        <v>0</v>
      </c>
      <c r="Z187" s="120">
        <v>0</v>
      </c>
      <c r="AA187" s="120">
        <v>0</v>
      </c>
      <c r="AB187" s="120">
        <v>0</v>
      </c>
      <c r="AC187" s="120">
        <v>0</v>
      </c>
      <c r="AD187" s="120">
        <v>0</v>
      </c>
      <c r="AE187" s="120">
        <v>0</v>
      </c>
      <c r="AF187" s="120">
        <f t="shared" si="122"/>
        <v>0</v>
      </c>
      <c r="AG187" s="120">
        <f t="shared" si="123"/>
        <v>0</v>
      </c>
      <c r="AH187" s="120">
        <f t="shared" si="124"/>
        <v>0</v>
      </c>
      <c r="AI187" s="120">
        <f ca="1">VLOOKUP(eurostat_totals[[#This Row],[energy carrier EUCalc]],$AE$11:$BI$24,COLUMN()-COLUMN($AD$29),FALSE)*eurostat_totals[[#This Row],[2020 1]]</f>
        <v>0</v>
      </c>
      <c r="AJ187" s="120">
        <f ca="1">VLOOKUP(eurostat_totals[[#This Row],[energy carrier EUCalc]],$AE$11:$BI$24,COLUMN()-COLUMN($AD$29),FALSE)*eurostat_totals[[#This Row],[2020 1]]</f>
        <v>0</v>
      </c>
      <c r="AK187" s="120">
        <f ca="1">VLOOKUP(eurostat_totals[[#This Row],[energy carrier EUCalc]],$AE$11:$BI$24,COLUMN()-COLUMN($AD$29),FALSE)*eurostat_totals[[#This Row],[2020 1]]</f>
        <v>0</v>
      </c>
      <c r="AL187" s="120">
        <f ca="1">VLOOKUP(eurostat_totals[[#This Row],[energy carrier EUCalc]],$AE$11:$BI$24,COLUMN()-COLUMN($AD$29),FALSE)*eurostat_totals[[#This Row],[2020 1]]</f>
        <v>0</v>
      </c>
      <c r="AM187" s="120">
        <f ca="1">VLOOKUP(eurostat_totals[[#This Row],[energy carrier EUCalc]],$AE$11:$BI$24,COLUMN()-COLUMN($AD$29),FALSE)*eurostat_totals[[#This Row],[2020 1]]</f>
        <v>0</v>
      </c>
      <c r="AN187" s="120">
        <f ca="1">VLOOKUP(eurostat_totals[[#This Row],[energy carrier EUCalc]],$AE$11:$BI$24,COLUMN()-COLUMN($AD$29),FALSE)*eurostat_totals[[#This Row],[2020 1]]</f>
        <v>0</v>
      </c>
      <c r="AO187" s="120">
        <f>VLOOKUP(eurostat_totals[[#This Row],[energy carrier EUCalc]],$AE$11:$BI$24,COLUMN()-COLUMN($AD$29),FALSE)*eurostat_totals[[#This Row],[2020 1]]</f>
        <v>0</v>
      </c>
      <c r="AP187" s="120">
        <f ca="1">VLOOKUP(eurostat_totals[[#This Row],[energy carrier EUCalc]],$AE$11:$BI$24,COLUMN()-COLUMN($AD$29),FALSE)*eurostat_totals[[#This Row],[2020 1]]</f>
        <v>0</v>
      </c>
      <c r="AQ187" s="120">
        <f ca="1">VLOOKUP(eurostat_totals[[#This Row],[energy carrier EUCalc]],$AE$11:$BI$24,COLUMN()-COLUMN($AD$29),FALSE)*eurostat_totals[[#This Row],[2020 1]]</f>
        <v>0</v>
      </c>
      <c r="AR187" s="117">
        <f ca="1">VLOOKUP(eurostat_totals[[#This Row],[energy carrier EUCalc]],$AE$11:$BI$24,COLUMN()-COLUMN($AD$29),FALSE)*eurostat_totals[[#This Row],[2020 1]]</f>
        <v>0</v>
      </c>
      <c r="AS187" s="117">
        <f ca="1">VLOOKUP(eurostat_totals[[#This Row],[energy carrier EUCalc]],$AE$11:$BI$24,COLUMN()-COLUMN($AD$29),FALSE)*eurostat_totals[[#This Row],[2020 1]]</f>
        <v>0</v>
      </c>
      <c r="AT187" s="117">
        <f ca="1">VLOOKUP(eurostat_totals[[#This Row],[energy carrier EUCalc]],$AE$11:$BI$24,COLUMN()-COLUMN($AD$29),FALSE)*eurostat_totals[[#This Row],[2020 1]]</f>
        <v>0</v>
      </c>
      <c r="AU187" s="117">
        <f ca="1">VLOOKUP(eurostat_totals[[#This Row],[energy carrier EUCalc]],$AE$11:$BI$24,COLUMN()-COLUMN($AD$29),FALSE)*eurostat_totals[[#This Row],[2020 1]]</f>
        <v>0</v>
      </c>
      <c r="AV187" s="117">
        <f>VLOOKUP(eurostat_totals[[#This Row],[energy carrier EUCalc]],$AE$11:$BI$24,COLUMN()-COLUMN($AD$29),FALSE)*eurostat_totals[[#This Row],[2020 1]]</f>
        <v>0</v>
      </c>
      <c r="AW187" s="117">
        <f ca="1">VLOOKUP(eurostat_totals[[#This Row],[energy carrier EUCalc]],$AE$11:$BI$24,COLUMN()-COLUMN($AD$29),FALSE)*eurostat_totals[[#This Row],[2020 1]]</f>
        <v>0</v>
      </c>
      <c r="AX187" s="117">
        <f ca="1">VLOOKUP(eurostat_totals[[#This Row],[energy carrier EUCalc]],$AE$11:$BI$24,COLUMN()-COLUMN($AD$29),FALSE)*eurostat_totals[[#This Row],[2020 1]]</f>
        <v>0</v>
      </c>
      <c r="AY187" s="117">
        <f ca="1">VLOOKUP(eurostat_totals[[#This Row],[energy carrier EUCalc]],$AE$11:$BI$24,COLUMN()-COLUMN($AD$29),FALSE)*eurostat_totals[[#This Row],[2020 1]]</f>
        <v>0</v>
      </c>
      <c r="AZ187" s="117">
        <f ca="1">VLOOKUP(eurostat_totals[[#This Row],[energy carrier EUCalc]],$AE$11:$BI$24,COLUMN()-COLUMN($AD$29),FALSE)*eurostat_totals[[#This Row],[2020 1]]</f>
        <v>0</v>
      </c>
      <c r="BA187" s="117">
        <f ca="1">VLOOKUP(eurostat_totals[[#This Row],[energy carrier EUCalc]],$AE$11:$BI$24,COLUMN()-COLUMN($AD$29),FALSE)*eurostat_totals[[#This Row],[2020 1]]</f>
        <v>0</v>
      </c>
      <c r="BB187" s="117">
        <f ca="1">VLOOKUP(eurostat_totals[[#This Row],[energy carrier EUCalc]],$AE$11:$BI$24,COLUMN()-COLUMN($AD$29),FALSE)*eurostat_totals[[#This Row],[2020 1]]</f>
        <v>0</v>
      </c>
      <c r="BC187" s="117">
        <f>VLOOKUP(eurostat_totals[[#This Row],[energy carrier EUCalc]],$AE$11:$BI$24,COLUMN()-COLUMN($AD$29),FALSE)*eurostat_totals[[#This Row],[2020 1]]</f>
        <v>0</v>
      </c>
      <c r="BD187" s="117">
        <f ca="1">VLOOKUP(eurostat_totals[[#This Row],[energy carrier EUCalc]],$AE$11:$BI$24,COLUMN()-COLUMN($AD$29),FALSE)*eurostat_totals[[#This Row],[2020 1]]</f>
        <v>0</v>
      </c>
      <c r="BE187" s="117">
        <f ca="1">VLOOKUP(eurostat_totals[[#This Row],[energy carrier EUCalc]],$AE$11:$BI$24,COLUMN()-COLUMN($AD$29),FALSE)*eurostat_totals[[#This Row],[2020 1]]</f>
        <v>0</v>
      </c>
      <c r="BF187" s="117">
        <f ca="1">VLOOKUP(eurostat_totals[[#This Row],[energy carrier EUCalc]],$AE$11:$BI$24,COLUMN()-COLUMN($AD$29),FALSE)*eurostat_totals[[#This Row],[2020 1]]</f>
        <v>0</v>
      </c>
      <c r="BG187" s="117">
        <f ca="1">VLOOKUP(eurostat_totals[[#This Row],[energy carrier EUCalc]],$AE$11:$BI$24,COLUMN()-COLUMN($AD$29),FALSE)*eurostat_totals[[#This Row],[2020 1]]</f>
        <v>0</v>
      </c>
      <c r="BH187" s="117">
        <f ca="1">VLOOKUP(eurostat_totals[[#This Row],[energy carrier EUCalc]],$AE$11:$BI$24,COLUMN()-COLUMN($AD$29),FALSE)*eurostat_totals[[#This Row],[2020 1]]</f>
        <v>0</v>
      </c>
      <c r="BI187" s="117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117" t="str">
        <f t="shared" si="125"/>
        <v>heat-nuclearCroatia</v>
      </c>
      <c r="B188" s="6" t="s">
        <v>75</v>
      </c>
      <c r="C188" t="s">
        <v>22</v>
      </c>
      <c r="D188" s="120">
        <v>0</v>
      </c>
      <c r="E188" s="120">
        <v>0</v>
      </c>
      <c r="F188" s="120">
        <v>0</v>
      </c>
      <c r="G188" s="120">
        <v>0</v>
      </c>
      <c r="H188" s="120">
        <v>0</v>
      </c>
      <c r="I188" s="120">
        <v>0</v>
      </c>
      <c r="J188" s="120">
        <v>0</v>
      </c>
      <c r="K188" s="120">
        <v>0</v>
      </c>
      <c r="L188" s="120">
        <v>0</v>
      </c>
      <c r="M188" s="120">
        <v>0</v>
      </c>
      <c r="N188" s="120">
        <v>0</v>
      </c>
      <c r="O188" s="120">
        <v>0</v>
      </c>
      <c r="P188" s="120">
        <v>0</v>
      </c>
      <c r="Q188" s="120">
        <v>0</v>
      </c>
      <c r="R188" s="120">
        <v>0</v>
      </c>
      <c r="S188" s="120">
        <v>0</v>
      </c>
      <c r="T188" s="120">
        <v>0</v>
      </c>
      <c r="U188" s="120">
        <v>0</v>
      </c>
      <c r="V188" s="120">
        <v>0</v>
      </c>
      <c r="W188" s="120">
        <v>0</v>
      </c>
      <c r="X188" s="120">
        <v>0</v>
      </c>
      <c r="Y188" s="120">
        <v>0</v>
      </c>
      <c r="Z188" s="120">
        <v>0</v>
      </c>
      <c r="AA188" s="120">
        <v>0</v>
      </c>
      <c r="AB188" s="120">
        <v>0</v>
      </c>
      <c r="AC188" s="120">
        <v>0</v>
      </c>
      <c r="AD188" s="120">
        <v>0</v>
      </c>
      <c r="AE188" s="120">
        <v>0</v>
      </c>
      <c r="AF188" s="120">
        <f t="shared" si="122"/>
        <v>0</v>
      </c>
      <c r="AG188" s="120">
        <f t="shared" si="123"/>
        <v>0</v>
      </c>
      <c r="AH188" s="120">
        <f t="shared" si="124"/>
        <v>0</v>
      </c>
      <c r="AI188" s="120">
        <f ca="1">VLOOKUP(eurostat_totals[[#This Row],[energy carrier EUCalc]],$AE$11:$BI$24,COLUMN()-COLUMN($AD$29),FALSE)*eurostat_totals[[#This Row],[2020 1]]</f>
        <v>0</v>
      </c>
      <c r="AJ188" s="120">
        <f ca="1">VLOOKUP(eurostat_totals[[#This Row],[energy carrier EUCalc]],$AE$11:$BI$24,COLUMN()-COLUMN($AD$29),FALSE)*eurostat_totals[[#This Row],[2020 1]]</f>
        <v>0</v>
      </c>
      <c r="AK188" s="120">
        <f ca="1">VLOOKUP(eurostat_totals[[#This Row],[energy carrier EUCalc]],$AE$11:$BI$24,COLUMN()-COLUMN($AD$29),FALSE)*eurostat_totals[[#This Row],[2020 1]]</f>
        <v>0</v>
      </c>
      <c r="AL188" s="120">
        <f ca="1">VLOOKUP(eurostat_totals[[#This Row],[energy carrier EUCalc]],$AE$11:$BI$24,COLUMN()-COLUMN($AD$29),FALSE)*eurostat_totals[[#This Row],[2020 1]]</f>
        <v>0</v>
      </c>
      <c r="AM188" s="120">
        <f ca="1">VLOOKUP(eurostat_totals[[#This Row],[energy carrier EUCalc]],$AE$11:$BI$24,COLUMN()-COLUMN($AD$29),FALSE)*eurostat_totals[[#This Row],[2020 1]]</f>
        <v>0</v>
      </c>
      <c r="AN188" s="120">
        <f ca="1">VLOOKUP(eurostat_totals[[#This Row],[energy carrier EUCalc]],$AE$11:$BI$24,COLUMN()-COLUMN($AD$29),FALSE)*eurostat_totals[[#This Row],[2020 1]]</f>
        <v>0</v>
      </c>
      <c r="AO188" s="120">
        <f>VLOOKUP(eurostat_totals[[#This Row],[energy carrier EUCalc]],$AE$11:$BI$24,COLUMN()-COLUMN($AD$29),FALSE)*eurostat_totals[[#This Row],[2020 1]]</f>
        <v>0</v>
      </c>
      <c r="AP188" s="120">
        <f ca="1">VLOOKUP(eurostat_totals[[#This Row],[energy carrier EUCalc]],$AE$11:$BI$24,COLUMN()-COLUMN($AD$29),FALSE)*eurostat_totals[[#This Row],[2020 1]]</f>
        <v>0</v>
      </c>
      <c r="AQ188" s="120">
        <f ca="1">VLOOKUP(eurostat_totals[[#This Row],[energy carrier EUCalc]],$AE$11:$BI$24,COLUMN()-COLUMN($AD$29),FALSE)*eurostat_totals[[#This Row],[2020 1]]</f>
        <v>0</v>
      </c>
      <c r="AR188" s="117">
        <f ca="1">VLOOKUP(eurostat_totals[[#This Row],[energy carrier EUCalc]],$AE$11:$BI$24,COLUMN()-COLUMN($AD$29),FALSE)*eurostat_totals[[#This Row],[2020 1]]</f>
        <v>0</v>
      </c>
      <c r="AS188" s="117">
        <f ca="1">VLOOKUP(eurostat_totals[[#This Row],[energy carrier EUCalc]],$AE$11:$BI$24,COLUMN()-COLUMN($AD$29),FALSE)*eurostat_totals[[#This Row],[2020 1]]</f>
        <v>0</v>
      </c>
      <c r="AT188" s="117">
        <f ca="1">VLOOKUP(eurostat_totals[[#This Row],[energy carrier EUCalc]],$AE$11:$BI$24,COLUMN()-COLUMN($AD$29),FALSE)*eurostat_totals[[#This Row],[2020 1]]</f>
        <v>0</v>
      </c>
      <c r="AU188" s="117">
        <f ca="1">VLOOKUP(eurostat_totals[[#This Row],[energy carrier EUCalc]],$AE$11:$BI$24,COLUMN()-COLUMN($AD$29),FALSE)*eurostat_totals[[#This Row],[2020 1]]</f>
        <v>0</v>
      </c>
      <c r="AV188" s="117">
        <f>VLOOKUP(eurostat_totals[[#This Row],[energy carrier EUCalc]],$AE$11:$BI$24,COLUMN()-COLUMN($AD$29),FALSE)*eurostat_totals[[#This Row],[2020 1]]</f>
        <v>0</v>
      </c>
      <c r="AW188" s="117">
        <f ca="1">VLOOKUP(eurostat_totals[[#This Row],[energy carrier EUCalc]],$AE$11:$BI$24,COLUMN()-COLUMN($AD$29),FALSE)*eurostat_totals[[#This Row],[2020 1]]</f>
        <v>0</v>
      </c>
      <c r="AX188" s="117">
        <f ca="1">VLOOKUP(eurostat_totals[[#This Row],[energy carrier EUCalc]],$AE$11:$BI$24,COLUMN()-COLUMN($AD$29),FALSE)*eurostat_totals[[#This Row],[2020 1]]</f>
        <v>0</v>
      </c>
      <c r="AY188" s="117">
        <f ca="1">VLOOKUP(eurostat_totals[[#This Row],[energy carrier EUCalc]],$AE$11:$BI$24,COLUMN()-COLUMN($AD$29),FALSE)*eurostat_totals[[#This Row],[2020 1]]</f>
        <v>0</v>
      </c>
      <c r="AZ188" s="117">
        <f ca="1">VLOOKUP(eurostat_totals[[#This Row],[energy carrier EUCalc]],$AE$11:$BI$24,COLUMN()-COLUMN($AD$29),FALSE)*eurostat_totals[[#This Row],[2020 1]]</f>
        <v>0</v>
      </c>
      <c r="BA188" s="117">
        <f ca="1">VLOOKUP(eurostat_totals[[#This Row],[energy carrier EUCalc]],$AE$11:$BI$24,COLUMN()-COLUMN($AD$29),FALSE)*eurostat_totals[[#This Row],[2020 1]]</f>
        <v>0</v>
      </c>
      <c r="BB188" s="117">
        <f ca="1">VLOOKUP(eurostat_totals[[#This Row],[energy carrier EUCalc]],$AE$11:$BI$24,COLUMN()-COLUMN($AD$29),FALSE)*eurostat_totals[[#This Row],[2020 1]]</f>
        <v>0</v>
      </c>
      <c r="BC188" s="117">
        <f>VLOOKUP(eurostat_totals[[#This Row],[energy carrier EUCalc]],$AE$11:$BI$24,COLUMN()-COLUMN($AD$29),FALSE)*eurostat_totals[[#This Row],[2020 1]]</f>
        <v>0</v>
      </c>
      <c r="BD188" s="117">
        <f ca="1">VLOOKUP(eurostat_totals[[#This Row],[energy carrier EUCalc]],$AE$11:$BI$24,COLUMN()-COLUMN($AD$29),FALSE)*eurostat_totals[[#This Row],[2020 1]]</f>
        <v>0</v>
      </c>
      <c r="BE188" s="117">
        <f ca="1">VLOOKUP(eurostat_totals[[#This Row],[energy carrier EUCalc]],$AE$11:$BI$24,COLUMN()-COLUMN($AD$29),FALSE)*eurostat_totals[[#This Row],[2020 1]]</f>
        <v>0</v>
      </c>
      <c r="BF188" s="117">
        <f ca="1">VLOOKUP(eurostat_totals[[#This Row],[energy carrier EUCalc]],$AE$11:$BI$24,COLUMN()-COLUMN($AD$29),FALSE)*eurostat_totals[[#This Row],[2020 1]]</f>
        <v>0</v>
      </c>
      <c r="BG188" s="117">
        <f ca="1">VLOOKUP(eurostat_totals[[#This Row],[energy carrier EUCalc]],$AE$11:$BI$24,COLUMN()-COLUMN($AD$29),FALSE)*eurostat_totals[[#This Row],[2020 1]]</f>
        <v>0</v>
      </c>
      <c r="BH188" s="117">
        <f ca="1">VLOOKUP(eurostat_totals[[#This Row],[energy carrier EUCalc]],$AE$11:$BI$24,COLUMN()-COLUMN($AD$29),FALSE)*eurostat_totals[[#This Row],[2020 1]]</f>
        <v>0</v>
      </c>
      <c r="BI188" s="117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117" t="str">
        <f t="shared" si="125"/>
        <v>heat-nuclearCyprus</v>
      </c>
      <c r="B189" s="6" t="s">
        <v>75</v>
      </c>
      <c r="C189" t="s">
        <v>28</v>
      </c>
      <c r="D189" s="120">
        <v>0</v>
      </c>
      <c r="E189" s="120">
        <v>0</v>
      </c>
      <c r="F189" s="120">
        <v>0</v>
      </c>
      <c r="G189" s="120">
        <v>0</v>
      </c>
      <c r="H189" s="120">
        <v>0</v>
      </c>
      <c r="I189" s="120">
        <v>0</v>
      </c>
      <c r="J189" s="120">
        <v>0</v>
      </c>
      <c r="K189" s="120">
        <v>0</v>
      </c>
      <c r="L189" s="120">
        <v>0</v>
      </c>
      <c r="M189" s="120">
        <v>0</v>
      </c>
      <c r="N189" s="120">
        <v>0</v>
      </c>
      <c r="O189" s="120">
        <v>0</v>
      </c>
      <c r="P189" s="120">
        <v>0</v>
      </c>
      <c r="Q189" s="120">
        <v>0</v>
      </c>
      <c r="R189" s="120">
        <v>0</v>
      </c>
      <c r="S189" s="120">
        <v>0</v>
      </c>
      <c r="T189" s="120">
        <v>0</v>
      </c>
      <c r="U189" s="120">
        <v>0</v>
      </c>
      <c r="V189" s="120">
        <v>0</v>
      </c>
      <c r="W189" s="120">
        <v>0</v>
      </c>
      <c r="X189" s="120">
        <v>0</v>
      </c>
      <c r="Y189" s="120">
        <v>0</v>
      </c>
      <c r="Z189" s="120">
        <v>0</v>
      </c>
      <c r="AA189" s="120">
        <v>0</v>
      </c>
      <c r="AB189" s="120">
        <v>0</v>
      </c>
      <c r="AC189" s="120">
        <v>0</v>
      </c>
      <c r="AD189" s="120">
        <v>0</v>
      </c>
      <c r="AE189" s="120">
        <v>0</v>
      </c>
      <c r="AF189" s="120">
        <f t="shared" si="122"/>
        <v>0</v>
      </c>
      <c r="AG189" s="120">
        <f t="shared" si="123"/>
        <v>0</v>
      </c>
      <c r="AH189" s="120">
        <f t="shared" si="124"/>
        <v>0</v>
      </c>
      <c r="AI189" s="120">
        <f ca="1">VLOOKUP(eurostat_totals[[#This Row],[energy carrier EUCalc]],$AE$11:$BI$24,COLUMN()-COLUMN($AD$29),FALSE)*eurostat_totals[[#This Row],[2020 1]]</f>
        <v>0</v>
      </c>
      <c r="AJ189" s="120">
        <f ca="1">VLOOKUP(eurostat_totals[[#This Row],[energy carrier EUCalc]],$AE$11:$BI$24,COLUMN()-COLUMN($AD$29),FALSE)*eurostat_totals[[#This Row],[2020 1]]</f>
        <v>0</v>
      </c>
      <c r="AK189" s="120">
        <f ca="1">VLOOKUP(eurostat_totals[[#This Row],[energy carrier EUCalc]],$AE$11:$BI$24,COLUMN()-COLUMN($AD$29),FALSE)*eurostat_totals[[#This Row],[2020 1]]</f>
        <v>0</v>
      </c>
      <c r="AL189" s="120">
        <f ca="1">VLOOKUP(eurostat_totals[[#This Row],[energy carrier EUCalc]],$AE$11:$BI$24,COLUMN()-COLUMN($AD$29),FALSE)*eurostat_totals[[#This Row],[2020 1]]</f>
        <v>0</v>
      </c>
      <c r="AM189" s="120">
        <f ca="1">VLOOKUP(eurostat_totals[[#This Row],[energy carrier EUCalc]],$AE$11:$BI$24,COLUMN()-COLUMN($AD$29),FALSE)*eurostat_totals[[#This Row],[2020 1]]</f>
        <v>0</v>
      </c>
      <c r="AN189" s="120">
        <f ca="1">VLOOKUP(eurostat_totals[[#This Row],[energy carrier EUCalc]],$AE$11:$BI$24,COLUMN()-COLUMN($AD$29),FALSE)*eurostat_totals[[#This Row],[2020 1]]</f>
        <v>0</v>
      </c>
      <c r="AO189" s="120">
        <f>VLOOKUP(eurostat_totals[[#This Row],[energy carrier EUCalc]],$AE$11:$BI$24,COLUMN()-COLUMN($AD$29),FALSE)*eurostat_totals[[#This Row],[2020 1]]</f>
        <v>0</v>
      </c>
      <c r="AP189" s="120">
        <f ca="1">VLOOKUP(eurostat_totals[[#This Row],[energy carrier EUCalc]],$AE$11:$BI$24,COLUMN()-COLUMN($AD$29),FALSE)*eurostat_totals[[#This Row],[2020 1]]</f>
        <v>0</v>
      </c>
      <c r="AQ189" s="120">
        <f ca="1">VLOOKUP(eurostat_totals[[#This Row],[energy carrier EUCalc]],$AE$11:$BI$24,COLUMN()-COLUMN($AD$29),FALSE)*eurostat_totals[[#This Row],[2020 1]]</f>
        <v>0</v>
      </c>
      <c r="AR189" s="117">
        <f ca="1">VLOOKUP(eurostat_totals[[#This Row],[energy carrier EUCalc]],$AE$11:$BI$24,COLUMN()-COLUMN($AD$29),FALSE)*eurostat_totals[[#This Row],[2020 1]]</f>
        <v>0</v>
      </c>
      <c r="AS189" s="117">
        <f ca="1">VLOOKUP(eurostat_totals[[#This Row],[energy carrier EUCalc]],$AE$11:$BI$24,COLUMN()-COLUMN($AD$29),FALSE)*eurostat_totals[[#This Row],[2020 1]]</f>
        <v>0</v>
      </c>
      <c r="AT189" s="117">
        <f ca="1">VLOOKUP(eurostat_totals[[#This Row],[energy carrier EUCalc]],$AE$11:$BI$24,COLUMN()-COLUMN($AD$29),FALSE)*eurostat_totals[[#This Row],[2020 1]]</f>
        <v>0</v>
      </c>
      <c r="AU189" s="117">
        <f ca="1">VLOOKUP(eurostat_totals[[#This Row],[energy carrier EUCalc]],$AE$11:$BI$24,COLUMN()-COLUMN($AD$29),FALSE)*eurostat_totals[[#This Row],[2020 1]]</f>
        <v>0</v>
      </c>
      <c r="AV189" s="117">
        <f>VLOOKUP(eurostat_totals[[#This Row],[energy carrier EUCalc]],$AE$11:$BI$24,COLUMN()-COLUMN($AD$29),FALSE)*eurostat_totals[[#This Row],[2020 1]]</f>
        <v>0</v>
      </c>
      <c r="AW189" s="117">
        <f ca="1">VLOOKUP(eurostat_totals[[#This Row],[energy carrier EUCalc]],$AE$11:$BI$24,COLUMN()-COLUMN($AD$29),FALSE)*eurostat_totals[[#This Row],[2020 1]]</f>
        <v>0</v>
      </c>
      <c r="AX189" s="117">
        <f ca="1">VLOOKUP(eurostat_totals[[#This Row],[energy carrier EUCalc]],$AE$11:$BI$24,COLUMN()-COLUMN($AD$29),FALSE)*eurostat_totals[[#This Row],[2020 1]]</f>
        <v>0</v>
      </c>
      <c r="AY189" s="117">
        <f ca="1">VLOOKUP(eurostat_totals[[#This Row],[energy carrier EUCalc]],$AE$11:$BI$24,COLUMN()-COLUMN($AD$29),FALSE)*eurostat_totals[[#This Row],[2020 1]]</f>
        <v>0</v>
      </c>
      <c r="AZ189" s="117">
        <f ca="1">VLOOKUP(eurostat_totals[[#This Row],[energy carrier EUCalc]],$AE$11:$BI$24,COLUMN()-COLUMN($AD$29),FALSE)*eurostat_totals[[#This Row],[2020 1]]</f>
        <v>0</v>
      </c>
      <c r="BA189" s="117">
        <f ca="1">VLOOKUP(eurostat_totals[[#This Row],[energy carrier EUCalc]],$AE$11:$BI$24,COLUMN()-COLUMN($AD$29),FALSE)*eurostat_totals[[#This Row],[2020 1]]</f>
        <v>0</v>
      </c>
      <c r="BB189" s="117">
        <f ca="1">VLOOKUP(eurostat_totals[[#This Row],[energy carrier EUCalc]],$AE$11:$BI$24,COLUMN()-COLUMN($AD$29),FALSE)*eurostat_totals[[#This Row],[2020 1]]</f>
        <v>0</v>
      </c>
      <c r="BC189" s="117">
        <f>VLOOKUP(eurostat_totals[[#This Row],[energy carrier EUCalc]],$AE$11:$BI$24,COLUMN()-COLUMN($AD$29),FALSE)*eurostat_totals[[#This Row],[2020 1]]</f>
        <v>0</v>
      </c>
      <c r="BD189" s="117">
        <f ca="1">VLOOKUP(eurostat_totals[[#This Row],[energy carrier EUCalc]],$AE$11:$BI$24,COLUMN()-COLUMN($AD$29),FALSE)*eurostat_totals[[#This Row],[2020 1]]</f>
        <v>0</v>
      </c>
      <c r="BE189" s="117">
        <f ca="1">VLOOKUP(eurostat_totals[[#This Row],[energy carrier EUCalc]],$AE$11:$BI$24,COLUMN()-COLUMN($AD$29),FALSE)*eurostat_totals[[#This Row],[2020 1]]</f>
        <v>0</v>
      </c>
      <c r="BF189" s="117">
        <f ca="1">VLOOKUP(eurostat_totals[[#This Row],[energy carrier EUCalc]],$AE$11:$BI$24,COLUMN()-COLUMN($AD$29),FALSE)*eurostat_totals[[#This Row],[2020 1]]</f>
        <v>0</v>
      </c>
      <c r="BG189" s="117">
        <f ca="1">VLOOKUP(eurostat_totals[[#This Row],[energy carrier EUCalc]],$AE$11:$BI$24,COLUMN()-COLUMN($AD$29),FALSE)*eurostat_totals[[#This Row],[2020 1]]</f>
        <v>0</v>
      </c>
      <c r="BH189" s="117">
        <f ca="1">VLOOKUP(eurostat_totals[[#This Row],[energy carrier EUCalc]],$AE$11:$BI$24,COLUMN()-COLUMN($AD$29),FALSE)*eurostat_totals[[#This Row],[2020 1]]</f>
        <v>0</v>
      </c>
      <c r="BI189" s="117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117" t="str">
        <f t="shared" si="125"/>
        <v>heat-nuclearCzech Republic</v>
      </c>
      <c r="B190" s="6" t="s">
        <v>75</v>
      </c>
      <c r="C190" t="s">
        <v>13</v>
      </c>
      <c r="D190" s="120">
        <v>0</v>
      </c>
      <c r="E190" s="120">
        <v>0</v>
      </c>
      <c r="F190" s="120">
        <v>0</v>
      </c>
      <c r="G190" s="120">
        <v>0</v>
      </c>
      <c r="H190" s="120">
        <v>0</v>
      </c>
      <c r="I190" s="120">
        <v>0</v>
      </c>
      <c r="J190" s="120">
        <v>0</v>
      </c>
      <c r="K190" s="120">
        <v>0</v>
      </c>
      <c r="L190" s="120">
        <v>0</v>
      </c>
      <c r="M190" s="120">
        <v>0</v>
      </c>
      <c r="N190" s="120">
        <v>0</v>
      </c>
      <c r="O190" s="120">
        <v>0</v>
      </c>
      <c r="P190" s="120">
        <v>0</v>
      </c>
      <c r="Q190" s="120">
        <v>0</v>
      </c>
      <c r="R190" s="120">
        <v>0</v>
      </c>
      <c r="S190" s="120">
        <v>0</v>
      </c>
      <c r="T190" s="120">
        <v>0</v>
      </c>
      <c r="U190" s="120">
        <v>0</v>
      </c>
      <c r="V190" s="120">
        <v>0</v>
      </c>
      <c r="W190" s="120">
        <v>0</v>
      </c>
      <c r="X190" s="120">
        <v>0</v>
      </c>
      <c r="Y190" s="120">
        <v>0</v>
      </c>
      <c r="Z190" s="120">
        <v>0</v>
      </c>
      <c r="AA190" s="120">
        <v>0</v>
      </c>
      <c r="AB190" s="120">
        <v>0</v>
      </c>
      <c r="AC190" s="120">
        <v>0</v>
      </c>
      <c r="AD190" s="120">
        <v>0</v>
      </c>
      <c r="AE190" s="120">
        <v>0</v>
      </c>
      <c r="AF190" s="120">
        <f t="shared" si="122"/>
        <v>0</v>
      </c>
      <c r="AG190" s="120">
        <f t="shared" si="123"/>
        <v>0</v>
      </c>
      <c r="AH190" s="120">
        <f t="shared" si="124"/>
        <v>0</v>
      </c>
      <c r="AI190" s="120">
        <f ca="1">VLOOKUP(eurostat_totals[[#This Row],[energy carrier EUCalc]],$AE$11:$BI$24,COLUMN()-COLUMN($AD$29),FALSE)*eurostat_totals[[#This Row],[2020 1]]</f>
        <v>0</v>
      </c>
      <c r="AJ190" s="120">
        <f ca="1">VLOOKUP(eurostat_totals[[#This Row],[energy carrier EUCalc]],$AE$11:$BI$24,COLUMN()-COLUMN($AD$29),FALSE)*eurostat_totals[[#This Row],[2020 1]]</f>
        <v>0</v>
      </c>
      <c r="AK190" s="120">
        <f ca="1">VLOOKUP(eurostat_totals[[#This Row],[energy carrier EUCalc]],$AE$11:$BI$24,COLUMN()-COLUMN($AD$29),FALSE)*eurostat_totals[[#This Row],[2020 1]]</f>
        <v>0</v>
      </c>
      <c r="AL190" s="120">
        <f ca="1">VLOOKUP(eurostat_totals[[#This Row],[energy carrier EUCalc]],$AE$11:$BI$24,COLUMN()-COLUMN($AD$29),FALSE)*eurostat_totals[[#This Row],[2020 1]]</f>
        <v>0</v>
      </c>
      <c r="AM190" s="120">
        <f ca="1">VLOOKUP(eurostat_totals[[#This Row],[energy carrier EUCalc]],$AE$11:$BI$24,COLUMN()-COLUMN($AD$29),FALSE)*eurostat_totals[[#This Row],[2020 1]]</f>
        <v>0</v>
      </c>
      <c r="AN190" s="120">
        <f ca="1">VLOOKUP(eurostat_totals[[#This Row],[energy carrier EUCalc]],$AE$11:$BI$24,COLUMN()-COLUMN($AD$29),FALSE)*eurostat_totals[[#This Row],[2020 1]]</f>
        <v>0</v>
      </c>
      <c r="AO190" s="120">
        <f>VLOOKUP(eurostat_totals[[#This Row],[energy carrier EUCalc]],$AE$11:$BI$24,COLUMN()-COLUMN($AD$29),FALSE)*eurostat_totals[[#This Row],[2020 1]]</f>
        <v>0</v>
      </c>
      <c r="AP190" s="120">
        <f ca="1">VLOOKUP(eurostat_totals[[#This Row],[energy carrier EUCalc]],$AE$11:$BI$24,COLUMN()-COLUMN($AD$29),FALSE)*eurostat_totals[[#This Row],[2020 1]]</f>
        <v>0</v>
      </c>
      <c r="AQ190" s="120">
        <f ca="1">VLOOKUP(eurostat_totals[[#This Row],[energy carrier EUCalc]],$AE$11:$BI$24,COLUMN()-COLUMN($AD$29),FALSE)*eurostat_totals[[#This Row],[2020 1]]</f>
        <v>0</v>
      </c>
      <c r="AR190" s="117">
        <f ca="1">VLOOKUP(eurostat_totals[[#This Row],[energy carrier EUCalc]],$AE$11:$BI$24,COLUMN()-COLUMN($AD$29),FALSE)*eurostat_totals[[#This Row],[2020 1]]</f>
        <v>0</v>
      </c>
      <c r="AS190" s="117">
        <f ca="1">VLOOKUP(eurostat_totals[[#This Row],[energy carrier EUCalc]],$AE$11:$BI$24,COLUMN()-COLUMN($AD$29),FALSE)*eurostat_totals[[#This Row],[2020 1]]</f>
        <v>0</v>
      </c>
      <c r="AT190" s="117">
        <f ca="1">VLOOKUP(eurostat_totals[[#This Row],[energy carrier EUCalc]],$AE$11:$BI$24,COLUMN()-COLUMN($AD$29),FALSE)*eurostat_totals[[#This Row],[2020 1]]</f>
        <v>0</v>
      </c>
      <c r="AU190" s="117">
        <f ca="1">VLOOKUP(eurostat_totals[[#This Row],[energy carrier EUCalc]],$AE$11:$BI$24,COLUMN()-COLUMN($AD$29),FALSE)*eurostat_totals[[#This Row],[2020 1]]</f>
        <v>0</v>
      </c>
      <c r="AV190" s="117">
        <f>VLOOKUP(eurostat_totals[[#This Row],[energy carrier EUCalc]],$AE$11:$BI$24,COLUMN()-COLUMN($AD$29),FALSE)*eurostat_totals[[#This Row],[2020 1]]</f>
        <v>0</v>
      </c>
      <c r="AW190" s="117">
        <f ca="1">VLOOKUP(eurostat_totals[[#This Row],[energy carrier EUCalc]],$AE$11:$BI$24,COLUMN()-COLUMN($AD$29),FALSE)*eurostat_totals[[#This Row],[2020 1]]</f>
        <v>0</v>
      </c>
      <c r="AX190" s="117">
        <f ca="1">VLOOKUP(eurostat_totals[[#This Row],[energy carrier EUCalc]],$AE$11:$BI$24,COLUMN()-COLUMN($AD$29),FALSE)*eurostat_totals[[#This Row],[2020 1]]</f>
        <v>0</v>
      </c>
      <c r="AY190" s="117">
        <f ca="1">VLOOKUP(eurostat_totals[[#This Row],[energy carrier EUCalc]],$AE$11:$BI$24,COLUMN()-COLUMN($AD$29),FALSE)*eurostat_totals[[#This Row],[2020 1]]</f>
        <v>0</v>
      </c>
      <c r="AZ190" s="117">
        <f ca="1">VLOOKUP(eurostat_totals[[#This Row],[energy carrier EUCalc]],$AE$11:$BI$24,COLUMN()-COLUMN($AD$29),FALSE)*eurostat_totals[[#This Row],[2020 1]]</f>
        <v>0</v>
      </c>
      <c r="BA190" s="117">
        <f ca="1">VLOOKUP(eurostat_totals[[#This Row],[energy carrier EUCalc]],$AE$11:$BI$24,COLUMN()-COLUMN($AD$29),FALSE)*eurostat_totals[[#This Row],[2020 1]]</f>
        <v>0</v>
      </c>
      <c r="BB190" s="117">
        <f ca="1">VLOOKUP(eurostat_totals[[#This Row],[energy carrier EUCalc]],$AE$11:$BI$24,COLUMN()-COLUMN($AD$29),FALSE)*eurostat_totals[[#This Row],[2020 1]]</f>
        <v>0</v>
      </c>
      <c r="BC190" s="117">
        <f>VLOOKUP(eurostat_totals[[#This Row],[energy carrier EUCalc]],$AE$11:$BI$24,COLUMN()-COLUMN($AD$29),FALSE)*eurostat_totals[[#This Row],[2020 1]]</f>
        <v>0</v>
      </c>
      <c r="BD190" s="117">
        <f ca="1">VLOOKUP(eurostat_totals[[#This Row],[energy carrier EUCalc]],$AE$11:$BI$24,COLUMN()-COLUMN($AD$29),FALSE)*eurostat_totals[[#This Row],[2020 1]]</f>
        <v>0</v>
      </c>
      <c r="BE190" s="117">
        <f ca="1">VLOOKUP(eurostat_totals[[#This Row],[energy carrier EUCalc]],$AE$11:$BI$24,COLUMN()-COLUMN($AD$29),FALSE)*eurostat_totals[[#This Row],[2020 1]]</f>
        <v>0</v>
      </c>
      <c r="BF190" s="117">
        <f ca="1">VLOOKUP(eurostat_totals[[#This Row],[energy carrier EUCalc]],$AE$11:$BI$24,COLUMN()-COLUMN($AD$29),FALSE)*eurostat_totals[[#This Row],[2020 1]]</f>
        <v>0</v>
      </c>
      <c r="BG190" s="117">
        <f ca="1">VLOOKUP(eurostat_totals[[#This Row],[energy carrier EUCalc]],$AE$11:$BI$24,COLUMN()-COLUMN($AD$29),FALSE)*eurostat_totals[[#This Row],[2020 1]]</f>
        <v>0</v>
      </c>
      <c r="BH190" s="117">
        <f ca="1">VLOOKUP(eurostat_totals[[#This Row],[energy carrier EUCalc]],$AE$11:$BI$24,COLUMN()-COLUMN($AD$29),FALSE)*eurostat_totals[[#This Row],[2020 1]]</f>
        <v>0</v>
      </c>
      <c r="BI190" s="117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117" t="str">
        <f t="shared" si="125"/>
        <v>heat-nuclearDenmark</v>
      </c>
      <c r="B191" s="6" t="s">
        <v>75</v>
      </c>
      <c r="C191" t="s">
        <v>17</v>
      </c>
      <c r="D191" s="120">
        <v>0</v>
      </c>
      <c r="E191" s="120">
        <v>0</v>
      </c>
      <c r="F191" s="120">
        <v>0</v>
      </c>
      <c r="G191" s="120">
        <v>0</v>
      </c>
      <c r="H191" s="120">
        <v>0</v>
      </c>
      <c r="I191" s="120">
        <v>0</v>
      </c>
      <c r="J191" s="120">
        <v>0</v>
      </c>
      <c r="K191" s="120">
        <v>0</v>
      </c>
      <c r="L191" s="120">
        <v>0</v>
      </c>
      <c r="M191" s="120">
        <v>0</v>
      </c>
      <c r="N191" s="120">
        <v>0</v>
      </c>
      <c r="O191" s="120">
        <v>0</v>
      </c>
      <c r="P191" s="120">
        <v>0</v>
      </c>
      <c r="Q191" s="120">
        <v>0</v>
      </c>
      <c r="R191" s="120">
        <v>0</v>
      </c>
      <c r="S191" s="120">
        <v>0</v>
      </c>
      <c r="T191" s="120">
        <v>0</v>
      </c>
      <c r="U191" s="120">
        <v>0</v>
      </c>
      <c r="V191" s="120">
        <v>0</v>
      </c>
      <c r="W191" s="120">
        <v>0</v>
      </c>
      <c r="X191" s="120">
        <v>0</v>
      </c>
      <c r="Y191" s="120">
        <v>0</v>
      </c>
      <c r="Z191" s="120">
        <v>0</v>
      </c>
      <c r="AA191" s="120">
        <v>0</v>
      </c>
      <c r="AB191" s="120">
        <v>0</v>
      </c>
      <c r="AC191" s="120">
        <v>0</v>
      </c>
      <c r="AD191" s="120">
        <v>0</v>
      </c>
      <c r="AE191" s="120">
        <v>0</v>
      </c>
      <c r="AF191" s="120">
        <f t="shared" si="122"/>
        <v>0</v>
      </c>
      <c r="AG191" s="120">
        <f t="shared" si="123"/>
        <v>0</v>
      </c>
      <c r="AH191" s="120">
        <f t="shared" si="124"/>
        <v>0</v>
      </c>
      <c r="AI191" s="120">
        <f ca="1">VLOOKUP(eurostat_totals[[#This Row],[energy carrier EUCalc]],$AE$11:$BI$24,COLUMN()-COLUMN($AD$29),FALSE)*eurostat_totals[[#This Row],[2020 1]]</f>
        <v>0</v>
      </c>
      <c r="AJ191" s="120">
        <f ca="1">VLOOKUP(eurostat_totals[[#This Row],[energy carrier EUCalc]],$AE$11:$BI$24,COLUMN()-COLUMN($AD$29),FALSE)*eurostat_totals[[#This Row],[2020 1]]</f>
        <v>0</v>
      </c>
      <c r="AK191" s="120">
        <f ca="1">VLOOKUP(eurostat_totals[[#This Row],[energy carrier EUCalc]],$AE$11:$BI$24,COLUMN()-COLUMN($AD$29),FALSE)*eurostat_totals[[#This Row],[2020 1]]</f>
        <v>0</v>
      </c>
      <c r="AL191" s="120">
        <f ca="1">VLOOKUP(eurostat_totals[[#This Row],[energy carrier EUCalc]],$AE$11:$BI$24,COLUMN()-COLUMN($AD$29),FALSE)*eurostat_totals[[#This Row],[2020 1]]</f>
        <v>0</v>
      </c>
      <c r="AM191" s="120">
        <f ca="1">VLOOKUP(eurostat_totals[[#This Row],[energy carrier EUCalc]],$AE$11:$BI$24,COLUMN()-COLUMN($AD$29),FALSE)*eurostat_totals[[#This Row],[2020 1]]</f>
        <v>0</v>
      </c>
      <c r="AN191" s="120">
        <f ca="1">VLOOKUP(eurostat_totals[[#This Row],[energy carrier EUCalc]],$AE$11:$BI$24,COLUMN()-COLUMN($AD$29),FALSE)*eurostat_totals[[#This Row],[2020 1]]</f>
        <v>0</v>
      </c>
      <c r="AO191" s="120">
        <f>VLOOKUP(eurostat_totals[[#This Row],[energy carrier EUCalc]],$AE$11:$BI$24,COLUMN()-COLUMN($AD$29),FALSE)*eurostat_totals[[#This Row],[2020 1]]</f>
        <v>0</v>
      </c>
      <c r="AP191" s="120">
        <f ca="1">VLOOKUP(eurostat_totals[[#This Row],[energy carrier EUCalc]],$AE$11:$BI$24,COLUMN()-COLUMN($AD$29),FALSE)*eurostat_totals[[#This Row],[2020 1]]</f>
        <v>0</v>
      </c>
      <c r="AQ191" s="120">
        <f ca="1">VLOOKUP(eurostat_totals[[#This Row],[energy carrier EUCalc]],$AE$11:$BI$24,COLUMN()-COLUMN($AD$29),FALSE)*eurostat_totals[[#This Row],[2020 1]]</f>
        <v>0</v>
      </c>
      <c r="AR191" s="117">
        <f ca="1">VLOOKUP(eurostat_totals[[#This Row],[energy carrier EUCalc]],$AE$11:$BI$24,COLUMN()-COLUMN($AD$29),FALSE)*eurostat_totals[[#This Row],[2020 1]]</f>
        <v>0</v>
      </c>
      <c r="AS191" s="117">
        <f ca="1">VLOOKUP(eurostat_totals[[#This Row],[energy carrier EUCalc]],$AE$11:$BI$24,COLUMN()-COLUMN($AD$29),FALSE)*eurostat_totals[[#This Row],[2020 1]]</f>
        <v>0</v>
      </c>
      <c r="AT191" s="117">
        <f ca="1">VLOOKUP(eurostat_totals[[#This Row],[energy carrier EUCalc]],$AE$11:$BI$24,COLUMN()-COLUMN($AD$29),FALSE)*eurostat_totals[[#This Row],[2020 1]]</f>
        <v>0</v>
      </c>
      <c r="AU191" s="117">
        <f ca="1">VLOOKUP(eurostat_totals[[#This Row],[energy carrier EUCalc]],$AE$11:$BI$24,COLUMN()-COLUMN($AD$29),FALSE)*eurostat_totals[[#This Row],[2020 1]]</f>
        <v>0</v>
      </c>
      <c r="AV191" s="117">
        <f>VLOOKUP(eurostat_totals[[#This Row],[energy carrier EUCalc]],$AE$11:$BI$24,COLUMN()-COLUMN($AD$29),FALSE)*eurostat_totals[[#This Row],[2020 1]]</f>
        <v>0</v>
      </c>
      <c r="AW191" s="117">
        <f ca="1">VLOOKUP(eurostat_totals[[#This Row],[energy carrier EUCalc]],$AE$11:$BI$24,COLUMN()-COLUMN($AD$29),FALSE)*eurostat_totals[[#This Row],[2020 1]]</f>
        <v>0</v>
      </c>
      <c r="AX191" s="117">
        <f ca="1">VLOOKUP(eurostat_totals[[#This Row],[energy carrier EUCalc]],$AE$11:$BI$24,COLUMN()-COLUMN($AD$29),FALSE)*eurostat_totals[[#This Row],[2020 1]]</f>
        <v>0</v>
      </c>
      <c r="AY191" s="117">
        <f ca="1">VLOOKUP(eurostat_totals[[#This Row],[energy carrier EUCalc]],$AE$11:$BI$24,COLUMN()-COLUMN($AD$29),FALSE)*eurostat_totals[[#This Row],[2020 1]]</f>
        <v>0</v>
      </c>
      <c r="AZ191" s="117">
        <f ca="1">VLOOKUP(eurostat_totals[[#This Row],[energy carrier EUCalc]],$AE$11:$BI$24,COLUMN()-COLUMN($AD$29),FALSE)*eurostat_totals[[#This Row],[2020 1]]</f>
        <v>0</v>
      </c>
      <c r="BA191" s="117">
        <f ca="1">VLOOKUP(eurostat_totals[[#This Row],[energy carrier EUCalc]],$AE$11:$BI$24,COLUMN()-COLUMN($AD$29),FALSE)*eurostat_totals[[#This Row],[2020 1]]</f>
        <v>0</v>
      </c>
      <c r="BB191" s="117">
        <f ca="1">VLOOKUP(eurostat_totals[[#This Row],[energy carrier EUCalc]],$AE$11:$BI$24,COLUMN()-COLUMN($AD$29),FALSE)*eurostat_totals[[#This Row],[2020 1]]</f>
        <v>0</v>
      </c>
      <c r="BC191" s="117">
        <f>VLOOKUP(eurostat_totals[[#This Row],[energy carrier EUCalc]],$AE$11:$BI$24,COLUMN()-COLUMN($AD$29),FALSE)*eurostat_totals[[#This Row],[2020 1]]</f>
        <v>0</v>
      </c>
      <c r="BD191" s="117">
        <f ca="1">VLOOKUP(eurostat_totals[[#This Row],[energy carrier EUCalc]],$AE$11:$BI$24,COLUMN()-COLUMN($AD$29),FALSE)*eurostat_totals[[#This Row],[2020 1]]</f>
        <v>0</v>
      </c>
      <c r="BE191" s="117">
        <f ca="1">VLOOKUP(eurostat_totals[[#This Row],[energy carrier EUCalc]],$AE$11:$BI$24,COLUMN()-COLUMN($AD$29),FALSE)*eurostat_totals[[#This Row],[2020 1]]</f>
        <v>0</v>
      </c>
      <c r="BF191" s="117">
        <f ca="1">VLOOKUP(eurostat_totals[[#This Row],[energy carrier EUCalc]],$AE$11:$BI$24,COLUMN()-COLUMN($AD$29),FALSE)*eurostat_totals[[#This Row],[2020 1]]</f>
        <v>0</v>
      </c>
      <c r="BG191" s="117">
        <f ca="1">VLOOKUP(eurostat_totals[[#This Row],[energy carrier EUCalc]],$AE$11:$BI$24,COLUMN()-COLUMN($AD$29),FALSE)*eurostat_totals[[#This Row],[2020 1]]</f>
        <v>0</v>
      </c>
      <c r="BH191" s="117">
        <f ca="1">VLOOKUP(eurostat_totals[[#This Row],[energy carrier EUCalc]],$AE$11:$BI$24,COLUMN()-COLUMN($AD$29),FALSE)*eurostat_totals[[#This Row],[2020 1]]</f>
        <v>0</v>
      </c>
      <c r="BI191" s="117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117" t="str">
        <f t="shared" si="125"/>
        <v>heat-nuclearEstonia</v>
      </c>
      <c r="B192" s="6" t="s">
        <v>75</v>
      </c>
      <c r="C192" t="s">
        <v>25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20">
        <v>0</v>
      </c>
      <c r="V192" s="120">
        <v>0</v>
      </c>
      <c r="W192" s="120">
        <v>0</v>
      </c>
      <c r="X192" s="120">
        <v>0</v>
      </c>
      <c r="Y192" s="120">
        <v>0</v>
      </c>
      <c r="Z192" s="120">
        <v>0</v>
      </c>
      <c r="AA192" s="120">
        <v>0</v>
      </c>
      <c r="AB192" s="120">
        <v>0</v>
      </c>
      <c r="AC192" s="120">
        <v>0</v>
      </c>
      <c r="AD192" s="120">
        <v>0</v>
      </c>
      <c r="AE192" s="120">
        <v>0</v>
      </c>
      <c r="AF192" s="120">
        <f t="shared" si="122"/>
        <v>0</v>
      </c>
      <c r="AG192" s="120">
        <f t="shared" si="123"/>
        <v>0</v>
      </c>
      <c r="AH192" s="120">
        <f t="shared" si="124"/>
        <v>0</v>
      </c>
      <c r="AI192" s="120">
        <f ca="1">VLOOKUP(eurostat_totals[[#This Row],[energy carrier EUCalc]],$AE$11:$BI$24,COLUMN()-COLUMN($AD$29),FALSE)*eurostat_totals[[#This Row],[2020 1]]</f>
        <v>0</v>
      </c>
      <c r="AJ192" s="120">
        <f ca="1">VLOOKUP(eurostat_totals[[#This Row],[energy carrier EUCalc]],$AE$11:$BI$24,COLUMN()-COLUMN($AD$29),FALSE)*eurostat_totals[[#This Row],[2020 1]]</f>
        <v>0</v>
      </c>
      <c r="AK192" s="120">
        <f ca="1">VLOOKUP(eurostat_totals[[#This Row],[energy carrier EUCalc]],$AE$11:$BI$24,COLUMN()-COLUMN($AD$29),FALSE)*eurostat_totals[[#This Row],[2020 1]]</f>
        <v>0</v>
      </c>
      <c r="AL192" s="120">
        <f ca="1">VLOOKUP(eurostat_totals[[#This Row],[energy carrier EUCalc]],$AE$11:$BI$24,COLUMN()-COLUMN($AD$29),FALSE)*eurostat_totals[[#This Row],[2020 1]]</f>
        <v>0</v>
      </c>
      <c r="AM192" s="120">
        <f ca="1">VLOOKUP(eurostat_totals[[#This Row],[energy carrier EUCalc]],$AE$11:$BI$24,COLUMN()-COLUMN($AD$29),FALSE)*eurostat_totals[[#This Row],[2020 1]]</f>
        <v>0</v>
      </c>
      <c r="AN192" s="120">
        <f ca="1">VLOOKUP(eurostat_totals[[#This Row],[energy carrier EUCalc]],$AE$11:$BI$24,COLUMN()-COLUMN($AD$29),FALSE)*eurostat_totals[[#This Row],[2020 1]]</f>
        <v>0</v>
      </c>
      <c r="AO192" s="120">
        <f>VLOOKUP(eurostat_totals[[#This Row],[energy carrier EUCalc]],$AE$11:$BI$24,COLUMN()-COLUMN($AD$29),FALSE)*eurostat_totals[[#This Row],[2020 1]]</f>
        <v>0</v>
      </c>
      <c r="AP192" s="120">
        <f ca="1">VLOOKUP(eurostat_totals[[#This Row],[energy carrier EUCalc]],$AE$11:$BI$24,COLUMN()-COLUMN($AD$29),FALSE)*eurostat_totals[[#This Row],[2020 1]]</f>
        <v>0</v>
      </c>
      <c r="AQ192" s="120">
        <f ca="1">VLOOKUP(eurostat_totals[[#This Row],[energy carrier EUCalc]],$AE$11:$BI$24,COLUMN()-COLUMN($AD$29),FALSE)*eurostat_totals[[#This Row],[2020 1]]</f>
        <v>0</v>
      </c>
      <c r="AR192" s="117">
        <f ca="1">VLOOKUP(eurostat_totals[[#This Row],[energy carrier EUCalc]],$AE$11:$BI$24,COLUMN()-COLUMN($AD$29),FALSE)*eurostat_totals[[#This Row],[2020 1]]</f>
        <v>0</v>
      </c>
      <c r="AS192" s="117">
        <f ca="1">VLOOKUP(eurostat_totals[[#This Row],[energy carrier EUCalc]],$AE$11:$BI$24,COLUMN()-COLUMN($AD$29),FALSE)*eurostat_totals[[#This Row],[2020 1]]</f>
        <v>0</v>
      </c>
      <c r="AT192" s="117">
        <f ca="1">VLOOKUP(eurostat_totals[[#This Row],[energy carrier EUCalc]],$AE$11:$BI$24,COLUMN()-COLUMN($AD$29),FALSE)*eurostat_totals[[#This Row],[2020 1]]</f>
        <v>0</v>
      </c>
      <c r="AU192" s="117">
        <f ca="1">VLOOKUP(eurostat_totals[[#This Row],[energy carrier EUCalc]],$AE$11:$BI$24,COLUMN()-COLUMN($AD$29),FALSE)*eurostat_totals[[#This Row],[2020 1]]</f>
        <v>0</v>
      </c>
      <c r="AV192" s="117">
        <f>VLOOKUP(eurostat_totals[[#This Row],[energy carrier EUCalc]],$AE$11:$BI$24,COLUMN()-COLUMN($AD$29),FALSE)*eurostat_totals[[#This Row],[2020 1]]</f>
        <v>0</v>
      </c>
      <c r="AW192" s="117">
        <f ca="1">VLOOKUP(eurostat_totals[[#This Row],[energy carrier EUCalc]],$AE$11:$BI$24,COLUMN()-COLUMN($AD$29),FALSE)*eurostat_totals[[#This Row],[2020 1]]</f>
        <v>0</v>
      </c>
      <c r="AX192" s="117">
        <f ca="1">VLOOKUP(eurostat_totals[[#This Row],[energy carrier EUCalc]],$AE$11:$BI$24,COLUMN()-COLUMN($AD$29),FALSE)*eurostat_totals[[#This Row],[2020 1]]</f>
        <v>0</v>
      </c>
      <c r="AY192" s="117">
        <f ca="1">VLOOKUP(eurostat_totals[[#This Row],[energy carrier EUCalc]],$AE$11:$BI$24,COLUMN()-COLUMN($AD$29),FALSE)*eurostat_totals[[#This Row],[2020 1]]</f>
        <v>0</v>
      </c>
      <c r="AZ192" s="117">
        <f ca="1">VLOOKUP(eurostat_totals[[#This Row],[energy carrier EUCalc]],$AE$11:$BI$24,COLUMN()-COLUMN($AD$29),FALSE)*eurostat_totals[[#This Row],[2020 1]]</f>
        <v>0</v>
      </c>
      <c r="BA192" s="117">
        <f ca="1">VLOOKUP(eurostat_totals[[#This Row],[energy carrier EUCalc]],$AE$11:$BI$24,COLUMN()-COLUMN($AD$29),FALSE)*eurostat_totals[[#This Row],[2020 1]]</f>
        <v>0</v>
      </c>
      <c r="BB192" s="117">
        <f ca="1">VLOOKUP(eurostat_totals[[#This Row],[energy carrier EUCalc]],$AE$11:$BI$24,COLUMN()-COLUMN($AD$29),FALSE)*eurostat_totals[[#This Row],[2020 1]]</f>
        <v>0</v>
      </c>
      <c r="BC192" s="117">
        <f>VLOOKUP(eurostat_totals[[#This Row],[energy carrier EUCalc]],$AE$11:$BI$24,COLUMN()-COLUMN($AD$29),FALSE)*eurostat_totals[[#This Row],[2020 1]]</f>
        <v>0</v>
      </c>
      <c r="BD192" s="117">
        <f ca="1">VLOOKUP(eurostat_totals[[#This Row],[energy carrier EUCalc]],$AE$11:$BI$24,COLUMN()-COLUMN($AD$29),FALSE)*eurostat_totals[[#This Row],[2020 1]]</f>
        <v>0</v>
      </c>
      <c r="BE192" s="117">
        <f ca="1">VLOOKUP(eurostat_totals[[#This Row],[energy carrier EUCalc]],$AE$11:$BI$24,COLUMN()-COLUMN($AD$29),FALSE)*eurostat_totals[[#This Row],[2020 1]]</f>
        <v>0</v>
      </c>
      <c r="BF192" s="117">
        <f ca="1">VLOOKUP(eurostat_totals[[#This Row],[energy carrier EUCalc]],$AE$11:$BI$24,COLUMN()-COLUMN($AD$29),FALSE)*eurostat_totals[[#This Row],[2020 1]]</f>
        <v>0</v>
      </c>
      <c r="BG192" s="117">
        <f ca="1">VLOOKUP(eurostat_totals[[#This Row],[energy carrier EUCalc]],$AE$11:$BI$24,COLUMN()-COLUMN($AD$29),FALSE)*eurostat_totals[[#This Row],[2020 1]]</f>
        <v>0</v>
      </c>
      <c r="BH192" s="117">
        <f ca="1">VLOOKUP(eurostat_totals[[#This Row],[energy carrier EUCalc]],$AE$11:$BI$24,COLUMN()-COLUMN($AD$29),FALSE)*eurostat_totals[[#This Row],[2020 1]]</f>
        <v>0</v>
      </c>
      <c r="BI192" s="117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117" t="str">
        <f t="shared" si="125"/>
        <v>heat-nuclearFinland</v>
      </c>
      <c r="B193" s="6" t="s">
        <v>75</v>
      </c>
      <c r="C193" t="s">
        <v>11</v>
      </c>
      <c r="D193" s="120">
        <v>0</v>
      </c>
      <c r="E193" s="120">
        <v>0</v>
      </c>
      <c r="F193" s="120">
        <v>0</v>
      </c>
      <c r="G193" s="120">
        <v>0</v>
      </c>
      <c r="H193" s="120">
        <v>0</v>
      </c>
      <c r="I193" s="120">
        <v>0</v>
      </c>
      <c r="J193" s="120">
        <v>0</v>
      </c>
      <c r="K193" s="120">
        <v>0</v>
      </c>
      <c r="L193" s="120">
        <v>0</v>
      </c>
      <c r="M193" s="120">
        <v>0</v>
      </c>
      <c r="N193" s="120">
        <v>0</v>
      </c>
      <c r="O193" s="120">
        <v>0</v>
      </c>
      <c r="P193" s="120">
        <v>0</v>
      </c>
      <c r="Q193" s="120">
        <v>0</v>
      </c>
      <c r="R193" s="120">
        <v>0</v>
      </c>
      <c r="S193" s="120">
        <v>0</v>
      </c>
      <c r="T193" s="120">
        <v>0</v>
      </c>
      <c r="U193" s="120">
        <v>0</v>
      </c>
      <c r="V193" s="120">
        <v>0</v>
      </c>
      <c r="W193" s="120">
        <v>0</v>
      </c>
      <c r="X193" s="120">
        <v>0</v>
      </c>
      <c r="Y193" s="120">
        <v>0</v>
      </c>
      <c r="Z193" s="120">
        <v>0</v>
      </c>
      <c r="AA193" s="120">
        <v>0</v>
      </c>
      <c r="AB193" s="120">
        <v>0</v>
      </c>
      <c r="AC193" s="120">
        <v>0</v>
      </c>
      <c r="AD193" s="120">
        <v>0</v>
      </c>
      <c r="AE193" s="120">
        <v>0</v>
      </c>
      <c r="AF193" s="120">
        <f t="shared" si="122"/>
        <v>0</v>
      </c>
      <c r="AG193" s="120">
        <f t="shared" si="123"/>
        <v>0</v>
      </c>
      <c r="AH193" s="120">
        <f t="shared" si="124"/>
        <v>0</v>
      </c>
      <c r="AI193" s="120">
        <f ca="1">VLOOKUP(eurostat_totals[[#This Row],[energy carrier EUCalc]],$AE$11:$BI$24,COLUMN()-COLUMN($AD$29),FALSE)*eurostat_totals[[#This Row],[2020 1]]</f>
        <v>0</v>
      </c>
      <c r="AJ193" s="120">
        <f ca="1">VLOOKUP(eurostat_totals[[#This Row],[energy carrier EUCalc]],$AE$11:$BI$24,COLUMN()-COLUMN($AD$29),FALSE)*eurostat_totals[[#This Row],[2020 1]]</f>
        <v>0</v>
      </c>
      <c r="AK193" s="120">
        <f ca="1">VLOOKUP(eurostat_totals[[#This Row],[energy carrier EUCalc]],$AE$11:$BI$24,COLUMN()-COLUMN($AD$29),FALSE)*eurostat_totals[[#This Row],[2020 1]]</f>
        <v>0</v>
      </c>
      <c r="AL193" s="120">
        <f ca="1">VLOOKUP(eurostat_totals[[#This Row],[energy carrier EUCalc]],$AE$11:$BI$24,COLUMN()-COLUMN($AD$29),FALSE)*eurostat_totals[[#This Row],[2020 1]]</f>
        <v>0</v>
      </c>
      <c r="AM193" s="120">
        <f ca="1">VLOOKUP(eurostat_totals[[#This Row],[energy carrier EUCalc]],$AE$11:$BI$24,COLUMN()-COLUMN($AD$29),FALSE)*eurostat_totals[[#This Row],[2020 1]]</f>
        <v>0</v>
      </c>
      <c r="AN193" s="120">
        <f ca="1">VLOOKUP(eurostat_totals[[#This Row],[energy carrier EUCalc]],$AE$11:$BI$24,COLUMN()-COLUMN($AD$29),FALSE)*eurostat_totals[[#This Row],[2020 1]]</f>
        <v>0</v>
      </c>
      <c r="AO193" s="120">
        <f>VLOOKUP(eurostat_totals[[#This Row],[energy carrier EUCalc]],$AE$11:$BI$24,COLUMN()-COLUMN($AD$29),FALSE)*eurostat_totals[[#This Row],[2020 1]]</f>
        <v>0</v>
      </c>
      <c r="AP193" s="120">
        <f ca="1">VLOOKUP(eurostat_totals[[#This Row],[energy carrier EUCalc]],$AE$11:$BI$24,COLUMN()-COLUMN($AD$29),FALSE)*eurostat_totals[[#This Row],[2020 1]]</f>
        <v>0</v>
      </c>
      <c r="AQ193" s="120">
        <f ca="1">VLOOKUP(eurostat_totals[[#This Row],[energy carrier EUCalc]],$AE$11:$BI$24,COLUMN()-COLUMN($AD$29),FALSE)*eurostat_totals[[#This Row],[2020 1]]</f>
        <v>0</v>
      </c>
      <c r="AR193" s="117">
        <f ca="1">VLOOKUP(eurostat_totals[[#This Row],[energy carrier EUCalc]],$AE$11:$BI$24,COLUMN()-COLUMN($AD$29),FALSE)*eurostat_totals[[#This Row],[2020 1]]</f>
        <v>0</v>
      </c>
      <c r="AS193" s="117">
        <f ca="1">VLOOKUP(eurostat_totals[[#This Row],[energy carrier EUCalc]],$AE$11:$BI$24,COLUMN()-COLUMN($AD$29),FALSE)*eurostat_totals[[#This Row],[2020 1]]</f>
        <v>0</v>
      </c>
      <c r="AT193" s="117">
        <f ca="1">VLOOKUP(eurostat_totals[[#This Row],[energy carrier EUCalc]],$AE$11:$BI$24,COLUMN()-COLUMN($AD$29),FALSE)*eurostat_totals[[#This Row],[2020 1]]</f>
        <v>0</v>
      </c>
      <c r="AU193" s="117">
        <f ca="1">VLOOKUP(eurostat_totals[[#This Row],[energy carrier EUCalc]],$AE$11:$BI$24,COLUMN()-COLUMN($AD$29),FALSE)*eurostat_totals[[#This Row],[2020 1]]</f>
        <v>0</v>
      </c>
      <c r="AV193" s="117">
        <f>VLOOKUP(eurostat_totals[[#This Row],[energy carrier EUCalc]],$AE$11:$BI$24,COLUMN()-COLUMN($AD$29),FALSE)*eurostat_totals[[#This Row],[2020 1]]</f>
        <v>0</v>
      </c>
      <c r="AW193" s="117">
        <f ca="1">VLOOKUP(eurostat_totals[[#This Row],[energy carrier EUCalc]],$AE$11:$BI$24,COLUMN()-COLUMN($AD$29),FALSE)*eurostat_totals[[#This Row],[2020 1]]</f>
        <v>0</v>
      </c>
      <c r="AX193" s="117">
        <f ca="1">VLOOKUP(eurostat_totals[[#This Row],[energy carrier EUCalc]],$AE$11:$BI$24,COLUMN()-COLUMN($AD$29),FALSE)*eurostat_totals[[#This Row],[2020 1]]</f>
        <v>0</v>
      </c>
      <c r="AY193" s="117">
        <f ca="1">VLOOKUP(eurostat_totals[[#This Row],[energy carrier EUCalc]],$AE$11:$BI$24,COLUMN()-COLUMN($AD$29),FALSE)*eurostat_totals[[#This Row],[2020 1]]</f>
        <v>0</v>
      </c>
      <c r="AZ193" s="117">
        <f ca="1">VLOOKUP(eurostat_totals[[#This Row],[energy carrier EUCalc]],$AE$11:$BI$24,COLUMN()-COLUMN($AD$29),FALSE)*eurostat_totals[[#This Row],[2020 1]]</f>
        <v>0</v>
      </c>
      <c r="BA193" s="117">
        <f ca="1">VLOOKUP(eurostat_totals[[#This Row],[energy carrier EUCalc]],$AE$11:$BI$24,COLUMN()-COLUMN($AD$29),FALSE)*eurostat_totals[[#This Row],[2020 1]]</f>
        <v>0</v>
      </c>
      <c r="BB193" s="117">
        <f ca="1">VLOOKUP(eurostat_totals[[#This Row],[energy carrier EUCalc]],$AE$11:$BI$24,COLUMN()-COLUMN($AD$29),FALSE)*eurostat_totals[[#This Row],[2020 1]]</f>
        <v>0</v>
      </c>
      <c r="BC193" s="117">
        <f>VLOOKUP(eurostat_totals[[#This Row],[energy carrier EUCalc]],$AE$11:$BI$24,COLUMN()-COLUMN($AD$29),FALSE)*eurostat_totals[[#This Row],[2020 1]]</f>
        <v>0</v>
      </c>
      <c r="BD193" s="117">
        <f ca="1">VLOOKUP(eurostat_totals[[#This Row],[energy carrier EUCalc]],$AE$11:$BI$24,COLUMN()-COLUMN($AD$29),FALSE)*eurostat_totals[[#This Row],[2020 1]]</f>
        <v>0</v>
      </c>
      <c r="BE193" s="117">
        <f ca="1">VLOOKUP(eurostat_totals[[#This Row],[energy carrier EUCalc]],$AE$11:$BI$24,COLUMN()-COLUMN($AD$29),FALSE)*eurostat_totals[[#This Row],[2020 1]]</f>
        <v>0</v>
      </c>
      <c r="BF193" s="117">
        <f ca="1">VLOOKUP(eurostat_totals[[#This Row],[energy carrier EUCalc]],$AE$11:$BI$24,COLUMN()-COLUMN($AD$29),FALSE)*eurostat_totals[[#This Row],[2020 1]]</f>
        <v>0</v>
      </c>
      <c r="BG193" s="117">
        <f ca="1">VLOOKUP(eurostat_totals[[#This Row],[energy carrier EUCalc]],$AE$11:$BI$24,COLUMN()-COLUMN($AD$29),FALSE)*eurostat_totals[[#This Row],[2020 1]]</f>
        <v>0</v>
      </c>
      <c r="BH193" s="117">
        <f ca="1">VLOOKUP(eurostat_totals[[#This Row],[energy carrier EUCalc]],$AE$11:$BI$24,COLUMN()-COLUMN($AD$29),FALSE)*eurostat_totals[[#This Row],[2020 1]]</f>
        <v>0</v>
      </c>
      <c r="BI193" s="117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117" t="str">
        <f t="shared" si="125"/>
        <v>heat-nuclearFrance</v>
      </c>
      <c r="B194" s="6" t="s">
        <v>75</v>
      </c>
      <c r="C194" t="s">
        <v>3</v>
      </c>
      <c r="D194" s="120">
        <v>0</v>
      </c>
      <c r="E194" s="120">
        <v>0</v>
      </c>
      <c r="F194" s="120">
        <v>0</v>
      </c>
      <c r="G194" s="120">
        <v>0</v>
      </c>
      <c r="H194" s="120">
        <v>0</v>
      </c>
      <c r="I194" s="120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>
        <v>0</v>
      </c>
      <c r="Q194" s="120">
        <v>0</v>
      </c>
      <c r="R194" s="120">
        <v>0</v>
      </c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120">
        <v>0</v>
      </c>
      <c r="AA194" s="120">
        <v>0</v>
      </c>
      <c r="AB194" s="120">
        <v>0</v>
      </c>
      <c r="AC194" s="120">
        <v>0</v>
      </c>
      <c r="AD194" s="120">
        <v>0</v>
      </c>
      <c r="AE194" s="120">
        <v>0</v>
      </c>
      <c r="AF194" s="120">
        <f t="shared" si="122"/>
        <v>0</v>
      </c>
      <c r="AG194" s="120">
        <f t="shared" si="123"/>
        <v>0</v>
      </c>
      <c r="AH194" s="120">
        <f t="shared" si="124"/>
        <v>0</v>
      </c>
      <c r="AI194" s="120">
        <f ca="1">VLOOKUP(eurostat_totals[[#This Row],[energy carrier EUCalc]],$AE$11:$BI$24,COLUMN()-COLUMN($AD$29),FALSE)*eurostat_totals[[#This Row],[2020 1]]</f>
        <v>0</v>
      </c>
      <c r="AJ194" s="120">
        <f ca="1">VLOOKUP(eurostat_totals[[#This Row],[energy carrier EUCalc]],$AE$11:$BI$24,COLUMN()-COLUMN($AD$29),FALSE)*eurostat_totals[[#This Row],[2020 1]]</f>
        <v>0</v>
      </c>
      <c r="AK194" s="120">
        <f ca="1">VLOOKUP(eurostat_totals[[#This Row],[energy carrier EUCalc]],$AE$11:$BI$24,COLUMN()-COLUMN($AD$29),FALSE)*eurostat_totals[[#This Row],[2020 1]]</f>
        <v>0</v>
      </c>
      <c r="AL194" s="120">
        <f ca="1">VLOOKUP(eurostat_totals[[#This Row],[energy carrier EUCalc]],$AE$11:$BI$24,COLUMN()-COLUMN($AD$29),FALSE)*eurostat_totals[[#This Row],[2020 1]]</f>
        <v>0</v>
      </c>
      <c r="AM194" s="120">
        <f ca="1">VLOOKUP(eurostat_totals[[#This Row],[energy carrier EUCalc]],$AE$11:$BI$24,COLUMN()-COLUMN($AD$29),FALSE)*eurostat_totals[[#This Row],[2020 1]]</f>
        <v>0</v>
      </c>
      <c r="AN194" s="120">
        <f ca="1">VLOOKUP(eurostat_totals[[#This Row],[energy carrier EUCalc]],$AE$11:$BI$24,COLUMN()-COLUMN($AD$29),FALSE)*eurostat_totals[[#This Row],[2020 1]]</f>
        <v>0</v>
      </c>
      <c r="AO194" s="120">
        <f>VLOOKUP(eurostat_totals[[#This Row],[energy carrier EUCalc]],$AE$11:$BI$24,COLUMN()-COLUMN($AD$29),FALSE)*eurostat_totals[[#This Row],[2020 1]]</f>
        <v>0</v>
      </c>
      <c r="AP194" s="120">
        <f ca="1">VLOOKUP(eurostat_totals[[#This Row],[energy carrier EUCalc]],$AE$11:$BI$24,COLUMN()-COLUMN($AD$29),FALSE)*eurostat_totals[[#This Row],[2020 1]]</f>
        <v>0</v>
      </c>
      <c r="AQ194" s="120">
        <f ca="1">VLOOKUP(eurostat_totals[[#This Row],[energy carrier EUCalc]],$AE$11:$BI$24,COLUMN()-COLUMN($AD$29),FALSE)*eurostat_totals[[#This Row],[2020 1]]</f>
        <v>0</v>
      </c>
      <c r="AR194" s="117">
        <f ca="1">VLOOKUP(eurostat_totals[[#This Row],[energy carrier EUCalc]],$AE$11:$BI$24,COLUMN()-COLUMN($AD$29),FALSE)*eurostat_totals[[#This Row],[2020 1]]</f>
        <v>0</v>
      </c>
      <c r="AS194" s="117">
        <f ca="1">VLOOKUP(eurostat_totals[[#This Row],[energy carrier EUCalc]],$AE$11:$BI$24,COLUMN()-COLUMN($AD$29),FALSE)*eurostat_totals[[#This Row],[2020 1]]</f>
        <v>0</v>
      </c>
      <c r="AT194" s="117">
        <f ca="1">VLOOKUP(eurostat_totals[[#This Row],[energy carrier EUCalc]],$AE$11:$BI$24,COLUMN()-COLUMN($AD$29),FALSE)*eurostat_totals[[#This Row],[2020 1]]</f>
        <v>0</v>
      </c>
      <c r="AU194" s="117">
        <f ca="1">VLOOKUP(eurostat_totals[[#This Row],[energy carrier EUCalc]],$AE$11:$BI$24,COLUMN()-COLUMN($AD$29),FALSE)*eurostat_totals[[#This Row],[2020 1]]</f>
        <v>0</v>
      </c>
      <c r="AV194" s="117">
        <f>VLOOKUP(eurostat_totals[[#This Row],[energy carrier EUCalc]],$AE$11:$BI$24,COLUMN()-COLUMN($AD$29),FALSE)*eurostat_totals[[#This Row],[2020 1]]</f>
        <v>0</v>
      </c>
      <c r="AW194" s="117">
        <f ca="1">VLOOKUP(eurostat_totals[[#This Row],[energy carrier EUCalc]],$AE$11:$BI$24,COLUMN()-COLUMN($AD$29),FALSE)*eurostat_totals[[#This Row],[2020 1]]</f>
        <v>0</v>
      </c>
      <c r="AX194" s="117">
        <f ca="1">VLOOKUP(eurostat_totals[[#This Row],[energy carrier EUCalc]],$AE$11:$BI$24,COLUMN()-COLUMN($AD$29),FALSE)*eurostat_totals[[#This Row],[2020 1]]</f>
        <v>0</v>
      </c>
      <c r="AY194" s="117">
        <f ca="1">VLOOKUP(eurostat_totals[[#This Row],[energy carrier EUCalc]],$AE$11:$BI$24,COLUMN()-COLUMN($AD$29),FALSE)*eurostat_totals[[#This Row],[2020 1]]</f>
        <v>0</v>
      </c>
      <c r="AZ194" s="117">
        <f ca="1">VLOOKUP(eurostat_totals[[#This Row],[energy carrier EUCalc]],$AE$11:$BI$24,COLUMN()-COLUMN($AD$29),FALSE)*eurostat_totals[[#This Row],[2020 1]]</f>
        <v>0</v>
      </c>
      <c r="BA194" s="117">
        <f ca="1">VLOOKUP(eurostat_totals[[#This Row],[energy carrier EUCalc]],$AE$11:$BI$24,COLUMN()-COLUMN($AD$29),FALSE)*eurostat_totals[[#This Row],[2020 1]]</f>
        <v>0</v>
      </c>
      <c r="BB194" s="117">
        <f ca="1">VLOOKUP(eurostat_totals[[#This Row],[energy carrier EUCalc]],$AE$11:$BI$24,COLUMN()-COLUMN($AD$29),FALSE)*eurostat_totals[[#This Row],[2020 1]]</f>
        <v>0</v>
      </c>
      <c r="BC194" s="117">
        <f>VLOOKUP(eurostat_totals[[#This Row],[energy carrier EUCalc]],$AE$11:$BI$24,COLUMN()-COLUMN($AD$29),FALSE)*eurostat_totals[[#This Row],[2020 1]]</f>
        <v>0</v>
      </c>
      <c r="BD194" s="117">
        <f ca="1">VLOOKUP(eurostat_totals[[#This Row],[energy carrier EUCalc]],$AE$11:$BI$24,COLUMN()-COLUMN($AD$29),FALSE)*eurostat_totals[[#This Row],[2020 1]]</f>
        <v>0</v>
      </c>
      <c r="BE194" s="117">
        <f ca="1">VLOOKUP(eurostat_totals[[#This Row],[energy carrier EUCalc]],$AE$11:$BI$24,COLUMN()-COLUMN($AD$29),FALSE)*eurostat_totals[[#This Row],[2020 1]]</f>
        <v>0</v>
      </c>
      <c r="BF194" s="117">
        <f ca="1">VLOOKUP(eurostat_totals[[#This Row],[energy carrier EUCalc]],$AE$11:$BI$24,COLUMN()-COLUMN($AD$29),FALSE)*eurostat_totals[[#This Row],[2020 1]]</f>
        <v>0</v>
      </c>
      <c r="BG194" s="117">
        <f ca="1">VLOOKUP(eurostat_totals[[#This Row],[energy carrier EUCalc]],$AE$11:$BI$24,COLUMN()-COLUMN($AD$29),FALSE)*eurostat_totals[[#This Row],[2020 1]]</f>
        <v>0</v>
      </c>
      <c r="BH194" s="117">
        <f ca="1">VLOOKUP(eurostat_totals[[#This Row],[energy carrier EUCalc]],$AE$11:$BI$24,COLUMN()-COLUMN($AD$29),FALSE)*eurostat_totals[[#This Row],[2020 1]]</f>
        <v>0</v>
      </c>
      <c r="BI194" s="117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117" t="str">
        <f t="shared" si="125"/>
        <v>heat-nuclearGermany</v>
      </c>
      <c r="B195" s="6" t="s">
        <v>75</v>
      </c>
      <c r="C195" t="s">
        <v>2</v>
      </c>
      <c r="D195" s="120">
        <v>0</v>
      </c>
      <c r="E195" s="120">
        <v>0</v>
      </c>
      <c r="F195" s="120">
        <v>0</v>
      </c>
      <c r="G195" s="120">
        <v>0</v>
      </c>
      <c r="H195" s="120">
        <v>0</v>
      </c>
      <c r="I195" s="120">
        <v>0</v>
      </c>
      <c r="J195" s="120">
        <v>0</v>
      </c>
      <c r="K195" s="120">
        <v>0</v>
      </c>
      <c r="L195" s="120">
        <v>0</v>
      </c>
      <c r="M195" s="120">
        <v>0</v>
      </c>
      <c r="N195" s="120">
        <v>0</v>
      </c>
      <c r="O195" s="120">
        <v>0</v>
      </c>
      <c r="P195" s="120">
        <v>0</v>
      </c>
      <c r="Q195" s="120">
        <v>0</v>
      </c>
      <c r="R195" s="120">
        <v>0</v>
      </c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120">
        <v>0</v>
      </c>
      <c r="AA195" s="120">
        <v>0</v>
      </c>
      <c r="AB195" s="120">
        <v>0</v>
      </c>
      <c r="AC195" s="120">
        <v>0</v>
      </c>
      <c r="AD195" s="120">
        <v>0</v>
      </c>
      <c r="AE195" s="120">
        <v>0</v>
      </c>
      <c r="AF195" s="120">
        <f t="shared" si="122"/>
        <v>0</v>
      </c>
      <c r="AG195" s="120">
        <f t="shared" si="123"/>
        <v>0</v>
      </c>
      <c r="AH195" s="120">
        <f t="shared" si="124"/>
        <v>0</v>
      </c>
      <c r="AI195" s="120">
        <f ca="1">VLOOKUP(eurostat_totals[[#This Row],[energy carrier EUCalc]],$AE$11:$BI$24,COLUMN()-COLUMN($AD$29),FALSE)*eurostat_totals[[#This Row],[2020 1]]</f>
        <v>0</v>
      </c>
      <c r="AJ195" s="120">
        <f ca="1">VLOOKUP(eurostat_totals[[#This Row],[energy carrier EUCalc]],$AE$11:$BI$24,COLUMN()-COLUMN($AD$29),FALSE)*eurostat_totals[[#This Row],[2020 1]]</f>
        <v>0</v>
      </c>
      <c r="AK195" s="120">
        <f ca="1">VLOOKUP(eurostat_totals[[#This Row],[energy carrier EUCalc]],$AE$11:$BI$24,COLUMN()-COLUMN($AD$29),FALSE)*eurostat_totals[[#This Row],[2020 1]]</f>
        <v>0</v>
      </c>
      <c r="AL195" s="120">
        <f ca="1">VLOOKUP(eurostat_totals[[#This Row],[energy carrier EUCalc]],$AE$11:$BI$24,COLUMN()-COLUMN($AD$29),FALSE)*eurostat_totals[[#This Row],[2020 1]]</f>
        <v>0</v>
      </c>
      <c r="AM195" s="120">
        <f ca="1">VLOOKUP(eurostat_totals[[#This Row],[energy carrier EUCalc]],$AE$11:$BI$24,COLUMN()-COLUMN($AD$29),FALSE)*eurostat_totals[[#This Row],[2020 1]]</f>
        <v>0</v>
      </c>
      <c r="AN195" s="120">
        <f ca="1">VLOOKUP(eurostat_totals[[#This Row],[energy carrier EUCalc]],$AE$11:$BI$24,COLUMN()-COLUMN($AD$29),FALSE)*eurostat_totals[[#This Row],[2020 1]]</f>
        <v>0</v>
      </c>
      <c r="AO195" s="120">
        <f>VLOOKUP(eurostat_totals[[#This Row],[energy carrier EUCalc]],$AE$11:$BI$24,COLUMN()-COLUMN($AD$29),FALSE)*eurostat_totals[[#This Row],[2020 1]]</f>
        <v>0</v>
      </c>
      <c r="AP195" s="120">
        <f ca="1">VLOOKUP(eurostat_totals[[#This Row],[energy carrier EUCalc]],$AE$11:$BI$24,COLUMN()-COLUMN($AD$29),FALSE)*eurostat_totals[[#This Row],[2020 1]]</f>
        <v>0</v>
      </c>
      <c r="AQ195" s="120">
        <f ca="1">VLOOKUP(eurostat_totals[[#This Row],[energy carrier EUCalc]],$AE$11:$BI$24,COLUMN()-COLUMN($AD$29),FALSE)*eurostat_totals[[#This Row],[2020 1]]</f>
        <v>0</v>
      </c>
      <c r="AR195" s="117">
        <f ca="1">VLOOKUP(eurostat_totals[[#This Row],[energy carrier EUCalc]],$AE$11:$BI$24,COLUMN()-COLUMN($AD$29),FALSE)*eurostat_totals[[#This Row],[2020 1]]</f>
        <v>0</v>
      </c>
      <c r="AS195" s="117">
        <f ca="1">VLOOKUP(eurostat_totals[[#This Row],[energy carrier EUCalc]],$AE$11:$BI$24,COLUMN()-COLUMN($AD$29),FALSE)*eurostat_totals[[#This Row],[2020 1]]</f>
        <v>0</v>
      </c>
      <c r="AT195" s="117">
        <f ca="1">VLOOKUP(eurostat_totals[[#This Row],[energy carrier EUCalc]],$AE$11:$BI$24,COLUMN()-COLUMN($AD$29),FALSE)*eurostat_totals[[#This Row],[2020 1]]</f>
        <v>0</v>
      </c>
      <c r="AU195" s="117">
        <f ca="1">VLOOKUP(eurostat_totals[[#This Row],[energy carrier EUCalc]],$AE$11:$BI$24,COLUMN()-COLUMN($AD$29),FALSE)*eurostat_totals[[#This Row],[2020 1]]</f>
        <v>0</v>
      </c>
      <c r="AV195" s="117">
        <f>VLOOKUP(eurostat_totals[[#This Row],[energy carrier EUCalc]],$AE$11:$BI$24,COLUMN()-COLUMN($AD$29),FALSE)*eurostat_totals[[#This Row],[2020 1]]</f>
        <v>0</v>
      </c>
      <c r="AW195" s="117">
        <f ca="1">VLOOKUP(eurostat_totals[[#This Row],[energy carrier EUCalc]],$AE$11:$BI$24,COLUMN()-COLUMN($AD$29),FALSE)*eurostat_totals[[#This Row],[2020 1]]</f>
        <v>0</v>
      </c>
      <c r="AX195" s="117">
        <f ca="1">VLOOKUP(eurostat_totals[[#This Row],[energy carrier EUCalc]],$AE$11:$BI$24,COLUMN()-COLUMN($AD$29),FALSE)*eurostat_totals[[#This Row],[2020 1]]</f>
        <v>0</v>
      </c>
      <c r="AY195" s="117">
        <f ca="1">VLOOKUP(eurostat_totals[[#This Row],[energy carrier EUCalc]],$AE$11:$BI$24,COLUMN()-COLUMN($AD$29),FALSE)*eurostat_totals[[#This Row],[2020 1]]</f>
        <v>0</v>
      </c>
      <c r="AZ195" s="117">
        <f ca="1">VLOOKUP(eurostat_totals[[#This Row],[energy carrier EUCalc]],$AE$11:$BI$24,COLUMN()-COLUMN($AD$29),FALSE)*eurostat_totals[[#This Row],[2020 1]]</f>
        <v>0</v>
      </c>
      <c r="BA195" s="117">
        <f ca="1">VLOOKUP(eurostat_totals[[#This Row],[energy carrier EUCalc]],$AE$11:$BI$24,COLUMN()-COLUMN($AD$29),FALSE)*eurostat_totals[[#This Row],[2020 1]]</f>
        <v>0</v>
      </c>
      <c r="BB195" s="117">
        <f ca="1">VLOOKUP(eurostat_totals[[#This Row],[energy carrier EUCalc]],$AE$11:$BI$24,COLUMN()-COLUMN($AD$29),FALSE)*eurostat_totals[[#This Row],[2020 1]]</f>
        <v>0</v>
      </c>
      <c r="BC195" s="117">
        <f>VLOOKUP(eurostat_totals[[#This Row],[energy carrier EUCalc]],$AE$11:$BI$24,COLUMN()-COLUMN($AD$29),FALSE)*eurostat_totals[[#This Row],[2020 1]]</f>
        <v>0</v>
      </c>
      <c r="BD195" s="117">
        <f ca="1">VLOOKUP(eurostat_totals[[#This Row],[energy carrier EUCalc]],$AE$11:$BI$24,COLUMN()-COLUMN($AD$29),FALSE)*eurostat_totals[[#This Row],[2020 1]]</f>
        <v>0</v>
      </c>
      <c r="BE195" s="117">
        <f ca="1">VLOOKUP(eurostat_totals[[#This Row],[energy carrier EUCalc]],$AE$11:$BI$24,COLUMN()-COLUMN($AD$29),FALSE)*eurostat_totals[[#This Row],[2020 1]]</f>
        <v>0</v>
      </c>
      <c r="BF195" s="117">
        <f ca="1">VLOOKUP(eurostat_totals[[#This Row],[energy carrier EUCalc]],$AE$11:$BI$24,COLUMN()-COLUMN($AD$29),FALSE)*eurostat_totals[[#This Row],[2020 1]]</f>
        <v>0</v>
      </c>
      <c r="BG195" s="117">
        <f ca="1">VLOOKUP(eurostat_totals[[#This Row],[energy carrier EUCalc]],$AE$11:$BI$24,COLUMN()-COLUMN($AD$29),FALSE)*eurostat_totals[[#This Row],[2020 1]]</f>
        <v>0</v>
      </c>
      <c r="BH195" s="117">
        <f ca="1">VLOOKUP(eurostat_totals[[#This Row],[energy carrier EUCalc]],$AE$11:$BI$24,COLUMN()-COLUMN($AD$29),FALSE)*eurostat_totals[[#This Row],[2020 1]]</f>
        <v>0</v>
      </c>
      <c r="BI195" s="117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117" t="str">
        <f t="shared" si="125"/>
        <v>heat-nuclearGreece</v>
      </c>
      <c r="B196" s="6" t="s">
        <v>75</v>
      </c>
      <c r="C196" t="s">
        <v>16</v>
      </c>
      <c r="D196" s="120">
        <v>0</v>
      </c>
      <c r="E196" s="120">
        <v>0</v>
      </c>
      <c r="F196" s="120">
        <v>0</v>
      </c>
      <c r="G196" s="120">
        <v>0</v>
      </c>
      <c r="H196" s="120">
        <v>0</v>
      </c>
      <c r="I196" s="120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>
        <v>0</v>
      </c>
      <c r="Q196" s="120">
        <v>0</v>
      </c>
      <c r="R196" s="120">
        <v>0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120">
        <v>0</v>
      </c>
      <c r="AA196" s="120">
        <v>0</v>
      </c>
      <c r="AB196" s="120">
        <v>0</v>
      </c>
      <c r="AC196" s="120">
        <v>0</v>
      </c>
      <c r="AD196" s="120">
        <v>0</v>
      </c>
      <c r="AE196" s="120">
        <v>0</v>
      </c>
      <c r="AF196" s="120">
        <f t="shared" si="122"/>
        <v>0</v>
      </c>
      <c r="AG196" s="120">
        <f t="shared" si="123"/>
        <v>0</v>
      </c>
      <c r="AH196" s="120">
        <f t="shared" si="124"/>
        <v>0</v>
      </c>
      <c r="AI196" s="120">
        <f ca="1">VLOOKUP(eurostat_totals[[#This Row],[energy carrier EUCalc]],$AE$11:$BI$24,COLUMN()-COLUMN($AD$29),FALSE)*eurostat_totals[[#This Row],[2020 1]]</f>
        <v>0</v>
      </c>
      <c r="AJ196" s="120">
        <f ca="1">VLOOKUP(eurostat_totals[[#This Row],[energy carrier EUCalc]],$AE$11:$BI$24,COLUMN()-COLUMN($AD$29),FALSE)*eurostat_totals[[#This Row],[2020 1]]</f>
        <v>0</v>
      </c>
      <c r="AK196" s="120">
        <f ca="1">VLOOKUP(eurostat_totals[[#This Row],[energy carrier EUCalc]],$AE$11:$BI$24,COLUMN()-COLUMN($AD$29),FALSE)*eurostat_totals[[#This Row],[2020 1]]</f>
        <v>0</v>
      </c>
      <c r="AL196" s="120">
        <f ca="1">VLOOKUP(eurostat_totals[[#This Row],[energy carrier EUCalc]],$AE$11:$BI$24,COLUMN()-COLUMN($AD$29),FALSE)*eurostat_totals[[#This Row],[2020 1]]</f>
        <v>0</v>
      </c>
      <c r="AM196" s="120">
        <f ca="1">VLOOKUP(eurostat_totals[[#This Row],[energy carrier EUCalc]],$AE$11:$BI$24,COLUMN()-COLUMN($AD$29),FALSE)*eurostat_totals[[#This Row],[2020 1]]</f>
        <v>0</v>
      </c>
      <c r="AN196" s="120">
        <f ca="1">VLOOKUP(eurostat_totals[[#This Row],[energy carrier EUCalc]],$AE$11:$BI$24,COLUMN()-COLUMN($AD$29),FALSE)*eurostat_totals[[#This Row],[2020 1]]</f>
        <v>0</v>
      </c>
      <c r="AO196" s="120">
        <f>VLOOKUP(eurostat_totals[[#This Row],[energy carrier EUCalc]],$AE$11:$BI$24,COLUMN()-COLUMN($AD$29),FALSE)*eurostat_totals[[#This Row],[2020 1]]</f>
        <v>0</v>
      </c>
      <c r="AP196" s="120">
        <f ca="1">VLOOKUP(eurostat_totals[[#This Row],[energy carrier EUCalc]],$AE$11:$BI$24,COLUMN()-COLUMN($AD$29),FALSE)*eurostat_totals[[#This Row],[2020 1]]</f>
        <v>0</v>
      </c>
      <c r="AQ196" s="120">
        <f ca="1">VLOOKUP(eurostat_totals[[#This Row],[energy carrier EUCalc]],$AE$11:$BI$24,COLUMN()-COLUMN($AD$29),FALSE)*eurostat_totals[[#This Row],[2020 1]]</f>
        <v>0</v>
      </c>
      <c r="AR196" s="117">
        <f ca="1">VLOOKUP(eurostat_totals[[#This Row],[energy carrier EUCalc]],$AE$11:$BI$24,COLUMN()-COLUMN($AD$29),FALSE)*eurostat_totals[[#This Row],[2020 1]]</f>
        <v>0</v>
      </c>
      <c r="AS196" s="117">
        <f ca="1">VLOOKUP(eurostat_totals[[#This Row],[energy carrier EUCalc]],$AE$11:$BI$24,COLUMN()-COLUMN($AD$29),FALSE)*eurostat_totals[[#This Row],[2020 1]]</f>
        <v>0</v>
      </c>
      <c r="AT196" s="117">
        <f ca="1">VLOOKUP(eurostat_totals[[#This Row],[energy carrier EUCalc]],$AE$11:$BI$24,COLUMN()-COLUMN($AD$29),FALSE)*eurostat_totals[[#This Row],[2020 1]]</f>
        <v>0</v>
      </c>
      <c r="AU196" s="117">
        <f ca="1">VLOOKUP(eurostat_totals[[#This Row],[energy carrier EUCalc]],$AE$11:$BI$24,COLUMN()-COLUMN($AD$29),FALSE)*eurostat_totals[[#This Row],[2020 1]]</f>
        <v>0</v>
      </c>
      <c r="AV196" s="117">
        <f>VLOOKUP(eurostat_totals[[#This Row],[energy carrier EUCalc]],$AE$11:$BI$24,COLUMN()-COLUMN($AD$29),FALSE)*eurostat_totals[[#This Row],[2020 1]]</f>
        <v>0</v>
      </c>
      <c r="AW196" s="117">
        <f ca="1">VLOOKUP(eurostat_totals[[#This Row],[energy carrier EUCalc]],$AE$11:$BI$24,COLUMN()-COLUMN($AD$29),FALSE)*eurostat_totals[[#This Row],[2020 1]]</f>
        <v>0</v>
      </c>
      <c r="AX196" s="117">
        <f ca="1">VLOOKUP(eurostat_totals[[#This Row],[energy carrier EUCalc]],$AE$11:$BI$24,COLUMN()-COLUMN($AD$29),FALSE)*eurostat_totals[[#This Row],[2020 1]]</f>
        <v>0</v>
      </c>
      <c r="AY196" s="117">
        <f ca="1">VLOOKUP(eurostat_totals[[#This Row],[energy carrier EUCalc]],$AE$11:$BI$24,COLUMN()-COLUMN($AD$29),FALSE)*eurostat_totals[[#This Row],[2020 1]]</f>
        <v>0</v>
      </c>
      <c r="AZ196" s="117">
        <f ca="1">VLOOKUP(eurostat_totals[[#This Row],[energy carrier EUCalc]],$AE$11:$BI$24,COLUMN()-COLUMN($AD$29),FALSE)*eurostat_totals[[#This Row],[2020 1]]</f>
        <v>0</v>
      </c>
      <c r="BA196" s="117">
        <f ca="1">VLOOKUP(eurostat_totals[[#This Row],[energy carrier EUCalc]],$AE$11:$BI$24,COLUMN()-COLUMN($AD$29),FALSE)*eurostat_totals[[#This Row],[2020 1]]</f>
        <v>0</v>
      </c>
      <c r="BB196" s="117">
        <f ca="1">VLOOKUP(eurostat_totals[[#This Row],[energy carrier EUCalc]],$AE$11:$BI$24,COLUMN()-COLUMN($AD$29),FALSE)*eurostat_totals[[#This Row],[2020 1]]</f>
        <v>0</v>
      </c>
      <c r="BC196" s="117">
        <f>VLOOKUP(eurostat_totals[[#This Row],[energy carrier EUCalc]],$AE$11:$BI$24,COLUMN()-COLUMN($AD$29),FALSE)*eurostat_totals[[#This Row],[2020 1]]</f>
        <v>0</v>
      </c>
      <c r="BD196" s="117">
        <f ca="1">VLOOKUP(eurostat_totals[[#This Row],[energy carrier EUCalc]],$AE$11:$BI$24,COLUMN()-COLUMN($AD$29),FALSE)*eurostat_totals[[#This Row],[2020 1]]</f>
        <v>0</v>
      </c>
      <c r="BE196" s="117">
        <f ca="1">VLOOKUP(eurostat_totals[[#This Row],[energy carrier EUCalc]],$AE$11:$BI$24,COLUMN()-COLUMN($AD$29),FALSE)*eurostat_totals[[#This Row],[2020 1]]</f>
        <v>0</v>
      </c>
      <c r="BF196" s="117">
        <f ca="1">VLOOKUP(eurostat_totals[[#This Row],[energy carrier EUCalc]],$AE$11:$BI$24,COLUMN()-COLUMN($AD$29),FALSE)*eurostat_totals[[#This Row],[2020 1]]</f>
        <v>0</v>
      </c>
      <c r="BG196" s="117">
        <f ca="1">VLOOKUP(eurostat_totals[[#This Row],[energy carrier EUCalc]],$AE$11:$BI$24,COLUMN()-COLUMN($AD$29),FALSE)*eurostat_totals[[#This Row],[2020 1]]</f>
        <v>0</v>
      </c>
      <c r="BH196" s="117">
        <f ca="1">VLOOKUP(eurostat_totals[[#This Row],[energy carrier EUCalc]],$AE$11:$BI$24,COLUMN()-COLUMN($AD$29),FALSE)*eurostat_totals[[#This Row],[2020 1]]</f>
        <v>0</v>
      </c>
      <c r="BI196" s="117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117" t="str">
        <f t="shared" si="125"/>
        <v>heat-nuclearHungary</v>
      </c>
      <c r="B197" s="6" t="s">
        <v>75</v>
      </c>
      <c r="C197" t="s">
        <v>15</v>
      </c>
      <c r="D197" s="120">
        <v>0</v>
      </c>
      <c r="E197" s="120">
        <v>0</v>
      </c>
      <c r="F197" s="120">
        <v>0</v>
      </c>
      <c r="G197" s="120">
        <v>0</v>
      </c>
      <c r="H197" s="120">
        <v>0</v>
      </c>
      <c r="I197" s="120">
        <v>0</v>
      </c>
      <c r="J197" s="120">
        <v>0</v>
      </c>
      <c r="K197" s="120">
        <v>0</v>
      </c>
      <c r="L197" s="120">
        <v>0</v>
      </c>
      <c r="M197" s="120">
        <v>0</v>
      </c>
      <c r="N197" s="120">
        <v>0</v>
      </c>
      <c r="O197" s="120">
        <v>0</v>
      </c>
      <c r="P197" s="120">
        <v>0</v>
      </c>
      <c r="Q197" s="120">
        <v>0</v>
      </c>
      <c r="R197" s="120">
        <v>0</v>
      </c>
      <c r="S197" s="120">
        <v>0</v>
      </c>
      <c r="T197" s="120">
        <v>0</v>
      </c>
      <c r="U197" s="120">
        <v>0</v>
      </c>
      <c r="V197" s="120">
        <v>0</v>
      </c>
      <c r="W197" s="120">
        <v>0</v>
      </c>
      <c r="X197" s="120">
        <v>0</v>
      </c>
      <c r="Y197" s="120">
        <v>0</v>
      </c>
      <c r="Z197" s="120">
        <v>0</v>
      </c>
      <c r="AA197" s="120">
        <v>0</v>
      </c>
      <c r="AB197" s="120">
        <v>0</v>
      </c>
      <c r="AC197" s="120">
        <v>0</v>
      </c>
      <c r="AD197" s="120">
        <v>0</v>
      </c>
      <c r="AE197" s="120">
        <v>0</v>
      </c>
      <c r="AF197" s="120">
        <f t="shared" si="122"/>
        <v>0</v>
      </c>
      <c r="AG197" s="120">
        <f t="shared" si="123"/>
        <v>0</v>
      </c>
      <c r="AH197" s="120">
        <f t="shared" si="124"/>
        <v>0</v>
      </c>
      <c r="AI197" s="120">
        <f ca="1">VLOOKUP(eurostat_totals[[#This Row],[energy carrier EUCalc]],$AE$11:$BI$24,COLUMN()-COLUMN($AD$29),FALSE)*eurostat_totals[[#This Row],[2020 1]]</f>
        <v>0</v>
      </c>
      <c r="AJ197" s="120">
        <f ca="1">VLOOKUP(eurostat_totals[[#This Row],[energy carrier EUCalc]],$AE$11:$BI$24,COLUMN()-COLUMN($AD$29),FALSE)*eurostat_totals[[#This Row],[2020 1]]</f>
        <v>0</v>
      </c>
      <c r="AK197" s="120">
        <f ca="1">VLOOKUP(eurostat_totals[[#This Row],[energy carrier EUCalc]],$AE$11:$BI$24,COLUMN()-COLUMN($AD$29),FALSE)*eurostat_totals[[#This Row],[2020 1]]</f>
        <v>0</v>
      </c>
      <c r="AL197" s="120">
        <f ca="1">VLOOKUP(eurostat_totals[[#This Row],[energy carrier EUCalc]],$AE$11:$BI$24,COLUMN()-COLUMN($AD$29),FALSE)*eurostat_totals[[#This Row],[2020 1]]</f>
        <v>0</v>
      </c>
      <c r="AM197" s="120">
        <f ca="1">VLOOKUP(eurostat_totals[[#This Row],[energy carrier EUCalc]],$AE$11:$BI$24,COLUMN()-COLUMN($AD$29),FALSE)*eurostat_totals[[#This Row],[2020 1]]</f>
        <v>0</v>
      </c>
      <c r="AN197" s="120">
        <f ca="1">VLOOKUP(eurostat_totals[[#This Row],[energy carrier EUCalc]],$AE$11:$BI$24,COLUMN()-COLUMN($AD$29),FALSE)*eurostat_totals[[#This Row],[2020 1]]</f>
        <v>0</v>
      </c>
      <c r="AO197" s="120">
        <f>VLOOKUP(eurostat_totals[[#This Row],[energy carrier EUCalc]],$AE$11:$BI$24,COLUMN()-COLUMN($AD$29),FALSE)*eurostat_totals[[#This Row],[2020 1]]</f>
        <v>0</v>
      </c>
      <c r="AP197" s="120">
        <f ca="1">VLOOKUP(eurostat_totals[[#This Row],[energy carrier EUCalc]],$AE$11:$BI$24,COLUMN()-COLUMN($AD$29),FALSE)*eurostat_totals[[#This Row],[2020 1]]</f>
        <v>0</v>
      </c>
      <c r="AQ197" s="120">
        <f ca="1">VLOOKUP(eurostat_totals[[#This Row],[energy carrier EUCalc]],$AE$11:$BI$24,COLUMN()-COLUMN($AD$29),FALSE)*eurostat_totals[[#This Row],[2020 1]]</f>
        <v>0</v>
      </c>
      <c r="AR197" s="117">
        <f ca="1">VLOOKUP(eurostat_totals[[#This Row],[energy carrier EUCalc]],$AE$11:$BI$24,COLUMN()-COLUMN($AD$29),FALSE)*eurostat_totals[[#This Row],[2020 1]]</f>
        <v>0</v>
      </c>
      <c r="AS197" s="117">
        <f ca="1">VLOOKUP(eurostat_totals[[#This Row],[energy carrier EUCalc]],$AE$11:$BI$24,COLUMN()-COLUMN($AD$29),FALSE)*eurostat_totals[[#This Row],[2020 1]]</f>
        <v>0</v>
      </c>
      <c r="AT197" s="117">
        <f ca="1">VLOOKUP(eurostat_totals[[#This Row],[energy carrier EUCalc]],$AE$11:$BI$24,COLUMN()-COLUMN($AD$29),FALSE)*eurostat_totals[[#This Row],[2020 1]]</f>
        <v>0</v>
      </c>
      <c r="AU197" s="117">
        <f ca="1">VLOOKUP(eurostat_totals[[#This Row],[energy carrier EUCalc]],$AE$11:$BI$24,COLUMN()-COLUMN($AD$29),FALSE)*eurostat_totals[[#This Row],[2020 1]]</f>
        <v>0</v>
      </c>
      <c r="AV197" s="117">
        <f>VLOOKUP(eurostat_totals[[#This Row],[energy carrier EUCalc]],$AE$11:$BI$24,COLUMN()-COLUMN($AD$29),FALSE)*eurostat_totals[[#This Row],[2020 1]]</f>
        <v>0</v>
      </c>
      <c r="AW197" s="117">
        <f ca="1">VLOOKUP(eurostat_totals[[#This Row],[energy carrier EUCalc]],$AE$11:$BI$24,COLUMN()-COLUMN($AD$29),FALSE)*eurostat_totals[[#This Row],[2020 1]]</f>
        <v>0</v>
      </c>
      <c r="AX197" s="117">
        <f ca="1">VLOOKUP(eurostat_totals[[#This Row],[energy carrier EUCalc]],$AE$11:$BI$24,COLUMN()-COLUMN($AD$29),FALSE)*eurostat_totals[[#This Row],[2020 1]]</f>
        <v>0</v>
      </c>
      <c r="AY197" s="117">
        <f ca="1">VLOOKUP(eurostat_totals[[#This Row],[energy carrier EUCalc]],$AE$11:$BI$24,COLUMN()-COLUMN($AD$29),FALSE)*eurostat_totals[[#This Row],[2020 1]]</f>
        <v>0</v>
      </c>
      <c r="AZ197" s="117">
        <f ca="1">VLOOKUP(eurostat_totals[[#This Row],[energy carrier EUCalc]],$AE$11:$BI$24,COLUMN()-COLUMN($AD$29),FALSE)*eurostat_totals[[#This Row],[2020 1]]</f>
        <v>0</v>
      </c>
      <c r="BA197" s="117">
        <f ca="1">VLOOKUP(eurostat_totals[[#This Row],[energy carrier EUCalc]],$AE$11:$BI$24,COLUMN()-COLUMN($AD$29),FALSE)*eurostat_totals[[#This Row],[2020 1]]</f>
        <v>0</v>
      </c>
      <c r="BB197" s="117">
        <f ca="1">VLOOKUP(eurostat_totals[[#This Row],[energy carrier EUCalc]],$AE$11:$BI$24,COLUMN()-COLUMN($AD$29),FALSE)*eurostat_totals[[#This Row],[2020 1]]</f>
        <v>0</v>
      </c>
      <c r="BC197" s="117">
        <f>VLOOKUP(eurostat_totals[[#This Row],[energy carrier EUCalc]],$AE$11:$BI$24,COLUMN()-COLUMN($AD$29),FALSE)*eurostat_totals[[#This Row],[2020 1]]</f>
        <v>0</v>
      </c>
      <c r="BD197" s="117">
        <f ca="1">VLOOKUP(eurostat_totals[[#This Row],[energy carrier EUCalc]],$AE$11:$BI$24,COLUMN()-COLUMN($AD$29),FALSE)*eurostat_totals[[#This Row],[2020 1]]</f>
        <v>0</v>
      </c>
      <c r="BE197" s="117">
        <f ca="1">VLOOKUP(eurostat_totals[[#This Row],[energy carrier EUCalc]],$AE$11:$BI$24,COLUMN()-COLUMN($AD$29),FALSE)*eurostat_totals[[#This Row],[2020 1]]</f>
        <v>0</v>
      </c>
      <c r="BF197" s="117">
        <f ca="1">VLOOKUP(eurostat_totals[[#This Row],[energy carrier EUCalc]],$AE$11:$BI$24,COLUMN()-COLUMN($AD$29),FALSE)*eurostat_totals[[#This Row],[2020 1]]</f>
        <v>0</v>
      </c>
      <c r="BG197" s="117">
        <f ca="1">VLOOKUP(eurostat_totals[[#This Row],[energy carrier EUCalc]],$AE$11:$BI$24,COLUMN()-COLUMN($AD$29),FALSE)*eurostat_totals[[#This Row],[2020 1]]</f>
        <v>0</v>
      </c>
      <c r="BH197" s="117">
        <f ca="1">VLOOKUP(eurostat_totals[[#This Row],[energy carrier EUCalc]],$AE$11:$BI$24,COLUMN()-COLUMN($AD$29),FALSE)*eurostat_totals[[#This Row],[2020 1]]</f>
        <v>0</v>
      </c>
      <c r="BI197" s="117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117" t="str">
        <f t="shared" si="125"/>
        <v>heat-nuclearIceland</v>
      </c>
      <c r="B198" s="6" t="s">
        <v>75</v>
      </c>
      <c r="C198" t="s">
        <v>72</v>
      </c>
      <c r="D198" s="120">
        <v>0</v>
      </c>
      <c r="E198" s="120">
        <v>0</v>
      </c>
      <c r="F198" s="120">
        <v>0</v>
      </c>
      <c r="G198" s="120">
        <v>0</v>
      </c>
      <c r="H198" s="120">
        <v>0</v>
      </c>
      <c r="I198" s="120">
        <v>0</v>
      </c>
      <c r="J198" s="120">
        <v>0</v>
      </c>
      <c r="K198" s="120">
        <v>0</v>
      </c>
      <c r="L198" s="120">
        <v>0</v>
      </c>
      <c r="M198" s="120">
        <v>0</v>
      </c>
      <c r="N198" s="120">
        <v>0</v>
      </c>
      <c r="O198" s="120">
        <v>0</v>
      </c>
      <c r="P198" s="120">
        <v>0</v>
      </c>
      <c r="Q198" s="120">
        <v>0</v>
      </c>
      <c r="R198" s="120">
        <v>0</v>
      </c>
      <c r="S198" s="120">
        <v>0</v>
      </c>
      <c r="T198" s="120">
        <v>0</v>
      </c>
      <c r="U198" s="120">
        <v>0</v>
      </c>
      <c r="V198" s="120">
        <v>0</v>
      </c>
      <c r="W198" s="120">
        <v>0</v>
      </c>
      <c r="X198" s="120">
        <v>0</v>
      </c>
      <c r="Y198" s="120">
        <v>0</v>
      </c>
      <c r="Z198" s="120">
        <v>0</v>
      </c>
      <c r="AA198" s="120">
        <v>0</v>
      </c>
      <c r="AB198" s="120">
        <v>0</v>
      </c>
      <c r="AC198" s="120">
        <v>0</v>
      </c>
      <c r="AD198" s="120">
        <v>0</v>
      </c>
      <c r="AE198" s="120">
        <v>0</v>
      </c>
      <c r="AF198" s="120">
        <f t="shared" si="122"/>
        <v>0</v>
      </c>
      <c r="AG198" s="120">
        <f t="shared" si="123"/>
        <v>0</v>
      </c>
      <c r="AH198" s="120">
        <f t="shared" si="124"/>
        <v>0</v>
      </c>
      <c r="AI198" s="120">
        <f ca="1">VLOOKUP(eurostat_totals[[#This Row],[energy carrier EUCalc]],$AE$11:$BI$24,COLUMN()-COLUMN($AD$29),FALSE)*eurostat_totals[[#This Row],[2020 1]]</f>
        <v>0</v>
      </c>
      <c r="AJ198" s="120">
        <f ca="1">VLOOKUP(eurostat_totals[[#This Row],[energy carrier EUCalc]],$AE$11:$BI$24,COLUMN()-COLUMN($AD$29),FALSE)*eurostat_totals[[#This Row],[2020 1]]</f>
        <v>0</v>
      </c>
      <c r="AK198" s="120">
        <f ca="1">VLOOKUP(eurostat_totals[[#This Row],[energy carrier EUCalc]],$AE$11:$BI$24,COLUMN()-COLUMN($AD$29),FALSE)*eurostat_totals[[#This Row],[2020 1]]</f>
        <v>0</v>
      </c>
      <c r="AL198" s="120">
        <f ca="1">VLOOKUP(eurostat_totals[[#This Row],[energy carrier EUCalc]],$AE$11:$BI$24,COLUMN()-COLUMN($AD$29),FALSE)*eurostat_totals[[#This Row],[2020 1]]</f>
        <v>0</v>
      </c>
      <c r="AM198" s="120">
        <f ca="1">VLOOKUP(eurostat_totals[[#This Row],[energy carrier EUCalc]],$AE$11:$BI$24,COLUMN()-COLUMN($AD$29),FALSE)*eurostat_totals[[#This Row],[2020 1]]</f>
        <v>0</v>
      </c>
      <c r="AN198" s="120">
        <f ca="1">VLOOKUP(eurostat_totals[[#This Row],[energy carrier EUCalc]],$AE$11:$BI$24,COLUMN()-COLUMN($AD$29),FALSE)*eurostat_totals[[#This Row],[2020 1]]</f>
        <v>0</v>
      </c>
      <c r="AO198" s="120">
        <f>VLOOKUP(eurostat_totals[[#This Row],[energy carrier EUCalc]],$AE$11:$BI$24,COLUMN()-COLUMN($AD$29),FALSE)*eurostat_totals[[#This Row],[2020 1]]</f>
        <v>0</v>
      </c>
      <c r="AP198" s="120">
        <f ca="1">VLOOKUP(eurostat_totals[[#This Row],[energy carrier EUCalc]],$AE$11:$BI$24,COLUMN()-COLUMN($AD$29),FALSE)*eurostat_totals[[#This Row],[2020 1]]</f>
        <v>0</v>
      </c>
      <c r="AQ198" s="120">
        <f ca="1">VLOOKUP(eurostat_totals[[#This Row],[energy carrier EUCalc]],$AE$11:$BI$24,COLUMN()-COLUMN($AD$29),FALSE)*eurostat_totals[[#This Row],[2020 1]]</f>
        <v>0</v>
      </c>
      <c r="AR198" s="117">
        <f ca="1">VLOOKUP(eurostat_totals[[#This Row],[energy carrier EUCalc]],$AE$11:$BI$24,COLUMN()-COLUMN($AD$29),FALSE)*eurostat_totals[[#This Row],[2020 1]]</f>
        <v>0</v>
      </c>
      <c r="AS198" s="117">
        <f ca="1">VLOOKUP(eurostat_totals[[#This Row],[energy carrier EUCalc]],$AE$11:$BI$24,COLUMN()-COLUMN($AD$29),FALSE)*eurostat_totals[[#This Row],[2020 1]]</f>
        <v>0</v>
      </c>
      <c r="AT198" s="117">
        <f ca="1">VLOOKUP(eurostat_totals[[#This Row],[energy carrier EUCalc]],$AE$11:$BI$24,COLUMN()-COLUMN($AD$29),FALSE)*eurostat_totals[[#This Row],[2020 1]]</f>
        <v>0</v>
      </c>
      <c r="AU198" s="117">
        <f ca="1">VLOOKUP(eurostat_totals[[#This Row],[energy carrier EUCalc]],$AE$11:$BI$24,COLUMN()-COLUMN($AD$29),FALSE)*eurostat_totals[[#This Row],[2020 1]]</f>
        <v>0</v>
      </c>
      <c r="AV198" s="117">
        <f>VLOOKUP(eurostat_totals[[#This Row],[energy carrier EUCalc]],$AE$11:$BI$24,COLUMN()-COLUMN($AD$29),FALSE)*eurostat_totals[[#This Row],[2020 1]]</f>
        <v>0</v>
      </c>
      <c r="AW198" s="117">
        <f ca="1">VLOOKUP(eurostat_totals[[#This Row],[energy carrier EUCalc]],$AE$11:$BI$24,COLUMN()-COLUMN($AD$29),FALSE)*eurostat_totals[[#This Row],[2020 1]]</f>
        <v>0</v>
      </c>
      <c r="AX198" s="117">
        <f ca="1">VLOOKUP(eurostat_totals[[#This Row],[energy carrier EUCalc]],$AE$11:$BI$24,COLUMN()-COLUMN($AD$29),FALSE)*eurostat_totals[[#This Row],[2020 1]]</f>
        <v>0</v>
      </c>
      <c r="AY198" s="117">
        <f ca="1">VLOOKUP(eurostat_totals[[#This Row],[energy carrier EUCalc]],$AE$11:$BI$24,COLUMN()-COLUMN($AD$29),FALSE)*eurostat_totals[[#This Row],[2020 1]]</f>
        <v>0</v>
      </c>
      <c r="AZ198" s="117">
        <f ca="1">VLOOKUP(eurostat_totals[[#This Row],[energy carrier EUCalc]],$AE$11:$BI$24,COLUMN()-COLUMN($AD$29),FALSE)*eurostat_totals[[#This Row],[2020 1]]</f>
        <v>0</v>
      </c>
      <c r="BA198" s="117">
        <f ca="1">VLOOKUP(eurostat_totals[[#This Row],[energy carrier EUCalc]],$AE$11:$BI$24,COLUMN()-COLUMN($AD$29),FALSE)*eurostat_totals[[#This Row],[2020 1]]</f>
        <v>0</v>
      </c>
      <c r="BB198" s="117">
        <f ca="1">VLOOKUP(eurostat_totals[[#This Row],[energy carrier EUCalc]],$AE$11:$BI$24,COLUMN()-COLUMN($AD$29),FALSE)*eurostat_totals[[#This Row],[2020 1]]</f>
        <v>0</v>
      </c>
      <c r="BC198" s="117">
        <f>VLOOKUP(eurostat_totals[[#This Row],[energy carrier EUCalc]],$AE$11:$BI$24,COLUMN()-COLUMN($AD$29),FALSE)*eurostat_totals[[#This Row],[2020 1]]</f>
        <v>0</v>
      </c>
      <c r="BD198" s="117">
        <f ca="1">VLOOKUP(eurostat_totals[[#This Row],[energy carrier EUCalc]],$AE$11:$BI$24,COLUMN()-COLUMN($AD$29),FALSE)*eurostat_totals[[#This Row],[2020 1]]</f>
        <v>0</v>
      </c>
      <c r="BE198" s="117">
        <f ca="1">VLOOKUP(eurostat_totals[[#This Row],[energy carrier EUCalc]],$AE$11:$BI$24,COLUMN()-COLUMN($AD$29),FALSE)*eurostat_totals[[#This Row],[2020 1]]</f>
        <v>0</v>
      </c>
      <c r="BF198" s="117">
        <f ca="1">VLOOKUP(eurostat_totals[[#This Row],[energy carrier EUCalc]],$AE$11:$BI$24,COLUMN()-COLUMN($AD$29),FALSE)*eurostat_totals[[#This Row],[2020 1]]</f>
        <v>0</v>
      </c>
      <c r="BG198" s="117">
        <f ca="1">VLOOKUP(eurostat_totals[[#This Row],[energy carrier EUCalc]],$AE$11:$BI$24,COLUMN()-COLUMN($AD$29),FALSE)*eurostat_totals[[#This Row],[2020 1]]</f>
        <v>0</v>
      </c>
      <c r="BH198" s="117">
        <f ca="1">VLOOKUP(eurostat_totals[[#This Row],[energy carrier EUCalc]],$AE$11:$BI$24,COLUMN()-COLUMN($AD$29),FALSE)*eurostat_totals[[#This Row],[2020 1]]</f>
        <v>0</v>
      </c>
      <c r="BI198" s="117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117" t="str">
        <f t="shared" si="125"/>
        <v>heat-nuclearIreland</v>
      </c>
      <c r="B199" s="6" t="s">
        <v>75</v>
      </c>
      <c r="C199" t="s">
        <v>18</v>
      </c>
      <c r="D199" s="120">
        <v>0</v>
      </c>
      <c r="E199" s="120">
        <v>0</v>
      </c>
      <c r="F199" s="120">
        <v>0</v>
      </c>
      <c r="G199" s="120">
        <v>0</v>
      </c>
      <c r="H199" s="120">
        <v>0</v>
      </c>
      <c r="I199" s="120">
        <v>0</v>
      </c>
      <c r="J199" s="120">
        <v>0</v>
      </c>
      <c r="K199" s="120">
        <v>0</v>
      </c>
      <c r="L199" s="120">
        <v>0</v>
      </c>
      <c r="M199" s="120">
        <v>0</v>
      </c>
      <c r="N199" s="120">
        <v>0</v>
      </c>
      <c r="O199" s="120">
        <v>0</v>
      </c>
      <c r="P199" s="120">
        <v>0</v>
      </c>
      <c r="Q199" s="120">
        <v>0</v>
      </c>
      <c r="R199" s="120">
        <v>0</v>
      </c>
      <c r="S199" s="120">
        <v>0</v>
      </c>
      <c r="T199" s="120">
        <v>0</v>
      </c>
      <c r="U199" s="120">
        <v>0</v>
      </c>
      <c r="V199" s="120">
        <v>0</v>
      </c>
      <c r="W199" s="120">
        <v>0</v>
      </c>
      <c r="X199" s="120">
        <v>0</v>
      </c>
      <c r="Y199" s="120">
        <v>0</v>
      </c>
      <c r="Z199" s="120">
        <v>0</v>
      </c>
      <c r="AA199" s="120">
        <v>0</v>
      </c>
      <c r="AB199" s="120">
        <v>0</v>
      </c>
      <c r="AC199" s="120">
        <v>0</v>
      </c>
      <c r="AD199" s="120">
        <v>0</v>
      </c>
      <c r="AE199" s="120">
        <v>0</v>
      </c>
      <c r="AF199" s="120">
        <f t="shared" si="122"/>
        <v>0</v>
      </c>
      <c r="AG199" s="120">
        <f t="shared" si="123"/>
        <v>0</v>
      </c>
      <c r="AH199" s="120">
        <f t="shared" si="124"/>
        <v>0</v>
      </c>
      <c r="AI199" s="120">
        <f ca="1">VLOOKUP(eurostat_totals[[#This Row],[energy carrier EUCalc]],$AE$11:$BI$24,COLUMN()-COLUMN($AD$29),FALSE)*eurostat_totals[[#This Row],[2020 1]]</f>
        <v>0</v>
      </c>
      <c r="AJ199" s="120">
        <f ca="1">VLOOKUP(eurostat_totals[[#This Row],[energy carrier EUCalc]],$AE$11:$BI$24,COLUMN()-COLUMN($AD$29),FALSE)*eurostat_totals[[#This Row],[2020 1]]</f>
        <v>0</v>
      </c>
      <c r="AK199" s="120">
        <f ca="1">VLOOKUP(eurostat_totals[[#This Row],[energy carrier EUCalc]],$AE$11:$BI$24,COLUMN()-COLUMN($AD$29),FALSE)*eurostat_totals[[#This Row],[2020 1]]</f>
        <v>0</v>
      </c>
      <c r="AL199" s="120">
        <f ca="1">VLOOKUP(eurostat_totals[[#This Row],[energy carrier EUCalc]],$AE$11:$BI$24,COLUMN()-COLUMN($AD$29),FALSE)*eurostat_totals[[#This Row],[2020 1]]</f>
        <v>0</v>
      </c>
      <c r="AM199" s="120">
        <f ca="1">VLOOKUP(eurostat_totals[[#This Row],[energy carrier EUCalc]],$AE$11:$BI$24,COLUMN()-COLUMN($AD$29),FALSE)*eurostat_totals[[#This Row],[2020 1]]</f>
        <v>0</v>
      </c>
      <c r="AN199" s="120">
        <f ca="1">VLOOKUP(eurostat_totals[[#This Row],[energy carrier EUCalc]],$AE$11:$BI$24,COLUMN()-COLUMN($AD$29),FALSE)*eurostat_totals[[#This Row],[2020 1]]</f>
        <v>0</v>
      </c>
      <c r="AO199" s="120">
        <f>VLOOKUP(eurostat_totals[[#This Row],[energy carrier EUCalc]],$AE$11:$BI$24,COLUMN()-COLUMN($AD$29),FALSE)*eurostat_totals[[#This Row],[2020 1]]</f>
        <v>0</v>
      </c>
      <c r="AP199" s="120">
        <f ca="1">VLOOKUP(eurostat_totals[[#This Row],[energy carrier EUCalc]],$AE$11:$BI$24,COLUMN()-COLUMN($AD$29),FALSE)*eurostat_totals[[#This Row],[2020 1]]</f>
        <v>0</v>
      </c>
      <c r="AQ199" s="120">
        <f ca="1">VLOOKUP(eurostat_totals[[#This Row],[energy carrier EUCalc]],$AE$11:$BI$24,COLUMN()-COLUMN($AD$29),FALSE)*eurostat_totals[[#This Row],[2020 1]]</f>
        <v>0</v>
      </c>
      <c r="AR199" s="117">
        <f ca="1">VLOOKUP(eurostat_totals[[#This Row],[energy carrier EUCalc]],$AE$11:$BI$24,COLUMN()-COLUMN($AD$29),FALSE)*eurostat_totals[[#This Row],[2020 1]]</f>
        <v>0</v>
      </c>
      <c r="AS199" s="117">
        <f ca="1">VLOOKUP(eurostat_totals[[#This Row],[energy carrier EUCalc]],$AE$11:$BI$24,COLUMN()-COLUMN($AD$29),FALSE)*eurostat_totals[[#This Row],[2020 1]]</f>
        <v>0</v>
      </c>
      <c r="AT199" s="117">
        <f ca="1">VLOOKUP(eurostat_totals[[#This Row],[energy carrier EUCalc]],$AE$11:$BI$24,COLUMN()-COLUMN($AD$29),FALSE)*eurostat_totals[[#This Row],[2020 1]]</f>
        <v>0</v>
      </c>
      <c r="AU199" s="117">
        <f ca="1">VLOOKUP(eurostat_totals[[#This Row],[energy carrier EUCalc]],$AE$11:$BI$24,COLUMN()-COLUMN($AD$29),FALSE)*eurostat_totals[[#This Row],[2020 1]]</f>
        <v>0</v>
      </c>
      <c r="AV199" s="117">
        <f>VLOOKUP(eurostat_totals[[#This Row],[energy carrier EUCalc]],$AE$11:$BI$24,COLUMN()-COLUMN($AD$29),FALSE)*eurostat_totals[[#This Row],[2020 1]]</f>
        <v>0</v>
      </c>
      <c r="AW199" s="117">
        <f ca="1">VLOOKUP(eurostat_totals[[#This Row],[energy carrier EUCalc]],$AE$11:$BI$24,COLUMN()-COLUMN($AD$29),FALSE)*eurostat_totals[[#This Row],[2020 1]]</f>
        <v>0</v>
      </c>
      <c r="AX199" s="117">
        <f ca="1">VLOOKUP(eurostat_totals[[#This Row],[energy carrier EUCalc]],$AE$11:$BI$24,COLUMN()-COLUMN($AD$29),FALSE)*eurostat_totals[[#This Row],[2020 1]]</f>
        <v>0</v>
      </c>
      <c r="AY199" s="117">
        <f ca="1">VLOOKUP(eurostat_totals[[#This Row],[energy carrier EUCalc]],$AE$11:$BI$24,COLUMN()-COLUMN($AD$29),FALSE)*eurostat_totals[[#This Row],[2020 1]]</f>
        <v>0</v>
      </c>
      <c r="AZ199" s="117">
        <f ca="1">VLOOKUP(eurostat_totals[[#This Row],[energy carrier EUCalc]],$AE$11:$BI$24,COLUMN()-COLUMN($AD$29),FALSE)*eurostat_totals[[#This Row],[2020 1]]</f>
        <v>0</v>
      </c>
      <c r="BA199" s="117">
        <f ca="1">VLOOKUP(eurostat_totals[[#This Row],[energy carrier EUCalc]],$AE$11:$BI$24,COLUMN()-COLUMN($AD$29),FALSE)*eurostat_totals[[#This Row],[2020 1]]</f>
        <v>0</v>
      </c>
      <c r="BB199" s="117">
        <f ca="1">VLOOKUP(eurostat_totals[[#This Row],[energy carrier EUCalc]],$AE$11:$BI$24,COLUMN()-COLUMN($AD$29),FALSE)*eurostat_totals[[#This Row],[2020 1]]</f>
        <v>0</v>
      </c>
      <c r="BC199" s="117">
        <f>VLOOKUP(eurostat_totals[[#This Row],[energy carrier EUCalc]],$AE$11:$BI$24,COLUMN()-COLUMN($AD$29),FALSE)*eurostat_totals[[#This Row],[2020 1]]</f>
        <v>0</v>
      </c>
      <c r="BD199" s="117">
        <f ca="1">VLOOKUP(eurostat_totals[[#This Row],[energy carrier EUCalc]],$AE$11:$BI$24,COLUMN()-COLUMN($AD$29),FALSE)*eurostat_totals[[#This Row],[2020 1]]</f>
        <v>0</v>
      </c>
      <c r="BE199" s="117">
        <f ca="1">VLOOKUP(eurostat_totals[[#This Row],[energy carrier EUCalc]],$AE$11:$BI$24,COLUMN()-COLUMN($AD$29),FALSE)*eurostat_totals[[#This Row],[2020 1]]</f>
        <v>0</v>
      </c>
      <c r="BF199" s="117">
        <f ca="1">VLOOKUP(eurostat_totals[[#This Row],[energy carrier EUCalc]],$AE$11:$BI$24,COLUMN()-COLUMN($AD$29),FALSE)*eurostat_totals[[#This Row],[2020 1]]</f>
        <v>0</v>
      </c>
      <c r="BG199" s="117">
        <f ca="1">VLOOKUP(eurostat_totals[[#This Row],[energy carrier EUCalc]],$AE$11:$BI$24,COLUMN()-COLUMN($AD$29),FALSE)*eurostat_totals[[#This Row],[2020 1]]</f>
        <v>0</v>
      </c>
      <c r="BH199" s="117">
        <f ca="1">VLOOKUP(eurostat_totals[[#This Row],[energy carrier EUCalc]],$AE$11:$BI$24,COLUMN()-COLUMN($AD$29),FALSE)*eurostat_totals[[#This Row],[2020 1]]</f>
        <v>0</v>
      </c>
      <c r="BI199" s="117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117" t="str">
        <f t="shared" si="125"/>
        <v>heat-nuclearItaly</v>
      </c>
      <c r="B200" s="6" t="s">
        <v>75</v>
      </c>
      <c r="C200" t="s">
        <v>5</v>
      </c>
      <c r="D200" s="120">
        <v>0</v>
      </c>
      <c r="E200" s="120">
        <v>0</v>
      </c>
      <c r="F200" s="120">
        <v>0</v>
      </c>
      <c r="G200" s="120">
        <v>0</v>
      </c>
      <c r="H200" s="120">
        <v>0</v>
      </c>
      <c r="I200" s="120">
        <v>0</v>
      </c>
      <c r="J200" s="120">
        <v>0</v>
      </c>
      <c r="K200" s="120">
        <v>0</v>
      </c>
      <c r="L200" s="120">
        <v>0</v>
      </c>
      <c r="M200" s="120">
        <v>0</v>
      </c>
      <c r="N200" s="120">
        <v>0</v>
      </c>
      <c r="O200" s="120">
        <v>0</v>
      </c>
      <c r="P200" s="120">
        <v>0</v>
      </c>
      <c r="Q200" s="120">
        <v>0</v>
      </c>
      <c r="R200" s="120">
        <v>0</v>
      </c>
      <c r="S200" s="120">
        <v>0</v>
      </c>
      <c r="T200" s="120">
        <v>0</v>
      </c>
      <c r="U200" s="120">
        <v>0</v>
      </c>
      <c r="V200" s="120">
        <v>0</v>
      </c>
      <c r="W200" s="120">
        <v>0</v>
      </c>
      <c r="X200" s="120">
        <v>0</v>
      </c>
      <c r="Y200" s="120">
        <v>0</v>
      </c>
      <c r="Z200" s="120">
        <v>0</v>
      </c>
      <c r="AA200" s="120">
        <v>0</v>
      </c>
      <c r="AB200" s="120">
        <v>0</v>
      </c>
      <c r="AC200" s="120">
        <v>0</v>
      </c>
      <c r="AD200" s="120">
        <v>0</v>
      </c>
      <c r="AE200" s="120">
        <v>0</v>
      </c>
      <c r="AF200" s="120">
        <f t="shared" si="122"/>
        <v>0</v>
      </c>
      <c r="AG200" s="120">
        <f t="shared" si="123"/>
        <v>0</v>
      </c>
      <c r="AH200" s="120">
        <f t="shared" si="124"/>
        <v>0</v>
      </c>
      <c r="AI200" s="120">
        <f ca="1">VLOOKUP(eurostat_totals[[#This Row],[energy carrier EUCalc]],$AE$11:$BI$24,COLUMN()-COLUMN($AD$29),FALSE)*eurostat_totals[[#This Row],[2020 1]]</f>
        <v>0</v>
      </c>
      <c r="AJ200" s="120">
        <f ca="1">VLOOKUP(eurostat_totals[[#This Row],[energy carrier EUCalc]],$AE$11:$BI$24,COLUMN()-COLUMN($AD$29),FALSE)*eurostat_totals[[#This Row],[2020 1]]</f>
        <v>0</v>
      </c>
      <c r="AK200" s="120">
        <f ca="1">VLOOKUP(eurostat_totals[[#This Row],[energy carrier EUCalc]],$AE$11:$BI$24,COLUMN()-COLUMN($AD$29),FALSE)*eurostat_totals[[#This Row],[2020 1]]</f>
        <v>0</v>
      </c>
      <c r="AL200" s="120">
        <f ca="1">VLOOKUP(eurostat_totals[[#This Row],[energy carrier EUCalc]],$AE$11:$BI$24,COLUMN()-COLUMN($AD$29),FALSE)*eurostat_totals[[#This Row],[2020 1]]</f>
        <v>0</v>
      </c>
      <c r="AM200" s="120">
        <f ca="1">VLOOKUP(eurostat_totals[[#This Row],[energy carrier EUCalc]],$AE$11:$BI$24,COLUMN()-COLUMN($AD$29),FALSE)*eurostat_totals[[#This Row],[2020 1]]</f>
        <v>0</v>
      </c>
      <c r="AN200" s="120">
        <f ca="1">VLOOKUP(eurostat_totals[[#This Row],[energy carrier EUCalc]],$AE$11:$BI$24,COLUMN()-COLUMN($AD$29),FALSE)*eurostat_totals[[#This Row],[2020 1]]</f>
        <v>0</v>
      </c>
      <c r="AO200" s="120">
        <f>VLOOKUP(eurostat_totals[[#This Row],[energy carrier EUCalc]],$AE$11:$BI$24,COLUMN()-COLUMN($AD$29),FALSE)*eurostat_totals[[#This Row],[2020 1]]</f>
        <v>0</v>
      </c>
      <c r="AP200" s="120">
        <f ca="1">VLOOKUP(eurostat_totals[[#This Row],[energy carrier EUCalc]],$AE$11:$BI$24,COLUMN()-COLUMN($AD$29),FALSE)*eurostat_totals[[#This Row],[2020 1]]</f>
        <v>0</v>
      </c>
      <c r="AQ200" s="120">
        <f ca="1">VLOOKUP(eurostat_totals[[#This Row],[energy carrier EUCalc]],$AE$11:$BI$24,COLUMN()-COLUMN($AD$29),FALSE)*eurostat_totals[[#This Row],[2020 1]]</f>
        <v>0</v>
      </c>
      <c r="AR200" s="117">
        <f ca="1">VLOOKUP(eurostat_totals[[#This Row],[energy carrier EUCalc]],$AE$11:$BI$24,COLUMN()-COLUMN($AD$29),FALSE)*eurostat_totals[[#This Row],[2020 1]]</f>
        <v>0</v>
      </c>
      <c r="AS200" s="117">
        <f ca="1">VLOOKUP(eurostat_totals[[#This Row],[energy carrier EUCalc]],$AE$11:$BI$24,COLUMN()-COLUMN($AD$29),FALSE)*eurostat_totals[[#This Row],[2020 1]]</f>
        <v>0</v>
      </c>
      <c r="AT200" s="117">
        <f ca="1">VLOOKUP(eurostat_totals[[#This Row],[energy carrier EUCalc]],$AE$11:$BI$24,COLUMN()-COLUMN($AD$29),FALSE)*eurostat_totals[[#This Row],[2020 1]]</f>
        <v>0</v>
      </c>
      <c r="AU200" s="117">
        <f ca="1">VLOOKUP(eurostat_totals[[#This Row],[energy carrier EUCalc]],$AE$11:$BI$24,COLUMN()-COLUMN($AD$29),FALSE)*eurostat_totals[[#This Row],[2020 1]]</f>
        <v>0</v>
      </c>
      <c r="AV200" s="117">
        <f>VLOOKUP(eurostat_totals[[#This Row],[energy carrier EUCalc]],$AE$11:$BI$24,COLUMN()-COLUMN($AD$29),FALSE)*eurostat_totals[[#This Row],[2020 1]]</f>
        <v>0</v>
      </c>
      <c r="AW200" s="117">
        <f ca="1">VLOOKUP(eurostat_totals[[#This Row],[energy carrier EUCalc]],$AE$11:$BI$24,COLUMN()-COLUMN($AD$29),FALSE)*eurostat_totals[[#This Row],[2020 1]]</f>
        <v>0</v>
      </c>
      <c r="AX200" s="117">
        <f ca="1">VLOOKUP(eurostat_totals[[#This Row],[energy carrier EUCalc]],$AE$11:$BI$24,COLUMN()-COLUMN($AD$29),FALSE)*eurostat_totals[[#This Row],[2020 1]]</f>
        <v>0</v>
      </c>
      <c r="AY200" s="117">
        <f ca="1">VLOOKUP(eurostat_totals[[#This Row],[energy carrier EUCalc]],$AE$11:$BI$24,COLUMN()-COLUMN($AD$29),FALSE)*eurostat_totals[[#This Row],[2020 1]]</f>
        <v>0</v>
      </c>
      <c r="AZ200" s="117">
        <f ca="1">VLOOKUP(eurostat_totals[[#This Row],[energy carrier EUCalc]],$AE$11:$BI$24,COLUMN()-COLUMN($AD$29),FALSE)*eurostat_totals[[#This Row],[2020 1]]</f>
        <v>0</v>
      </c>
      <c r="BA200" s="117">
        <f ca="1">VLOOKUP(eurostat_totals[[#This Row],[energy carrier EUCalc]],$AE$11:$BI$24,COLUMN()-COLUMN($AD$29),FALSE)*eurostat_totals[[#This Row],[2020 1]]</f>
        <v>0</v>
      </c>
      <c r="BB200" s="117">
        <f ca="1">VLOOKUP(eurostat_totals[[#This Row],[energy carrier EUCalc]],$AE$11:$BI$24,COLUMN()-COLUMN($AD$29),FALSE)*eurostat_totals[[#This Row],[2020 1]]</f>
        <v>0</v>
      </c>
      <c r="BC200" s="117">
        <f>VLOOKUP(eurostat_totals[[#This Row],[energy carrier EUCalc]],$AE$11:$BI$24,COLUMN()-COLUMN($AD$29),FALSE)*eurostat_totals[[#This Row],[2020 1]]</f>
        <v>0</v>
      </c>
      <c r="BD200" s="117">
        <f ca="1">VLOOKUP(eurostat_totals[[#This Row],[energy carrier EUCalc]],$AE$11:$BI$24,COLUMN()-COLUMN($AD$29),FALSE)*eurostat_totals[[#This Row],[2020 1]]</f>
        <v>0</v>
      </c>
      <c r="BE200" s="117">
        <f ca="1">VLOOKUP(eurostat_totals[[#This Row],[energy carrier EUCalc]],$AE$11:$BI$24,COLUMN()-COLUMN($AD$29),FALSE)*eurostat_totals[[#This Row],[2020 1]]</f>
        <v>0</v>
      </c>
      <c r="BF200" s="117">
        <f ca="1">VLOOKUP(eurostat_totals[[#This Row],[energy carrier EUCalc]],$AE$11:$BI$24,COLUMN()-COLUMN($AD$29),FALSE)*eurostat_totals[[#This Row],[2020 1]]</f>
        <v>0</v>
      </c>
      <c r="BG200" s="117">
        <f ca="1">VLOOKUP(eurostat_totals[[#This Row],[energy carrier EUCalc]],$AE$11:$BI$24,COLUMN()-COLUMN($AD$29),FALSE)*eurostat_totals[[#This Row],[2020 1]]</f>
        <v>0</v>
      </c>
      <c r="BH200" s="117">
        <f ca="1">VLOOKUP(eurostat_totals[[#This Row],[energy carrier EUCalc]],$AE$11:$BI$24,COLUMN()-COLUMN($AD$29),FALSE)*eurostat_totals[[#This Row],[2020 1]]</f>
        <v>0</v>
      </c>
      <c r="BI200" s="117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117" t="str">
        <f t="shared" si="125"/>
        <v>heat-nuclearLatvia</v>
      </c>
      <c r="B201" s="6" t="s">
        <v>75</v>
      </c>
      <c r="C201" t="s">
        <v>23</v>
      </c>
      <c r="D201" s="120">
        <v>0</v>
      </c>
      <c r="E201" s="120">
        <v>0</v>
      </c>
      <c r="F201" s="120">
        <v>0</v>
      </c>
      <c r="G201" s="120">
        <v>0</v>
      </c>
      <c r="H201" s="120">
        <v>0</v>
      </c>
      <c r="I201" s="120">
        <v>0</v>
      </c>
      <c r="J201" s="120">
        <v>0</v>
      </c>
      <c r="K201" s="120">
        <v>0</v>
      </c>
      <c r="L201" s="120">
        <v>0</v>
      </c>
      <c r="M201" s="120">
        <v>0</v>
      </c>
      <c r="N201" s="120">
        <v>0</v>
      </c>
      <c r="O201" s="120">
        <v>0</v>
      </c>
      <c r="P201" s="120">
        <v>0</v>
      </c>
      <c r="Q201" s="120">
        <v>0</v>
      </c>
      <c r="R201" s="120">
        <v>0</v>
      </c>
      <c r="S201" s="120">
        <v>0</v>
      </c>
      <c r="T201" s="120">
        <v>0</v>
      </c>
      <c r="U201" s="120">
        <v>0</v>
      </c>
      <c r="V201" s="120">
        <v>0</v>
      </c>
      <c r="W201" s="120">
        <v>0</v>
      </c>
      <c r="X201" s="120">
        <v>0</v>
      </c>
      <c r="Y201" s="120">
        <v>0</v>
      </c>
      <c r="Z201" s="120">
        <v>0</v>
      </c>
      <c r="AA201" s="120">
        <v>0</v>
      </c>
      <c r="AB201" s="120">
        <v>0</v>
      </c>
      <c r="AC201" s="120">
        <v>0</v>
      </c>
      <c r="AD201" s="120">
        <v>0</v>
      </c>
      <c r="AE201" s="120">
        <v>0</v>
      </c>
      <c r="AF201" s="120">
        <f t="shared" si="122"/>
        <v>0</v>
      </c>
      <c r="AG201" s="120">
        <f t="shared" si="123"/>
        <v>0</v>
      </c>
      <c r="AH201" s="120">
        <f t="shared" si="124"/>
        <v>0</v>
      </c>
      <c r="AI201" s="120">
        <f ca="1">VLOOKUP(eurostat_totals[[#This Row],[energy carrier EUCalc]],$AE$11:$BI$24,COLUMN()-COLUMN($AD$29),FALSE)*eurostat_totals[[#This Row],[2020 1]]</f>
        <v>0</v>
      </c>
      <c r="AJ201" s="120">
        <f ca="1">VLOOKUP(eurostat_totals[[#This Row],[energy carrier EUCalc]],$AE$11:$BI$24,COLUMN()-COLUMN($AD$29),FALSE)*eurostat_totals[[#This Row],[2020 1]]</f>
        <v>0</v>
      </c>
      <c r="AK201" s="120">
        <f ca="1">VLOOKUP(eurostat_totals[[#This Row],[energy carrier EUCalc]],$AE$11:$BI$24,COLUMN()-COLUMN($AD$29),FALSE)*eurostat_totals[[#This Row],[2020 1]]</f>
        <v>0</v>
      </c>
      <c r="AL201" s="120">
        <f ca="1">VLOOKUP(eurostat_totals[[#This Row],[energy carrier EUCalc]],$AE$11:$BI$24,COLUMN()-COLUMN($AD$29),FALSE)*eurostat_totals[[#This Row],[2020 1]]</f>
        <v>0</v>
      </c>
      <c r="AM201" s="120">
        <f ca="1">VLOOKUP(eurostat_totals[[#This Row],[energy carrier EUCalc]],$AE$11:$BI$24,COLUMN()-COLUMN($AD$29),FALSE)*eurostat_totals[[#This Row],[2020 1]]</f>
        <v>0</v>
      </c>
      <c r="AN201" s="120">
        <f ca="1">VLOOKUP(eurostat_totals[[#This Row],[energy carrier EUCalc]],$AE$11:$BI$24,COLUMN()-COLUMN($AD$29),FALSE)*eurostat_totals[[#This Row],[2020 1]]</f>
        <v>0</v>
      </c>
      <c r="AO201" s="120">
        <f>VLOOKUP(eurostat_totals[[#This Row],[energy carrier EUCalc]],$AE$11:$BI$24,COLUMN()-COLUMN($AD$29),FALSE)*eurostat_totals[[#This Row],[2020 1]]</f>
        <v>0</v>
      </c>
      <c r="AP201" s="120">
        <f ca="1">VLOOKUP(eurostat_totals[[#This Row],[energy carrier EUCalc]],$AE$11:$BI$24,COLUMN()-COLUMN($AD$29),FALSE)*eurostat_totals[[#This Row],[2020 1]]</f>
        <v>0</v>
      </c>
      <c r="AQ201" s="120">
        <f ca="1">VLOOKUP(eurostat_totals[[#This Row],[energy carrier EUCalc]],$AE$11:$BI$24,COLUMN()-COLUMN($AD$29),FALSE)*eurostat_totals[[#This Row],[2020 1]]</f>
        <v>0</v>
      </c>
      <c r="AR201" s="117">
        <f ca="1">VLOOKUP(eurostat_totals[[#This Row],[energy carrier EUCalc]],$AE$11:$BI$24,COLUMN()-COLUMN($AD$29),FALSE)*eurostat_totals[[#This Row],[2020 1]]</f>
        <v>0</v>
      </c>
      <c r="AS201" s="117">
        <f ca="1">VLOOKUP(eurostat_totals[[#This Row],[energy carrier EUCalc]],$AE$11:$BI$24,COLUMN()-COLUMN($AD$29),FALSE)*eurostat_totals[[#This Row],[2020 1]]</f>
        <v>0</v>
      </c>
      <c r="AT201" s="117">
        <f ca="1">VLOOKUP(eurostat_totals[[#This Row],[energy carrier EUCalc]],$AE$11:$BI$24,COLUMN()-COLUMN($AD$29),FALSE)*eurostat_totals[[#This Row],[2020 1]]</f>
        <v>0</v>
      </c>
      <c r="AU201" s="117">
        <f ca="1">VLOOKUP(eurostat_totals[[#This Row],[energy carrier EUCalc]],$AE$11:$BI$24,COLUMN()-COLUMN($AD$29),FALSE)*eurostat_totals[[#This Row],[2020 1]]</f>
        <v>0</v>
      </c>
      <c r="AV201" s="117">
        <f>VLOOKUP(eurostat_totals[[#This Row],[energy carrier EUCalc]],$AE$11:$BI$24,COLUMN()-COLUMN($AD$29),FALSE)*eurostat_totals[[#This Row],[2020 1]]</f>
        <v>0</v>
      </c>
      <c r="AW201" s="117">
        <f ca="1">VLOOKUP(eurostat_totals[[#This Row],[energy carrier EUCalc]],$AE$11:$BI$24,COLUMN()-COLUMN($AD$29),FALSE)*eurostat_totals[[#This Row],[2020 1]]</f>
        <v>0</v>
      </c>
      <c r="AX201" s="117">
        <f ca="1">VLOOKUP(eurostat_totals[[#This Row],[energy carrier EUCalc]],$AE$11:$BI$24,COLUMN()-COLUMN($AD$29),FALSE)*eurostat_totals[[#This Row],[2020 1]]</f>
        <v>0</v>
      </c>
      <c r="AY201" s="117">
        <f ca="1">VLOOKUP(eurostat_totals[[#This Row],[energy carrier EUCalc]],$AE$11:$BI$24,COLUMN()-COLUMN($AD$29),FALSE)*eurostat_totals[[#This Row],[2020 1]]</f>
        <v>0</v>
      </c>
      <c r="AZ201" s="117">
        <f ca="1">VLOOKUP(eurostat_totals[[#This Row],[energy carrier EUCalc]],$AE$11:$BI$24,COLUMN()-COLUMN($AD$29),FALSE)*eurostat_totals[[#This Row],[2020 1]]</f>
        <v>0</v>
      </c>
      <c r="BA201" s="117">
        <f ca="1">VLOOKUP(eurostat_totals[[#This Row],[energy carrier EUCalc]],$AE$11:$BI$24,COLUMN()-COLUMN($AD$29),FALSE)*eurostat_totals[[#This Row],[2020 1]]</f>
        <v>0</v>
      </c>
      <c r="BB201" s="117">
        <f ca="1">VLOOKUP(eurostat_totals[[#This Row],[energy carrier EUCalc]],$AE$11:$BI$24,COLUMN()-COLUMN($AD$29),FALSE)*eurostat_totals[[#This Row],[2020 1]]</f>
        <v>0</v>
      </c>
      <c r="BC201" s="117">
        <f>VLOOKUP(eurostat_totals[[#This Row],[energy carrier EUCalc]],$AE$11:$BI$24,COLUMN()-COLUMN($AD$29),FALSE)*eurostat_totals[[#This Row],[2020 1]]</f>
        <v>0</v>
      </c>
      <c r="BD201" s="117">
        <f ca="1">VLOOKUP(eurostat_totals[[#This Row],[energy carrier EUCalc]],$AE$11:$BI$24,COLUMN()-COLUMN($AD$29),FALSE)*eurostat_totals[[#This Row],[2020 1]]</f>
        <v>0</v>
      </c>
      <c r="BE201" s="117">
        <f ca="1">VLOOKUP(eurostat_totals[[#This Row],[energy carrier EUCalc]],$AE$11:$BI$24,COLUMN()-COLUMN($AD$29),FALSE)*eurostat_totals[[#This Row],[2020 1]]</f>
        <v>0</v>
      </c>
      <c r="BF201" s="117">
        <f ca="1">VLOOKUP(eurostat_totals[[#This Row],[energy carrier EUCalc]],$AE$11:$BI$24,COLUMN()-COLUMN($AD$29),FALSE)*eurostat_totals[[#This Row],[2020 1]]</f>
        <v>0</v>
      </c>
      <c r="BG201" s="117">
        <f ca="1">VLOOKUP(eurostat_totals[[#This Row],[energy carrier EUCalc]],$AE$11:$BI$24,COLUMN()-COLUMN($AD$29),FALSE)*eurostat_totals[[#This Row],[2020 1]]</f>
        <v>0</v>
      </c>
      <c r="BH201" s="117">
        <f ca="1">VLOOKUP(eurostat_totals[[#This Row],[energy carrier EUCalc]],$AE$11:$BI$24,COLUMN()-COLUMN($AD$29),FALSE)*eurostat_totals[[#This Row],[2020 1]]</f>
        <v>0</v>
      </c>
      <c r="BI201" s="117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117" t="str">
        <f t="shared" si="125"/>
        <v>heat-nuclearLithuania</v>
      </c>
      <c r="B202" s="6" t="s">
        <v>75</v>
      </c>
      <c r="C202" t="s">
        <v>24</v>
      </c>
      <c r="D202" s="120">
        <v>0</v>
      </c>
      <c r="E202" s="120">
        <v>0</v>
      </c>
      <c r="F202" s="120">
        <v>0</v>
      </c>
      <c r="G202" s="120">
        <v>0</v>
      </c>
      <c r="H202" s="120">
        <v>0</v>
      </c>
      <c r="I202" s="120">
        <v>0</v>
      </c>
      <c r="J202" s="120">
        <v>0</v>
      </c>
      <c r="K202" s="120">
        <v>0</v>
      </c>
      <c r="L202" s="120">
        <v>0</v>
      </c>
      <c r="M202" s="120">
        <v>0</v>
      </c>
      <c r="N202" s="120">
        <v>0</v>
      </c>
      <c r="O202" s="120">
        <v>0</v>
      </c>
      <c r="P202" s="120">
        <v>0</v>
      </c>
      <c r="Q202" s="120">
        <v>0</v>
      </c>
      <c r="R202" s="120">
        <v>0</v>
      </c>
      <c r="S202" s="120">
        <v>0</v>
      </c>
      <c r="T202" s="120">
        <v>0</v>
      </c>
      <c r="U202" s="120">
        <v>0</v>
      </c>
      <c r="V202" s="120">
        <v>0</v>
      </c>
      <c r="W202" s="120">
        <v>0</v>
      </c>
      <c r="X202" s="120">
        <v>0</v>
      </c>
      <c r="Y202" s="120">
        <v>0</v>
      </c>
      <c r="Z202" s="120">
        <v>0</v>
      </c>
      <c r="AA202" s="120">
        <v>0</v>
      </c>
      <c r="AB202" s="120">
        <v>0</v>
      </c>
      <c r="AC202" s="120">
        <v>0</v>
      </c>
      <c r="AD202" s="120">
        <v>0</v>
      </c>
      <c r="AE202" s="120">
        <v>0</v>
      </c>
      <c r="AF202" s="120">
        <f t="shared" si="122"/>
        <v>0</v>
      </c>
      <c r="AG202" s="120">
        <f t="shared" si="123"/>
        <v>0</v>
      </c>
      <c r="AH202" s="120">
        <f t="shared" si="124"/>
        <v>0</v>
      </c>
      <c r="AI202" s="120">
        <f ca="1">VLOOKUP(eurostat_totals[[#This Row],[energy carrier EUCalc]],$AE$11:$BI$24,COLUMN()-COLUMN($AD$29),FALSE)*eurostat_totals[[#This Row],[2020 1]]</f>
        <v>0</v>
      </c>
      <c r="AJ202" s="120">
        <f ca="1">VLOOKUP(eurostat_totals[[#This Row],[energy carrier EUCalc]],$AE$11:$BI$24,COLUMN()-COLUMN($AD$29),FALSE)*eurostat_totals[[#This Row],[2020 1]]</f>
        <v>0</v>
      </c>
      <c r="AK202" s="120">
        <f ca="1">VLOOKUP(eurostat_totals[[#This Row],[energy carrier EUCalc]],$AE$11:$BI$24,COLUMN()-COLUMN($AD$29),FALSE)*eurostat_totals[[#This Row],[2020 1]]</f>
        <v>0</v>
      </c>
      <c r="AL202" s="120">
        <f ca="1">VLOOKUP(eurostat_totals[[#This Row],[energy carrier EUCalc]],$AE$11:$BI$24,COLUMN()-COLUMN($AD$29),FALSE)*eurostat_totals[[#This Row],[2020 1]]</f>
        <v>0</v>
      </c>
      <c r="AM202" s="120">
        <f ca="1">VLOOKUP(eurostat_totals[[#This Row],[energy carrier EUCalc]],$AE$11:$BI$24,COLUMN()-COLUMN($AD$29),FALSE)*eurostat_totals[[#This Row],[2020 1]]</f>
        <v>0</v>
      </c>
      <c r="AN202" s="120">
        <f ca="1">VLOOKUP(eurostat_totals[[#This Row],[energy carrier EUCalc]],$AE$11:$BI$24,COLUMN()-COLUMN($AD$29),FALSE)*eurostat_totals[[#This Row],[2020 1]]</f>
        <v>0</v>
      </c>
      <c r="AO202" s="120">
        <f>VLOOKUP(eurostat_totals[[#This Row],[energy carrier EUCalc]],$AE$11:$BI$24,COLUMN()-COLUMN($AD$29),FALSE)*eurostat_totals[[#This Row],[2020 1]]</f>
        <v>0</v>
      </c>
      <c r="AP202" s="120">
        <f ca="1">VLOOKUP(eurostat_totals[[#This Row],[energy carrier EUCalc]],$AE$11:$BI$24,COLUMN()-COLUMN($AD$29),FALSE)*eurostat_totals[[#This Row],[2020 1]]</f>
        <v>0</v>
      </c>
      <c r="AQ202" s="120">
        <f ca="1">VLOOKUP(eurostat_totals[[#This Row],[energy carrier EUCalc]],$AE$11:$BI$24,COLUMN()-COLUMN($AD$29),FALSE)*eurostat_totals[[#This Row],[2020 1]]</f>
        <v>0</v>
      </c>
      <c r="AR202" s="117">
        <f ca="1">VLOOKUP(eurostat_totals[[#This Row],[energy carrier EUCalc]],$AE$11:$BI$24,COLUMN()-COLUMN($AD$29),FALSE)*eurostat_totals[[#This Row],[2020 1]]</f>
        <v>0</v>
      </c>
      <c r="AS202" s="117">
        <f ca="1">VLOOKUP(eurostat_totals[[#This Row],[energy carrier EUCalc]],$AE$11:$BI$24,COLUMN()-COLUMN($AD$29),FALSE)*eurostat_totals[[#This Row],[2020 1]]</f>
        <v>0</v>
      </c>
      <c r="AT202" s="117">
        <f ca="1">VLOOKUP(eurostat_totals[[#This Row],[energy carrier EUCalc]],$AE$11:$BI$24,COLUMN()-COLUMN($AD$29),FALSE)*eurostat_totals[[#This Row],[2020 1]]</f>
        <v>0</v>
      </c>
      <c r="AU202" s="117">
        <f ca="1">VLOOKUP(eurostat_totals[[#This Row],[energy carrier EUCalc]],$AE$11:$BI$24,COLUMN()-COLUMN($AD$29),FALSE)*eurostat_totals[[#This Row],[2020 1]]</f>
        <v>0</v>
      </c>
      <c r="AV202" s="117">
        <f>VLOOKUP(eurostat_totals[[#This Row],[energy carrier EUCalc]],$AE$11:$BI$24,COLUMN()-COLUMN($AD$29),FALSE)*eurostat_totals[[#This Row],[2020 1]]</f>
        <v>0</v>
      </c>
      <c r="AW202" s="117">
        <f ca="1">VLOOKUP(eurostat_totals[[#This Row],[energy carrier EUCalc]],$AE$11:$BI$24,COLUMN()-COLUMN($AD$29),FALSE)*eurostat_totals[[#This Row],[2020 1]]</f>
        <v>0</v>
      </c>
      <c r="AX202" s="117">
        <f ca="1">VLOOKUP(eurostat_totals[[#This Row],[energy carrier EUCalc]],$AE$11:$BI$24,COLUMN()-COLUMN($AD$29),FALSE)*eurostat_totals[[#This Row],[2020 1]]</f>
        <v>0</v>
      </c>
      <c r="AY202" s="117">
        <f ca="1">VLOOKUP(eurostat_totals[[#This Row],[energy carrier EUCalc]],$AE$11:$BI$24,COLUMN()-COLUMN($AD$29),FALSE)*eurostat_totals[[#This Row],[2020 1]]</f>
        <v>0</v>
      </c>
      <c r="AZ202" s="117">
        <f ca="1">VLOOKUP(eurostat_totals[[#This Row],[energy carrier EUCalc]],$AE$11:$BI$24,COLUMN()-COLUMN($AD$29),FALSE)*eurostat_totals[[#This Row],[2020 1]]</f>
        <v>0</v>
      </c>
      <c r="BA202" s="117">
        <f ca="1">VLOOKUP(eurostat_totals[[#This Row],[energy carrier EUCalc]],$AE$11:$BI$24,COLUMN()-COLUMN($AD$29),FALSE)*eurostat_totals[[#This Row],[2020 1]]</f>
        <v>0</v>
      </c>
      <c r="BB202" s="117">
        <f ca="1">VLOOKUP(eurostat_totals[[#This Row],[energy carrier EUCalc]],$AE$11:$BI$24,COLUMN()-COLUMN($AD$29),FALSE)*eurostat_totals[[#This Row],[2020 1]]</f>
        <v>0</v>
      </c>
      <c r="BC202" s="117">
        <f>VLOOKUP(eurostat_totals[[#This Row],[energy carrier EUCalc]],$AE$11:$BI$24,COLUMN()-COLUMN($AD$29),FALSE)*eurostat_totals[[#This Row],[2020 1]]</f>
        <v>0</v>
      </c>
      <c r="BD202" s="117">
        <f ca="1">VLOOKUP(eurostat_totals[[#This Row],[energy carrier EUCalc]],$AE$11:$BI$24,COLUMN()-COLUMN($AD$29),FALSE)*eurostat_totals[[#This Row],[2020 1]]</f>
        <v>0</v>
      </c>
      <c r="BE202" s="117">
        <f ca="1">VLOOKUP(eurostat_totals[[#This Row],[energy carrier EUCalc]],$AE$11:$BI$24,COLUMN()-COLUMN($AD$29),FALSE)*eurostat_totals[[#This Row],[2020 1]]</f>
        <v>0</v>
      </c>
      <c r="BF202" s="117">
        <f ca="1">VLOOKUP(eurostat_totals[[#This Row],[energy carrier EUCalc]],$AE$11:$BI$24,COLUMN()-COLUMN($AD$29),FALSE)*eurostat_totals[[#This Row],[2020 1]]</f>
        <v>0</v>
      </c>
      <c r="BG202" s="117">
        <f ca="1">VLOOKUP(eurostat_totals[[#This Row],[energy carrier EUCalc]],$AE$11:$BI$24,COLUMN()-COLUMN($AD$29),FALSE)*eurostat_totals[[#This Row],[2020 1]]</f>
        <v>0</v>
      </c>
      <c r="BH202" s="117">
        <f ca="1">VLOOKUP(eurostat_totals[[#This Row],[energy carrier EUCalc]],$AE$11:$BI$24,COLUMN()-COLUMN($AD$29),FALSE)*eurostat_totals[[#This Row],[2020 1]]</f>
        <v>0</v>
      </c>
      <c r="BI202" s="117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117" t="str">
        <f t="shared" si="125"/>
        <v>heat-nuclearLuxembourg</v>
      </c>
      <c r="B203" s="6" t="s">
        <v>75</v>
      </c>
      <c r="C203" t="s">
        <v>27</v>
      </c>
      <c r="D203" s="120">
        <v>0</v>
      </c>
      <c r="E203" s="120">
        <v>0</v>
      </c>
      <c r="F203" s="120">
        <v>0</v>
      </c>
      <c r="G203" s="120">
        <v>0</v>
      </c>
      <c r="H203" s="120">
        <v>0</v>
      </c>
      <c r="I203" s="120">
        <v>0</v>
      </c>
      <c r="J203" s="120">
        <v>0</v>
      </c>
      <c r="K203" s="120">
        <v>0</v>
      </c>
      <c r="L203" s="120">
        <v>0</v>
      </c>
      <c r="M203" s="120">
        <v>0</v>
      </c>
      <c r="N203" s="120">
        <v>0</v>
      </c>
      <c r="O203" s="120">
        <v>0</v>
      </c>
      <c r="P203" s="120">
        <v>0</v>
      </c>
      <c r="Q203" s="120">
        <v>0</v>
      </c>
      <c r="R203" s="120">
        <v>0</v>
      </c>
      <c r="S203" s="120">
        <v>0</v>
      </c>
      <c r="T203" s="120">
        <v>0</v>
      </c>
      <c r="U203" s="120">
        <v>0</v>
      </c>
      <c r="V203" s="120">
        <v>0</v>
      </c>
      <c r="W203" s="120">
        <v>0</v>
      </c>
      <c r="X203" s="120">
        <v>0</v>
      </c>
      <c r="Y203" s="120">
        <v>0</v>
      </c>
      <c r="Z203" s="120">
        <v>0</v>
      </c>
      <c r="AA203" s="120">
        <v>0</v>
      </c>
      <c r="AB203" s="120">
        <v>0</v>
      </c>
      <c r="AC203" s="120">
        <v>0</v>
      </c>
      <c r="AD203" s="120">
        <v>0</v>
      </c>
      <c r="AE203" s="120">
        <v>0</v>
      </c>
      <c r="AF203" s="120">
        <f t="shared" si="122"/>
        <v>0</v>
      </c>
      <c r="AG203" s="120">
        <f t="shared" si="123"/>
        <v>0</v>
      </c>
      <c r="AH203" s="120">
        <f t="shared" si="124"/>
        <v>0</v>
      </c>
      <c r="AI203" s="120">
        <f ca="1">VLOOKUP(eurostat_totals[[#This Row],[energy carrier EUCalc]],$AE$11:$BI$24,COLUMN()-COLUMN($AD$29),FALSE)*eurostat_totals[[#This Row],[2020 1]]</f>
        <v>0</v>
      </c>
      <c r="AJ203" s="120">
        <f ca="1">VLOOKUP(eurostat_totals[[#This Row],[energy carrier EUCalc]],$AE$11:$BI$24,COLUMN()-COLUMN($AD$29),FALSE)*eurostat_totals[[#This Row],[2020 1]]</f>
        <v>0</v>
      </c>
      <c r="AK203" s="120">
        <f ca="1">VLOOKUP(eurostat_totals[[#This Row],[energy carrier EUCalc]],$AE$11:$BI$24,COLUMN()-COLUMN($AD$29),FALSE)*eurostat_totals[[#This Row],[2020 1]]</f>
        <v>0</v>
      </c>
      <c r="AL203" s="120">
        <f ca="1">VLOOKUP(eurostat_totals[[#This Row],[energy carrier EUCalc]],$AE$11:$BI$24,COLUMN()-COLUMN($AD$29),FALSE)*eurostat_totals[[#This Row],[2020 1]]</f>
        <v>0</v>
      </c>
      <c r="AM203" s="120">
        <f ca="1">VLOOKUP(eurostat_totals[[#This Row],[energy carrier EUCalc]],$AE$11:$BI$24,COLUMN()-COLUMN($AD$29),FALSE)*eurostat_totals[[#This Row],[2020 1]]</f>
        <v>0</v>
      </c>
      <c r="AN203" s="120">
        <f ca="1">VLOOKUP(eurostat_totals[[#This Row],[energy carrier EUCalc]],$AE$11:$BI$24,COLUMN()-COLUMN($AD$29),FALSE)*eurostat_totals[[#This Row],[2020 1]]</f>
        <v>0</v>
      </c>
      <c r="AO203" s="120">
        <f>VLOOKUP(eurostat_totals[[#This Row],[energy carrier EUCalc]],$AE$11:$BI$24,COLUMN()-COLUMN($AD$29),FALSE)*eurostat_totals[[#This Row],[2020 1]]</f>
        <v>0</v>
      </c>
      <c r="AP203" s="120">
        <f ca="1">VLOOKUP(eurostat_totals[[#This Row],[energy carrier EUCalc]],$AE$11:$BI$24,COLUMN()-COLUMN($AD$29),FALSE)*eurostat_totals[[#This Row],[2020 1]]</f>
        <v>0</v>
      </c>
      <c r="AQ203" s="120">
        <f ca="1">VLOOKUP(eurostat_totals[[#This Row],[energy carrier EUCalc]],$AE$11:$BI$24,COLUMN()-COLUMN($AD$29),FALSE)*eurostat_totals[[#This Row],[2020 1]]</f>
        <v>0</v>
      </c>
      <c r="AR203" s="117">
        <f ca="1">VLOOKUP(eurostat_totals[[#This Row],[energy carrier EUCalc]],$AE$11:$BI$24,COLUMN()-COLUMN($AD$29),FALSE)*eurostat_totals[[#This Row],[2020 1]]</f>
        <v>0</v>
      </c>
      <c r="AS203" s="117">
        <f ca="1">VLOOKUP(eurostat_totals[[#This Row],[energy carrier EUCalc]],$AE$11:$BI$24,COLUMN()-COLUMN($AD$29),FALSE)*eurostat_totals[[#This Row],[2020 1]]</f>
        <v>0</v>
      </c>
      <c r="AT203" s="117">
        <f ca="1">VLOOKUP(eurostat_totals[[#This Row],[energy carrier EUCalc]],$AE$11:$BI$24,COLUMN()-COLUMN($AD$29),FALSE)*eurostat_totals[[#This Row],[2020 1]]</f>
        <v>0</v>
      </c>
      <c r="AU203" s="117">
        <f ca="1">VLOOKUP(eurostat_totals[[#This Row],[energy carrier EUCalc]],$AE$11:$BI$24,COLUMN()-COLUMN($AD$29),FALSE)*eurostat_totals[[#This Row],[2020 1]]</f>
        <v>0</v>
      </c>
      <c r="AV203" s="117">
        <f>VLOOKUP(eurostat_totals[[#This Row],[energy carrier EUCalc]],$AE$11:$BI$24,COLUMN()-COLUMN($AD$29),FALSE)*eurostat_totals[[#This Row],[2020 1]]</f>
        <v>0</v>
      </c>
      <c r="AW203" s="117">
        <f ca="1">VLOOKUP(eurostat_totals[[#This Row],[energy carrier EUCalc]],$AE$11:$BI$24,COLUMN()-COLUMN($AD$29),FALSE)*eurostat_totals[[#This Row],[2020 1]]</f>
        <v>0</v>
      </c>
      <c r="AX203" s="117">
        <f ca="1">VLOOKUP(eurostat_totals[[#This Row],[energy carrier EUCalc]],$AE$11:$BI$24,COLUMN()-COLUMN($AD$29),FALSE)*eurostat_totals[[#This Row],[2020 1]]</f>
        <v>0</v>
      </c>
      <c r="AY203" s="117">
        <f ca="1">VLOOKUP(eurostat_totals[[#This Row],[energy carrier EUCalc]],$AE$11:$BI$24,COLUMN()-COLUMN($AD$29),FALSE)*eurostat_totals[[#This Row],[2020 1]]</f>
        <v>0</v>
      </c>
      <c r="AZ203" s="117">
        <f ca="1">VLOOKUP(eurostat_totals[[#This Row],[energy carrier EUCalc]],$AE$11:$BI$24,COLUMN()-COLUMN($AD$29),FALSE)*eurostat_totals[[#This Row],[2020 1]]</f>
        <v>0</v>
      </c>
      <c r="BA203" s="117">
        <f ca="1">VLOOKUP(eurostat_totals[[#This Row],[energy carrier EUCalc]],$AE$11:$BI$24,COLUMN()-COLUMN($AD$29),FALSE)*eurostat_totals[[#This Row],[2020 1]]</f>
        <v>0</v>
      </c>
      <c r="BB203" s="117">
        <f ca="1">VLOOKUP(eurostat_totals[[#This Row],[energy carrier EUCalc]],$AE$11:$BI$24,COLUMN()-COLUMN($AD$29),FALSE)*eurostat_totals[[#This Row],[2020 1]]</f>
        <v>0</v>
      </c>
      <c r="BC203" s="117">
        <f>VLOOKUP(eurostat_totals[[#This Row],[energy carrier EUCalc]],$AE$11:$BI$24,COLUMN()-COLUMN($AD$29),FALSE)*eurostat_totals[[#This Row],[2020 1]]</f>
        <v>0</v>
      </c>
      <c r="BD203" s="117">
        <f ca="1">VLOOKUP(eurostat_totals[[#This Row],[energy carrier EUCalc]],$AE$11:$BI$24,COLUMN()-COLUMN($AD$29),FALSE)*eurostat_totals[[#This Row],[2020 1]]</f>
        <v>0</v>
      </c>
      <c r="BE203" s="117">
        <f ca="1">VLOOKUP(eurostat_totals[[#This Row],[energy carrier EUCalc]],$AE$11:$BI$24,COLUMN()-COLUMN($AD$29),FALSE)*eurostat_totals[[#This Row],[2020 1]]</f>
        <v>0</v>
      </c>
      <c r="BF203" s="117">
        <f ca="1">VLOOKUP(eurostat_totals[[#This Row],[energy carrier EUCalc]],$AE$11:$BI$24,COLUMN()-COLUMN($AD$29),FALSE)*eurostat_totals[[#This Row],[2020 1]]</f>
        <v>0</v>
      </c>
      <c r="BG203" s="117">
        <f ca="1">VLOOKUP(eurostat_totals[[#This Row],[energy carrier EUCalc]],$AE$11:$BI$24,COLUMN()-COLUMN($AD$29),FALSE)*eurostat_totals[[#This Row],[2020 1]]</f>
        <v>0</v>
      </c>
      <c r="BH203" s="117">
        <f ca="1">VLOOKUP(eurostat_totals[[#This Row],[energy carrier EUCalc]],$AE$11:$BI$24,COLUMN()-COLUMN($AD$29),FALSE)*eurostat_totals[[#This Row],[2020 1]]</f>
        <v>0</v>
      </c>
      <c r="BI203" s="117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117" t="str">
        <f t="shared" si="125"/>
        <v>heat-nuclearMalta</v>
      </c>
      <c r="B204" s="6" t="s">
        <v>75</v>
      </c>
      <c r="C204" t="s">
        <v>29</v>
      </c>
      <c r="D204" s="120">
        <v>0</v>
      </c>
      <c r="E204" s="120">
        <v>0</v>
      </c>
      <c r="F204" s="120">
        <v>0</v>
      </c>
      <c r="G204" s="120">
        <v>0</v>
      </c>
      <c r="H204" s="120">
        <v>0</v>
      </c>
      <c r="I204" s="120">
        <v>0</v>
      </c>
      <c r="J204" s="120">
        <v>0</v>
      </c>
      <c r="K204" s="120">
        <v>0</v>
      </c>
      <c r="L204" s="120">
        <v>0</v>
      </c>
      <c r="M204" s="120">
        <v>0</v>
      </c>
      <c r="N204" s="120">
        <v>0</v>
      </c>
      <c r="O204" s="120">
        <v>0</v>
      </c>
      <c r="P204" s="120">
        <v>0</v>
      </c>
      <c r="Q204" s="120">
        <v>0</v>
      </c>
      <c r="R204" s="120">
        <v>0</v>
      </c>
      <c r="S204" s="120">
        <v>0</v>
      </c>
      <c r="T204" s="120">
        <v>0</v>
      </c>
      <c r="U204" s="120">
        <v>0</v>
      </c>
      <c r="V204" s="120">
        <v>0</v>
      </c>
      <c r="W204" s="120">
        <v>0</v>
      </c>
      <c r="X204" s="120">
        <v>0</v>
      </c>
      <c r="Y204" s="120">
        <v>0</v>
      </c>
      <c r="Z204" s="120">
        <v>0</v>
      </c>
      <c r="AA204" s="120">
        <v>0</v>
      </c>
      <c r="AB204" s="120">
        <v>0</v>
      </c>
      <c r="AC204" s="120">
        <v>0</v>
      </c>
      <c r="AD204" s="120">
        <v>0</v>
      </c>
      <c r="AE204" s="120">
        <v>0</v>
      </c>
      <c r="AF204" s="120">
        <f t="shared" si="122"/>
        <v>0</v>
      </c>
      <c r="AG204" s="120">
        <f t="shared" si="123"/>
        <v>0</v>
      </c>
      <c r="AH204" s="120">
        <f t="shared" si="124"/>
        <v>0</v>
      </c>
      <c r="AI204" s="120">
        <f ca="1">VLOOKUP(eurostat_totals[[#This Row],[energy carrier EUCalc]],$AE$11:$BI$24,COLUMN()-COLUMN($AD$29),FALSE)*eurostat_totals[[#This Row],[2020 1]]</f>
        <v>0</v>
      </c>
      <c r="AJ204" s="120">
        <f ca="1">VLOOKUP(eurostat_totals[[#This Row],[energy carrier EUCalc]],$AE$11:$BI$24,COLUMN()-COLUMN($AD$29),FALSE)*eurostat_totals[[#This Row],[2020 1]]</f>
        <v>0</v>
      </c>
      <c r="AK204" s="120">
        <f ca="1">VLOOKUP(eurostat_totals[[#This Row],[energy carrier EUCalc]],$AE$11:$BI$24,COLUMN()-COLUMN($AD$29),FALSE)*eurostat_totals[[#This Row],[2020 1]]</f>
        <v>0</v>
      </c>
      <c r="AL204" s="120">
        <f ca="1">VLOOKUP(eurostat_totals[[#This Row],[energy carrier EUCalc]],$AE$11:$BI$24,COLUMN()-COLUMN($AD$29),FALSE)*eurostat_totals[[#This Row],[2020 1]]</f>
        <v>0</v>
      </c>
      <c r="AM204" s="120">
        <f ca="1">VLOOKUP(eurostat_totals[[#This Row],[energy carrier EUCalc]],$AE$11:$BI$24,COLUMN()-COLUMN($AD$29),FALSE)*eurostat_totals[[#This Row],[2020 1]]</f>
        <v>0</v>
      </c>
      <c r="AN204" s="120">
        <f ca="1">VLOOKUP(eurostat_totals[[#This Row],[energy carrier EUCalc]],$AE$11:$BI$24,COLUMN()-COLUMN($AD$29),FALSE)*eurostat_totals[[#This Row],[2020 1]]</f>
        <v>0</v>
      </c>
      <c r="AO204" s="120">
        <f>VLOOKUP(eurostat_totals[[#This Row],[energy carrier EUCalc]],$AE$11:$BI$24,COLUMN()-COLUMN($AD$29),FALSE)*eurostat_totals[[#This Row],[2020 1]]</f>
        <v>0</v>
      </c>
      <c r="AP204" s="120">
        <f ca="1">VLOOKUP(eurostat_totals[[#This Row],[energy carrier EUCalc]],$AE$11:$BI$24,COLUMN()-COLUMN($AD$29),FALSE)*eurostat_totals[[#This Row],[2020 1]]</f>
        <v>0</v>
      </c>
      <c r="AQ204" s="120">
        <f ca="1">VLOOKUP(eurostat_totals[[#This Row],[energy carrier EUCalc]],$AE$11:$BI$24,COLUMN()-COLUMN($AD$29),FALSE)*eurostat_totals[[#This Row],[2020 1]]</f>
        <v>0</v>
      </c>
      <c r="AR204" s="117">
        <f ca="1">VLOOKUP(eurostat_totals[[#This Row],[energy carrier EUCalc]],$AE$11:$BI$24,COLUMN()-COLUMN($AD$29),FALSE)*eurostat_totals[[#This Row],[2020 1]]</f>
        <v>0</v>
      </c>
      <c r="AS204" s="117">
        <f ca="1">VLOOKUP(eurostat_totals[[#This Row],[energy carrier EUCalc]],$AE$11:$BI$24,COLUMN()-COLUMN($AD$29),FALSE)*eurostat_totals[[#This Row],[2020 1]]</f>
        <v>0</v>
      </c>
      <c r="AT204" s="117">
        <f ca="1">VLOOKUP(eurostat_totals[[#This Row],[energy carrier EUCalc]],$AE$11:$BI$24,COLUMN()-COLUMN($AD$29),FALSE)*eurostat_totals[[#This Row],[2020 1]]</f>
        <v>0</v>
      </c>
      <c r="AU204" s="117">
        <f ca="1">VLOOKUP(eurostat_totals[[#This Row],[energy carrier EUCalc]],$AE$11:$BI$24,COLUMN()-COLUMN($AD$29),FALSE)*eurostat_totals[[#This Row],[2020 1]]</f>
        <v>0</v>
      </c>
      <c r="AV204" s="117">
        <f>VLOOKUP(eurostat_totals[[#This Row],[energy carrier EUCalc]],$AE$11:$BI$24,COLUMN()-COLUMN($AD$29),FALSE)*eurostat_totals[[#This Row],[2020 1]]</f>
        <v>0</v>
      </c>
      <c r="AW204" s="117">
        <f ca="1">VLOOKUP(eurostat_totals[[#This Row],[energy carrier EUCalc]],$AE$11:$BI$24,COLUMN()-COLUMN($AD$29),FALSE)*eurostat_totals[[#This Row],[2020 1]]</f>
        <v>0</v>
      </c>
      <c r="AX204" s="117">
        <f ca="1">VLOOKUP(eurostat_totals[[#This Row],[energy carrier EUCalc]],$AE$11:$BI$24,COLUMN()-COLUMN($AD$29),FALSE)*eurostat_totals[[#This Row],[2020 1]]</f>
        <v>0</v>
      </c>
      <c r="AY204" s="117">
        <f ca="1">VLOOKUP(eurostat_totals[[#This Row],[energy carrier EUCalc]],$AE$11:$BI$24,COLUMN()-COLUMN($AD$29),FALSE)*eurostat_totals[[#This Row],[2020 1]]</f>
        <v>0</v>
      </c>
      <c r="AZ204" s="117">
        <f ca="1">VLOOKUP(eurostat_totals[[#This Row],[energy carrier EUCalc]],$AE$11:$BI$24,COLUMN()-COLUMN($AD$29),FALSE)*eurostat_totals[[#This Row],[2020 1]]</f>
        <v>0</v>
      </c>
      <c r="BA204" s="117">
        <f ca="1">VLOOKUP(eurostat_totals[[#This Row],[energy carrier EUCalc]],$AE$11:$BI$24,COLUMN()-COLUMN($AD$29),FALSE)*eurostat_totals[[#This Row],[2020 1]]</f>
        <v>0</v>
      </c>
      <c r="BB204" s="117">
        <f ca="1">VLOOKUP(eurostat_totals[[#This Row],[energy carrier EUCalc]],$AE$11:$BI$24,COLUMN()-COLUMN($AD$29),FALSE)*eurostat_totals[[#This Row],[2020 1]]</f>
        <v>0</v>
      </c>
      <c r="BC204" s="117">
        <f>VLOOKUP(eurostat_totals[[#This Row],[energy carrier EUCalc]],$AE$11:$BI$24,COLUMN()-COLUMN($AD$29),FALSE)*eurostat_totals[[#This Row],[2020 1]]</f>
        <v>0</v>
      </c>
      <c r="BD204" s="117">
        <f ca="1">VLOOKUP(eurostat_totals[[#This Row],[energy carrier EUCalc]],$AE$11:$BI$24,COLUMN()-COLUMN($AD$29),FALSE)*eurostat_totals[[#This Row],[2020 1]]</f>
        <v>0</v>
      </c>
      <c r="BE204" s="117">
        <f ca="1">VLOOKUP(eurostat_totals[[#This Row],[energy carrier EUCalc]],$AE$11:$BI$24,COLUMN()-COLUMN($AD$29),FALSE)*eurostat_totals[[#This Row],[2020 1]]</f>
        <v>0</v>
      </c>
      <c r="BF204" s="117">
        <f ca="1">VLOOKUP(eurostat_totals[[#This Row],[energy carrier EUCalc]],$AE$11:$BI$24,COLUMN()-COLUMN($AD$29),FALSE)*eurostat_totals[[#This Row],[2020 1]]</f>
        <v>0</v>
      </c>
      <c r="BG204" s="117">
        <f ca="1">VLOOKUP(eurostat_totals[[#This Row],[energy carrier EUCalc]],$AE$11:$BI$24,COLUMN()-COLUMN($AD$29),FALSE)*eurostat_totals[[#This Row],[2020 1]]</f>
        <v>0</v>
      </c>
      <c r="BH204" s="117">
        <f ca="1">VLOOKUP(eurostat_totals[[#This Row],[energy carrier EUCalc]],$AE$11:$BI$24,COLUMN()-COLUMN($AD$29),FALSE)*eurostat_totals[[#This Row],[2020 1]]</f>
        <v>0</v>
      </c>
      <c r="BI204" s="117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117" t="str">
        <f t="shared" si="125"/>
        <v>heat-nuclearNetherlands</v>
      </c>
      <c r="B205" s="6" t="s">
        <v>75</v>
      </c>
      <c r="C205" t="s">
        <v>8</v>
      </c>
      <c r="D205" s="120">
        <v>0</v>
      </c>
      <c r="E205" s="120">
        <v>0</v>
      </c>
      <c r="F205" s="120">
        <v>0</v>
      </c>
      <c r="G205" s="120">
        <v>0</v>
      </c>
      <c r="H205" s="120">
        <v>0</v>
      </c>
      <c r="I205" s="120">
        <v>0</v>
      </c>
      <c r="J205" s="120">
        <v>0</v>
      </c>
      <c r="K205" s="120">
        <v>0</v>
      </c>
      <c r="L205" s="120">
        <v>0</v>
      </c>
      <c r="M205" s="120">
        <v>0</v>
      </c>
      <c r="N205" s="120">
        <v>0</v>
      </c>
      <c r="O205" s="120">
        <v>0</v>
      </c>
      <c r="P205" s="120">
        <v>0</v>
      </c>
      <c r="Q205" s="120">
        <v>0</v>
      </c>
      <c r="R205" s="120">
        <v>0</v>
      </c>
      <c r="S205" s="120">
        <v>0</v>
      </c>
      <c r="T205" s="120">
        <v>0</v>
      </c>
      <c r="U205" s="120">
        <v>0</v>
      </c>
      <c r="V205" s="120">
        <v>0</v>
      </c>
      <c r="W205" s="120">
        <v>0</v>
      </c>
      <c r="X205" s="120">
        <v>0</v>
      </c>
      <c r="Y205" s="120">
        <v>0</v>
      </c>
      <c r="Z205" s="120">
        <v>0</v>
      </c>
      <c r="AA205" s="120">
        <v>0</v>
      </c>
      <c r="AB205" s="120">
        <v>0</v>
      </c>
      <c r="AC205" s="120">
        <v>0</v>
      </c>
      <c r="AD205" s="120">
        <v>0</v>
      </c>
      <c r="AE205" s="120">
        <v>0</v>
      </c>
      <c r="AF205" s="120">
        <f t="shared" si="122"/>
        <v>0</v>
      </c>
      <c r="AG205" s="120">
        <f t="shared" si="123"/>
        <v>0</v>
      </c>
      <c r="AH205" s="120">
        <f t="shared" si="124"/>
        <v>0</v>
      </c>
      <c r="AI205" s="120">
        <f ca="1">VLOOKUP(eurostat_totals[[#This Row],[energy carrier EUCalc]],$AE$11:$BI$24,COLUMN()-COLUMN($AD$29),FALSE)*eurostat_totals[[#This Row],[2020 1]]</f>
        <v>0</v>
      </c>
      <c r="AJ205" s="120">
        <f ca="1">VLOOKUP(eurostat_totals[[#This Row],[energy carrier EUCalc]],$AE$11:$BI$24,COLUMN()-COLUMN($AD$29),FALSE)*eurostat_totals[[#This Row],[2020 1]]</f>
        <v>0</v>
      </c>
      <c r="AK205" s="120">
        <f ca="1">VLOOKUP(eurostat_totals[[#This Row],[energy carrier EUCalc]],$AE$11:$BI$24,COLUMN()-COLUMN($AD$29),FALSE)*eurostat_totals[[#This Row],[2020 1]]</f>
        <v>0</v>
      </c>
      <c r="AL205" s="120">
        <f ca="1">VLOOKUP(eurostat_totals[[#This Row],[energy carrier EUCalc]],$AE$11:$BI$24,COLUMN()-COLUMN($AD$29),FALSE)*eurostat_totals[[#This Row],[2020 1]]</f>
        <v>0</v>
      </c>
      <c r="AM205" s="120">
        <f ca="1">VLOOKUP(eurostat_totals[[#This Row],[energy carrier EUCalc]],$AE$11:$BI$24,COLUMN()-COLUMN($AD$29),FALSE)*eurostat_totals[[#This Row],[2020 1]]</f>
        <v>0</v>
      </c>
      <c r="AN205" s="120">
        <f ca="1">VLOOKUP(eurostat_totals[[#This Row],[energy carrier EUCalc]],$AE$11:$BI$24,COLUMN()-COLUMN($AD$29),FALSE)*eurostat_totals[[#This Row],[2020 1]]</f>
        <v>0</v>
      </c>
      <c r="AO205" s="120">
        <f>VLOOKUP(eurostat_totals[[#This Row],[energy carrier EUCalc]],$AE$11:$BI$24,COLUMN()-COLUMN($AD$29),FALSE)*eurostat_totals[[#This Row],[2020 1]]</f>
        <v>0</v>
      </c>
      <c r="AP205" s="120">
        <f ca="1">VLOOKUP(eurostat_totals[[#This Row],[energy carrier EUCalc]],$AE$11:$BI$24,COLUMN()-COLUMN($AD$29),FALSE)*eurostat_totals[[#This Row],[2020 1]]</f>
        <v>0</v>
      </c>
      <c r="AQ205" s="120">
        <f ca="1">VLOOKUP(eurostat_totals[[#This Row],[energy carrier EUCalc]],$AE$11:$BI$24,COLUMN()-COLUMN($AD$29),FALSE)*eurostat_totals[[#This Row],[2020 1]]</f>
        <v>0</v>
      </c>
      <c r="AR205" s="117">
        <f ca="1">VLOOKUP(eurostat_totals[[#This Row],[energy carrier EUCalc]],$AE$11:$BI$24,COLUMN()-COLUMN($AD$29),FALSE)*eurostat_totals[[#This Row],[2020 1]]</f>
        <v>0</v>
      </c>
      <c r="AS205" s="117">
        <f ca="1">VLOOKUP(eurostat_totals[[#This Row],[energy carrier EUCalc]],$AE$11:$BI$24,COLUMN()-COLUMN($AD$29),FALSE)*eurostat_totals[[#This Row],[2020 1]]</f>
        <v>0</v>
      </c>
      <c r="AT205" s="117">
        <f ca="1">VLOOKUP(eurostat_totals[[#This Row],[energy carrier EUCalc]],$AE$11:$BI$24,COLUMN()-COLUMN($AD$29),FALSE)*eurostat_totals[[#This Row],[2020 1]]</f>
        <v>0</v>
      </c>
      <c r="AU205" s="117">
        <f ca="1">VLOOKUP(eurostat_totals[[#This Row],[energy carrier EUCalc]],$AE$11:$BI$24,COLUMN()-COLUMN($AD$29),FALSE)*eurostat_totals[[#This Row],[2020 1]]</f>
        <v>0</v>
      </c>
      <c r="AV205" s="117">
        <f>VLOOKUP(eurostat_totals[[#This Row],[energy carrier EUCalc]],$AE$11:$BI$24,COLUMN()-COLUMN($AD$29),FALSE)*eurostat_totals[[#This Row],[2020 1]]</f>
        <v>0</v>
      </c>
      <c r="AW205" s="117">
        <f ca="1">VLOOKUP(eurostat_totals[[#This Row],[energy carrier EUCalc]],$AE$11:$BI$24,COLUMN()-COLUMN($AD$29),FALSE)*eurostat_totals[[#This Row],[2020 1]]</f>
        <v>0</v>
      </c>
      <c r="AX205" s="117">
        <f ca="1">VLOOKUP(eurostat_totals[[#This Row],[energy carrier EUCalc]],$AE$11:$BI$24,COLUMN()-COLUMN($AD$29),FALSE)*eurostat_totals[[#This Row],[2020 1]]</f>
        <v>0</v>
      </c>
      <c r="AY205" s="117">
        <f ca="1">VLOOKUP(eurostat_totals[[#This Row],[energy carrier EUCalc]],$AE$11:$BI$24,COLUMN()-COLUMN($AD$29),FALSE)*eurostat_totals[[#This Row],[2020 1]]</f>
        <v>0</v>
      </c>
      <c r="AZ205" s="117">
        <f ca="1">VLOOKUP(eurostat_totals[[#This Row],[energy carrier EUCalc]],$AE$11:$BI$24,COLUMN()-COLUMN($AD$29),FALSE)*eurostat_totals[[#This Row],[2020 1]]</f>
        <v>0</v>
      </c>
      <c r="BA205" s="117">
        <f ca="1">VLOOKUP(eurostat_totals[[#This Row],[energy carrier EUCalc]],$AE$11:$BI$24,COLUMN()-COLUMN($AD$29),FALSE)*eurostat_totals[[#This Row],[2020 1]]</f>
        <v>0</v>
      </c>
      <c r="BB205" s="117">
        <f ca="1">VLOOKUP(eurostat_totals[[#This Row],[energy carrier EUCalc]],$AE$11:$BI$24,COLUMN()-COLUMN($AD$29),FALSE)*eurostat_totals[[#This Row],[2020 1]]</f>
        <v>0</v>
      </c>
      <c r="BC205" s="117">
        <f>VLOOKUP(eurostat_totals[[#This Row],[energy carrier EUCalc]],$AE$11:$BI$24,COLUMN()-COLUMN($AD$29),FALSE)*eurostat_totals[[#This Row],[2020 1]]</f>
        <v>0</v>
      </c>
      <c r="BD205" s="117">
        <f ca="1">VLOOKUP(eurostat_totals[[#This Row],[energy carrier EUCalc]],$AE$11:$BI$24,COLUMN()-COLUMN($AD$29),FALSE)*eurostat_totals[[#This Row],[2020 1]]</f>
        <v>0</v>
      </c>
      <c r="BE205" s="117">
        <f ca="1">VLOOKUP(eurostat_totals[[#This Row],[energy carrier EUCalc]],$AE$11:$BI$24,COLUMN()-COLUMN($AD$29),FALSE)*eurostat_totals[[#This Row],[2020 1]]</f>
        <v>0</v>
      </c>
      <c r="BF205" s="117">
        <f ca="1">VLOOKUP(eurostat_totals[[#This Row],[energy carrier EUCalc]],$AE$11:$BI$24,COLUMN()-COLUMN($AD$29),FALSE)*eurostat_totals[[#This Row],[2020 1]]</f>
        <v>0</v>
      </c>
      <c r="BG205" s="117">
        <f ca="1">VLOOKUP(eurostat_totals[[#This Row],[energy carrier EUCalc]],$AE$11:$BI$24,COLUMN()-COLUMN($AD$29),FALSE)*eurostat_totals[[#This Row],[2020 1]]</f>
        <v>0</v>
      </c>
      <c r="BH205" s="117">
        <f ca="1">VLOOKUP(eurostat_totals[[#This Row],[energy carrier EUCalc]],$AE$11:$BI$24,COLUMN()-COLUMN($AD$29),FALSE)*eurostat_totals[[#This Row],[2020 1]]</f>
        <v>0</v>
      </c>
      <c r="BI205" s="117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117" t="str">
        <f t="shared" si="125"/>
        <v>heat-nuclearNorway</v>
      </c>
      <c r="B206" s="6" t="s">
        <v>75</v>
      </c>
      <c r="C206" t="s">
        <v>73</v>
      </c>
      <c r="D206" s="120">
        <v>0</v>
      </c>
      <c r="E206" s="120">
        <v>0</v>
      </c>
      <c r="F206" s="120">
        <v>0</v>
      </c>
      <c r="G206" s="120">
        <v>0</v>
      </c>
      <c r="H206" s="120">
        <v>0</v>
      </c>
      <c r="I206" s="120">
        <v>0</v>
      </c>
      <c r="J206" s="120">
        <v>0</v>
      </c>
      <c r="K206" s="120">
        <v>0</v>
      </c>
      <c r="L206" s="120">
        <v>0</v>
      </c>
      <c r="M206" s="120">
        <v>0</v>
      </c>
      <c r="N206" s="120">
        <v>0</v>
      </c>
      <c r="O206" s="120">
        <v>0</v>
      </c>
      <c r="P206" s="120">
        <v>0</v>
      </c>
      <c r="Q206" s="120">
        <v>0</v>
      </c>
      <c r="R206" s="120">
        <v>0</v>
      </c>
      <c r="S206" s="120">
        <v>0</v>
      </c>
      <c r="T206" s="120">
        <v>0</v>
      </c>
      <c r="U206" s="120">
        <v>0</v>
      </c>
      <c r="V206" s="120">
        <v>0</v>
      </c>
      <c r="W206" s="120">
        <v>0</v>
      </c>
      <c r="X206" s="120">
        <v>0</v>
      </c>
      <c r="Y206" s="120">
        <v>0</v>
      </c>
      <c r="Z206" s="120">
        <v>0</v>
      </c>
      <c r="AA206" s="120">
        <v>0</v>
      </c>
      <c r="AB206" s="120">
        <v>0</v>
      </c>
      <c r="AC206" s="120">
        <v>0</v>
      </c>
      <c r="AD206" s="120">
        <v>0</v>
      </c>
      <c r="AE206" s="120">
        <v>0</v>
      </c>
      <c r="AF206" s="120">
        <f t="shared" si="122"/>
        <v>0</v>
      </c>
      <c r="AG206" s="120">
        <f t="shared" si="123"/>
        <v>0</v>
      </c>
      <c r="AH206" s="120">
        <f t="shared" si="124"/>
        <v>0</v>
      </c>
      <c r="AI206" s="120">
        <f ca="1">VLOOKUP(eurostat_totals[[#This Row],[energy carrier EUCalc]],$AE$11:$BI$24,COLUMN()-COLUMN($AD$29),FALSE)*eurostat_totals[[#This Row],[2020 1]]</f>
        <v>0</v>
      </c>
      <c r="AJ206" s="120">
        <f ca="1">VLOOKUP(eurostat_totals[[#This Row],[energy carrier EUCalc]],$AE$11:$BI$24,COLUMN()-COLUMN($AD$29),FALSE)*eurostat_totals[[#This Row],[2020 1]]</f>
        <v>0</v>
      </c>
      <c r="AK206" s="120">
        <f ca="1">VLOOKUP(eurostat_totals[[#This Row],[energy carrier EUCalc]],$AE$11:$BI$24,COLUMN()-COLUMN($AD$29),FALSE)*eurostat_totals[[#This Row],[2020 1]]</f>
        <v>0</v>
      </c>
      <c r="AL206" s="120">
        <f ca="1">VLOOKUP(eurostat_totals[[#This Row],[energy carrier EUCalc]],$AE$11:$BI$24,COLUMN()-COLUMN($AD$29),FALSE)*eurostat_totals[[#This Row],[2020 1]]</f>
        <v>0</v>
      </c>
      <c r="AM206" s="120">
        <f ca="1">VLOOKUP(eurostat_totals[[#This Row],[energy carrier EUCalc]],$AE$11:$BI$24,COLUMN()-COLUMN($AD$29),FALSE)*eurostat_totals[[#This Row],[2020 1]]</f>
        <v>0</v>
      </c>
      <c r="AN206" s="120">
        <f ca="1">VLOOKUP(eurostat_totals[[#This Row],[energy carrier EUCalc]],$AE$11:$BI$24,COLUMN()-COLUMN($AD$29),FALSE)*eurostat_totals[[#This Row],[2020 1]]</f>
        <v>0</v>
      </c>
      <c r="AO206" s="120">
        <f>VLOOKUP(eurostat_totals[[#This Row],[energy carrier EUCalc]],$AE$11:$BI$24,COLUMN()-COLUMN($AD$29),FALSE)*eurostat_totals[[#This Row],[2020 1]]</f>
        <v>0</v>
      </c>
      <c r="AP206" s="120">
        <f ca="1">VLOOKUP(eurostat_totals[[#This Row],[energy carrier EUCalc]],$AE$11:$BI$24,COLUMN()-COLUMN($AD$29),FALSE)*eurostat_totals[[#This Row],[2020 1]]</f>
        <v>0</v>
      </c>
      <c r="AQ206" s="120">
        <f ca="1">VLOOKUP(eurostat_totals[[#This Row],[energy carrier EUCalc]],$AE$11:$BI$24,COLUMN()-COLUMN($AD$29),FALSE)*eurostat_totals[[#This Row],[2020 1]]</f>
        <v>0</v>
      </c>
      <c r="AR206" s="117">
        <f ca="1">VLOOKUP(eurostat_totals[[#This Row],[energy carrier EUCalc]],$AE$11:$BI$24,COLUMN()-COLUMN($AD$29),FALSE)*eurostat_totals[[#This Row],[2020 1]]</f>
        <v>0</v>
      </c>
      <c r="AS206" s="117">
        <f ca="1">VLOOKUP(eurostat_totals[[#This Row],[energy carrier EUCalc]],$AE$11:$BI$24,COLUMN()-COLUMN($AD$29),FALSE)*eurostat_totals[[#This Row],[2020 1]]</f>
        <v>0</v>
      </c>
      <c r="AT206" s="117">
        <f ca="1">VLOOKUP(eurostat_totals[[#This Row],[energy carrier EUCalc]],$AE$11:$BI$24,COLUMN()-COLUMN($AD$29),FALSE)*eurostat_totals[[#This Row],[2020 1]]</f>
        <v>0</v>
      </c>
      <c r="AU206" s="117">
        <f ca="1">VLOOKUP(eurostat_totals[[#This Row],[energy carrier EUCalc]],$AE$11:$BI$24,COLUMN()-COLUMN($AD$29),FALSE)*eurostat_totals[[#This Row],[2020 1]]</f>
        <v>0</v>
      </c>
      <c r="AV206" s="117">
        <f>VLOOKUP(eurostat_totals[[#This Row],[energy carrier EUCalc]],$AE$11:$BI$24,COLUMN()-COLUMN($AD$29),FALSE)*eurostat_totals[[#This Row],[2020 1]]</f>
        <v>0</v>
      </c>
      <c r="AW206" s="117">
        <f ca="1">VLOOKUP(eurostat_totals[[#This Row],[energy carrier EUCalc]],$AE$11:$BI$24,COLUMN()-COLUMN($AD$29),FALSE)*eurostat_totals[[#This Row],[2020 1]]</f>
        <v>0</v>
      </c>
      <c r="AX206" s="117">
        <f ca="1">VLOOKUP(eurostat_totals[[#This Row],[energy carrier EUCalc]],$AE$11:$BI$24,COLUMN()-COLUMN($AD$29),FALSE)*eurostat_totals[[#This Row],[2020 1]]</f>
        <v>0</v>
      </c>
      <c r="AY206" s="117">
        <f ca="1">VLOOKUP(eurostat_totals[[#This Row],[energy carrier EUCalc]],$AE$11:$BI$24,COLUMN()-COLUMN($AD$29),FALSE)*eurostat_totals[[#This Row],[2020 1]]</f>
        <v>0</v>
      </c>
      <c r="AZ206" s="117">
        <f ca="1">VLOOKUP(eurostat_totals[[#This Row],[energy carrier EUCalc]],$AE$11:$BI$24,COLUMN()-COLUMN($AD$29),FALSE)*eurostat_totals[[#This Row],[2020 1]]</f>
        <v>0</v>
      </c>
      <c r="BA206" s="117">
        <f ca="1">VLOOKUP(eurostat_totals[[#This Row],[energy carrier EUCalc]],$AE$11:$BI$24,COLUMN()-COLUMN($AD$29),FALSE)*eurostat_totals[[#This Row],[2020 1]]</f>
        <v>0</v>
      </c>
      <c r="BB206" s="117">
        <f ca="1">VLOOKUP(eurostat_totals[[#This Row],[energy carrier EUCalc]],$AE$11:$BI$24,COLUMN()-COLUMN($AD$29),FALSE)*eurostat_totals[[#This Row],[2020 1]]</f>
        <v>0</v>
      </c>
      <c r="BC206" s="117">
        <f>VLOOKUP(eurostat_totals[[#This Row],[energy carrier EUCalc]],$AE$11:$BI$24,COLUMN()-COLUMN($AD$29),FALSE)*eurostat_totals[[#This Row],[2020 1]]</f>
        <v>0</v>
      </c>
      <c r="BD206" s="117">
        <f ca="1">VLOOKUP(eurostat_totals[[#This Row],[energy carrier EUCalc]],$AE$11:$BI$24,COLUMN()-COLUMN($AD$29),FALSE)*eurostat_totals[[#This Row],[2020 1]]</f>
        <v>0</v>
      </c>
      <c r="BE206" s="117">
        <f ca="1">VLOOKUP(eurostat_totals[[#This Row],[energy carrier EUCalc]],$AE$11:$BI$24,COLUMN()-COLUMN($AD$29),FALSE)*eurostat_totals[[#This Row],[2020 1]]</f>
        <v>0</v>
      </c>
      <c r="BF206" s="117">
        <f ca="1">VLOOKUP(eurostat_totals[[#This Row],[energy carrier EUCalc]],$AE$11:$BI$24,COLUMN()-COLUMN($AD$29),FALSE)*eurostat_totals[[#This Row],[2020 1]]</f>
        <v>0</v>
      </c>
      <c r="BG206" s="117">
        <f ca="1">VLOOKUP(eurostat_totals[[#This Row],[energy carrier EUCalc]],$AE$11:$BI$24,COLUMN()-COLUMN($AD$29),FALSE)*eurostat_totals[[#This Row],[2020 1]]</f>
        <v>0</v>
      </c>
      <c r="BH206" s="117">
        <f ca="1">VLOOKUP(eurostat_totals[[#This Row],[energy carrier EUCalc]],$AE$11:$BI$24,COLUMN()-COLUMN($AD$29),FALSE)*eurostat_totals[[#This Row],[2020 1]]</f>
        <v>0</v>
      </c>
      <c r="BI206" s="117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117" t="str">
        <f t="shared" si="125"/>
        <v>heat-nuclearPoland</v>
      </c>
      <c r="B207" s="6" t="s">
        <v>75</v>
      </c>
      <c r="C207" t="s">
        <v>6</v>
      </c>
      <c r="D207" s="120">
        <v>0</v>
      </c>
      <c r="E207" s="120">
        <v>0</v>
      </c>
      <c r="F207" s="120">
        <v>0</v>
      </c>
      <c r="G207" s="120">
        <v>0</v>
      </c>
      <c r="H207" s="120">
        <v>0</v>
      </c>
      <c r="I207" s="120">
        <v>0</v>
      </c>
      <c r="J207" s="120">
        <v>0</v>
      </c>
      <c r="K207" s="120">
        <v>0</v>
      </c>
      <c r="L207" s="120">
        <v>0</v>
      </c>
      <c r="M207" s="120">
        <v>0</v>
      </c>
      <c r="N207" s="120">
        <v>0</v>
      </c>
      <c r="O207" s="120">
        <v>0</v>
      </c>
      <c r="P207" s="120">
        <v>0</v>
      </c>
      <c r="Q207" s="120">
        <v>0</v>
      </c>
      <c r="R207" s="120">
        <v>0</v>
      </c>
      <c r="S207" s="120">
        <v>0</v>
      </c>
      <c r="T207" s="120">
        <v>0</v>
      </c>
      <c r="U207" s="120">
        <v>0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0">
        <v>0</v>
      </c>
      <c r="AE207" s="120">
        <v>0</v>
      </c>
      <c r="AF207" s="120">
        <f t="shared" si="122"/>
        <v>0</v>
      </c>
      <c r="AG207" s="120">
        <f t="shared" si="123"/>
        <v>0</v>
      </c>
      <c r="AH207" s="120">
        <f t="shared" si="124"/>
        <v>0</v>
      </c>
      <c r="AI207" s="120">
        <f ca="1">VLOOKUP(eurostat_totals[[#This Row],[energy carrier EUCalc]],$AE$11:$BI$24,COLUMN()-COLUMN($AD$29),FALSE)*eurostat_totals[[#This Row],[2020 1]]</f>
        <v>0</v>
      </c>
      <c r="AJ207" s="120">
        <f ca="1">VLOOKUP(eurostat_totals[[#This Row],[energy carrier EUCalc]],$AE$11:$BI$24,COLUMN()-COLUMN($AD$29),FALSE)*eurostat_totals[[#This Row],[2020 1]]</f>
        <v>0</v>
      </c>
      <c r="AK207" s="120">
        <f ca="1">VLOOKUP(eurostat_totals[[#This Row],[energy carrier EUCalc]],$AE$11:$BI$24,COLUMN()-COLUMN($AD$29),FALSE)*eurostat_totals[[#This Row],[2020 1]]</f>
        <v>0</v>
      </c>
      <c r="AL207" s="120">
        <f ca="1">VLOOKUP(eurostat_totals[[#This Row],[energy carrier EUCalc]],$AE$11:$BI$24,COLUMN()-COLUMN($AD$29),FALSE)*eurostat_totals[[#This Row],[2020 1]]</f>
        <v>0</v>
      </c>
      <c r="AM207" s="120">
        <f ca="1">VLOOKUP(eurostat_totals[[#This Row],[energy carrier EUCalc]],$AE$11:$BI$24,COLUMN()-COLUMN($AD$29),FALSE)*eurostat_totals[[#This Row],[2020 1]]</f>
        <v>0</v>
      </c>
      <c r="AN207" s="120">
        <f ca="1">VLOOKUP(eurostat_totals[[#This Row],[energy carrier EUCalc]],$AE$11:$BI$24,COLUMN()-COLUMN($AD$29),FALSE)*eurostat_totals[[#This Row],[2020 1]]</f>
        <v>0</v>
      </c>
      <c r="AO207" s="120">
        <f>VLOOKUP(eurostat_totals[[#This Row],[energy carrier EUCalc]],$AE$11:$BI$24,COLUMN()-COLUMN($AD$29),FALSE)*eurostat_totals[[#This Row],[2020 1]]</f>
        <v>0</v>
      </c>
      <c r="AP207" s="120">
        <f ca="1">VLOOKUP(eurostat_totals[[#This Row],[energy carrier EUCalc]],$AE$11:$BI$24,COLUMN()-COLUMN($AD$29),FALSE)*eurostat_totals[[#This Row],[2020 1]]</f>
        <v>0</v>
      </c>
      <c r="AQ207" s="120">
        <f ca="1">VLOOKUP(eurostat_totals[[#This Row],[energy carrier EUCalc]],$AE$11:$BI$24,COLUMN()-COLUMN($AD$29),FALSE)*eurostat_totals[[#This Row],[2020 1]]</f>
        <v>0</v>
      </c>
      <c r="AR207" s="117">
        <f ca="1">VLOOKUP(eurostat_totals[[#This Row],[energy carrier EUCalc]],$AE$11:$BI$24,COLUMN()-COLUMN($AD$29),FALSE)*eurostat_totals[[#This Row],[2020 1]]</f>
        <v>0</v>
      </c>
      <c r="AS207" s="117">
        <f ca="1">VLOOKUP(eurostat_totals[[#This Row],[energy carrier EUCalc]],$AE$11:$BI$24,COLUMN()-COLUMN($AD$29),FALSE)*eurostat_totals[[#This Row],[2020 1]]</f>
        <v>0</v>
      </c>
      <c r="AT207" s="117">
        <f ca="1">VLOOKUP(eurostat_totals[[#This Row],[energy carrier EUCalc]],$AE$11:$BI$24,COLUMN()-COLUMN($AD$29),FALSE)*eurostat_totals[[#This Row],[2020 1]]</f>
        <v>0</v>
      </c>
      <c r="AU207" s="117">
        <f ca="1">VLOOKUP(eurostat_totals[[#This Row],[energy carrier EUCalc]],$AE$11:$BI$24,COLUMN()-COLUMN($AD$29),FALSE)*eurostat_totals[[#This Row],[2020 1]]</f>
        <v>0</v>
      </c>
      <c r="AV207" s="117">
        <f>VLOOKUP(eurostat_totals[[#This Row],[energy carrier EUCalc]],$AE$11:$BI$24,COLUMN()-COLUMN($AD$29),FALSE)*eurostat_totals[[#This Row],[2020 1]]</f>
        <v>0</v>
      </c>
      <c r="AW207" s="117">
        <f ca="1">VLOOKUP(eurostat_totals[[#This Row],[energy carrier EUCalc]],$AE$11:$BI$24,COLUMN()-COLUMN($AD$29),FALSE)*eurostat_totals[[#This Row],[2020 1]]</f>
        <v>0</v>
      </c>
      <c r="AX207" s="117">
        <f ca="1">VLOOKUP(eurostat_totals[[#This Row],[energy carrier EUCalc]],$AE$11:$BI$24,COLUMN()-COLUMN($AD$29),FALSE)*eurostat_totals[[#This Row],[2020 1]]</f>
        <v>0</v>
      </c>
      <c r="AY207" s="117">
        <f ca="1">VLOOKUP(eurostat_totals[[#This Row],[energy carrier EUCalc]],$AE$11:$BI$24,COLUMN()-COLUMN($AD$29),FALSE)*eurostat_totals[[#This Row],[2020 1]]</f>
        <v>0</v>
      </c>
      <c r="AZ207" s="117">
        <f ca="1">VLOOKUP(eurostat_totals[[#This Row],[energy carrier EUCalc]],$AE$11:$BI$24,COLUMN()-COLUMN($AD$29),FALSE)*eurostat_totals[[#This Row],[2020 1]]</f>
        <v>0</v>
      </c>
      <c r="BA207" s="117">
        <f ca="1">VLOOKUP(eurostat_totals[[#This Row],[energy carrier EUCalc]],$AE$11:$BI$24,COLUMN()-COLUMN($AD$29),FALSE)*eurostat_totals[[#This Row],[2020 1]]</f>
        <v>0</v>
      </c>
      <c r="BB207" s="117">
        <f ca="1">VLOOKUP(eurostat_totals[[#This Row],[energy carrier EUCalc]],$AE$11:$BI$24,COLUMN()-COLUMN($AD$29),FALSE)*eurostat_totals[[#This Row],[2020 1]]</f>
        <v>0</v>
      </c>
      <c r="BC207" s="117">
        <f>VLOOKUP(eurostat_totals[[#This Row],[energy carrier EUCalc]],$AE$11:$BI$24,COLUMN()-COLUMN($AD$29),FALSE)*eurostat_totals[[#This Row],[2020 1]]</f>
        <v>0</v>
      </c>
      <c r="BD207" s="117">
        <f ca="1">VLOOKUP(eurostat_totals[[#This Row],[energy carrier EUCalc]],$AE$11:$BI$24,COLUMN()-COLUMN($AD$29),FALSE)*eurostat_totals[[#This Row],[2020 1]]</f>
        <v>0</v>
      </c>
      <c r="BE207" s="117">
        <f ca="1">VLOOKUP(eurostat_totals[[#This Row],[energy carrier EUCalc]],$AE$11:$BI$24,COLUMN()-COLUMN($AD$29),FALSE)*eurostat_totals[[#This Row],[2020 1]]</f>
        <v>0</v>
      </c>
      <c r="BF207" s="117">
        <f ca="1">VLOOKUP(eurostat_totals[[#This Row],[energy carrier EUCalc]],$AE$11:$BI$24,COLUMN()-COLUMN($AD$29),FALSE)*eurostat_totals[[#This Row],[2020 1]]</f>
        <v>0</v>
      </c>
      <c r="BG207" s="117">
        <f ca="1">VLOOKUP(eurostat_totals[[#This Row],[energy carrier EUCalc]],$AE$11:$BI$24,COLUMN()-COLUMN($AD$29),FALSE)*eurostat_totals[[#This Row],[2020 1]]</f>
        <v>0</v>
      </c>
      <c r="BH207" s="117">
        <f ca="1">VLOOKUP(eurostat_totals[[#This Row],[energy carrier EUCalc]],$AE$11:$BI$24,COLUMN()-COLUMN($AD$29),FALSE)*eurostat_totals[[#This Row],[2020 1]]</f>
        <v>0</v>
      </c>
      <c r="BI207" s="117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117" t="str">
        <f t="shared" si="125"/>
        <v>heat-nuclearPortugal</v>
      </c>
      <c r="B208" s="6" t="s">
        <v>75</v>
      </c>
      <c r="C208" t="s">
        <v>21</v>
      </c>
      <c r="D208" s="120">
        <v>0</v>
      </c>
      <c r="E208" s="120">
        <v>0</v>
      </c>
      <c r="F208" s="120">
        <v>0</v>
      </c>
      <c r="G208" s="120">
        <v>0</v>
      </c>
      <c r="H208" s="120">
        <v>0</v>
      </c>
      <c r="I208" s="120">
        <v>0</v>
      </c>
      <c r="J208" s="120">
        <v>0</v>
      </c>
      <c r="K208" s="120">
        <v>0</v>
      </c>
      <c r="L208" s="120">
        <v>0</v>
      </c>
      <c r="M208" s="120">
        <v>0</v>
      </c>
      <c r="N208" s="120">
        <v>0</v>
      </c>
      <c r="O208" s="120">
        <v>0</v>
      </c>
      <c r="P208" s="120">
        <v>0</v>
      </c>
      <c r="Q208" s="120">
        <v>0</v>
      </c>
      <c r="R208" s="120">
        <v>0</v>
      </c>
      <c r="S208" s="120">
        <v>0</v>
      </c>
      <c r="T208" s="120">
        <v>0</v>
      </c>
      <c r="U208" s="120">
        <v>0</v>
      </c>
      <c r="V208" s="120">
        <v>0</v>
      </c>
      <c r="W208" s="120">
        <v>0</v>
      </c>
      <c r="X208" s="120">
        <v>0</v>
      </c>
      <c r="Y208" s="120">
        <v>0</v>
      </c>
      <c r="Z208" s="120">
        <v>0</v>
      </c>
      <c r="AA208" s="120">
        <v>0</v>
      </c>
      <c r="AB208" s="120">
        <v>0</v>
      </c>
      <c r="AC208" s="120">
        <v>0</v>
      </c>
      <c r="AD208" s="120">
        <v>0</v>
      </c>
      <c r="AE208" s="120">
        <v>0</v>
      </c>
      <c r="AF208" s="120">
        <f t="shared" si="122"/>
        <v>0</v>
      </c>
      <c r="AG208" s="120">
        <f t="shared" si="123"/>
        <v>0</v>
      </c>
      <c r="AH208" s="120">
        <f t="shared" si="124"/>
        <v>0</v>
      </c>
      <c r="AI208" s="120">
        <f ca="1">VLOOKUP(eurostat_totals[[#This Row],[energy carrier EUCalc]],$AE$11:$BI$24,COLUMN()-COLUMN($AD$29),FALSE)*eurostat_totals[[#This Row],[2020 1]]</f>
        <v>0</v>
      </c>
      <c r="AJ208" s="120">
        <f ca="1">VLOOKUP(eurostat_totals[[#This Row],[energy carrier EUCalc]],$AE$11:$BI$24,COLUMN()-COLUMN($AD$29),FALSE)*eurostat_totals[[#This Row],[2020 1]]</f>
        <v>0</v>
      </c>
      <c r="AK208" s="120">
        <f ca="1">VLOOKUP(eurostat_totals[[#This Row],[energy carrier EUCalc]],$AE$11:$BI$24,COLUMN()-COLUMN($AD$29),FALSE)*eurostat_totals[[#This Row],[2020 1]]</f>
        <v>0</v>
      </c>
      <c r="AL208" s="120">
        <f ca="1">VLOOKUP(eurostat_totals[[#This Row],[energy carrier EUCalc]],$AE$11:$BI$24,COLUMN()-COLUMN($AD$29),FALSE)*eurostat_totals[[#This Row],[2020 1]]</f>
        <v>0</v>
      </c>
      <c r="AM208" s="120">
        <f ca="1">VLOOKUP(eurostat_totals[[#This Row],[energy carrier EUCalc]],$AE$11:$BI$24,COLUMN()-COLUMN($AD$29),FALSE)*eurostat_totals[[#This Row],[2020 1]]</f>
        <v>0</v>
      </c>
      <c r="AN208" s="120">
        <f ca="1">VLOOKUP(eurostat_totals[[#This Row],[energy carrier EUCalc]],$AE$11:$BI$24,COLUMN()-COLUMN($AD$29),FALSE)*eurostat_totals[[#This Row],[2020 1]]</f>
        <v>0</v>
      </c>
      <c r="AO208" s="120">
        <f>VLOOKUP(eurostat_totals[[#This Row],[energy carrier EUCalc]],$AE$11:$BI$24,COLUMN()-COLUMN($AD$29),FALSE)*eurostat_totals[[#This Row],[2020 1]]</f>
        <v>0</v>
      </c>
      <c r="AP208" s="120">
        <f ca="1">VLOOKUP(eurostat_totals[[#This Row],[energy carrier EUCalc]],$AE$11:$BI$24,COLUMN()-COLUMN($AD$29),FALSE)*eurostat_totals[[#This Row],[2020 1]]</f>
        <v>0</v>
      </c>
      <c r="AQ208" s="120">
        <f ca="1">VLOOKUP(eurostat_totals[[#This Row],[energy carrier EUCalc]],$AE$11:$BI$24,COLUMN()-COLUMN($AD$29),FALSE)*eurostat_totals[[#This Row],[2020 1]]</f>
        <v>0</v>
      </c>
      <c r="AR208" s="117">
        <f ca="1">VLOOKUP(eurostat_totals[[#This Row],[energy carrier EUCalc]],$AE$11:$BI$24,COLUMN()-COLUMN($AD$29),FALSE)*eurostat_totals[[#This Row],[2020 1]]</f>
        <v>0</v>
      </c>
      <c r="AS208" s="117">
        <f ca="1">VLOOKUP(eurostat_totals[[#This Row],[energy carrier EUCalc]],$AE$11:$BI$24,COLUMN()-COLUMN($AD$29),FALSE)*eurostat_totals[[#This Row],[2020 1]]</f>
        <v>0</v>
      </c>
      <c r="AT208" s="117">
        <f ca="1">VLOOKUP(eurostat_totals[[#This Row],[energy carrier EUCalc]],$AE$11:$BI$24,COLUMN()-COLUMN($AD$29),FALSE)*eurostat_totals[[#This Row],[2020 1]]</f>
        <v>0</v>
      </c>
      <c r="AU208" s="117">
        <f ca="1">VLOOKUP(eurostat_totals[[#This Row],[energy carrier EUCalc]],$AE$11:$BI$24,COLUMN()-COLUMN($AD$29),FALSE)*eurostat_totals[[#This Row],[2020 1]]</f>
        <v>0</v>
      </c>
      <c r="AV208" s="117">
        <f>VLOOKUP(eurostat_totals[[#This Row],[energy carrier EUCalc]],$AE$11:$BI$24,COLUMN()-COLUMN($AD$29),FALSE)*eurostat_totals[[#This Row],[2020 1]]</f>
        <v>0</v>
      </c>
      <c r="AW208" s="117">
        <f ca="1">VLOOKUP(eurostat_totals[[#This Row],[energy carrier EUCalc]],$AE$11:$BI$24,COLUMN()-COLUMN($AD$29),FALSE)*eurostat_totals[[#This Row],[2020 1]]</f>
        <v>0</v>
      </c>
      <c r="AX208" s="117">
        <f ca="1">VLOOKUP(eurostat_totals[[#This Row],[energy carrier EUCalc]],$AE$11:$BI$24,COLUMN()-COLUMN($AD$29),FALSE)*eurostat_totals[[#This Row],[2020 1]]</f>
        <v>0</v>
      </c>
      <c r="AY208" s="117">
        <f ca="1">VLOOKUP(eurostat_totals[[#This Row],[energy carrier EUCalc]],$AE$11:$BI$24,COLUMN()-COLUMN($AD$29),FALSE)*eurostat_totals[[#This Row],[2020 1]]</f>
        <v>0</v>
      </c>
      <c r="AZ208" s="117">
        <f ca="1">VLOOKUP(eurostat_totals[[#This Row],[energy carrier EUCalc]],$AE$11:$BI$24,COLUMN()-COLUMN($AD$29),FALSE)*eurostat_totals[[#This Row],[2020 1]]</f>
        <v>0</v>
      </c>
      <c r="BA208" s="117">
        <f ca="1">VLOOKUP(eurostat_totals[[#This Row],[energy carrier EUCalc]],$AE$11:$BI$24,COLUMN()-COLUMN($AD$29),FALSE)*eurostat_totals[[#This Row],[2020 1]]</f>
        <v>0</v>
      </c>
      <c r="BB208" s="117">
        <f ca="1">VLOOKUP(eurostat_totals[[#This Row],[energy carrier EUCalc]],$AE$11:$BI$24,COLUMN()-COLUMN($AD$29),FALSE)*eurostat_totals[[#This Row],[2020 1]]</f>
        <v>0</v>
      </c>
      <c r="BC208" s="117">
        <f>VLOOKUP(eurostat_totals[[#This Row],[energy carrier EUCalc]],$AE$11:$BI$24,COLUMN()-COLUMN($AD$29),FALSE)*eurostat_totals[[#This Row],[2020 1]]</f>
        <v>0</v>
      </c>
      <c r="BD208" s="117">
        <f ca="1">VLOOKUP(eurostat_totals[[#This Row],[energy carrier EUCalc]],$AE$11:$BI$24,COLUMN()-COLUMN($AD$29),FALSE)*eurostat_totals[[#This Row],[2020 1]]</f>
        <v>0</v>
      </c>
      <c r="BE208" s="117">
        <f ca="1">VLOOKUP(eurostat_totals[[#This Row],[energy carrier EUCalc]],$AE$11:$BI$24,COLUMN()-COLUMN($AD$29),FALSE)*eurostat_totals[[#This Row],[2020 1]]</f>
        <v>0</v>
      </c>
      <c r="BF208" s="117">
        <f ca="1">VLOOKUP(eurostat_totals[[#This Row],[energy carrier EUCalc]],$AE$11:$BI$24,COLUMN()-COLUMN($AD$29),FALSE)*eurostat_totals[[#This Row],[2020 1]]</f>
        <v>0</v>
      </c>
      <c r="BG208" s="117">
        <f ca="1">VLOOKUP(eurostat_totals[[#This Row],[energy carrier EUCalc]],$AE$11:$BI$24,COLUMN()-COLUMN($AD$29),FALSE)*eurostat_totals[[#This Row],[2020 1]]</f>
        <v>0</v>
      </c>
      <c r="BH208" s="117">
        <f ca="1">VLOOKUP(eurostat_totals[[#This Row],[energy carrier EUCalc]],$AE$11:$BI$24,COLUMN()-COLUMN($AD$29),FALSE)*eurostat_totals[[#This Row],[2020 1]]</f>
        <v>0</v>
      </c>
      <c r="BI208" s="117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117" t="str">
        <f t="shared" si="125"/>
        <v>heat-nuclearRomania</v>
      </c>
      <c r="B209" s="6" t="s">
        <v>75</v>
      </c>
      <c r="C209" t="s">
        <v>10</v>
      </c>
      <c r="D209" s="120">
        <v>0</v>
      </c>
      <c r="E209" s="120">
        <v>0</v>
      </c>
      <c r="F209" s="120">
        <v>0</v>
      </c>
      <c r="G209" s="120">
        <v>0</v>
      </c>
      <c r="H209" s="120">
        <v>0</v>
      </c>
      <c r="I209" s="120">
        <v>0</v>
      </c>
      <c r="J209" s="120">
        <v>0</v>
      </c>
      <c r="K209" s="120">
        <v>0</v>
      </c>
      <c r="L209" s="120">
        <v>0</v>
      </c>
      <c r="M209" s="120">
        <v>0</v>
      </c>
      <c r="N209" s="120">
        <v>0</v>
      </c>
      <c r="O209" s="120">
        <v>0</v>
      </c>
      <c r="P209" s="120">
        <v>0</v>
      </c>
      <c r="Q209" s="120">
        <v>0</v>
      </c>
      <c r="R209" s="120">
        <v>0</v>
      </c>
      <c r="S209" s="120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0">
        <v>0</v>
      </c>
      <c r="AE209" s="120">
        <v>0</v>
      </c>
      <c r="AF209" s="120">
        <f t="shared" si="122"/>
        <v>0</v>
      </c>
      <c r="AG209" s="120">
        <f t="shared" si="123"/>
        <v>0</v>
      </c>
      <c r="AH209" s="120">
        <f t="shared" si="124"/>
        <v>0</v>
      </c>
      <c r="AI209" s="120">
        <f ca="1">VLOOKUP(eurostat_totals[[#This Row],[energy carrier EUCalc]],$AE$11:$BI$24,COLUMN()-COLUMN($AD$29),FALSE)*eurostat_totals[[#This Row],[2020 1]]</f>
        <v>0</v>
      </c>
      <c r="AJ209" s="120">
        <f ca="1">VLOOKUP(eurostat_totals[[#This Row],[energy carrier EUCalc]],$AE$11:$BI$24,COLUMN()-COLUMN($AD$29),FALSE)*eurostat_totals[[#This Row],[2020 1]]</f>
        <v>0</v>
      </c>
      <c r="AK209" s="120">
        <f ca="1">VLOOKUP(eurostat_totals[[#This Row],[energy carrier EUCalc]],$AE$11:$BI$24,COLUMN()-COLUMN($AD$29),FALSE)*eurostat_totals[[#This Row],[2020 1]]</f>
        <v>0</v>
      </c>
      <c r="AL209" s="120">
        <f ca="1">VLOOKUP(eurostat_totals[[#This Row],[energy carrier EUCalc]],$AE$11:$BI$24,COLUMN()-COLUMN($AD$29),FALSE)*eurostat_totals[[#This Row],[2020 1]]</f>
        <v>0</v>
      </c>
      <c r="AM209" s="120">
        <f ca="1">VLOOKUP(eurostat_totals[[#This Row],[energy carrier EUCalc]],$AE$11:$BI$24,COLUMN()-COLUMN($AD$29),FALSE)*eurostat_totals[[#This Row],[2020 1]]</f>
        <v>0</v>
      </c>
      <c r="AN209" s="120">
        <f ca="1">VLOOKUP(eurostat_totals[[#This Row],[energy carrier EUCalc]],$AE$11:$BI$24,COLUMN()-COLUMN($AD$29),FALSE)*eurostat_totals[[#This Row],[2020 1]]</f>
        <v>0</v>
      </c>
      <c r="AO209" s="120">
        <f>VLOOKUP(eurostat_totals[[#This Row],[energy carrier EUCalc]],$AE$11:$BI$24,COLUMN()-COLUMN($AD$29),FALSE)*eurostat_totals[[#This Row],[2020 1]]</f>
        <v>0</v>
      </c>
      <c r="AP209" s="120">
        <f ca="1">VLOOKUP(eurostat_totals[[#This Row],[energy carrier EUCalc]],$AE$11:$BI$24,COLUMN()-COLUMN($AD$29),FALSE)*eurostat_totals[[#This Row],[2020 1]]</f>
        <v>0</v>
      </c>
      <c r="AQ209" s="120">
        <f ca="1">VLOOKUP(eurostat_totals[[#This Row],[energy carrier EUCalc]],$AE$11:$BI$24,COLUMN()-COLUMN($AD$29),FALSE)*eurostat_totals[[#This Row],[2020 1]]</f>
        <v>0</v>
      </c>
      <c r="AR209" s="117">
        <f ca="1">VLOOKUP(eurostat_totals[[#This Row],[energy carrier EUCalc]],$AE$11:$BI$24,COLUMN()-COLUMN($AD$29),FALSE)*eurostat_totals[[#This Row],[2020 1]]</f>
        <v>0</v>
      </c>
      <c r="AS209" s="117">
        <f ca="1">VLOOKUP(eurostat_totals[[#This Row],[energy carrier EUCalc]],$AE$11:$BI$24,COLUMN()-COLUMN($AD$29),FALSE)*eurostat_totals[[#This Row],[2020 1]]</f>
        <v>0</v>
      </c>
      <c r="AT209" s="117">
        <f ca="1">VLOOKUP(eurostat_totals[[#This Row],[energy carrier EUCalc]],$AE$11:$BI$24,COLUMN()-COLUMN($AD$29),FALSE)*eurostat_totals[[#This Row],[2020 1]]</f>
        <v>0</v>
      </c>
      <c r="AU209" s="117">
        <f ca="1">VLOOKUP(eurostat_totals[[#This Row],[energy carrier EUCalc]],$AE$11:$BI$24,COLUMN()-COLUMN($AD$29),FALSE)*eurostat_totals[[#This Row],[2020 1]]</f>
        <v>0</v>
      </c>
      <c r="AV209" s="117">
        <f>VLOOKUP(eurostat_totals[[#This Row],[energy carrier EUCalc]],$AE$11:$BI$24,COLUMN()-COLUMN($AD$29),FALSE)*eurostat_totals[[#This Row],[2020 1]]</f>
        <v>0</v>
      </c>
      <c r="AW209" s="117">
        <f ca="1">VLOOKUP(eurostat_totals[[#This Row],[energy carrier EUCalc]],$AE$11:$BI$24,COLUMN()-COLUMN($AD$29),FALSE)*eurostat_totals[[#This Row],[2020 1]]</f>
        <v>0</v>
      </c>
      <c r="AX209" s="117">
        <f ca="1">VLOOKUP(eurostat_totals[[#This Row],[energy carrier EUCalc]],$AE$11:$BI$24,COLUMN()-COLUMN($AD$29),FALSE)*eurostat_totals[[#This Row],[2020 1]]</f>
        <v>0</v>
      </c>
      <c r="AY209" s="117">
        <f ca="1">VLOOKUP(eurostat_totals[[#This Row],[energy carrier EUCalc]],$AE$11:$BI$24,COLUMN()-COLUMN($AD$29),FALSE)*eurostat_totals[[#This Row],[2020 1]]</f>
        <v>0</v>
      </c>
      <c r="AZ209" s="117">
        <f ca="1">VLOOKUP(eurostat_totals[[#This Row],[energy carrier EUCalc]],$AE$11:$BI$24,COLUMN()-COLUMN($AD$29),FALSE)*eurostat_totals[[#This Row],[2020 1]]</f>
        <v>0</v>
      </c>
      <c r="BA209" s="117">
        <f ca="1">VLOOKUP(eurostat_totals[[#This Row],[energy carrier EUCalc]],$AE$11:$BI$24,COLUMN()-COLUMN($AD$29),FALSE)*eurostat_totals[[#This Row],[2020 1]]</f>
        <v>0</v>
      </c>
      <c r="BB209" s="117">
        <f ca="1">VLOOKUP(eurostat_totals[[#This Row],[energy carrier EUCalc]],$AE$11:$BI$24,COLUMN()-COLUMN($AD$29),FALSE)*eurostat_totals[[#This Row],[2020 1]]</f>
        <v>0</v>
      </c>
      <c r="BC209" s="117">
        <f>VLOOKUP(eurostat_totals[[#This Row],[energy carrier EUCalc]],$AE$11:$BI$24,COLUMN()-COLUMN($AD$29),FALSE)*eurostat_totals[[#This Row],[2020 1]]</f>
        <v>0</v>
      </c>
      <c r="BD209" s="117">
        <f ca="1">VLOOKUP(eurostat_totals[[#This Row],[energy carrier EUCalc]],$AE$11:$BI$24,COLUMN()-COLUMN($AD$29),FALSE)*eurostat_totals[[#This Row],[2020 1]]</f>
        <v>0</v>
      </c>
      <c r="BE209" s="117">
        <f ca="1">VLOOKUP(eurostat_totals[[#This Row],[energy carrier EUCalc]],$AE$11:$BI$24,COLUMN()-COLUMN($AD$29),FALSE)*eurostat_totals[[#This Row],[2020 1]]</f>
        <v>0</v>
      </c>
      <c r="BF209" s="117">
        <f ca="1">VLOOKUP(eurostat_totals[[#This Row],[energy carrier EUCalc]],$AE$11:$BI$24,COLUMN()-COLUMN($AD$29),FALSE)*eurostat_totals[[#This Row],[2020 1]]</f>
        <v>0</v>
      </c>
      <c r="BG209" s="117">
        <f ca="1">VLOOKUP(eurostat_totals[[#This Row],[energy carrier EUCalc]],$AE$11:$BI$24,COLUMN()-COLUMN($AD$29),FALSE)*eurostat_totals[[#This Row],[2020 1]]</f>
        <v>0</v>
      </c>
      <c r="BH209" s="117">
        <f ca="1">VLOOKUP(eurostat_totals[[#This Row],[energy carrier EUCalc]],$AE$11:$BI$24,COLUMN()-COLUMN($AD$29),FALSE)*eurostat_totals[[#This Row],[2020 1]]</f>
        <v>0</v>
      </c>
      <c r="BI209" s="117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117" t="str">
        <f t="shared" si="125"/>
        <v>heat-nuclearSerbia</v>
      </c>
      <c r="B210" s="6" t="s">
        <v>75</v>
      </c>
      <c r="C210" t="s">
        <v>74</v>
      </c>
      <c r="D210" s="120">
        <v>0</v>
      </c>
      <c r="E210" s="120">
        <v>0</v>
      </c>
      <c r="F210" s="120">
        <v>0</v>
      </c>
      <c r="G210" s="120">
        <v>0</v>
      </c>
      <c r="H210" s="120">
        <v>0</v>
      </c>
      <c r="I210" s="120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20">
        <v>0</v>
      </c>
      <c r="Q210" s="120">
        <v>0</v>
      </c>
      <c r="R210" s="120">
        <v>0</v>
      </c>
      <c r="S210" s="120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20">
        <v>0</v>
      </c>
      <c r="AD210" s="120">
        <v>0</v>
      </c>
      <c r="AE210" s="120">
        <v>0</v>
      </c>
      <c r="AF210" s="120">
        <f t="shared" si="122"/>
        <v>0</v>
      </c>
      <c r="AG210" s="120">
        <f t="shared" si="123"/>
        <v>0</v>
      </c>
      <c r="AH210" s="120">
        <f t="shared" si="124"/>
        <v>0</v>
      </c>
      <c r="AI210" s="120">
        <f ca="1">VLOOKUP(eurostat_totals[[#This Row],[energy carrier EUCalc]],$AE$11:$BI$24,COLUMN()-COLUMN($AD$29),FALSE)*eurostat_totals[[#This Row],[2020 1]]</f>
        <v>0</v>
      </c>
      <c r="AJ210" s="120">
        <f ca="1">VLOOKUP(eurostat_totals[[#This Row],[energy carrier EUCalc]],$AE$11:$BI$24,COLUMN()-COLUMN($AD$29),FALSE)*eurostat_totals[[#This Row],[2020 1]]</f>
        <v>0</v>
      </c>
      <c r="AK210" s="120">
        <f ca="1">VLOOKUP(eurostat_totals[[#This Row],[energy carrier EUCalc]],$AE$11:$BI$24,COLUMN()-COLUMN($AD$29),FALSE)*eurostat_totals[[#This Row],[2020 1]]</f>
        <v>0</v>
      </c>
      <c r="AL210" s="120">
        <f ca="1">VLOOKUP(eurostat_totals[[#This Row],[energy carrier EUCalc]],$AE$11:$BI$24,COLUMN()-COLUMN($AD$29),FALSE)*eurostat_totals[[#This Row],[2020 1]]</f>
        <v>0</v>
      </c>
      <c r="AM210" s="120">
        <f ca="1">VLOOKUP(eurostat_totals[[#This Row],[energy carrier EUCalc]],$AE$11:$BI$24,COLUMN()-COLUMN($AD$29),FALSE)*eurostat_totals[[#This Row],[2020 1]]</f>
        <v>0</v>
      </c>
      <c r="AN210" s="120">
        <f ca="1">VLOOKUP(eurostat_totals[[#This Row],[energy carrier EUCalc]],$AE$11:$BI$24,COLUMN()-COLUMN($AD$29),FALSE)*eurostat_totals[[#This Row],[2020 1]]</f>
        <v>0</v>
      </c>
      <c r="AO210" s="120">
        <f>VLOOKUP(eurostat_totals[[#This Row],[energy carrier EUCalc]],$AE$11:$BI$24,COLUMN()-COLUMN($AD$29),FALSE)*eurostat_totals[[#This Row],[2020 1]]</f>
        <v>0</v>
      </c>
      <c r="AP210" s="120">
        <f ca="1">VLOOKUP(eurostat_totals[[#This Row],[energy carrier EUCalc]],$AE$11:$BI$24,COLUMN()-COLUMN($AD$29),FALSE)*eurostat_totals[[#This Row],[2020 1]]</f>
        <v>0</v>
      </c>
      <c r="AQ210" s="120">
        <f ca="1">VLOOKUP(eurostat_totals[[#This Row],[energy carrier EUCalc]],$AE$11:$BI$24,COLUMN()-COLUMN($AD$29),FALSE)*eurostat_totals[[#This Row],[2020 1]]</f>
        <v>0</v>
      </c>
      <c r="AR210" s="117">
        <f ca="1">VLOOKUP(eurostat_totals[[#This Row],[energy carrier EUCalc]],$AE$11:$BI$24,COLUMN()-COLUMN($AD$29),FALSE)*eurostat_totals[[#This Row],[2020 1]]</f>
        <v>0</v>
      </c>
      <c r="AS210" s="117">
        <f ca="1">VLOOKUP(eurostat_totals[[#This Row],[energy carrier EUCalc]],$AE$11:$BI$24,COLUMN()-COLUMN($AD$29),FALSE)*eurostat_totals[[#This Row],[2020 1]]</f>
        <v>0</v>
      </c>
      <c r="AT210" s="117">
        <f ca="1">VLOOKUP(eurostat_totals[[#This Row],[energy carrier EUCalc]],$AE$11:$BI$24,COLUMN()-COLUMN($AD$29),FALSE)*eurostat_totals[[#This Row],[2020 1]]</f>
        <v>0</v>
      </c>
      <c r="AU210" s="117">
        <f ca="1">VLOOKUP(eurostat_totals[[#This Row],[energy carrier EUCalc]],$AE$11:$BI$24,COLUMN()-COLUMN($AD$29),FALSE)*eurostat_totals[[#This Row],[2020 1]]</f>
        <v>0</v>
      </c>
      <c r="AV210" s="117">
        <f>VLOOKUP(eurostat_totals[[#This Row],[energy carrier EUCalc]],$AE$11:$BI$24,COLUMN()-COLUMN($AD$29),FALSE)*eurostat_totals[[#This Row],[2020 1]]</f>
        <v>0</v>
      </c>
      <c r="AW210" s="117">
        <f ca="1">VLOOKUP(eurostat_totals[[#This Row],[energy carrier EUCalc]],$AE$11:$BI$24,COLUMN()-COLUMN($AD$29),FALSE)*eurostat_totals[[#This Row],[2020 1]]</f>
        <v>0</v>
      </c>
      <c r="AX210" s="117">
        <f ca="1">VLOOKUP(eurostat_totals[[#This Row],[energy carrier EUCalc]],$AE$11:$BI$24,COLUMN()-COLUMN($AD$29),FALSE)*eurostat_totals[[#This Row],[2020 1]]</f>
        <v>0</v>
      </c>
      <c r="AY210" s="117">
        <f ca="1">VLOOKUP(eurostat_totals[[#This Row],[energy carrier EUCalc]],$AE$11:$BI$24,COLUMN()-COLUMN($AD$29),FALSE)*eurostat_totals[[#This Row],[2020 1]]</f>
        <v>0</v>
      </c>
      <c r="AZ210" s="117">
        <f ca="1">VLOOKUP(eurostat_totals[[#This Row],[energy carrier EUCalc]],$AE$11:$BI$24,COLUMN()-COLUMN($AD$29),FALSE)*eurostat_totals[[#This Row],[2020 1]]</f>
        <v>0</v>
      </c>
      <c r="BA210" s="117">
        <f ca="1">VLOOKUP(eurostat_totals[[#This Row],[energy carrier EUCalc]],$AE$11:$BI$24,COLUMN()-COLUMN($AD$29),FALSE)*eurostat_totals[[#This Row],[2020 1]]</f>
        <v>0</v>
      </c>
      <c r="BB210" s="117">
        <f ca="1">VLOOKUP(eurostat_totals[[#This Row],[energy carrier EUCalc]],$AE$11:$BI$24,COLUMN()-COLUMN($AD$29),FALSE)*eurostat_totals[[#This Row],[2020 1]]</f>
        <v>0</v>
      </c>
      <c r="BC210" s="117">
        <f>VLOOKUP(eurostat_totals[[#This Row],[energy carrier EUCalc]],$AE$11:$BI$24,COLUMN()-COLUMN($AD$29),FALSE)*eurostat_totals[[#This Row],[2020 1]]</f>
        <v>0</v>
      </c>
      <c r="BD210" s="117">
        <f ca="1">VLOOKUP(eurostat_totals[[#This Row],[energy carrier EUCalc]],$AE$11:$BI$24,COLUMN()-COLUMN($AD$29),FALSE)*eurostat_totals[[#This Row],[2020 1]]</f>
        <v>0</v>
      </c>
      <c r="BE210" s="117">
        <f ca="1">VLOOKUP(eurostat_totals[[#This Row],[energy carrier EUCalc]],$AE$11:$BI$24,COLUMN()-COLUMN($AD$29),FALSE)*eurostat_totals[[#This Row],[2020 1]]</f>
        <v>0</v>
      </c>
      <c r="BF210" s="117">
        <f ca="1">VLOOKUP(eurostat_totals[[#This Row],[energy carrier EUCalc]],$AE$11:$BI$24,COLUMN()-COLUMN($AD$29),FALSE)*eurostat_totals[[#This Row],[2020 1]]</f>
        <v>0</v>
      </c>
      <c r="BG210" s="117">
        <f ca="1">VLOOKUP(eurostat_totals[[#This Row],[energy carrier EUCalc]],$AE$11:$BI$24,COLUMN()-COLUMN($AD$29),FALSE)*eurostat_totals[[#This Row],[2020 1]]</f>
        <v>0</v>
      </c>
      <c r="BH210" s="117">
        <f ca="1">VLOOKUP(eurostat_totals[[#This Row],[energy carrier EUCalc]],$AE$11:$BI$24,COLUMN()-COLUMN($AD$29),FALSE)*eurostat_totals[[#This Row],[2020 1]]</f>
        <v>0</v>
      </c>
      <c r="BI210" s="117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117" t="str">
        <f t="shared" si="125"/>
        <v>heat-nuclearSlovakia</v>
      </c>
      <c r="B211" s="6" t="s">
        <v>75</v>
      </c>
      <c r="C211" t="s">
        <v>20</v>
      </c>
      <c r="D211" s="120">
        <v>0</v>
      </c>
      <c r="E211" s="120">
        <v>0</v>
      </c>
      <c r="F211" s="120">
        <v>0</v>
      </c>
      <c r="G211" s="120">
        <v>0</v>
      </c>
      <c r="H211" s="120">
        <v>0</v>
      </c>
      <c r="I211" s="120">
        <v>0</v>
      </c>
      <c r="J211" s="120">
        <v>0</v>
      </c>
      <c r="K211" s="120">
        <v>0</v>
      </c>
      <c r="L211" s="120">
        <v>0</v>
      </c>
      <c r="M211" s="120">
        <v>0</v>
      </c>
      <c r="N211" s="120">
        <v>0</v>
      </c>
      <c r="O211" s="120">
        <v>0</v>
      </c>
      <c r="P211" s="120">
        <v>0</v>
      </c>
      <c r="Q211" s="120">
        <v>0</v>
      </c>
      <c r="R211" s="120">
        <v>0</v>
      </c>
      <c r="S211" s="120">
        <v>0</v>
      </c>
      <c r="T211" s="120">
        <v>0</v>
      </c>
      <c r="U211" s="120">
        <v>0</v>
      </c>
      <c r="V211" s="120">
        <v>0</v>
      </c>
      <c r="W211" s="120">
        <v>0</v>
      </c>
      <c r="X211" s="120">
        <v>0</v>
      </c>
      <c r="Y211" s="120">
        <v>0</v>
      </c>
      <c r="Z211" s="120">
        <v>0</v>
      </c>
      <c r="AA211" s="120">
        <v>0</v>
      </c>
      <c r="AB211" s="120">
        <v>0</v>
      </c>
      <c r="AC211" s="120">
        <v>0</v>
      </c>
      <c r="AD211" s="120">
        <v>0</v>
      </c>
      <c r="AE211" s="120">
        <v>0</v>
      </c>
      <c r="AF211" s="120">
        <f t="shared" si="122"/>
        <v>0</v>
      </c>
      <c r="AG211" s="120">
        <f t="shared" si="123"/>
        <v>0</v>
      </c>
      <c r="AH211" s="120">
        <f t="shared" si="124"/>
        <v>0</v>
      </c>
      <c r="AI211" s="120">
        <f ca="1">VLOOKUP(eurostat_totals[[#This Row],[energy carrier EUCalc]],$AE$11:$BI$24,COLUMN()-COLUMN($AD$29),FALSE)*eurostat_totals[[#This Row],[2020 1]]</f>
        <v>0</v>
      </c>
      <c r="AJ211" s="120">
        <f ca="1">VLOOKUP(eurostat_totals[[#This Row],[energy carrier EUCalc]],$AE$11:$BI$24,COLUMN()-COLUMN($AD$29),FALSE)*eurostat_totals[[#This Row],[2020 1]]</f>
        <v>0</v>
      </c>
      <c r="AK211" s="120">
        <f ca="1">VLOOKUP(eurostat_totals[[#This Row],[energy carrier EUCalc]],$AE$11:$BI$24,COLUMN()-COLUMN($AD$29),FALSE)*eurostat_totals[[#This Row],[2020 1]]</f>
        <v>0</v>
      </c>
      <c r="AL211" s="120">
        <f ca="1">VLOOKUP(eurostat_totals[[#This Row],[energy carrier EUCalc]],$AE$11:$BI$24,COLUMN()-COLUMN($AD$29),FALSE)*eurostat_totals[[#This Row],[2020 1]]</f>
        <v>0</v>
      </c>
      <c r="AM211" s="120">
        <f ca="1">VLOOKUP(eurostat_totals[[#This Row],[energy carrier EUCalc]],$AE$11:$BI$24,COLUMN()-COLUMN($AD$29),FALSE)*eurostat_totals[[#This Row],[2020 1]]</f>
        <v>0</v>
      </c>
      <c r="AN211" s="120">
        <f ca="1">VLOOKUP(eurostat_totals[[#This Row],[energy carrier EUCalc]],$AE$11:$BI$24,COLUMN()-COLUMN($AD$29),FALSE)*eurostat_totals[[#This Row],[2020 1]]</f>
        <v>0</v>
      </c>
      <c r="AO211" s="120">
        <f>VLOOKUP(eurostat_totals[[#This Row],[energy carrier EUCalc]],$AE$11:$BI$24,COLUMN()-COLUMN($AD$29),FALSE)*eurostat_totals[[#This Row],[2020 1]]</f>
        <v>0</v>
      </c>
      <c r="AP211" s="120">
        <f ca="1">VLOOKUP(eurostat_totals[[#This Row],[energy carrier EUCalc]],$AE$11:$BI$24,COLUMN()-COLUMN($AD$29),FALSE)*eurostat_totals[[#This Row],[2020 1]]</f>
        <v>0</v>
      </c>
      <c r="AQ211" s="120">
        <f ca="1">VLOOKUP(eurostat_totals[[#This Row],[energy carrier EUCalc]],$AE$11:$BI$24,COLUMN()-COLUMN($AD$29),FALSE)*eurostat_totals[[#This Row],[2020 1]]</f>
        <v>0</v>
      </c>
      <c r="AR211" s="117">
        <f ca="1">VLOOKUP(eurostat_totals[[#This Row],[energy carrier EUCalc]],$AE$11:$BI$24,COLUMN()-COLUMN($AD$29),FALSE)*eurostat_totals[[#This Row],[2020 1]]</f>
        <v>0</v>
      </c>
      <c r="AS211" s="117">
        <f ca="1">VLOOKUP(eurostat_totals[[#This Row],[energy carrier EUCalc]],$AE$11:$BI$24,COLUMN()-COLUMN($AD$29),FALSE)*eurostat_totals[[#This Row],[2020 1]]</f>
        <v>0</v>
      </c>
      <c r="AT211" s="117">
        <f ca="1">VLOOKUP(eurostat_totals[[#This Row],[energy carrier EUCalc]],$AE$11:$BI$24,COLUMN()-COLUMN($AD$29),FALSE)*eurostat_totals[[#This Row],[2020 1]]</f>
        <v>0</v>
      </c>
      <c r="AU211" s="117">
        <f ca="1">VLOOKUP(eurostat_totals[[#This Row],[energy carrier EUCalc]],$AE$11:$BI$24,COLUMN()-COLUMN($AD$29),FALSE)*eurostat_totals[[#This Row],[2020 1]]</f>
        <v>0</v>
      </c>
      <c r="AV211" s="117">
        <f>VLOOKUP(eurostat_totals[[#This Row],[energy carrier EUCalc]],$AE$11:$BI$24,COLUMN()-COLUMN($AD$29),FALSE)*eurostat_totals[[#This Row],[2020 1]]</f>
        <v>0</v>
      </c>
      <c r="AW211" s="117">
        <f ca="1">VLOOKUP(eurostat_totals[[#This Row],[energy carrier EUCalc]],$AE$11:$BI$24,COLUMN()-COLUMN($AD$29),FALSE)*eurostat_totals[[#This Row],[2020 1]]</f>
        <v>0</v>
      </c>
      <c r="AX211" s="117">
        <f ca="1">VLOOKUP(eurostat_totals[[#This Row],[energy carrier EUCalc]],$AE$11:$BI$24,COLUMN()-COLUMN($AD$29),FALSE)*eurostat_totals[[#This Row],[2020 1]]</f>
        <v>0</v>
      </c>
      <c r="AY211" s="117">
        <f ca="1">VLOOKUP(eurostat_totals[[#This Row],[energy carrier EUCalc]],$AE$11:$BI$24,COLUMN()-COLUMN($AD$29),FALSE)*eurostat_totals[[#This Row],[2020 1]]</f>
        <v>0</v>
      </c>
      <c r="AZ211" s="117">
        <f ca="1">VLOOKUP(eurostat_totals[[#This Row],[energy carrier EUCalc]],$AE$11:$BI$24,COLUMN()-COLUMN($AD$29),FALSE)*eurostat_totals[[#This Row],[2020 1]]</f>
        <v>0</v>
      </c>
      <c r="BA211" s="117">
        <f ca="1">VLOOKUP(eurostat_totals[[#This Row],[energy carrier EUCalc]],$AE$11:$BI$24,COLUMN()-COLUMN($AD$29),FALSE)*eurostat_totals[[#This Row],[2020 1]]</f>
        <v>0</v>
      </c>
      <c r="BB211" s="117">
        <f ca="1">VLOOKUP(eurostat_totals[[#This Row],[energy carrier EUCalc]],$AE$11:$BI$24,COLUMN()-COLUMN($AD$29),FALSE)*eurostat_totals[[#This Row],[2020 1]]</f>
        <v>0</v>
      </c>
      <c r="BC211" s="117">
        <f>VLOOKUP(eurostat_totals[[#This Row],[energy carrier EUCalc]],$AE$11:$BI$24,COLUMN()-COLUMN($AD$29),FALSE)*eurostat_totals[[#This Row],[2020 1]]</f>
        <v>0</v>
      </c>
      <c r="BD211" s="117">
        <f ca="1">VLOOKUP(eurostat_totals[[#This Row],[energy carrier EUCalc]],$AE$11:$BI$24,COLUMN()-COLUMN($AD$29),FALSE)*eurostat_totals[[#This Row],[2020 1]]</f>
        <v>0</v>
      </c>
      <c r="BE211" s="117">
        <f ca="1">VLOOKUP(eurostat_totals[[#This Row],[energy carrier EUCalc]],$AE$11:$BI$24,COLUMN()-COLUMN($AD$29),FALSE)*eurostat_totals[[#This Row],[2020 1]]</f>
        <v>0</v>
      </c>
      <c r="BF211" s="117">
        <f ca="1">VLOOKUP(eurostat_totals[[#This Row],[energy carrier EUCalc]],$AE$11:$BI$24,COLUMN()-COLUMN($AD$29),FALSE)*eurostat_totals[[#This Row],[2020 1]]</f>
        <v>0</v>
      </c>
      <c r="BG211" s="117">
        <f ca="1">VLOOKUP(eurostat_totals[[#This Row],[energy carrier EUCalc]],$AE$11:$BI$24,COLUMN()-COLUMN($AD$29),FALSE)*eurostat_totals[[#This Row],[2020 1]]</f>
        <v>0</v>
      </c>
      <c r="BH211" s="117">
        <f ca="1">VLOOKUP(eurostat_totals[[#This Row],[energy carrier EUCalc]],$AE$11:$BI$24,COLUMN()-COLUMN($AD$29),FALSE)*eurostat_totals[[#This Row],[2020 1]]</f>
        <v>0</v>
      </c>
      <c r="BI211" s="117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117" t="str">
        <f t="shared" si="125"/>
        <v>heat-nuclearSlovenia</v>
      </c>
      <c r="B212" s="6" t="s">
        <v>75</v>
      </c>
      <c r="C212" t="s">
        <v>26</v>
      </c>
      <c r="D212" s="120">
        <v>0</v>
      </c>
      <c r="E212" s="120">
        <v>0</v>
      </c>
      <c r="F212" s="120">
        <v>0</v>
      </c>
      <c r="G212" s="120">
        <v>0</v>
      </c>
      <c r="H212" s="120">
        <v>0</v>
      </c>
      <c r="I212" s="120">
        <v>0</v>
      </c>
      <c r="J212" s="120">
        <v>0</v>
      </c>
      <c r="K212" s="120">
        <v>0</v>
      </c>
      <c r="L212" s="120">
        <v>0</v>
      </c>
      <c r="M212" s="120">
        <v>0</v>
      </c>
      <c r="N212" s="120">
        <v>0</v>
      </c>
      <c r="O212" s="120">
        <v>0</v>
      </c>
      <c r="P212" s="120">
        <v>0</v>
      </c>
      <c r="Q212" s="120">
        <v>0</v>
      </c>
      <c r="R212" s="120">
        <v>0</v>
      </c>
      <c r="S212" s="120">
        <v>0</v>
      </c>
      <c r="T212" s="120">
        <v>0</v>
      </c>
      <c r="U212" s="120">
        <v>0</v>
      </c>
      <c r="V212" s="120">
        <v>0</v>
      </c>
      <c r="W212" s="120">
        <v>0</v>
      </c>
      <c r="X212" s="120">
        <v>0</v>
      </c>
      <c r="Y212" s="120">
        <v>0</v>
      </c>
      <c r="Z212" s="120">
        <v>0</v>
      </c>
      <c r="AA212" s="120">
        <v>0</v>
      </c>
      <c r="AB212" s="120">
        <v>0</v>
      </c>
      <c r="AC212" s="120">
        <v>0</v>
      </c>
      <c r="AD212" s="120">
        <v>0</v>
      </c>
      <c r="AE212" s="120">
        <v>0</v>
      </c>
      <c r="AF212" s="120">
        <f t="shared" si="122"/>
        <v>0</v>
      </c>
      <c r="AG212" s="120">
        <f t="shared" si="123"/>
        <v>0</v>
      </c>
      <c r="AH212" s="120">
        <f t="shared" si="124"/>
        <v>0</v>
      </c>
      <c r="AI212" s="120">
        <f ca="1">VLOOKUP(eurostat_totals[[#This Row],[energy carrier EUCalc]],$AE$11:$BI$24,COLUMN()-COLUMN($AD$29),FALSE)*eurostat_totals[[#This Row],[2020 1]]</f>
        <v>0</v>
      </c>
      <c r="AJ212" s="120">
        <f ca="1">VLOOKUP(eurostat_totals[[#This Row],[energy carrier EUCalc]],$AE$11:$BI$24,COLUMN()-COLUMN($AD$29),FALSE)*eurostat_totals[[#This Row],[2020 1]]</f>
        <v>0</v>
      </c>
      <c r="AK212" s="120">
        <f ca="1">VLOOKUP(eurostat_totals[[#This Row],[energy carrier EUCalc]],$AE$11:$BI$24,COLUMN()-COLUMN($AD$29),FALSE)*eurostat_totals[[#This Row],[2020 1]]</f>
        <v>0</v>
      </c>
      <c r="AL212" s="120">
        <f ca="1">VLOOKUP(eurostat_totals[[#This Row],[energy carrier EUCalc]],$AE$11:$BI$24,COLUMN()-COLUMN($AD$29),FALSE)*eurostat_totals[[#This Row],[2020 1]]</f>
        <v>0</v>
      </c>
      <c r="AM212" s="120">
        <f ca="1">VLOOKUP(eurostat_totals[[#This Row],[energy carrier EUCalc]],$AE$11:$BI$24,COLUMN()-COLUMN($AD$29),FALSE)*eurostat_totals[[#This Row],[2020 1]]</f>
        <v>0</v>
      </c>
      <c r="AN212" s="120">
        <f ca="1">VLOOKUP(eurostat_totals[[#This Row],[energy carrier EUCalc]],$AE$11:$BI$24,COLUMN()-COLUMN($AD$29),FALSE)*eurostat_totals[[#This Row],[2020 1]]</f>
        <v>0</v>
      </c>
      <c r="AO212" s="120">
        <f>VLOOKUP(eurostat_totals[[#This Row],[energy carrier EUCalc]],$AE$11:$BI$24,COLUMN()-COLUMN($AD$29),FALSE)*eurostat_totals[[#This Row],[2020 1]]</f>
        <v>0</v>
      </c>
      <c r="AP212" s="120">
        <f ca="1">VLOOKUP(eurostat_totals[[#This Row],[energy carrier EUCalc]],$AE$11:$BI$24,COLUMN()-COLUMN($AD$29),FALSE)*eurostat_totals[[#This Row],[2020 1]]</f>
        <v>0</v>
      </c>
      <c r="AQ212" s="120">
        <f ca="1">VLOOKUP(eurostat_totals[[#This Row],[energy carrier EUCalc]],$AE$11:$BI$24,COLUMN()-COLUMN($AD$29),FALSE)*eurostat_totals[[#This Row],[2020 1]]</f>
        <v>0</v>
      </c>
      <c r="AR212" s="117">
        <f ca="1">VLOOKUP(eurostat_totals[[#This Row],[energy carrier EUCalc]],$AE$11:$BI$24,COLUMN()-COLUMN($AD$29),FALSE)*eurostat_totals[[#This Row],[2020 1]]</f>
        <v>0</v>
      </c>
      <c r="AS212" s="117">
        <f ca="1">VLOOKUP(eurostat_totals[[#This Row],[energy carrier EUCalc]],$AE$11:$BI$24,COLUMN()-COLUMN($AD$29),FALSE)*eurostat_totals[[#This Row],[2020 1]]</f>
        <v>0</v>
      </c>
      <c r="AT212" s="117">
        <f ca="1">VLOOKUP(eurostat_totals[[#This Row],[energy carrier EUCalc]],$AE$11:$BI$24,COLUMN()-COLUMN($AD$29),FALSE)*eurostat_totals[[#This Row],[2020 1]]</f>
        <v>0</v>
      </c>
      <c r="AU212" s="117">
        <f ca="1">VLOOKUP(eurostat_totals[[#This Row],[energy carrier EUCalc]],$AE$11:$BI$24,COLUMN()-COLUMN($AD$29),FALSE)*eurostat_totals[[#This Row],[2020 1]]</f>
        <v>0</v>
      </c>
      <c r="AV212" s="117">
        <f>VLOOKUP(eurostat_totals[[#This Row],[energy carrier EUCalc]],$AE$11:$BI$24,COLUMN()-COLUMN($AD$29),FALSE)*eurostat_totals[[#This Row],[2020 1]]</f>
        <v>0</v>
      </c>
      <c r="AW212" s="117">
        <f ca="1">VLOOKUP(eurostat_totals[[#This Row],[energy carrier EUCalc]],$AE$11:$BI$24,COLUMN()-COLUMN($AD$29),FALSE)*eurostat_totals[[#This Row],[2020 1]]</f>
        <v>0</v>
      </c>
      <c r="AX212" s="117">
        <f ca="1">VLOOKUP(eurostat_totals[[#This Row],[energy carrier EUCalc]],$AE$11:$BI$24,COLUMN()-COLUMN($AD$29),FALSE)*eurostat_totals[[#This Row],[2020 1]]</f>
        <v>0</v>
      </c>
      <c r="AY212" s="117">
        <f ca="1">VLOOKUP(eurostat_totals[[#This Row],[energy carrier EUCalc]],$AE$11:$BI$24,COLUMN()-COLUMN($AD$29),FALSE)*eurostat_totals[[#This Row],[2020 1]]</f>
        <v>0</v>
      </c>
      <c r="AZ212" s="117">
        <f ca="1">VLOOKUP(eurostat_totals[[#This Row],[energy carrier EUCalc]],$AE$11:$BI$24,COLUMN()-COLUMN($AD$29),FALSE)*eurostat_totals[[#This Row],[2020 1]]</f>
        <v>0</v>
      </c>
      <c r="BA212" s="117">
        <f ca="1">VLOOKUP(eurostat_totals[[#This Row],[energy carrier EUCalc]],$AE$11:$BI$24,COLUMN()-COLUMN($AD$29),FALSE)*eurostat_totals[[#This Row],[2020 1]]</f>
        <v>0</v>
      </c>
      <c r="BB212" s="117">
        <f ca="1">VLOOKUP(eurostat_totals[[#This Row],[energy carrier EUCalc]],$AE$11:$BI$24,COLUMN()-COLUMN($AD$29),FALSE)*eurostat_totals[[#This Row],[2020 1]]</f>
        <v>0</v>
      </c>
      <c r="BC212" s="117">
        <f>VLOOKUP(eurostat_totals[[#This Row],[energy carrier EUCalc]],$AE$11:$BI$24,COLUMN()-COLUMN($AD$29),FALSE)*eurostat_totals[[#This Row],[2020 1]]</f>
        <v>0</v>
      </c>
      <c r="BD212" s="117">
        <f ca="1">VLOOKUP(eurostat_totals[[#This Row],[energy carrier EUCalc]],$AE$11:$BI$24,COLUMN()-COLUMN($AD$29),FALSE)*eurostat_totals[[#This Row],[2020 1]]</f>
        <v>0</v>
      </c>
      <c r="BE212" s="117">
        <f ca="1">VLOOKUP(eurostat_totals[[#This Row],[energy carrier EUCalc]],$AE$11:$BI$24,COLUMN()-COLUMN($AD$29),FALSE)*eurostat_totals[[#This Row],[2020 1]]</f>
        <v>0</v>
      </c>
      <c r="BF212" s="117">
        <f ca="1">VLOOKUP(eurostat_totals[[#This Row],[energy carrier EUCalc]],$AE$11:$BI$24,COLUMN()-COLUMN($AD$29),FALSE)*eurostat_totals[[#This Row],[2020 1]]</f>
        <v>0</v>
      </c>
      <c r="BG212" s="117">
        <f ca="1">VLOOKUP(eurostat_totals[[#This Row],[energy carrier EUCalc]],$AE$11:$BI$24,COLUMN()-COLUMN($AD$29),FALSE)*eurostat_totals[[#This Row],[2020 1]]</f>
        <v>0</v>
      </c>
      <c r="BH212" s="117">
        <f ca="1">VLOOKUP(eurostat_totals[[#This Row],[energy carrier EUCalc]],$AE$11:$BI$24,COLUMN()-COLUMN($AD$29),FALSE)*eurostat_totals[[#This Row],[2020 1]]</f>
        <v>0</v>
      </c>
      <c r="BI212" s="117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117" t="str">
        <f t="shared" si="125"/>
        <v>heat-nuclearSpain</v>
      </c>
      <c r="B213" s="6" t="s">
        <v>75</v>
      </c>
      <c r="C213" t="s">
        <v>7</v>
      </c>
      <c r="D213" s="120">
        <v>0</v>
      </c>
      <c r="E213" s="120">
        <v>0</v>
      </c>
      <c r="F213" s="120">
        <v>0</v>
      </c>
      <c r="G213" s="120">
        <v>0</v>
      </c>
      <c r="H213" s="120">
        <v>0</v>
      </c>
      <c r="I213" s="120">
        <v>0</v>
      </c>
      <c r="J213" s="120">
        <v>0</v>
      </c>
      <c r="K213" s="120">
        <v>0</v>
      </c>
      <c r="L213" s="120">
        <v>0</v>
      </c>
      <c r="M213" s="120">
        <v>0</v>
      </c>
      <c r="N213" s="120">
        <v>0</v>
      </c>
      <c r="O213" s="120">
        <v>0</v>
      </c>
      <c r="P213" s="120">
        <v>0</v>
      </c>
      <c r="Q213" s="120">
        <v>0</v>
      </c>
      <c r="R213" s="120">
        <v>0</v>
      </c>
      <c r="S213" s="120">
        <v>0</v>
      </c>
      <c r="T213" s="120">
        <v>0</v>
      </c>
      <c r="U213" s="120">
        <v>0</v>
      </c>
      <c r="V213" s="120">
        <v>0</v>
      </c>
      <c r="W213" s="120">
        <v>0</v>
      </c>
      <c r="X213" s="120">
        <v>0</v>
      </c>
      <c r="Y213" s="120">
        <v>0</v>
      </c>
      <c r="Z213" s="120">
        <v>0</v>
      </c>
      <c r="AA213" s="120">
        <v>0</v>
      </c>
      <c r="AB213" s="120">
        <v>0</v>
      </c>
      <c r="AC213" s="120">
        <v>0</v>
      </c>
      <c r="AD213" s="120">
        <v>0</v>
      </c>
      <c r="AE213" s="120">
        <v>0</v>
      </c>
      <c r="AF213" s="120">
        <f t="shared" si="122"/>
        <v>0</v>
      </c>
      <c r="AG213" s="120">
        <f t="shared" si="123"/>
        <v>0</v>
      </c>
      <c r="AH213" s="120">
        <f t="shared" si="124"/>
        <v>0</v>
      </c>
      <c r="AI213" s="120">
        <f ca="1">VLOOKUP(eurostat_totals[[#This Row],[energy carrier EUCalc]],$AE$11:$BI$24,COLUMN()-COLUMN($AD$29),FALSE)*eurostat_totals[[#This Row],[2020 1]]</f>
        <v>0</v>
      </c>
      <c r="AJ213" s="120">
        <f ca="1">VLOOKUP(eurostat_totals[[#This Row],[energy carrier EUCalc]],$AE$11:$BI$24,COLUMN()-COLUMN($AD$29),FALSE)*eurostat_totals[[#This Row],[2020 1]]</f>
        <v>0</v>
      </c>
      <c r="AK213" s="120">
        <f ca="1">VLOOKUP(eurostat_totals[[#This Row],[energy carrier EUCalc]],$AE$11:$BI$24,COLUMN()-COLUMN($AD$29),FALSE)*eurostat_totals[[#This Row],[2020 1]]</f>
        <v>0</v>
      </c>
      <c r="AL213" s="120">
        <f ca="1">VLOOKUP(eurostat_totals[[#This Row],[energy carrier EUCalc]],$AE$11:$BI$24,COLUMN()-COLUMN($AD$29),FALSE)*eurostat_totals[[#This Row],[2020 1]]</f>
        <v>0</v>
      </c>
      <c r="AM213" s="120">
        <f ca="1">VLOOKUP(eurostat_totals[[#This Row],[energy carrier EUCalc]],$AE$11:$BI$24,COLUMN()-COLUMN($AD$29),FALSE)*eurostat_totals[[#This Row],[2020 1]]</f>
        <v>0</v>
      </c>
      <c r="AN213" s="120">
        <f ca="1">VLOOKUP(eurostat_totals[[#This Row],[energy carrier EUCalc]],$AE$11:$BI$24,COLUMN()-COLUMN($AD$29),FALSE)*eurostat_totals[[#This Row],[2020 1]]</f>
        <v>0</v>
      </c>
      <c r="AO213" s="120">
        <f>VLOOKUP(eurostat_totals[[#This Row],[energy carrier EUCalc]],$AE$11:$BI$24,COLUMN()-COLUMN($AD$29),FALSE)*eurostat_totals[[#This Row],[2020 1]]</f>
        <v>0</v>
      </c>
      <c r="AP213" s="120">
        <f ca="1">VLOOKUP(eurostat_totals[[#This Row],[energy carrier EUCalc]],$AE$11:$BI$24,COLUMN()-COLUMN($AD$29),FALSE)*eurostat_totals[[#This Row],[2020 1]]</f>
        <v>0</v>
      </c>
      <c r="AQ213" s="120">
        <f ca="1">VLOOKUP(eurostat_totals[[#This Row],[energy carrier EUCalc]],$AE$11:$BI$24,COLUMN()-COLUMN($AD$29),FALSE)*eurostat_totals[[#This Row],[2020 1]]</f>
        <v>0</v>
      </c>
      <c r="AR213" s="117">
        <f ca="1">VLOOKUP(eurostat_totals[[#This Row],[energy carrier EUCalc]],$AE$11:$BI$24,COLUMN()-COLUMN($AD$29),FALSE)*eurostat_totals[[#This Row],[2020 1]]</f>
        <v>0</v>
      </c>
      <c r="AS213" s="117">
        <f ca="1">VLOOKUP(eurostat_totals[[#This Row],[energy carrier EUCalc]],$AE$11:$BI$24,COLUMN()-COLUMN($AD$29),FALSE)*eurostat_totals[[#This Row],[2020 1]]</f>
        <v>0</v>
      </c>
      <c r="AT213" s="117">
        <f ca="1">VLOOKUP(eurostat_totals[[#This Row],[energy carrier EUCalc]],$AE$11:$BI$24,COLUMN()-COLUMN($AD$29),FALSE)*eurostat_totals[[#This Row],[2020 1]]</f>
        <v>0</v>
      </c>
      <c r="AU213" s="117">
        <f ca="1">VLOOKUP(eurostat_totals[[#This Row],[energy carrier EUCalc]],$AE$11:$BI$24,COLUMN()-COLUMN($AD$29),FALSE)*eurostat_totals[[#This Row],[2020 1]]</f>
        <v>0</v>
      </c>
      <c r="AV213" s="117">
        <f>VLOOKUP(eurostat_totals[[#This Row],[energy carrier EUCalc]],$AE$11:$BI$24,COLUMN()-COLUMN($AD$29),FALSE)*eurostat_totals[[#This Row],[2020 1]]</f>
        <v>0</v>
      </c>
      <c r="AW213" s="117">
        <f ca="1">VLOOKUP(eurostat_totals[[#This Row],[energy carrier EUCalc]],$AE$11:$BI$24,COLUMN()-COLUMN($AD$29),FALSE)*eurostat_totals[[#This Row],[2020 1]]</f>
        <v>0</v>
      </c>
      <c r="AX213" s="117">
        <f ca="1">VLOOKUP(eurostat_totals[[#This Row],[energy carrier EUCalc]],$AE$11:$BI$24,COLUMN()-COLUMN($AD$29),FALSE)*eurostat_totals[[#This Row],[2020 1]]</f>
        <v>0</v>
      </c>
      <c r="AY213" s="117">
        <f ca="1">VLOOKUP(eurostat_totals[[#This Row],[energy carrier EUCalc]],$AE$11:$BI$24,COLUMN()-COLUMN($AD$29),FALSE)*eurostat_totals[[#This Row],[2020 1]]</f>
        <v>0</v>
      </c>
      <c r="AZ213" s="117">
        <f ca="1">VLOOKUP(eurostat_totals[[#This Row],[energy carrier EUCalc]],$AE$11:$BI$24,COLUMN()-COLUMN($AD$29),FALSE)*eurostat_totals[[#This Row],[2020 1]]</f>
        <v>0</v>
      </c>
      <c r="BA213" s="117">
        <f ca="1">VLOOKUP(eurostat_totals[[#This Row],[energy carrier EUCalc]],$AE$11:$BI$24,COLUMN()-COLUMN($AD$29),FALSE)*eurostat_totals[[#This Row],[2020 1]]</f>
        <v>0</v>
      </c>
      <c r="BB213" s="117">
        <f ca="1">VLOOKUP(eurostat_totals[[#This Row],[energy carrier EUCalc]],$AE$11:$BI$24,COLUMN()-COLUMN($AD$29),FALSE)*eurostat_totals[[#This Row],[2020 1]]</f>
        <v>0</v>
      </c>
      <c r="BC213" s="117">
        <f>VLOOKUP(eurostat_totals[[#This Row],[energy carrier EUCalc]],$AE$11:$BI$24,COLUMN()-COLUMN($AD$29),FALSE)*eurostat_totals[[#This Row],[2020 1]]</f>
        <v>0</v>
      </c>
      <c r="BD213" s="117">
        <f ca="1">VLOOKUP(eurostat_totals[[#This Row],[energy carrier EUCalc]],$AE$11:$BI$24,COLUMN()-COLUMN($AD$29),FALSE)*eurostat_totals[[#This Row],[2020 1]]</f>
        <v>0</v>
      </c>
      <c r="BE213" s="117">
        <f ca="1">VLOOKUP(eurostat_totals[[#This Row],[energy carrier EUCalc]],$AE$11:$BI$24,COLUMN()-COLUMN($AD$29),FALSE)*eurostat_totals[[#This Row],[2020 1]]</f>
        <v>0</v>
      </c>
      <c r="BF213" s="117">
        <f ca="1">VLOOKUP(eurostat_totals[[#This Row],[energy carrier EUCalc]],$AE$11:$BI$24,COLUMN()-COLUMN($AD$29),FALSE)*eurostat_totals[[#This Row],[2020 1]]</f>
        <v>0</v>
      </c>
      <c r="BG213" s="117">
        <f ca="1">VLOOKUP(eurostat_totals[[#This Row],[energy carrier EUCalc]],$AE$11:$BI$24,COLUMN()-COLUMN($AD$29),FALSE)*eurostat_totals[[#This Row],[2020 1]]</f>
        <v>0</v>
      </c>
      <c r="BH213" s="117">
        <f ca="1">VLOOKUP(eurostat_totals[[#This Row],[energy carrier EUCalc]],$AE$11:$BI$24,COLUMN()-COLUMN($AD$29),FALSE)*eurostat_totals[[#This Row],[2020 1]]</f>
        <v>0</v>
      </c>
      <c r="BI213" s="117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117" t="str">
        <f t="shared" si="125"/>
        <v>heat-nuclearSweden</v>
      </c>
      <c r="B214" s="6" t="s">
        <v>75</v>
      </c>
      <c r="C214" t="s">
        <v>9</v>
      </c>
      <c r="D214" s="120">
        <v>0</v>
      </c>
      <c r="E214" s="120">
        <v>0</v>
      </c>
      <c r="F214" s="120">
        <v>0</v>
      </c>
      <c r="G214" s="120">
        <v>0</v>
      </c>
      <c r="H214" s="120">
        <v>0</v>
      </c>
      <c r="I214" s="120">
        <v>0</v>
      </c>
      <c r="J214" s="120">
        <v>0</v>
      </c>
      <c r="K214" s="120">
        <v>0</v>
      </c>
      <c r="L214" s="120">
        <v>0</v>
      </c>
      <c r="M214" s="120">
        <v>0</v>
      </c>
      <c r="N214" s="120">
        <v>0</v>
      </c>
      <c r="O214" s="120">
        <v>0</v>
      </c>
      <c r="P214" s="120">
        <v>0</v>
      </c>
      <c r="Q214" s="120">
        <v>0</v>
      </c>
      <c r="R214" s="120">
        <v>0</v>
      </c>
      <c r="S214" s="120">
        <v>0</v>
      </c>
      <c r="T214" s="120">
        <v>0</v>
      </c>
      <c r="U214" s="120">
        <v>0</v>
      </c>
      <c r="V214" s="120">
        <v>0</v>
      </c>
      <c r="W214" s="120">
        <v>0</v>
      </c>
      <c r="X214" s="120">
        <v>0</v>
      </c>
      <c r="Y214" s="120">
        <v>0</v>
      </c>
      <c r="Z214" s="120">
        <v>0</v>
      </c>
      <c r="AA214" s="120">
        <v>0</v>
      </c>
      <c r="AB214" s="120">
        <v>0</v>
      </c>
      <c r="AC214" s="120">
        <v>0</v>
      </c>
      <c r="AD214" s="120">
        <v>0</v>
      </c>
      <c r="AE214" s="120">
        <v>0</v>
      </c>
      <c r="AF214" s="120">
        <f t="shared" si="122"/>
        <v>0</v>
      </c>
      <c r="AG214" s="120">
        <f t="shared" si="123"/>
        <v>0</v>
      </c>
      <c r="AH214" s="120">
        <f t="shared" si="124"/>
        <v>0</v>
      </c>
      <c r="AI214" s="120">
        <f ca="1">VLOOKUP(eurostat_totals[[#This Row],[energy carrier EUCalc]],$AE$11:$BI$24,COLUMN()-COLUMN($AD$29),FALSE)*eurostat_totals[[#This Row],[2020 1]]</f>
        <v>0</v>
      </c>
      <c r="AJ214" s="120">
        <f ca="1">VLOOKUP(eurostat_totals[[#This Row],[energy carrier EUCalc]],$AE$11:$BI$24,COLUMN()-COLUMN($AD$29),FALSE)*eurostat_totals[[#This Row],[2020 1]]</f>
        <v>0</v>
      </c>
      <c r="AK214" s="120">
        <f ca="1">VLOOKUP(eurostat_totals[[#This Row],[energy carrier EUCalc]],$AE$11:$BI$24,COLUMN()-COLUMN($AD$29),FALSE)*eurostat_totals[[#This Row],[2020 1]]</f>
        <v>0</v>
      </c>
      <c r="AL214" s="120">
        <f ca="1">VLOOKUP(eurostat_totals[[#This Row],[energy carrier EUCalc]],$AE$11:$BI$24,COLUMN()-COLUMN($AD$29),FALSE)*eurostat_totals[[#This Row],[2020 1]]</f>
        <v>0</v>
      </c>
      <c r="AM214" s="120">
        <f ca="1">VLOOKUP(eurostat_totals[[#This Row],[energy carrier EUCalc]],$AE$11:$BI$24,COLUMN()-COLUMN($AD$29),FALSE)*eurostat_totals[[#This Row],[2020 1]]</f>
        <v>0</v>
      </c>
      <c r="AN214" s="120">
        <f ca="1">VLOOKUP(eurostat_totals[[#This Row],[energy carrier EUCalc]],$AE$11:$BI$24,COLUMN()-COLUMN($AD$29),FALSE)*eurostat_totals[[#This Row],[2020 1]]</f>
        <v>0</v>
      </c>
      <c r="AO214" s="120">
        <f>VLOOKUP(eurostat_totals[[#This Row],[energy carrier EUCalc]],$AE$11:$BI$24,COLUMN()-COLUMN($AD$29),FALSE)*eurostat_totals[[#This Row],[2020 1]]</f>
        <v>0</v>
      </c>
      <c r="AP214" s="120">
        <f ca="1">VLOOKUP(eurostat_totals[[#This Row],[energy carrier EUCalc]],$AE$11:$BI$24,COLUMN()-COLUMN($AD$29),FALSE)*eurostat_totals[[#This Row],[2020 1]]</f>
        <v>0</v>
      </c>
      <c r="AQ214" s="120">
        <f ca="1">VLOOKUP(eurostat_totals[[#This Row],[energy carrier EUCalc]],$AE$11:$BI$24,COLUMN()-COLUMN($AD$29),FALSE)*eurostat_totals[[#This Row],[2020 1]]</f>
        <v>0</v>
      </c>
      <c r="AR214" s="117">
        <f ca="1">VLOOKUP(eurostat_totals[[#This Row],[energy carrier EUCalc]],$AE$11:$BI$24,COLUMN()-COLUMN($AD$29),FALSE)*eurostat_totals[[#This Row],[2020 1]]</f>
        <v>0</v>
      </c>
      <c r="AS214" s="117">
        <f ca="1">VLOOKUP(eurostat_totals[[#This Row],[energy carrier EUCalc]],$AE$11:$BI$24,COLUMN()-COLUMN($AD$29),FALSE)*eurostat_totals[[#This Row],[2020 1]]</f>
        <v>0</v>
      </c>
      <c r="AT214" s="117">
        <f ca="1">VLOOKUP(eurostat_totals[[#This Row],[energy carrier EUCalc]],$AE$11:$BI$24,COLUMN()-COLUMN($AD$29),FALSE)*eurostat_totals[[#This Row],[2020 1]]</f>
        <v>0</v>
      </c>
      <c r="AU214" s="117">
        <f ca="1">VLOOKUP(eurostat_totals[[#This Row],[energy carrier EUCalc]],$AE$11:$BI$24,COLUMN()-COLUMN($AD$29),FALSE)*eurostat_totals[[#This Row],[2020 1]]</f>
        <v>0</v>
      </c>
      <c r="AV214" s="117">
        <f>VLOOKUP(eurostat_totals[[#This Row],[energy carrier EUCalc]],$AE$11:$BI$24,COLUMN()-COLUMN($AD$29),FALSE)*eurostat_totals[[#This Row],[2020 1]]</f>
        <v>0</v>
      </c>
      <c r="AW214" s="117">
        <f ca="1">VLOOKUP(eurostat_totals[[#This Row],[energy carrier EUCalc]],$AE$11:$BI$24,COLUMN()-COLUMN($AD$29),FALSE)*eurostat_totals[[#This Row],[2020 1]]</f>
        <v>0</v>
      </c>
      <c r="AX214" s="117">
        <f ca="1">VLOOKUP(eurostat_totals[[#This Row],[energy carrier EUCalc]],$AE$11:$BI$24,COLUMN()-COLUMN($AD$29),FALSE)*eurostat_totals[[#This Row],[2020 1]]</f>
        <v>0</v>
      </c>
      <c r="AY214" s="117">
        <f ca="1">VLOOKUP(eurostat_totals[[#This Row],[energy carrier EUCalc]],$AE$11:$BI$24,COLUMN()-COLUMN($AD$29),FALSE)*eurostat_totals[[#This Row],[2020 1]]</f>
        <v>0</v>
      </c>
      <c r="AZ214" s="117">
        <f ca="1">VLOOKUP(eurostat_totals[[#This Row],[energy carrier EUCalc]],$AE$11:$BI$24,COLUMN()-COLUMN($AD$29),FALSE)*eurostat_totals[[#This Row],[2020 1]]</f>
        <v>0</v>
      </c>
      <c r="BA214" s="117">
        <f ca="1">VLOOKUP(eurostat_totals[[#This Row],[energy carrier EUCalc]],$AE$11:$BI$24,COLUMN()-COLUMN($AD$29),FALSE)*eurostat_totals[[#This Row],[2020 1]]</f>
        <v>0</v>
      </c>
      <c r="BB214" s="117">
        <f ca="1">VLOOKUP(eurostat_totals[[#This Row],[energy carrier EUCalc]],$AE$11:$BI$24,COLUMN()-COLUMN($AD$29),FALSE)*eurostat_totals[[#This Row],[2020 1]]</f>
        <v>0</v>
      </c>
      <c r="BC214" s="117">
        <f>VLOOKUP(eurostat_totals[[#This Row],[energy carrier EUCalc]],$AE$11:$BI$24,COLUMN()-COLUMN($AD$29),FALSE)*eurostat_totals[[#This Row],[2020 1]]</f>
        <v>0</v>
      </c>
      <c r="BD214" s="117">
        <f ca="1">VLOOKUP(eurostat_totals[[#This Row],[energy carrier EUCalc]],$AE$11:$BI$24,COLUMN()-COLUMN($AD$29),FALSE)*eurostat_totals[[#This Row],[2020 1]]</f>
        <v>0</v>
      </c>
      <c r="BE214" s="117">
        <f ca="1">VLOOKUP(eurostat_totals[[#This Row],[energy carrier EUCalc]],$AE$11:$BI$24,COLUMN()-COLUMN($AD$29),FALSE)*eurostat_totals[[#This Row],[2020 1]]</f>
        <v>0</v>
      </c>
      <c r="BF214" s="117">
        <f ca="1">VLOOKUP(eurostat_totals[[#This Row],[energy carrier EUCalc]],$AE$11:$BI$24,COLUMN()-COLUMN($AD$29),FALSE)*eurostat_totals[[#This Row],[2020 1]]</f>
        <v>0</v>
      </c>
      <c r="BG214" s="117">
        <f ca="1">VLOOKUP(eurostat_totals[[#This Row],[energy carrier EUCalc]],$AE$11:$BI$24,COLUMN()-COLUMN($AD$29),FALSE)*eurostat_totals[[#This Row],[2020 1]]</f>
        <v>0</v>
      </c>
      <c r="BH214" s="117">
        <f ca="1">VLOOKUP(eurostat_totals[[#This Row],[energy carrier EUCalc]],$AE$11:$BI$24,COLUMN()-COLUMN($AD$29),FALSE)*eurostat_totals[[#This Row],[2020 1]]</f>
        <v>0</v>
      </c>
      <c r="BI214" s="117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117" t="str">
        <f t="shared" si="125"/>
        <v>heat-nuclearUnited Kingdom</v>
      </c>
      <c r="B215" s="81" t="s">
        <v>75</v>
      </c>
      <c r="C215" t="s">
        <v>4</v>
      </c>
      <c r="D215" s="120">
        <v>0</v>
      </c>
      <c r="E215" s="120">
        <v>0</v>
      </c>
      <c r="F215" s="120">
        <v>0</v>
      </c>
      <c r="G215" s="120">
        <v>0</v>
      </c>
      <c r="H215" s="120">
        <v>0</v>
      </c>
      <c r="I215" s="120">
        <v>0</v>
      </c>
      <c r="J215" s="120">
        <v>0</v>
      </c>
      <c r="K215" s="120">
        <v>0</v>
      </c>
      <c r="L215" s="120">
        <v>0</v>
      </c>
      <c r="M215" s="120">
        <v>0</v>
      </c>
      <c r="N215" s="120">
        <v>0</v>
      </c>
      <c r="O215" s="120">
        <v>0</v>
      </c>
      <c r="P215" s="120">
        <v>0</v>
      </c>
      <c r="Q215" s="120">
        <v>0</v>
      </c>
      <c r="R215" s="120">
        <v>0</v>
      </c>
      <c r="S215" s="120">
        <v>0</v>
      </c>
      <c r="T215" s="120">
        <v>0</v>
      </c>
      <c r="U215" s="120">
        <v>0</v>
      </c>
      <c r="V215" s="120">
        <v>0</v>
      </c>
      <c r="W215" s="120">
        <v>0</v>
      </c>
      <c r="X215" s="120">
        <v>0</v>
      </c>
      <c r="Y215" s="120">
        <v>0</v>
      </c>
      <c r="Z215" s="120">
        <v>0</v>
      </c>
      <c r="AA215" s="120">
        <v>0</v>
      </c>
      <c r="AB215" s="120">
        <v>0</v>
      </c>
      <c r="AC215" s="120">
        <v>0</v>
      </c>
      <c r="AD215" s="120">
        <v>0</v>
      </c>
      <c r="AE215" s="120">
        <v>0</v>
      </c>
      <c r="AF215" s="120">
        <f t="shared" si="122"/>
        <v>0</v>
      </c>
      <c r="AG215" s="120">
        <f t="shared" si="123"/>
        <v>0</v>
      </c>
      <c r="AH215" s="120">
        <f t="shared" si="124"/>
        <v>0</v>
      </c>
      <c r="AI215" s="120">
        <f ca="1">VLOOKUP(eurostat_totals[[#This Row],[energy carrier EUCalc]],$AE$11:$BI$24,COLUMN()-COLUMN($AD$29),FALSE)*eurostat_totals[[#This Row],[2020 1]]</f>
        <v>0</v>
      </c>
      <c r="AJ215" s="120">
        <f ca="1">VLOOKUP(eurostat_totals[[#This Row],[energy carrier EUCalc]],$AE$11:$BI$24,COLUMN()-COLUMN($AD$29),FALSE)*eurostat_totals[[#This Row],[2020 1]]</f>
        <v>0</v>
      </c>
      <c r="AK215" s="120">
        <f ca="1">VLOOKUP(eurostat_totals[[#This Row],[energy carrier EUCalc]],$AE$11:$BI$24,COLUMN()-COLUMN($AD$29),FALSE)*eurostat_totals[[#This Row],[2020 1]]</f>
        <v>0</v>
      </c>
      <c r="AL215" s="120">
        <f ca="1">VLOOKUP(eurostat_totals[[#This Row],[energy carrier EUCalc]],$AE$11:$BI$24,COLUMN()-COLUMN($AD$29),FALSE)*eurostat_totals[[#This Row],[2020 1]]</f>
        <v>0</v>
      </c>
      <c r="AM215" s="120">
        <f ca="1">VLOOKUP(eurostat_totals[[#This Row],[energy carrier EUCalc]],$AE$11:$BI$24,COLUMN()-COLUMN($AD$29),FALSE)*eurostat_totals[[#This Row],[2020 1]]</f>
        <v>0</v>
      </c>
      <c r="AN215" s="120">
        <f ca="1">VLOOKUP(eurostat_totals[[#This Row],[energy carrier EUCalc]],$AE$11:$BI$24,COLUMN()-COLUMN($AD$29),FALSE)*eurostat_totals[[#This Row],[2020 1]]</f>
        <v>0</v>
      </c>
      <c r="AO215" s="120">
        <f>VLOOKUP(eurostat_totals[[#This Row],[energy carrier EUCalc]],$AE$11:$BI$24,COLUMN()-COLUMN($AD$29),FALSE)*eurostat_totals[[#This Row],[2020 1]]</f>
        <v>0</v>
      </c>
      <c r="AP215" s="120">
        <f ca="1">VLOOKUP(eurostat_totals[[#This Row],[energy carrier EUCalc]],$AE$11:$BI$24,COLUMN()-COLUMN($AD$29),FALSE)*eurostat_totals[[#This Row],[2020 1]]</f>
        <v>0</v>
      </c>
      <c r="AQ215" s="120">
        <f ca="1">VLOOKUP(eurostat_totals[[#This Row],[energy carrier EUCalc]],$AE$11:$BI$24,COLUMN()-COLUMN($AD$29),FALSE)*eurostat_totals[[#This Row],[2020 1]]</f>
        <v>0</v>
      </c>
      <c r="AR215" s="117">
        <f ca="1">VLOOKUP(eurostat_totals[[#This Row],[energy carrier EUCalc]],$AE$11:$BI$24,COLUMN()-COLUMN($AD$29),FALSE)*eurostat_totals[[#This Row],[2020 1]]</f>
        <v>0</v>
      </c>
      <c r="AS215" s="117">
        <f ca="1">VLOOKUP(eurostat_totals[[#This Row],[energy carrier EUCalc]],$AE$11:$BI$24,COLUMN()-COLUMN($AD$29),FALSE)*eurostat_totals[[#This Row],[2020 1]]</f>
        <v>0</v>
      </c>
      <c r="AT215" s="117">
        <f ca="1">VLOOKUP(eurostat_totals[[#This Row],[energy carrier EUCalc]],$AE$11:$BI$24,COLUMN()-COLUMN($AD$29),FALSE)*eurostat_totals[[#This Row],[2020 1]]</f>
        <v>0</v>
      </c>
      <c r="AU215" s="117">
        <f ca="1">VLOOKUP(eurostat_totals[[#This Row],[energy carrier EUCalc]],$AE$11:$BI$24,COLUMN()-COLUMN($AD$29),FALSE)*eurostat_totals[[#This Row],[2020 1]]</f>
        <v>0</v>
      </c>
      <c r="AV215" s="117">
        <f>VLOOKUP(eurostat_totals[[#This Row],[energy carrier EUCalc]],$AE$11:$BI$24,COLUMN()-COLUMN($AD$29),FALSE)*eurostat_totals[[#This Row],[2020 1]]</f>
        <v>0</v>
      </c>
      <c r="AW215" s="117">
        <f ca="1">VLOOKUP(eurostat_totals[[#This Row],[energy carrier EUCalc]],$AE$11:$BI$24,COLUMN()-COLUMN($AD$29),FALSE)*eurostat_totals[[#This Row],[2020 1]]</f>
        <v>0</v>
      </c>
      <c r="AX215" s="117">
        <f ca="1">VLOOKUP(eurostat_totals[[#This Row],[energy carrier EUCalc]],$AE$11:$BI$24,COLUMN()-COLUMN($AD$29),FALSE)*eurostat_totals[[#This Row],[2020 1]]</f>
        <v>0</v>
      </c>
      <c r="AY215" s="117">
        <f ca="1">VLOOKUP(eurostat_totals[[#This Row],[energy carrier EUCalc]],$AE$11:$BI$24,COLUMN()-COLUMN($AD$29),FALSE)*eurostat_totals[[#This Row],[2020 1]]</f>
        <v>0</v>
      </c>
      <c r="AZ215" s="117">
        <f ca="1">VLOOKUP(eurostat_totals[[#This Row],[energy carrier EUCalc]],$AE$11:$BI$24,COLUMN()-COLUMN($AD$29),FALSE)*eurostat_totals[[#This Row],[2020 1]]</f>
        <v>0</v>
      </c>
      <c r="BA215" s="117">
        <f ca="1">VLOOKUP(eurostat_totals[[#This Row],[energy carrier EUCalc]],$AE$11:$BI$24,COLUMN()-COLUMN($AD$29),FALSE)*eurostat_totals[[#This Row],[2020 1]]</f>
        <v>0</v>
      </c>
      <c r="BB215" s="117">
        <f ca="1">VLOOKUP(eurostat_totals[[#This Row],[energy carrier EUCalc]],$AE$11:$BI$24,COLUMN()-COLUMN($AD$29),FALSE)*eurostat_totals[[#This Row],[2020 1]]</f>
        <v>0</v>
      </c>
      <c r="BC215" s="117">
        <f>VLOOKUP(eurostat_totals[[#This Row],[energy carrier EUCalc]],$AE$11:$BI$24,COLUMN()-COLUMN($AD$29),FALSE)*eurostat_totals[[#This Row],[2020 1]]</f>
        <v>0</v>
      </c>
      <c r="BD215" s="117">
        <f ca="1">VLOOKUP(eurostat_totals[[#This Row],[energy carrier EUCalc]],$AE$11:$BI$24,COLUMN()-COLUMN($AD$29),FALSE)*eurostat_totals[[#This Row],[2020 1]]</f>
        <v>0</v>
      </c>
      <c r="BE215" s="117">
        <f ca="1">VLOOKUP(eurostat_totals[[#This Row],[energy carrier EUCalc]],$AE$11:$BI$24,COLUMN()-COLUMN($AD$29),FALSE)*eurostat_totals[[#This Row],[2020 1]]</f>
        <v>0</v>
      </c>
      <c r="BF215" s="117">
        <f ca="1">VLOOKUP(eurostat_totals[[#This Row],[energy carrier EUCalc]],$AE$11:$BI$24,COLUMN()-COLUMN($AD$29),FALSE)*eurostat_totals[[#This Row],[2020 1]]</f>
        <v>0</v>
      </c>
      <c r="BG215" s="117">
        <f ca="1">VLOOKUP(eurostat_totals[[#This Row],[energy carrier EUCalc]],$AE$11:$BI$24,COLUMN()-COLUMN($AD$29),FALSE)*eurostat_totals[[#This Row],[2020 1]]</f>
        <v>0</v>
      </c>
      <c r="BH215" s="117">
        <f ca="1">VLOOKUP(eurostat_totals[[#This Row],[energy carrier EUCalc]],$AE$11:$BI$24,COLUMN()-COLUMN($AD$29),FALSE)*eurostat_totals[[#This Row],[2020 1]]</f>
        <v>0</v>
      </c>
      <c r="BI215" s="117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117" t="str">
        <f t="shared" si="125"/>
        <v>heat-solarAustria</v>
      </c>
      <c r="B216" s="6" t="s">
        <v>38</v>
      </c>
      <c r="C216" t="s">
        <v>12</v>
      </c>
      <c r="D216" s="120">
        <v>95.83120000000001</v>
      </c>
      <c r="E216" s="120">
        <v>123.89439000000002</v>
      </c>
      <c r="F216" s="120">
        <v>151.94595000000001</v>
      </c>
      <c r="G216" s="120">
        <v>163.61084</v>
      </c>
      <c r="H216" s="120">
        <v>192.49976000000001</v>
      </c>
      <c r="I216" s="120">
        <v>233.89093000000003</v>
      </c>
      <c r="J216" s="120">
        <v>276.10783000000004</v>
      </c>
      <c r="K216" s="120">
        <v>315.55679000000003</v>
      </c>
      <c r="L216" s="120">
        <v>356.38972000000001</v>
      </c>
      <c r="M216" s="120">
        <v>380.27774000000005</v>
      </c>
      <c r="N216" s="120">
        <v>415.27241000000004</v>
      </c>
      <c r="O216" s="120">
        <v>450.27870999999999</v>
      </c>
      <c r="P216" s="120">
        <v>476.38806000000005</v>
      </c>
      <c r="Q216" s="120">
        <v>525.28057999999999</v>
      </c>
      <c r="R216" s="120">
        <v>577.49928</v>
      </c>
      <c r="S216" s="120">
        <v>700.21904000000006</v>
      </c>
      <c r="T216" s="120">
        <v>943.6930900000001</v>
      </c>
      <c r="U216" s="120">
        <v>911.6408100000001</v>
      </c>
      <c r="V216" s="120">
        <v>896.88234</v>
      </c>
      <c r="W216" s="120">
        <v>1180.2938100000001</v>
      </c>
      <c r="X216" s="120">
        <v>1299.52457</v>
      </c>
      <c r="Y216" s="120">
        <v>1227.33716</v>
      </c>
      <c r="Z216" s="120">
        <v>1298.22201</v>
      </c>
      <c r="AA216" s="120">
        <v>1430.2225100000001</v>
      </c>
      <c r="AB216" s="120">
        <v>1391.4248300000002</v>
      </c>
      <c r="AC216" s="120">
        <v>1519.8781800000002</v>
      </c>
      <c r="AD216" s="120">
        <v>1559.1526899999999</v>
      </c>
      <c r="AE216" s="120">
        <v>1576.69073</v>
      </c>
      <c r="AF216" s="120">
        <f t="shared" si="122"/>
        <v>1632.384474</v>
      </c>
      <c r="AG216" s="120">
        <f t="shared" si="123"/>
        <v>1672.8168667999998</v>
      </c>
      <c r="AH216" s="120">
        <f t="shared" si="124"/>
        <v>1729.0952741599997</v>
      </c>
      <c r="AI216" s="120">
        <f ca="1">VLOOKUP(eurostat_totals[[#This Row],[energy carrier EUCalc]],$AE$11:$BI$24,COLUMN()-COLUMN($AD$29),FALSE)*eurostat_totals[[#This Row],[2020 1]]</f>
        <v>1729.0952741599997</v>
      </c>
      <c r="AJ216" s="120">
        <f ca="1">VLOOKUP(eurostat_totals[[#This Row],[energy carrier EUCalc]],$AE$11:$BI$24,COLUMN()-COLUMN($AD$29),FALSE)*eurostat_totals[[#This Row],[2020 1]]</f>
        <v>1729.0952741599997</v>
      </c>
      <c r="AK216" s="120">
        <f ca="1">VLOOKUP(eurostat_totals[[#This Row],[energy carrier EUCalc]],$AE$11:$BI$24,COLUMN()-COLUMN($AD$29),FALSE)*eurostat_totals[[#This Row],[2020 1]]</f>
        <v>1729.0952741599997</v>
      </c>
      <c r="AL216" s="120">
        <f ca="1">VLOOKUP(eurostat_totals[[#This Row],[energy carrier EUCalc]],$AE$11:$BI$24,COLUMN()-COLUMN($AD$29),FALSE)*eurostat_totals[[#This Row],[2020 1]]</f>
        <v>1729.0952741599997</v>
      </c>
      <c r="AM216" s="120">
        <f ca="1">VLOOKUP(eurostat_totals[[#This Row],[energy carrier EUCalc]],$AE$11:$BI$24,COLUMN()-COLUMN($AD$29),FALSE)*eurostat_totals[[#This Row],[2020 1]]</f>
        <v>1729.0952741599997</v>
      </c>
      <c r="AN216" s="120">
        <f ca="1">VLOOKUP(eurostat_totals[[#This Row],[energy carrier EUCalc]],$AE$11:$BI$24,COLUMN()-COLUMN($AD$29),FALSE)*eurostat_totals[[#This Row],[2020 1]]</f>
        <v>1729.0952741599997</v>
      </c>
      <c r="AO216" s="120">
        <f>VLOOKUP(eurostat_totals[[#This Row],[energy carrier EUCalc]],$AE$11:$BI$24,COLUMN()-COLUMN($AD$29),FALSE)*eurostat_totals[[#This Row],[2020 1]]</f>
        <v>1729.0952741599997</v>
      </c>
      <c r="AP216" s="120">
        <f ca="1">VLOOKUP(eurostat_totals[[#This Row],[energy carrier EUCalc]],$AE$11:$BI$24,COLUMN()-COLUMN($AD$29),FALSE)*eurostat_totals[[#This Row],[2020 1]]</f>
        <v>1729.0952741599997</v>
      </c>
      <c r="AQ216" s="120">
        <f ca="1">VLOOKUP(eurostat_totals[[#This Row],[energy carrier EUCalc]],$AE$11:$BI$24,COLUMN()-COLUMN($AD$29),FALSE)*eurostat_totals[[#This Row],[2020 1]]</f>
        <v>1729.0952741599997</v>
      </c>
      <c r="AR216" s="117">
        <f ca="1">VLOOKUP(eurostat_totals[[#This Row],[energy carrier EUCalc]],$AE$11:$BI$24,COLUMN()-COLUMN($AD$29),FALSE)*eurostat_totals[[#This Row],[2020 1]]</f>
        <v>1729.0952741599997</v>
      </c>
      <c r="AS216" s="117">
        <f ca="1">VLOOKUP(eurostat_totals[[#This Row],[energy carrier EUCalc]],$AE$11:$BI$24,COLUMN()-COLUMN($AD$29),FALSE)*eurostat_totals[[#This Row],[2020 1]]</f>
        <v>1729.0952741599997</v>
      </c>
      <c r="AT216" s="117">
        <f ca="1">VLOOKUP(eurostat_totals[[#This Row],[energy carrier EUCalc]],$AE$11:$BI$24,COLUMN()-COLUMN($AD$29),FALSE)*eurostat_totals[[#This Row],[2020 1]]</f>
        <v>1729.0952741599997</v>
      </c>
      <c r="AU216" s="117">
        <f ca="1">VLOOKUP(eurostat_totals[[#This Row],[energy carrier EUCalc]],$AE$11:$BI$24,COLUMN()-COLUMN($AD$29),FALSE)*eurostat_totals[[#This Row],[2020 1]]</f>
        <v>1729.0952741599997</v>
      </c>
      <c r="AV216" s="117">
        <f>VLOOKUP(eurostat_totals[[#This Row],[energy carrier EUCalc]],$AE$11:$BI$24,COLUMN()-COLUMN($AD$29),FALSE)*eurostat_totals[[#This Row],[2020 1]]</f>
        <v>1729.0952741599997</v>
      </c>
      <c r="AW216" s="117">
        <f ca="1">VLOOKUP(eurostat_totals[[#This Row],[energy carrier EUCalc]],$AE$11:$BI$24,COLUMN()-COLUMN($AD$29),FALSE)*eurostat_totals[[#This Row],[2020 1]]</f>
        <v>1729.0952741599997</v>
      </c>
      <c r="AX216" s="117">
        <f ca="1">VLOOKUP(eurostat_totals[[#This Row],[energy carrier EUCalc]],$AE$11:$BI$24,COLUMN()-COLUMN($AD$29),FALSE)*eurostat_totals[[#This Row],[2020 1]]</f>
        <v>1729.0952741599997</v>
      </c>
      <c r="AY216" s="117">
        <f ca="1">VLOOKUP(eurostat_totals[[#This Row],[energy carrier EUCalc]],$AE$11:$BI$24,COLUMN()-COLUMN($AD$29),FALSE)*eurostat_totals[[#This Row],[2020 1]]</f>
        <v>1729.0952741599997</v>
      </c>
      <c r="AZ216" s="117">
        <f ca="1">VLOOKUP(eurostat_totals[[#This Row],[energy carrier EUCalc]],$AE$11:$BI$24,COLUMN()-COLUMN($AD$29),FALSE)*eurostat_totals[[#This Row],[2020 1]]</f>
        <v>1729.0952741599997</v>
      </c>
      <c r="BA216" s="117">
        <f ca="1">VLOOKUP(eurostat_totals[[#This Row],[energy carrier EUCalc]],$AE$11:$BI$24,COLUMN()-COLUMN($AD$29),FALSE)*eurostat_totals[[#This Row],[2020 1]]</f>
        <v>1729.0952741599997</v>
      </c>
      <c r="BB216" s="117">
        <f ca="1">VLOOKUP(eurostat_totals[[#This Row],[energy carrier EUCalc]],$AE$11:$BI$24,COLUMN()-COLUMN($AD$29),FALSE)*eurostat_totals[[#This Row],[2020 1]]</f>
        <v>1729.0952741599997</v>
      </c>
      <c r="BC216" s="117">
        <f>VLOOKUP(eurostat_totals[[#This Row],[energy carrier EUCalc]],$AE$11:$BI$24,COLUMN()-COLUMN($AD$29),FALSE)*eurostat_totals[[#This Row],[2020 1]]</f>
        <v>1729.0952741599997</v>
      </c>
      <c r="BD216" s="117">
        <f ca="1">VLOOKUP(eurostat_totals[[#This Row],[energy carrier EUCalc]],$AE$11:$BI$24,COLUMN()-COLUMN($AD$29),FALSE)*eurostat_totals[[#This Row],[2020 1]]</f>
        <v>1729.0952741599997</v>
      </c>
      <c r="BE216" s="117">
        <f ca="1">VLOOKUP(eurostat_totals[[#This Row],[energy carrier EUCalc]],$AE$11:$BI$24,COLUMN()-COLUMN($AD$29),FALSE)*eurostat_totals[[#This Row],[2020 1]]</f>
        <v>1729.0952741599997</v>
      </c>
      <c r="BF216" s="117">
        <f ca="1">VLOOKUP(eurostat_totals[[#This Row],[energy carrier EUCalc]],$AE$11:$BI$24,COLUMN()-COLUMN($AD$29),FALSE)*eurostat_totals[[#This Row],[2020 1]]</f>
        <v>1729.0952741599997</v>
      </c>
      <c r="BG216" s="117">
        <f ca="1">VLOOKUP(eurostat_totals[[#This Row],[energy carrier EUCalc]],$AE$11:$BI$24,COLUMN()-COLUMN($AD$29),FALSE)*eurostat_totals[[#This Row],[2020 1]]</f>
        <v>1729.0952741599997</v>
      </c>
      <c r="BH216" s="117">
        <f ca="1">VLOOKUP(eurostat_totals[[#This Row],[energy carrier EUCalc]],$AE$11:$BI$24,COLUMN()-COLUMN($AD$29),FALSE)*eurostat_totals[[#This Row],[2020 1]]</f>
        <v>1729.0952741599997</v>
      </c>
      <c r="BI216" s="117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117" t="str">
        <f t="shared" si="125"/>
        <v>heat-solarBelgium</v>
      </c>
      <c r="B217" s="6" t="s">
        <v>38</v>
      </c>
      <c r="C217" t="s">
        <v>1</v>
      </c>
      <c r="D217" s="120">
        <v>0</v>
      </c>
      <c r="E217" s="120">
        <v>0</v>
      </c>
      <c r="F217" s="120">
        <v>0</v>
      </c>
      <c r="G217" s="120">
        <v>0</v>
      </c>
      <c r="H217" s="120">
        <v>0</v>
      </c>
      <c r="I217" s="120">
        <v>0</v>
      </c>
      <c r="J217" s="120">
        <v>0</v>
      </c>
      <c r="K217" s="120">
        <v>0</v>
      </c>
      <c r="L217" s="120">
        <v>0</v>
      </c>
      <c r="M217" s="120">
        <v>0</v>
      </c>
      <c r="N217" s="120">
        <v>5.5591400000000002</v>
      </c>
      <c r="O217" s="120">
        <v>13.607100000000001</v>
      </c>
      <c r="P217" s="120">
        <v>16.386670000000002</v>
      </c>
      <c r="Q217" s="120">
        <v>25.551110000000001</v>
      </c>
      <c r="R217" s="120">
        <v>27.225830000000006</v>
      </c>
      <c r="S217" s="120">
        <v>27.77244</v>
      </c>
      <c r="T217" s="120">
        <v>33.889820000000007</v>
      </c>
      <c r="U217" s="120">
        <v>47.217799999999997</v>
      </c>
      <c r="V217" s="120">
        <v>59.440930000000002</v>
      </c>
      <c r="W217" s="120">
        <v>111.11302000000001</v>
      </c>
      <c r="X217" s="120">
        <v>131.66323</v>
      </c>
      <c r="Y217" s="120">
        <v>152.22507000000002</v>
      </c>
      <c r="Z217" s="120">
        <v>161.38951000000003</v>
      </c>
      <c r="AA217" s="120">
        <v>206.6651</v>
      </c>
      <c r="AB217" s="120">
        <v>246.11405999999999</v>
      </c>
      <c r="AC217" s="120">
        <v>269.72296</v>
      </c>
      <c r="AD217" s="120">
        <v>278.60828000000004</v>
      </c>
      <c r="AE217" s="120">
        <v>288.88920000000002</v>
      </c>
      <c r="AF217" s="120">
        <f t="shared" si="122"/>
        <v>314.389138</v>
      </c>
      <c r="AG217" s="120">
        <f t="shared" si="123"/>
        <v>335.93394560000002</v>
      </c>
      <c r="AH217" s="120">
        <f t="shared" si="124"/>
        <v>353.89792272</v>
      </c>
      <c r="AI217" s="120">
        <f ca="1">VLOOKUP(eurostat_totals[[#This Row],[energy carrier EUCalc]],$AE$11:$BI$24,COLUMN()-COLUMN($AD$29),FALSE)*eurostat_totals[[#This Row],[2020 1]]</f>
        <v>353.89792272</v>
      </c>
      <c r="AJ217" s="120">
        <f ca="1">VLOOKUP(eurostat_totals[[#This Row],[energy carrier EUCalc]],$AE$11:$BI$24,COLUMN()-COLUMN($AD$29),FALSE)*eurostat_totals[[#This Row],[2020 1]]</f>
        <v>353.89792272</v>
      </c>
      <c r="AK217" s="120">
        <f ca="1">VLOOKUP(eurostat_totals[[#This Row],[energy carrier EUCalc]],$AE$11:$BI$24,COLUMN()-COLUMN($AD$29),FALSE)*eurostat_totals[[#This Row],[2020 1]]</f>
        <v>353.89792272</v>
      </c>
      <c r="AL217" s="120">
        <f ca="1">VLOOKUP(eurostat_totals[[#This Row],[energy carrier EUCalc]],$AE$11:$BI$24,COLUMN()-COLUMN($AD$29),FALSE)*eurostat_totals[[#This Row],[2020 1]]</f>
        <v>353.89792272</v>
      </c>
      <c r="AM217" s="120">
        <f ca="1">VLOOKUP(eurostat_totals[[#This Row],[energy carrier EUCalc]],$AE$11:$BI$24,COLUMN()-COLUMN($AD$29),FALSE)*eurostat_totals[[#This Row],[2020 1]]</f>
        <v>353.89792272</v>
      </c>
      <c r="AN217" s="120">
        <f ca="1">VLOOKUP(eurostat_totals[[#This Row],[energy carrier EUCalc]],$AE$11:$BI$24,COLUMN()-COLUMN($AD$29),FALSE)*eurostat_totals[[#This Row],[2020 1]]</f>
        <v>353.89792272</v>
      </c>
      <c r="AO217" s="120">
        <f>VLOOKUP(eurostat_totals[[#This Row],[energy carrier EUCalc]],$AE$11:$BI$24,COLUMN()-COLUMN($AD$29),FALSE)*eurostat_totals[[#This Row],[2020 1]]</f>
        <v>353.89792272</v>
      </c>
      <c r="AP217" s="120">
        <f ca="1">VLOOKUP(eurostat_totals[[#This Row],[energy carrier EUCalc]],$AE$11:$BI$24,COLUMN()-COLUMN($AD$29),FALSE)*eurostat_totals[[#This Row],[2020 1]]</f>
        <v>353.89792272</v>
      </c>
      <c r="AQ217" s="120">
        <f ca="1">VLOOKUP(eurostat_totals[[#This Row],[energy carrier EUCalc]],$AE$11:$BI$24,COLUMN()-COLUMN($AD$29),FALSE)*eurostat_totals[[#This Row],[2020 1]]</f>
        <v>353.89792272</v>
      </c>
      <c r="AR217" s="117">
        <f ca="1">VLOOKUP(eurostat_totals[[#This Row],[energy carrier EUCalc]],$AE$11:$BI$24,COLUMN()-COLUMN($AD$29),FALSE)*eurostat_totals[[#This Row],[2020 1]]</f>
        <v>353.89792272</v>
      </c>
      <c r="AS217" s="117">
        <f ca="1">VLOOKUP(eurostat_totals[[#This Row],[energy carrier EUCalc]],$AE$11:$BI$24,COLUMN()-COLUMN($AD$29),FALSE)*eurostat_totals[[#This Row],[2020 1]]</f>
        <v>353.89792272</v>
      </c>
      <c r="AT217" s="117">
        <f ca="1">VLOOKUP(eurostat_totals[[#This Row],[energy carrier EUCalc]],$AE$11:$BI$24,COLUMN()-COLUMN($AD$29),FALSE)*eurostat_totals[[#This Row],[2020 1]]</f>
        <v>353.89792272</v>
      </c>
      <c r="AU217" s="117">
        <f ca="1">VLOOKUP(eurostat_totals[[#This Row],[energy carrier EUCalc]],$AE$11:$BI$24,COLUMN()-COLUMN($AD$29),FALSE)*eurostat_totals[[#This Row],[2020 1]]</f>
        <v>353.89792272</v>
      </c>
      <c r="AV217" s="117">
        <f>VLOOKUP(eurostat_totals[[#This Row],[energy carrier EUCalc]],$AE$11:$BI$24,COLUMN()-COLUMN($AD$29),FALSE)*eurostat_totals[[#This Row],[2020 1]]</f>
        <v>353.89792272</v>
      </c>
      <c r="AW217" s="117">
        <f ca="1">VLOOKUP(eurostat_totals[[#This Row],[energy carrier EUCalc]],$AE$11:$BI$24,COLUMN()-COLUMN($AD$29),FALSE)*eurostat_totals[[#This Row],[2020 1]]</f>
        <v>353.89792272</v>
      </c>
      <c r="AX217" s="117">
        <f ca="1">VLOOKUP(eurostat_totals[[#This Row],[energy carrier EUCalc]],$AE$11:$BI$24,COLUMN()-COLUMN($AD$29),FALSE)*eurostat_totals[[#This Row],[2020 1]]</f>
        <v>353.89792272</v>
      </c>
      <c r="AY217" s="117">
        <f ca="1">VLOOKUP(eurostat_totals[[#This Row],[energy carrier EUCalc]],$AE$11:$BI$24,COLUMN()-COLUMN($AD$29),FALSE)*eurostat_totals[[#This Row],[2020 1]]</f>
        <v>353.89792272</v>
      </c>
      <c r="AZ217" s="117">
        <f ca="1">VLOOKUP(eurostat_totals[[#This Row],[energy carrier EUCalc]],$AE$11:$BI$24,COLUMN()-COLUMN($AD$29),FALSE)*eurostat_totals[[#This Row],[2020 1]]</f>
        <v>353.89792272</v>
      </c>
      <c r="BA217" s="117">
        <f ca="1">VLOOKUP(eurostat_totals[[#This Row],[energy carrier EUCalc]],$AE$11:$BI$24,COLUMN()-COLUMN($AD$29),FALSE)*eurostat_totals[[#This Row],[2020 1]]</f>
        <v>353.89792272</v>
      </c>
      <c r="BB217" s="117">
        <f ca="1">VLOOKUP(eurostat_totals[[#This Row],[energy carrier EUCalc]],$AE$11:$BI$24,COLUMN()-COLUMN($AD$29),FALSE)*eurostat_totals[[#This Row],[2020 1]]</f>
        <v>353.89792272</v>
      </c>
      <c r="BC217" s="117">
        <f>VLOOKUP(eurostat_totals[[#This Row],[energy carrier EUCalc]],$AE$11:$BI$24,COLUMN()-COLUMN($AD$29),FALSE)*eurostat_totals[[#This Row],[2020 1]]</f>
        <v>353.89792272</v>
      </c>
      <c r="BD217" s="117">
        <f ca="1">VLOOKUP(eurostat_totals[[#This Row],[energy carrier EUCalc]],$AE$11:$BI$24,COLUMN()-COLUMN($AD$29),FALSE)*eurostat_totals[[#This Row],[2020 1]]</f>
        <v>353.89792272</v>
      </c>
      <c r="BE217" s="117">
        <f ca="1">VLOOKUP(eurostat_totals[[#This Row],[energy carrier EUCalc]],$AE$11:$BI$24,COLUMN()-COLUMN($AD$29),FALSE)*eurostat_totals[[#This Row],[2020 1]]</f>
        <v>353.89792272</v>
      </c>
      <c r="BF217" s="117">
        <f ca="1">VLOOKUP(eurostat_totals[[#This Row],[energy carrier EUCalc]],$AE$11:$BI$24,COLUMN()-COLUMN($AD$29),FALSE)*eurostat_totals[[#This Row],[2020 1]]</f>
        <v>353.89792272</v>
      </c>
      <c r="BG217" s="117">
        <f ca="1">VLOOKUP(eurostat_totals[[#This Row],[energy carrier EUCalc]],$AE$11:$BI$24,COLUMN()-COLUMN($AD$29),FALSE)*eurostat_totals[[#This Row],[2020 1]]</f>
        <v>353.89792272</v>
      </c>
      <c r="BH217" s="117">
        <f ca="1">VLOOKUP(eurostat_totals[[#This Row],[energy carrier EUCalc]],$AE$11:$BI$24,COLUMN()-COLUMN($AD$29),FALSE)*eurostat_totals[[#This Row],[2020 1]]</f>
        <v>353.89792272</v>
      </c>
      <c r="BI217" s="117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117" t="str">
        <f t="shared" si="125"/>
        <v>heat-solarBulgaria</v>
      </c>
      <c r="B218" s="6" t="s">
        <v>38</v>
      </c>
      <c r="C218" t="s">
        <v>19</v>
      </c>
      <c r="D218" s="120">
        <v>0</v>
      </c>
      <c r="E218" s="120">
        <v>0</v>
      </c>
      <c r="F218" s="120">
        <v>0</v>
      </c>
      <c r="G218" s="120">
        <v>0</v>
      </c>
      <c r="H218" s="120">
        <v>0</v>
      </c>
      <c r="I218" s="120">
        <v>0</v>
      </c>
      <c r="J218" s="120">
        <v>0</v>
      </c>
      <c r="K218" s="120">
        <v>0</v>
      </c>
      <c r="L218" s="120">
        <v>0</v>
      </c>
      <c r="M218" s="120">
        <v>0</v>
      </c>
      <c r="N218" s="120">
        <v>0</v>
      </c>
      <c r="O218" s="120">
        <v>0</v>
      </c>
      <c r="P218" s="120">
        <v>0</v>
      </c>
      <c r="Q218" s="120">
        <v>0</v>
      </c>
      <c r="R218" s="120">
        <v>0</v>
      </c>
      <c r="S218" s="120">
        <v>0</v>
      </c>
      <c r="T218" s="120">
        <v>0</v>
      </c>
      <c r="U218" s="120">
        <v>0</v>
      </c>
      <c r="V218" s="120">
        <v>0</v>
      </c>
      <c r="W218" s="120">
        <v>0</v>
      </c>
      <c r="X218" s="120">
        <v>75.001869999999997</v>
      </c>
      <c r="Y218" s="120">
        <v>92.505020000000002</v>
      </c>
      <c r="Z218" s="120">
        <v>95.83120000000001</v>
      </c>
      <c r="AA218" s="120">
        <v>104.16991000000002</v>
      </c>
      <c r="AB218" s="120">
        <v>109.71742</v>
      </c>
      <c r="AC218" s="120">
        <v>112.21786999999999</v>
      </c>
      <c r="AD218" s="120">
        <v>112.21786999999999</v>
      </c>
      <c r="AE218" s="120">
        <v>115.96273000000001</v>
      </c>
      <c r="AF218" s="120">
        <f t="shared" si="122"/>
        <v>119.98903600000001</v>
      </c>
      <c r="AG218" s="120">
        <f t="shared" si="123"/>
        <v>123.15286120000002</v>
      </c>
      <c r="AH218" s="120">
        <f t="shared" si="124"/>
        <v>125.83994944000003</v>
      </c>
      <c r="AI218" s="120">
        <f ca="1">VLOOKUP(eurostat_totals[[#This Row],[energy carrier EUCalc]],$AE$11:$BI$24,COLUMN()-COLUMN($AD$29),FALSE)*eurostat_totals[[#This Row],[2020 1]]</f>
        <v>125.83994944000003</v>
      </c>
      <c r="AJ218" s="120">
        <f ca="1">VLOOKUP(eurostat_totals[[#This Row],[energy carrier EUCalc]],$AE$11:$BI$24,COLUMN()-COLUMN($AD$29),FALSE)*eurostat_totals[[#This Row],[2020 1]]</f>
        <v>125.83994944000003</v>
      </c>
      <c r="AK218" s="120">
        <f ca="1">VLOOKUP(eurostat_totals[[#This Row],[energy carrier EUCalc]],$AE$11:$BI$24,COLUMN()-COLUMN($AD$29),FALSE)*eurostat_totals[[#This Row],[2020 1]]</f>
        <v>125.83994944000003</v>
      </c>
      <c r="AL218" s="120">
        <f ca="1">VLOOKUP(eurostat_totals[[#This Row],[energy carrier EUCalc]],$AE$11:$BI$24,COLUMN()-COLUMN($AD$29),FALSE)*eurostat_totals[[#This Row],[2020 1]]</f>
        <v>125.83994944000003</v>
      </c>
      <c r="AM218" s="120">
        <f ca="1">VLOOKUP(eurostat_totals[[#This Row],[energy carrier EUCalc]],$AE$11:$BI$24,COLUMN()-COLUMN($AD$29),FALSE)*eurostat_totals[[#This Row],[2020 1]]</f>
        <v>125.83994944000003</v>
      </c>
      <c r="AN218" s="120">
        <f ca="1">VLOOKUP(eurostat_totals[[#This Row],[energy carrier EUCalc]],$AE$11:$BI$24,COLUMN()-COLUMN($AD$29),FALSE)*eurostat_totals[[#This Row],[2020 1]]</f>
        <v>125.83994944000003</v>
      </c>
      <c r="AO218" s="120">
        <f>VLOOKUP(eurostat_totals[[#This Row],[energy carrier EUCalc]],$AE$11:$BI$24,COLUMN()-COLUMN($AD$29),FALSE)*eurostat_totals[[#This Row],[2020 1]]</f>
        <v>125.83994944000003</v>
      </c>
      <c r="AP218" s="120">
        <f ca="1">VLOOKUP(eurostat_totals[[#This Row],[energy carrier EUCalc]],$AE$11:$BI$24,COLUMN()-COLUMN($AD$29),FALSE)*eurostat_totals[[#This Row],[2020 1]]</f>
        <v>125.83994944000003</v>
      </c>
      <c r="AQ218" s="120">
        <f ca="1">VLOOKUP(eurostat_totals[[#This Row],[energy carrier EUCalc]],$AE$11:$BI$24,COLUMN()-COLUMN($AD$29),FALSE)*eurostat_totals[[#This Row],[2020 1]]</f>
        <v>125.83994944000003</v>
      </c>
      <c r="AR218" s="117">
        <f ca="1">VLOOKUP(eurostat_totals[[#This Row],[energy carrier EUCalc]],$AE$11:$BI$24,COLUMN()-COLUMN($AD$29),FALSE)*eurostat_totals[[#This Row],[2020 1]]</f>
        <v>125.83994944000003</v>
      </c>
      <c r="AS218" s="117">
        <f ca="1">VLOOKUP(eurostat_totals[[#This Row],[energy carrier EUCalc]],$AE$11:$BI$24,COLUMN()-COLUMN($AD$29),FALSE)*eurostat_totals[[#This Row],[2020 1]]</f>
        <v>125.83994944000003</v>
      </c>
      <c r="AT218" s="117">
        <f ca="1">VLOOKUP(eurostat_totals[[#This Row],[energy carrier EUCalc]],$AE$11:$BI$24,COLUMN()-COLUMN($AD$29),FALSE)*eurostat_totals[[#This Row],[2020 1]]</f>
        <v>125.83994944000003</v>
      </c>
      <c r="AU218" s="117">
        <f ca="1">VLOOKUP(eurostat_totals[[#This Row],[energy carrier EUCalc]],$AE$11:$BI$24,COLUMN()-COLUMN($AD$29),FALSE)*eurostat_totals[[#This Row],[2020 1]]</f>
        <v>125.83994944000003</v>
      </c>
      <c r="AV218" s="117">
        <f>VLOOKUP(eurostat_totals[[#This Row],[energy carrier EUCalc]],$AE$11:$BI$24,COLUMN()-COLUMN($AD$29),FALSE)*eurostat_totals[[#This Row],[2020 1]]</f>
        <v>125.83994944000003</v>
      </c>
      <c r="AW218" s="117">
        <f ca="1">VLOOKUP(eurostat_totals[[#This Row],[energy carrier EUCalc]],$AE$11:$BI$24,COLUMN()-COLUMN($AD$29),FALSE)*eurostat_totals[[#This Row],[2020 1]]</f>
        <v>125.83994944000003</v>
      </c>
      <c r="AX218" s="117">
        <f ca="1">VLOOKUP(eurostat_totals[[#This Row],[energy carrier EUCalc]],$AE$11:$BI$24,COLUMN()-COLUMN($AD$29),FALSE)*eurostat_totals[[#This Row],[2020 1]]</f>
        <v>125.83994944000003</v>
      </c>
      <c r="AY218" s="117">
        <f ca="1">VLOOKUP(eurostat_totals[[#This Row],[energy carrier EUCalc]],$AE$11:$BI$24,COLUMN()-COLUMN($AD$29),FALSE)*eurostat_totals[[#This Row],[2020 1]]</f>
        <v>125.83994944000003</v>
      </c>
      <c r="AZ218" s="117">
        <f ca="1">VLOOKUP(eurostat_totals[[#This Row],[energy carrier EUCalc]],$AE$11:$BI$24,COLUMN()-COLUMN($AD$29),FALSE)*eurostat_totals[[#This Row],[2020 1]]</f>
        <v>125.83994944000003</v>
      </c>
      <c r="BA218" s="117">
        <f ca="1">VLOOKUP(eurostat_totals[[#This Row],[energy carrier EUCalc]],$AE$11:$BI$24,COLUMN()-COLUMN($AD$29),FALSE)*eurostat_totals[[#This Row],[2020 1]]</f>
        <v>125.83994944000003</v>
      </c>
      <c r="BB218" s="117">
        <f ca="1">VLOOKUP(eurostat_totals[[#This Row],[energy carrier EUCalc]],$AE$11:$BI$24,COLUMN()-COLUMN($AD$29),FALSE)*eurostat_totals[[#This Row],[2020 1]]</f>
        <v>125.83994944000003</v>
      </c>
      <c r="BC218" s="117">
        <f>VLOOKUP(eurostat_totals[[#This Row],[energy carrier EUCalc]],$AE$11:$BI$24,COLUMN()-COLUMN($AD$29),FALSE)*eurostat_totals[[#This Row],[2020 1]]</f>
        <v>125.83994944000003</v>
      </c>
      <c r="BD218" s="117">
        <f ca="1">VLOOKUP(eurostat_totals[[#This Row],[energy carrier EUCalc]],$AE$11:$BI$24,COLUMN()-COLUMN($AD$29),FALSE)*eurostat_totals[[#This Row],[2020 1]]</f>
        <v>125.83994944000003</v>
      </c>
      <c r="BE218" s="117">
        <f ca="1">VLOOKUP(eurostat_totals[[#This Row],[energy carrier EUCalc]],$AE$11:$BI$24,COLUMN()-COLUMN($AD$29),FALSE)*eurostat_totals[[#This Row],[2020 1]]</f>
        <v>125.83994944000003</v>
      </c>
      <c r="BF218" s="117">
        <f ca="1">VLOOKUP(eurostat_totals[[#This Row],[energy carrier EUCalc]],$AE$11:$BI$24,COLUMN()-COLUMN($AD$29),FALSE)*eurostat_totals[[#This Row],[2020 1]]</f>
        <v>125.83994944000003</v>
      </c>
      <c r="BG218" s="117">
        <f ca="1">VLOOKUP(eurostat_totals[[#This Row],[energy carrier EUCalc]],$AE$11:$BI$24,COLUMN()-COLUMN($AD$29),FALSE)*eurostat_totals[[#This Row],[2020 1]]</f>
        <v>125.83994944000003</v>
      </c>
      <c r="BH218" s="117">
        <f ca="1">VLOOKUP(eurostat_totals[[#This Row],[energy carrier EUCalc]],$AE$11:$BI$24,COLUMN()-COLUMN($AD$29),FALSE)*eurostat_totals[[#This Row],[2020 1]]</f>
        <v>125.83994944000003</v>
      </c>
      <c r="BI218" s="117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117" t="str">
        <f t="shared" si="125"/>
        <v>heat-solarCroatia</v>
      </c>
      <c r="B219" s="6" t="s">
        <v>38</v>
      </c>
      <c r="C219" t="s">
        <v>22</v>
      </c>
      <c r="D219" s="120">
        <v>0</v>
      </c>
      <c r="E219" s="120">
        <v>0</v>
      </c>
      <c r="F219" s="120">
        <v>0</v>
      </c>
      <c r="G219" s="120">
        <v>0</v>
      </c>
      <c r="H219" s="120">
        <v>0</v>
      </c>
      <c r="I219" s="120">
        <v>0</v>
      </c>
      <c r="J219" s="120">
        <v>0</v>
      </c>
      <c r="K219" s="120">
        <v>0</v>
      </c>
      <c r="L219" s="120">
        <v>7.5013500000000004</v>
      </c>
      <c r="M219" s="120">
        <v>8.3387100000000007</v>
      </c>
      <c r="N219" s="120">
        <v>9.1644400000000008</v>
      </c>
      <c r="O219" s="120">
        <v>10.001800000000001</v>
      </c>
      <c r="P219" s="120">
        <v>11.66489</v>
      </c>
      <c r="Q219" s="120">
        <v>13.88622</v>
      </c>
      <c r="R219" s="120">
        <v>16.386670000000002</v>
      </c>
      <c r="S219" s="120">
        <v>18.608000000000001</v>
      </c>
      <c r="T219" s="120">
        <v>21.666690000000003</v>
      </c>
      <c r="U219" s="120">
        <v>26.388470000000002</v>
      </c>
      <c r="V219" s="120">
        <v>32.226730000000003</v>
      </c>
      <c r="W219" s="120">
        <v>37.227630000000005</v>
      </c>
      <c r="X219" s="120">
        <v>42.496020000000001</v>
      </c>
      <c r="Y219" s="120">
        <v>49.439130000000006</v>
      </c>
      <c r="Z219" s="120">
        <v>58.056960000000004</v>
      </c>
      <c r="AA219" s="120">
        <v>67.221400000000003</v>
      </c>
      <c r="AB219" s="120">
        <v>76.106719999999996</v>
      </c>
      <c r="AC219" s="120">
        <v>84.724550000000008</v>
      </c>
      <c r="AD219" s="120">
        <v>94.168109999999999</v>
      </c>
      <c r="AE219" s="120">
        <v>104.63511000000001</v>
      </c>
      <c r="AF219" s="120">
        <f t="shared" si="122"/>
        <v>113.95074000000001</v>
      </c>
      <c r="AG219" s="120">
        <f t="shared" si="123"/>
        <v>123.29660800000001</v>
      </c>
      <c r="AH219" s="120">
        <f t="shared" si="124"/>
        <v>132.7345856</v>
      </c>
      <c r="AI219" s="120">
        <f ca="1">VLOOKUP(eurostat_totals[[#This Row],[energy carrier EUCalc]],$AE$11:$BI$24,COLUMN()-COLUMN($AD$29),FALSE)*eurostat_totals[[#This Row],[2020 1]]</f>
        <v>132.7345856</v>
      </c>
      <c r="AJ219" s="120">
        <f ca="1">VLOOKUP(eurostat_totals[[#This Row],[energy carrier EUCalc]],$AE$11:$BI$24,COLUMN()-COLUMN($AD$29),FALSE)*eurostat_totals[[#This Row],[2020 1]]</f>
        <v>132.7345856</v>
      </c>
      <c r="AK219" s="120">
        <f ca="1">VLOOKUP(eurostat_totals[[#This Row],[energy carrier EUCalc]],$AE$11:$BI$24,COLUMN()-COLUMN($AD$29),FALSE)*eurostat_totals[[#This Row],[2020 1]]</f>
        <v>132.7345856</v>
      </c>
      <c r="AL219" s="120">
        <f ca="1">VLOOKUP(eurostat_totals[[#This Row],[energy carrier EUCalc]],$AE$11:$BI$24,COLUMN()-COLUMN($AD$29),FALSE)*eurostat_totals[[#This Row],[2020 1]]</f>
        <v>132.7345856</v>
      </c>
      <c r="AM219" s="120">
        <f ca="1">VLOOKUP(eurostat_totals[[#This Row],[energy carrier EUCalc]],$AE$11:$BI$24,COLUMN()-COLUMN($AD$29),FALSE)*eurostat_totals[[#This Row],[2020 1]]</f>
        <v>132.7345856</v>
      </c>
      <c r="AN219" s="120">
        <f ca="1">VLOOKUP(eurostat_totals[[#This Row],[energy carrier EUCalc]],$AE$11:$BI$24,COLUMN()-COLUMN($AD$29),FALSE)*eurostat_totals[[#This Row],[2020 1]]</f>
        <v>132.7345856</v>
      </c>
      <c r="AO219" s="120">
        <f>VLOOKUP(eurostat_totals[[#This Row],[energy carrier EUCalc]],$AE$11:$BI$24,COLUMN()-COLUMN($AD$29),FALSE)*eurostat_totals[[#This Row],[2020 1]]</f>
        <v>132.7345856</v>
      </c>
      <c r="AP219" s="120">
        <f ca="1">VLOOKUP(eurostat_totals[[#This Row],[energy carrier EUCalc]],$AE$11:$BI$24,COLUMN()-COLUMN($AD$29),FALSE)*eurostat_totals[[#This Row],[2020 1]]</f>
        <v>132.7345856</v>
      </c>
      <c r="AQ219" s="120">
        <f ca="1">VLOOKUP(eurostat_totals[[#This Row],[energy carrier EUCalc]],$AE$11:$BI$24,COLUMN()-COLUMN($AD$29),FALSE)*eurostat_totals[[#This Row],[2020 1]]</f>
        <v>132.7345856</v>
      </c>
      <c r="AR219" s="117">
        <f ca="1">VLOOKUP(eurostat_totals[[#This Row],[energy carrier EUCalc]],$AE$11:$BI$24,COLUMN()-COLUMN($AD$29),FALSE)*eurostat_totals[[#This Row],[2020 1]]</f>
        <v>132.7345856</v>
      </c>
      <c r="AS219" s="117">
        <f ca="1">VLOOKUP(eurostat_totals[[#This Row],[energy carrier EUCalc]],$AE$11:$BI$24,COLUMN()-COLUMN($AD$29),FALSE)*eurostat_totals[[#This Row],[2020 1]]</f>
        <v>132.7345856</v>
      </c>
      <c r="AT219" s="117">
        <f ca="1">VLOOKUP(eurostat_totals[[#This Row],[energy carrier EUCalc]],$AE$11:$BI$24,COLUMN()-COLUMN($AD$29),FALSE)*eurostat_totals[[#This Row],[2020 1]]</f>
        <v>132.7345856</v>
      </c>
      <c r="AU219" s="117">
        <f ca="1">VLOOKUP(eurostat_totals[[#This Row],[energy carrier EUCalc]],$AE$11:$BI$24,COLUMN()-COLUMN($AD$29),FALSE)*eurostat_totals[[#This Row],[2020 1]]</f>
        <v>132.7345856</v>
      </c>
      <c r="AV219" s="117">
        <f>VLOOKUP(eurostat_totals[[#This Row],[energy carrier EUCalc]],$AE$11:$BI$24,COLUMN()-COLUMN($AD$29),FALSE)*eurostat_totals[[#This Row],[2020 1]]</f>
        <v>132.7345856</v>
      </c>
      <c r="AW219" s="117">
        <f ca="1">VLOOKUP(eurostat_totals[[#This Row],[energy carrier EUCalc]],$AE$11:$BI$24,COLUMN()-COLUMN($AD$29),FALSE)*eurostat_totals[[#This Row],[2020 1]]</f>
        <v>132.7345856</v>
      </c>
      <c r="AX219" s="117">
        <f ca="1">VLOOKUP(eurostat_totals[[#This Row],[energy carrier EUCalc]],$AE$11:$BI$24,COLUMN()-COLUMN($AD$29),FALSE)*eurostat_totals[[#This Row],[2020 1]]</f>
        <v>132.7345856</v>
      </c>
      <c r="AY219" s="117">
        <f ca="1">VLOOKUP(eurostat_totals[[#This Row],[energy carrier EUCalc]],$AE$11:$BI$24,COLUMN()-COLUMN($AD$29),FALSE)*eurostat_totals[[#This Row],[2020 1]]</f>
        <v>132.7345856</v>
      </c>
      <c r="AZ219" s="117">
        <f ca="1">VLOOKUP(eurostat_totals[[#This Row],[energy carrier EUCalc]],$AE$11:$BI$24,COLUMN()-COLUMN($AD$29),FALSE)*eurostat_totals[[#This Row],[2020 1]]</f>
        <v>132.7345856</v>
      </c>
      <c r="BA219" s="117">
        <f ca="1">VLOOKUP(eurostat_totals[[#This Row],[energy carrier EUCalc]],$AE$11:$BI$24,COLUMN()-COLUMN($AD$29),FALSE)*eurostat_totals[[#This Row],[2020 1]]</f>
        <v>132.7345856</v>
      </c>
      <c r="BB219" s="117">
        <f ca="1">VLOOKUP(eurostat_totals[[#This Row],[energy carrier EUCalc]],$AE$11:$BI$24,COLUMN()-COLUMN($AD$29),FALSE)*eurostat_totals[[#This Row],[2020 1]]</f>
        <v>132.7345856</v>
      </c>
      <c r="BC219" s="117">
        <f>VLOOKUP(eurostat_totals[[#This Row],[energy carrier EUCalc]],$AE$11:$BI$24,COLUMN()-COLUMN($AD$29),FALSE)*eurostat_totals[[#This Row],[2020 1]]</f>
        <v>132.7345856</v>
      </c>
      <c r="BD219" s="117">
        <f ca="1">VLOOKUP(eurostat_totals[[#This Row],[energy carrier EUCalc]],$AE$11:$BI$24,COLUMN()-COLUMN($AD$29),FALSE)*eurostat_totals[[#This Row],[2020 1]]</f>
        <v>132.7345856</v>
      </c>
      <c r="BE219" s="117">
        <f ca="1">VLOOKUP(eurostat_totals[[#This Row],[energy carrier EUCalc]],$AE$11:$BI$24,COLUMN()-COLUMN($AD$29),FALSE)*eurostat_totals[[#This Row],[2020 1]]</f>
        <v>132.7345856</v>
      </c>
      <c r="BF219" s="117">
        <f ca="1">VLOOKUP(eurostat_totals[[#This Row],[energy carrier EUCalc]],$AE$11:$BI$24,COLUMN()-COLUMN($AD$29),FALSE)*eurostat_totals[[#This Row],[2020 1]]</f>
        <v>132.7345856</v>
      </c>
      <c r="BG219" s="117">
        <f ca="1">VLOOKUP(eurostat_totals[[#This Row],[energy carrier EUCalc]],$AE$11:$BI$24,COLUMN()-COLUMN($AD$29),FALSE)*eurostat_totals[[#This Row],[2020 1]]</f>
        <v>132.7345856</v>
      </c>
      <c r="BH219" s="117">
        <f ca="1">VLOOKUP(eurostat_totals[[#This Row],[energy carrier EUCalc]],$AE$11:$BI$24,COLUMN()-COLUMN($AD$29),FALSE)*eurostat_totals[[#This Row],[2020 1]]</f>
        <v>132.7345856</v>
      </c>
      <c r="BI219" s="117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117" t="str">
        <f t="shared" si="125"/>
        <v>heat-solarCyprus</v>
      </c>
      <c r="B220" s="6" t="s">
        <v>38</v>
      </c>
      <c r="C220" t="s">
        <v>28</v>
      </c>
      <c r="D220" s="120">
        <v>0</v>
      </c>
      <c r="E220" s="120">
        <v>0</v>
      </c>
      <c r="F220" s="120">
        <v>0</v>
      </c>
      <c r="G220" s="120">
        <v>0</v>
      </c>
      <c r="H220" s="120">
        <v>0</v>
      </c>
      <c r="I220" s="120">
        <v>0</v>
      </c>
      <c r="J220" s="120">
        <v>0</v>
      </c>
      <c r="K220" s="120">
        <v>0</v>
      </c>
      <c r="L220" s="120">
        <v>0</v>
      </c>
      <c r="M220" s="120">
        <v>0</v>
      </c>
      <c r="N220" s="120">
        <v>0</v>
      </c>
      <c r="O220" s="120">
        <v>0</v>
      </c>
      <c r="P220" s="120">
        <v>0</v>
      </c>
      <c r="Q220" s="120">
        <v>0</v>
      </c>
      <c r="R220" s="120">
        <v>0</v>
      </c>
      <c r="S220" s="120">
        <v>409.44578000000007</v>
      </c>
      <c r="T220" s="120">
        <v>429.71687000000003</v>
      </c>
      <c r="U220" s="120">
        <v>531.10721000000001</v>
      </c>
      <c r="V220" s="120">
        <v>554.16949999999997</v>
      </c>
      <c r="W220" s="120">
        <v>572.49838</v>
      </c>
      <c r="X220" s="120">
        <v>600.82906000000003</v>
      </c>
      <c r="Y220" s="120">
        <v>619.72780999999998</v>
      </c>
      <c r="Z220" s="120">
        <v>637.49845000000005</v>
      </c>
      <c r="AA220" s="120">
        <v>649.44245999999998</v>
      </c>
      <c r="AB220" s="120">
        <v>660.28162000000009</v>
      </c>
      <c r="AC220" s="120">
        <v>670.83002999999997</v>
      </c>
      <c r="AD220" s="120">
        <v>681.66919000000007</v>
      </c>
      <c r="AE220" s="120">
        <v>694.12491999999997</v>
      </c>
      <c r="AF220" s="120">
        <f t="shared" si="122"/>
        <v>705.45021399999996</v>
      </c>
      <c r="AG220" s="120">
        <f t="shared" si="123"/>
        <v>716.65176479999991</v>
      </c>
      <c r="AH220" s="120">
        <f t="shared" si="124"/>
        <v>727.92579375999992</v>
      </c>
      <c r="AI220" s="120">
        <f ca="1">VLOOKUP(eurostat_totals[[#This Row],[energy carrier EUCalc]],$AE$11:$BI$24,COLUMN()-COLUMN($AD$29),FALSE)*eurostat_totals[[#This Row],[2020 1]]</f>
        <v>727.92579375999992</v>
      </c>
      <c r="AJ220" s="120">
        <f ca="1">VLOOKUP(eurostat_totals[[#This Row],[energy carrier EUCalc]],$AE$11:$BI$24,COLUMN()-COLUMN($AD$29),FALSE)*eurostat_totals[[#This Row],[2020 1]]</f>
        <v>727.92579375999992</v>
      </c>
      <c r="AK220" s="120">
        <f ca="1">VLOOKUP(eurostat_totals[[#This Row],[energy carrier EUCalc]],$AE$11:$BI$24,COLUMN()-COLUMN($AD$29),FALSE)*eurostat_totals[[#This Row],[2020 1]]</f>
        <v>727.92579375999992</v>
      </c>
      <c r="AL220" s="120">
        <f ca="1">VLOOKUP(eurostat_totals[[#This Row],[energy carrier EUCalc]],$AE$11:$BI$24,COLUMN()-COLUMN($AD$29),FALSE)*eurostat_totals[[#This Row],[2020 1]]</f>
        <v>727.92579375999992</v>
      </c>
      <c r="AM220" s="120">
        <f ca="1">VLOOKUP(eurostat_totals[[#This Row],[energy carrier EUCalc]],$AE$11:$BI$24,COLUMN()-COLUMN($AD$29),FALSE)*eurostat_totals[[#This Row],[2020 1]]</f>
        <v>727.92579375999992</v>
      </c>
      <c r="AN220" s="120">
        <f ca="1">VLOOKUP(eurostat_totals[[#This Row],[energy carrier EUCalc]],$AE$11:$BI$24,COLUMN()-COLUMN($AD$29),FALSE)*eurostat_totals[[#This Row],[2020 1]]</f>
        <v>727.92579375999992</v>
      </c>
      <c r="AO220" s="120">
        <f>VLOOKUP(eurostat_totals[[#This Row],[energy carrier EUCalc]],$AE$11:$BI$24,COLUMN()-COLUMN($AD$29),FALSE)*eurostat_totals[[#This Row],[2020 1]]</f>
        <v>727.92579375999992</v>
      </c>
      <c r="AP220" s="120">
        <f ca="1">VLOOKUP(eurostat_totals[[#This Row],[energy carrier EUCalc]],$AE$11:$BI$24,COLUMN()-COLUMN($AD$29),FALSE)*eurostat_totals[[#This Row],[2020 1]]</f>
        <v>727.92579375999992</v>
      </c>
      <c r="AQ220" s="120">
        <f ca="1">VLOOKUP(eurostat_totals[[#This Row],[energy carrier EUCalc]],$AE$11:$BI$24,COLUMN()-COLUMN($AD$29),FALSE)*eurostat_totals[[#This Row],[2020 1]]</f>
        <v>727.92579375999992</v>
      </c>
      <c r="AR220" s="117">
        <f ca="1">VLOOKUP(eurostat_totals[[#This Row],[energy carrier EUCalc]],$AE$11:$BI$24,COLUMN()-COLUMN($AD$29),FALSE)*eurostat_totals[[#This Row],[2020 1]]</f>
        <v>727.92579375999992</v>
      </c>
      <c r="AS220" s="117">
        <f ca="1">VLOOKUP(eurostat_totals[[#This Row],[energy carrier EUCalc]],$AE$11:$BI$24,COLUMN()-COLUMN($AD$29),FALSE)*eurostat_totals[[#This Row],[2020 1]]</f>
        <v>727.92579375999992</v>
      </c>
      <c r="AT220" s="117">
        <f ca="1">VLOOKUP(eurostat_totals[[#This Row],[energy carrier EUCalc]],$AE$11:$BI$24,COLUMN()-COLUMN($AD$29),FALSE)*eurostat_totals[[#This Row],[2020 1]]</f>
        <v>727.92579375999992</v>
      </c>
      <c r="AU220" s="117">
        <f ca="1">VLOOKUP(eurostat_totals[[#This Row],[energy carrier EUCalc]],$AE$11:$BI$24,COLUMN()-COLUMN($AD$29),FALSE)*eurostat_totals[[#This Row],[2020 1]]</f>
        <v>727.92579375999992</v>
      </c>
      <c r="AV220" s="117">
        <f>VLOOKUP(eurostat_totals[[#This Row],[energy carrier EUCalc]],$AE$11:$BI$24,COLUMN()-COLUMN($AD$29),FALSE)*eurostat_totals[[#This Row],[2020 1]]</f>
        <v>727.92579375999992</v>
      </c>
      <c r="AW220" s="117">
        <f ca="1">VLOOKUP(eurostat_totals[[#This Row],[energy carrier EUCalc]],$AE$11:$BI$24,COLUMN()-COLUMN($AD$29),FALSE)*eurostat_totals[[#This Row],[2020 1]]</f>
        <v>727.92579375999992</v>
      </c>
      <c r="AX220" s="117">
        <f ca="1">VLOOKUP(eurostat_totals[[#This Row],[energy carrier EUCalc]],$AE$11:$BI$24,COLUMN()-COLUMN($AD$29),FALSE)*eurostat_totals[[#This Row],[2020 1]]</f>
        <v>727.92579375999992</v>
      </c>
      <c r="AY220" s="117">
        <f ca="1">VLOOKUP(eurostat_totals[[#This Row],[energy carrier EUCalc]],$AE$11:$BI$24,COLUMN()-COLUMN($AD$29),FALSE)*eurostat_totals[[#This Row],[2020 1]]</f>
        <v>727.92579375999992</v>
      </c>
      <c r="AZ220" s="117">
        <f ca="1">VLOOKUP(eurostat_totals[[#This Row],[energy carrier EUCalc]],$AE$11:$BI$24,COLUMN()-COLUMN($AD$29),FALSE)*eurostat_totals[[#This Row],[2020 1]]</f>
        <v>727.92579375999992</v>
      </c>
      <c r="BA220" s="117">
        <f ca="1">VLOOKUP(eurostat_totals[[#This Row],[energy carrier EUCalc]],$AE$11:$BI$24,COLUMN()-COLUMN($AD$29),FALSE)*eurostat_totals[[#This Row],[2020 1]]</f>
        <v>727.92579375999992</v>
      </c>
      <c r="BB220" s="117">
        <f ca="1">VLOOKUP(eurostat_totals[[#This Row],[energy carrier EUCalc]],$AE$11:$BI$24,COLUMN()-COLUMN($AD$29),FALSE)*eurostat_totals[[#This Row],[2020 1]]</f>
        <v>727.92579375999992</v>
      </c>
      <c r="BC220" s="117">
        <f>VLOOKUP(eurostat_totals[[#This Row],[energy carrier EUCalc]],$AE$11:$BI$24,COLUMN()-COLUMN($AD$29),FALSE)*eurostat_totals[[#This Row],[2020 1]]</f>
        <v>727.92579375999992</v>
      </c>
      <c r="BD220" s="117">
        <f ca="1">VLOOKUP(eurostat_totals[[#This Row],[energy carrier EUCalc]],$AE$11:$BI$24,COLUMN()-COLUMN($AD$29),FALSE)*eurostat_totals[[#This Row],[2020 1]]</f>
        <v>727.92579375999992</v>
      </c>
      <c r="BE220" s="117">
        <f ca="1">VLOOKUP(eurostat_totals[[#This Row],[energy carrier EUCalc]],$AE$11:$BI$24,COLUMN()-COLUMN($AD$29),FALSE)*eurostat_totals[[#This Row],[2020 1]]</f>
        <v>727.92579375999992</v>
      </c>
      <c r="BF220" s="117">
        <f ca="1">VLOOKUP(eurostat_totals[[#This Row],[energy carrier EUCalc]],$AE$11:$BI$24,COLUMN()-COLUMN($AD$29),FALSE)*eurostat_totals[[#This Row],[2020 1]]</f>
        <v>727.92579375999992</v>
      </c>
      <c r="BG220" s="117">
        <f ca="1">VLOOKUP(eurostat_totals[[#This Row],[energy carrier EUCalc]],$AE$11:$BI$24,COLUMN()-COLUMN($AD$29),FALSE)*eurostat_totals[[#This Row],[2020 1]]</f>
        <v>727.92579375999992</v>
      </c>
      <c r="BH220" s="117">
        <f ca="1">VLOOKUP(eurostat_totals[[#This Row],[energy carrier EUCalc]],$AE$11:$BI$24,COLUMN()-COLUMN($AD$29),FALSE)*eurostat_totals[[#This Row],[2020 1]]</f>
        <v>727.92579375999992</v>
      </c>
      <c r="BI220" s="117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117" t="str">
        <f t="shared" si="125"/>
        <v>heat-solarCzech Republic</v>
      </c>
      <c r="B221" s="6" t="s">
        <v>38</v>
      </c>
      <c r="C221" t="s">
        <v>13</v>
      </c>
      <c r="D221" s="120">
        <v>0</v>
      </c>
      <c r="E221" s="120">
        <v>0</v>
      </c>
      <c r="F221" s="120">
        <v>0</v>
      </c>
      <c r="G221" s="120">
        <v>0</v>
      </c>
      <c r="H221" s="120">
        <v>0</v>
      </c>
      <c r="I221" s="120">
        <v>0</v>
      </c>
      <c r="J221" s="120">
        <v>0</v>
      </c>
      <c r="K221" s="120">
        <v>0</v>
      </c>
      <c r="L221" s="120">
        <v>0</v>
      </c>
      <c r="M221" s="120">
        <v>0</v>
      </c>
      <c r="N221" s="120">
        <v>0</v>
      </c>
      <c r="O221" s="120">
        <v>0</v>
      </c>
      <c r="P221" s="120">
        <v>0</v>
      </c>
      <c r="Q221" s="120">
        <v>16.10755</v>
      </c>
      <c r="R221" s="120">
        <v>18.049760000000003</v>
      </c>
      <c r="S221" s="120">
        <v>21.666690000000003</v>
      </c>
      <c r="T221" s="120">
        <v>27.225830000000006</v>
      </c>
      <c r="U221" s="120">
        <v>34.168940000000006</v>
      </c>
      <c r="V221" s="120">
        <v>42.77514</v>
      </c>
      <c r="W221" s="120">
        <v>57.2196</v>
      </c>
      <c r="X221" s="120">
        <v>79.444530000000015</v>
      </c>
      <c r="Y221" s="120">
        <v>98.610770000000002</v>
      </c>
      <c r="Z221" s="120">
        <v>122.49879</v>
      </c>
      <c r="AA221" s="120">
        <v>138.33885000000001</v>
      </c>
      <c r="AB221" s="120">
        <v>149.72462000000002</v>
      </c>
      <c r="AC221" s="120">
        <v>160.83127000000002</v>
      </c>
      <c r="AD221" s="120">
        <v>170.55395000000001</v>
      </c>
      <c r="AE221" s="120">
        <v>179.43927000000002</v>
      </c>
      <c r="AF221" s="120">
        <f t="shared" si="122"/>
        <v>190.82736600000004</v>
      </c>
      <c r="AG221" s="120">
        <f t="shared" si="123"/>
        <v>201.32506920000006</v>
      </c>
      <c r="AH221" s="120">
        <f t="shared" si="124"/>
        <v>211.64515904000007</v>
      </c>
      <c r="AI221" s="120">
        <f ca="1">VLOOKUP(eurostat_totals[[#This Row],[energy carrier EUCalc]],$AE$11:$BI$24,COLUMN()-COLUMN($AD$29),FALSE)*eurostat_totals[[#This Row],[2020 1]]</f>
        <v>211.64515904000007</v>
      </c>
      <c r="AJ221" s="120">
        <f ca="1">VLOOKUP(eurostat_totals[[#This Row],[energy carrier EUCalc]],$AE$11:$BI$24,COLUMN()-COLUMN($AD$29),FALSE)*eurostat_totals[[#This Row],[2020 1]]</f>
        <v>211.64515904000007</v>
      </c>
      <c r="AK221" s="120">
        <f ca="1">VLOOKUP(eurostat_totals[[#This Row],[energy carrier EUCalc]],$AE$11:$BI$24,COLUMN()-COLUMN($AD$29),FALSE)*eurostat_totals[[#This Row],[2020 1]]</f>
        <v>211.64515904000007</v>
      </c>
      <c r="AL221" s="120">
        <f ca="1">VLOOKUP(eurostat_totals[[#This Row],[energy carrier EUCalc]],$AE$11:$BI$24,COLUMN()-COLUMN($AD$29),FALSE)*eurostat_totals[[#This Row],[2020 1]]</f>
        <v>211.64515904000007</v>
      </c>
      <c r="AM221" s="120">
        <f ca="1">VLOOKUP(eurostat_totals[[#This Row],[energy carrier EUCalc]],$AE$11:$BI$24,COLUMN()-COLUMN($AD$29),FALSE)*eurostat_totals[[#This Row],[2020 1]]</f>
        <v>211.64515904000007</v>
      </c>
      <c r="AN221" s="120">
        <f ca="1">VLOOKUP(eurostat_totals[[#This Row],[energy carrier EUCalc]],$AE$11:$BI$24,COLUMN()-COLUMN($AD$29),FALSE)*eurostat_totals[[#This Row],[2020 1]]</f>
        <v>211.64515904000007</v>
      </c>
      <c r="AO221" s="120">
        <f>VLOOKUP(eurostat_totals[[#This Row],[energy carrier EUCalc]],$AE$11:$BI$24,COLUMN()-COLUMN($AD$29),FALSE)*eurostat_totals[[#This Row],[2020 1]]</f>
        <v>211.64515904000007</v>
      </c>
      <c r="AP221" s="120">
        <f ca="1">VLOOKUP(eurostat_totals[[#This Row],[energy carrier EUCalc]],$AE$11:$BI$24,COLUMN()-COLUMN($AD$29),FALSE)*eurostat_totals[[#This Row],[2020 1]]</f>
        <v>211.64515904000007</v>
      </c>
      <c r="AQ221" s="120">
        <f ca="1">VLOOKUP(eurostat_totals[[#This Row],[energy carrier EUCalc]],$AE$11:$BI$24,COLUMN()-COLUMN($AD$29),FALSE)*eurostat_totals[[#This Row],[2020 1]]</f>
        <v>211.64515904000007</v>
      </c>
      <c r="AR221" s="117">
        <f ca="1">VLOOKUP(eurostat_totals[[#This Row],[energy carrier EUCalc]],$AE$11:$BI$24,COLUMN()-COLUMN($AD$29),FALSE)*eurostat_totals[[#This Row],[2020 1]]</f>
        <v>211.64515904000007</v>
      </c>
      <c r="AS221" s="117">
        <f ca="1">VLOOKUP(eurostat_totals[[#This Row],[energy carrier EUCalc]],$AE$11:$BI$24,COLUMN()-COLUMN($AD$29),FALSE)*eurostat_totals[[#This Row],[2020 1]]</f>
        <v>211.64515904000007</v>
      </c>
      <c r="AT221" s="117">
        <f ca="1">VLOOKUP(eurostat_totals[[#This Row],[energy carrier EUCalc]],$AE$11:$BI$24,COLUMN()-COLUMN($AD$29),FALSE)*eurostat_totals[[#This Row],[2020 1]]</f>
        <v>211.64515904000007</v>
      </c>
      <c r="AU221" s="117">
        <f ca="1">VLOOKUP(eurostat_totals[[#This Row],[energy carrier EUCalc]],$AE$11:$BI$24,COLUMN()-COLUMN($AD$29),FALSE)*eurostat_totals[[#This Row],[2020 1]]</f>
        <v>211.64515904000007</v>
      </c>
      <c r="AV221" s="117">
        <f>VLOOKUP(eurostat_totals[[#This Row],[energy carrier EUCalc]],$AE$11:$BI$24,COLUMN()-COLUMN($AD$29),FALSE)*eurostat_totals[[#This Row],[2020 1]]</f>
        <v>211.64515904000007</v>
      </c>
      <c r="AW221" s="117">
        <f ca="1">VLOOKUP(eurostat_totals[[#This Row],[energy carrier EUCalc]],$AE$11:$BI$24,COLUMN()-COLUMN($AD$29),FALSE)*eurostat_totals[[#This Row],[2020 1]]</f>
        <v>211.64515904000007</v>
      </c>
      <c r="AX221" s="117">
        <f ca="1">VLOOKUP(eurostat_totals[[#This Row],[energy carrier EUCalc]],$AE$11:$BI$24,COLUMN()-COLUMN($AD$29),FALSE)*eurostat_totals[[#This Row],[2020 1]]</f>
        <v>211.64515904000007</v>
      </c>
      <c r="AY221" s="117">
        <f ca="1">VLOOKUP(eurostat_totals[[#This Row],[energy carrier EUCalc]],$AE$11:$BI$24,COLUMN()-COLUMN($AD$29),FALSE)*eurostat_totals[[#This Row],[2020 1]]</f>
        <v>211.64515904000007</v>
      </c>
      <c r="AZ221" s="117">
        <f ca="1">VLOOKUP(eurostat_totals[[#This Row],[energy carrier EUCalc]],$AE$11:$BI$24,COLUMN()-COLUMN($AD$29),FALSE)*eurostat_totals[[#This Row],[2020 1]]</f>
        <v>211.64515904000007</v>
      </c>
      <c r="BA221" s="117">
        <f ca="1">VLOOKUP(eurostat_totals[[#This Row],[energy carrier EUCalc]],$AE$11:$BI$24,COLUMN()-COLUMN($AD$29),FALSE)*eurostat_totals[[#This Row],[2020 1]]</f>
        <v>211.64515904000007</v>
      </c>
      <c r="BB221" s="117">
        <f ca="1">VLOOKUP(eurostat_totals[[#This Row],[energy carrier EUCalc]],$AE$11:$BI$24,COLUMN()-COLUMN($AD$29),FALSE)*eurostat_totals[[#This Row],[2020 1]]</f>
        <v>211.64515904000007</v>
      </c>
      <c r="BC221" s="117">
        <f>VLOOKUP(eurostat_totals[[#This Row],[energy carrier EUCalc]],$AE$11:$BI$24,COLUMN()-COLUMN($AD$29),FALSE)*eurostat_totals[[#This Row],[2020 1]]</f>
        <v>211.64515904000007</v>
      </c>
      <c r="BD221" s="117">
        <f ca="1">VLOOKUP(eurostat_totals[[#This Row],[energy carrier EUCalc]],$AE$11:$BI$24,COLUMN()-COLUMN($AD$29),FALSE)*eurostat_totals[[#This Row],[2020 1]]</f>
        <v>211.64515904000007</v>
      </c>
      <c r="BE221" s="117">
        <f ca="1">VLOOKUP(eurostat_totals[[#This Row],[energy carrier EUCalc]],$AE$11:$BI$24,COLUMN()-COLUMN($AD$29),FALSE)*eurostat_totals[[#This Row],[2020 1]]</f>
        <v>211.64515904000007</v>
      </c>
      <c r="BF221" s="117">
        <f ca="1">VLOOKUP(eurostat_totals[[#This Row],[energy carrier EUCalc]],$AE$11:$BI$24,COLUMN()-COLUMN($AD$29),FALSE)*eurostat_totals[[#This Row],[2020 1]]</f>
        <v>211.64515904000007</v>
      </c>
      <c r="BG221" s="117">
        <f ca="1">VLOOKUP(eurostat_totals[[#This Row],[energy carrier EUCalc]],$AE$11:$BI$24,COLUMN()-COLUMN($AD$29),FALSE)*eurostat_totals[[#This Row],[2020 1]]</f>
        <v>211.64515904000007</v>
      </c>
      <c r="BH221" s="117">
        <f ca="1">VLOOKUP(eurostat_totals[[#This Row],[energy carrier EUCalc]],$AE$11:$BI$24,COLUMN()-COLUMN($AD$29),FALSE)*eurostat_totals[[#This Row],[2020 1]]</f>
        <v>211.64515904000007</v>
      </c>
      <c r="BI221" s="117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117" t="str">
        <f t="shared" si="125"/>
        <v>heat-solarDenmark</v>
      </c>
      <c r="B222" s="6" t="s">
        <v>38</v>
      </c>
      <c r="C222" t="s">
        <v>17</v>
      </c>
      <c r="D222" s="120">
        <v>22.224930000000001</v>
      </c>
      <c r="E222" s="120">
        <v>26.946710000000003</v>
      </c>
      <c r="F222" s="120">
        <v>31.38937</v>
      </c>
      <c r="G222" s="120">
        <v>36.390270000000001</v>
      </c>
      <c r="H222" s="120">
        <v>42.216900000000003</v>
      </c>
      <c r="I222" s="120">
        <v>48.613399999999999</v>
      </c>
      <c r="J222" s="120">
        <v>58.894320000000008</v>
      </c>
      <c r="K222" s="120">
        <v>61.941380000000002</v>
      </c>
      <c r="L222" s="120">
        <v>67.500520000000009</v>
      </c>
      <c r="M222" s="120">
        <v>70.280090000000001</v>
      </c>
      <c r="N222" s="120">
        <v>73.606269999999995</v>
      </c>
      <c r="O222" s="120">
        <v>75.280990000000003</v>
      </c>
      <c r="P222" s="120">
        <v>76.664960000000008</v>
      </c>
      <c r="Q222" s="120">
        <v>78.328050000000005</v>
      </c>
      <c r="R222" s="120">
        <v>81.386740000000003</v>
      </c>
      <c r="S222" s="120">
        <v>86.666760000000011</v>
      </c>
      <c r="T222" s="120">
        <v>92.505020000000002</v>
      </c>
      <c r="U222" s="120">
        <v>99.448130000000006</v>
      </c>
      <c r="V222" s="120">
        <v>106.94948000000001</v>
      </c>
      <c r="W222" s="120">
        <v>115.27656000000002</v>
      </c>
      <c r="X222" s="120">
        <v>122.21967000000001</v>
      </c>
      <c r="Y222" s="120">
        <v>122.21967000000001</v>
      </c>
      <c r="Z222" s="120">
        <v>126.11572</v>
      </c>
      <c r="AA222" s="120">
        <v>130.27926000000002</v>
      </c>
      <c r="AB222" s="120">
        <v>133.33795000000001</v>
      </c>
      <c r="AC222" s="120">
        <v>137.11770000000001</v>
      </c>
      <c r="AD222" s="120">
        <v>139.03665000000001</v>
      </c>
      <c r="AE222" s="120">
        <v>140.94397000000001</v>
      </c>
      <c r="AF222" s="120">
        <f t="shared" ref="AF222:AF285" si="126">AE222+(AE222-Z222)/5</f>
        <v>143.90962000000002</v>
      </c>
      <c r="AG222" s="120">
        <f t="shared" ref="AG222:AG285" si="127">AF222+(AF222-AA222)/5</f>
        <v>146.63569200000001</v>
      </c>
      <c r="AH222" s="120">
        <f t="shared" ref="AH222:AH285" si="128">AG222+(AG222-AB222)/5</f>
        <v>149.29524040000001</v>
      </c>
      <c r="AI222" s="120">
        <f ca="1">VLOOKUP(eurostat_totals[[#This Row],[energy carrier EUCalc]],$AE$11:$BI$24,COLUMN()-COLUMN($AD$29),FALSE)*eurostat_totals[[#This Row],[2020 1]]</f>
        <v>149.29524040000001</v>
      </c>
      <c r="AJ222" s="120">
        <f ca="1">VLOOKUP(eurostat_totals[[#This Row],[energy carrier EUCalc]],$AE$11:$BI$24,COLUMN()-COLUMN($AD$29),FALSE)*eurostat_totals[[#This Row],[2020 1]]</f>
        <v>149.29524040000001</v>
      </c>
      <c r="AK222" s="120">
        <f ca="1">VLOOKUP(eurostat_totals[[#This Row],[energy carrier EUCalc]],$AE$11:$BI$24,COLUMN()-COLUMN($AD$29),FALSE)*eurostat_totals[[#This Row],[2020 1]]</f>
        <v>149.29524040000001</v>
      </c>
      <c r="AL222" s="120">
        <f ca="1">VLOOKUP(eurostat_totals[[#This Row],[energy carrier EUCalc]],$AE$11:$BI$24,COLUMN()-COLUMN($AD$29),FALSE)*eurostat_totals[[#This Row],[2020 1]]</f>
        <v>149.29524040000001</v>
      </c>
      <c r="AM222" s="120">
        <f ca="1">VLOOKUP(eurostat_totals[[#This Row],[energy carrier EUCalc]],$AE$11:$BI$24,COLUMN()-COLUMN($AD$29),FALSE)*eurostat_totals[[#This Row],[2020 1]]</f>
        <v>149.29524040000001</v>
      </c>
      <c r="AN222" s="120">
        <f ca="1">VLOOKUP(eurostat_totals[[#This Row],[energy carrier EUCalc]],$AE$11:$BI$24,COLUMN()-COLUMN($AD$29),FALSE)*eurostat_totals[[#This Row],[2020 1]]</f>
        <v>149.29524040000001</v>
      </c>
      <c r="AO222" s="120">
        <f>VLOOKUP(eurostat_totals[[#This Row],[energy carrier EUCalc]],$AE$11:$BI$24,COLUMN()-COLUMN($AD$29),FALSE)*eurostat_totals[[#This Row],[2020 1]]</f>
        <v>149.29524040000001</v>
      </c>
      <c r="AP222" s="120">
        <f ca="1">VLOOKUP(eurostat_totals[[#This Row],[energy carrier EUCalc]],$AE$11:$BI$24,COLUMN()-COLUMN($AD$29),FALSE)*eurostat_totals[[#This Row],[2020 1]]</f>
        <v>149.29524040000001</v>
      </c>
      <c r="AQ222" s="120">
        <f ca="1">VLOOKUP(eurostat_totals[[#This Row],[energy carrier EUCalc]],$AE$11:$BI$24,COLUMN()-COLUMN($AD$29),FALSE)*eurostat_totals[[#This Row],[2020 1]]</f>
        <v>149.29524040000001</v>
      </c>
      <c r="AR222" s="117">
        <f ca="1">VLOOKUP(eurostat_totals[[#This Row],[energy carrier EUCalc]],$AE$11:$BI$24,COLUMN()-COLUMN($AD$29),FALSE)*eurostat_totals[[#This Row],[2020 1]]</f>
        <v>149.29524040000001</v>
      </c>
      <c r="AS222" s="117">
        <f ca="1">VLOOKUP(eurostat_totals[[#This Row],[energy carrier EUCalc]],$AE$11:$BI$24,COLUMN()-COLUMN($AD$29),FALSE)*eurostat_totals[[#This Row],[2020 1]]</f>
        <v>149.29524040000001</v>
      </c>
      <c r="AT222" s="117">
        <f ca="1">VLOOKUP(eurostat_totals[[#This Row],[energy carrier EUCalc]],$AE$11:$BI$24,COLUMN()-COLUMN($AD$29),FALSE)*eurostat_totals[[#This Row],[2020 1]]</f>
        <v>149.29524040000001</v>
      </c>
      <c r="AU222" s="117">
        <f ca="1">VLOOKUP(eurostat_totals[[#This Row],[energy carrier EUCalc]],$AE$11:$BI$24,COLUMN()-COLUMN($AD$29),FALSE)*eurostat_totals[[#This Row],[2020 1]]</f>
        <v>149.29524040000001</v>
      </c>
      <c r="AV222" s="117">
        <f>VLOOKUP(eurostat_totals[[#This Row],[energy carrier EUCalc]],$AE$11:$BI$24,COLUMN()-COLUMN($AD$29),FALSE)*eurostat_totals[[#This Row],[2020 1]]</f>
        <v>149.29524040000001</v>
      </c>
      <c r="AW222" s="117">
        <f ca="1">VLOOKUP(eurostat_totals[[#This Row],[energy carrier EUCalc]],$AE$11:$BI$24,COLUMN()-COLUMN($AD$29),FALSE)*eurostat_totals[[#This Row],[2020 1]]</f>
        <v>149.29524040000001</v>
      </c>
      <c r="AX222" s="117">
        <f ca="1">VLOOKUP(eurostat_totals[[#This Row],[energy carrier EUCalc]],$AE$11:$BI$24,COLUMN()-COLUMN($AD$29),FALSE)*eurostat_totals[[#This Row],[2020 1]]</f>
        <v>149.29524040000001</v>
      </c>
      <c r="AY222" s="117">
        <f ca="1">VLOOKUP(eurostat_totals[[#This Row],[energy carrier EUCalc]],$AE$11:$BI$24,COLUMN()-COLUMN($AD$29),FALSE)*eurostat_totals[[#This Row],[2020 1]]</f>
        <v>149.29524040000001</v>
      </c>
      <c r="AZ222" s="117">
        <f ca="1">VLOOKUP(eurostat_totals[[#This Row],[energy carrier EUCalc]],$AE$11:$BI$24,COLUMN()-COLUMN($AD$29),FALSE)*eurostat_totals[[#This Row],[2020 1]]</f>
        <v>149.29524040000001</v>
      </c>
      <c r="BA222" s="117">
        <f ca="1">VLOOKUP(eurostat_totals[[#This Row],[energy carrier EUCalc]],$AE$11:$BI$24,COLUMN()-COLUMN($AD$29),FALSE)*eurostat_totals[[#This Row],[2020 1]]</f>
        <v>149.29524040000001</v>
      </c>
      <c r="BB222" s="117">
        <f ca="1">VLOOKUP(eurostat_totals[[#This Row],[energy carrier EUCalc]],$AE$11:$BI$24,COLUMN()-COLUMN($AD$29),FALSE)*eurostat_totals[[#This Row],[2020 1]]</f>
        <v>149.29524040000001</v>
      </c>
      <c r="BC222" s="117">
        <f>VLOOKUP(eurostat_totals[[#This Row],[energy carrier EUCalc]],$AE$11:$BI$24,COLUMN()-COLUMN($AD$29),FALSE)*eurostat_totals[[#This Row],[2020 1]]</f>
        <v>149.29524040000001</v>
      </c>
      <c r="BD222" s="117">
        <f ca="1">VLOOKUP(eurostat_totals[[#This Row],[energy carrier EUCalc]],$AE$11:$BI$24,COLUMN()-COLUMN($AD$29),FALSE)*eurostat_totals[[#This Row],[2020 1]]</f>
        <v>149.29524040000001</v>
      </c>
      <c r="BE222" s="117">
        <f ca="1">VLOOKUP(eurostat_totals[[#This Row],[energy carrier EUCalc]],$AE$11:$BI$24,COLUMN()-COLUMN($AD$29),FALSE)*eurostat_totals[[#This Row],[2020 1]]</f>
        <v>149.29524040000001</v>
      </c>
      <c r="BF222" s="117">
        <f ca="1">VLOOKUP(eurostat_totals[[#This Row],[energy carrier EUCalc]],$AE$11:$BI$24,COLUMN()-COLUMN($AD$29),FALSE)*eurostat_totals[[#This Row],[2020 1]]</f>
        <v>149.29524040000001</v>
      </c>
      <c r="BG222" s="117">
        <f ca="1">VLOOKUP(eurostat_totals[[#This Row],[energy carrier EUCalc]],$AE$11:$BI$24,COLUMN()-COLUMN($AD$29),FALSE)*eurostat_totals[[#This Row],[2020 1]]</f>
        <v>149.29524040000001</v>
      </c>
      <c r="BH222" s="117">
        <f ca="1">VLOOKUP(eurostat_totals[[#This Row],[energy carrier EUCalc]],$AE$11:$BI$24,COLUMN()-COLUMN($AD$29),FALSE)*eurostat_totals[[#This Row],[2020 1]]</f>
        <v>149.29524040000001</v>
      </c>
      <c r="BI222" s="117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117" t="str">
        <f t="shared" ref="A223:A286" si="129">B223&amp;C223</f>
        <v>heat-solarEstonia</v>
      </c>
      <c r="B223" s="6" t="s">
        <v>38</v>
      </c>
      <c r="C223" t="s">
        <v>25</v>
      </c>
      <c r="D223" s="120">
        <v>0</v>
      </c>
      <c r="E223" s="120">
        <v>0</v>
      </c>
      <c r="F223" s="120">
        <v>0</v>
      </c>
      <c r="G223" s="120">
        <v>0</v>
      </c>
      <c r="H223" s="120">
        <v>0</v>
      </c>
      <c r="I223" s="120">
        <v>0</v>
      </c>
      <c r="J223" s="120">
        <v>0</v>
      </c>
      <c r="K223" s="120">
        <v>0</v>
      </c>
      <c r="L223" s="120">
        <v>0</v>
      </c>
      <c r="M223" s="120">
        <v>0</v>
      </c>
      <c r="N223" s="120">
        <v>0</v>
      </c>
      <c r="O223" s="120">
        <v>0</v>
      </c>
      <c r="P223" s="120">
        <v>0</v>
      </c>
      <c r="Q223" s="120">
        <v>0</v>
      </c>
      <c r="R223" s="120">
        <v>0</v>
      </c>
      <c r="S223" s="120">
        <v>0</v>
      </c>
      <c r="T223" s="120">
        <v>0</v>
      </c>
      <c r="U223" s="120">
        <v>0</v>
      </c>
      <c r="V223" s="120">
        <v>0</v>
      </c>
      <c r="W223" s="120">
        <v>0</v>
      </c>
      <c r="X223" s="120">
        <v>0</v>
      </c>
      <c r="Y223" s="120">
        <v>0</v>
      </c>
      <c r="Z223" s="120">
        <v>0</v>
      </c>
      <c r="AA223" s="120">
        <v>0</v>
      </c>
      <c r="AB223" s="120">
        <v>0</v>
      </c>
      <c r="AC223" s="120">
        <v>0</v>
      </c>
      <c r="AD223" s="120">
        <v>0</v>
      </c>
      <c r="AE223" s="120">
        <v>0</v>
      </c>
      <c r="AF223" s="120">
        <f t="shared" si="126"/>
        <v>0</v>
      </c>
      <c r="AG223" s="120">
        <f t="shared" si="127"/>
        <v>0</v>
      </c>
      <c r="AH223" s="120">
        <f t="shared" si="128"/>
        <v>0</v>
      </c>
      <c r="AI223" s="120">
        <f ca="1">VLOOKUP(eurostat_totals[[#This Row],[energy carrier EUCalc]],$AE$11:$BI$24,COLUMN()-COLUMN($AD$29),FALSE)*eurostat_totals[[#This Row],[2020 1]]</f>
        <v>0</v>
      </c>
      <c r="AJ223" s="120">
        <f ca="1">VLOOKUP(eurostat_totals[[#This Row],[energy carrier EUCalc]],$AE$11:$BI$24,COLUMN()-COLUMN($AD$29),FALSE)*eurostat_totals[[#This Row],[2020 1]]</f>
        <v>0</v>
      </c>
      <c r="AK223" s="120">
        <f ca="1">VLOOKUP(eurostat_totals[[#This Row],[energy carrier EUCalc]],$AE$11:$BI$24,COLUMN()-COLUMN($AD$29),FALSE)*eurostat_totals[[#This Row],[2020 1]]</f>
        <v>0</v>
      </c>
      <c r="AL223" s="120">
        <f ca="1">VLOOKUP(eurostat_totals[[#This Row],[energy carrier EUCalc]],$AE$11:$BI$24,COLUMN()-COLUMN($AD$29),FALSE)*eurostat_totals[[#This Row],[2020 1]]</f>
        <v>0</v>
      </c>
      <c r="AM223" s="120">
        <f ca="1">VLOOKUP(eurostat_totals[[#This Row],[energy carrier EUCalc]],$AE$11:$BI$24,COLUMN()-COLUMN($AD$29),FALSE)*eurostat_totals[[#This Row],[2020 1]]</f>
        <v>0</v>
      </c>
      <c r="AN223" s="120">
        <f ca="1">VLOOKUP(eurostat_totals[[#This Row],[energy carrier EUCalc]],$AE$11:$BI$24,COLUMN()-COLUMN($AD$29),FALSE)*eurostat_totals[[#This Row],[2020 1]]</f>
        <v>0</v>
      </c>
      <c r="AO223" s="120">
        <f>VLOOKUP(eurostat_totals[[#This Row],[energy carrier EUCalc]],$AE$11:$BI$24,COLUMN()-COLUMN($AD$29),FALSE)*eurostat_totals[[#This Row],[2020 1]]</f>
        <v>0</v>
      </c>
      <c r="AP223" s="120">
        <f ca="1">VLOOKUP(eurostat_totals[[#This Row],[energy carrier EUCalc]],$AE$11:$BI$24,COLUMN()-COLUMN($AD$29),FALSE)*eurostat_totals[[#This Row],[2020 1]]</f>
        <v>0</v>
      </c>
      <c r="AQ223" s="120">
        <f ca="1">VLOOKUP(eurostat_totals[[#This Row],[energy carrier EUCalc]],$AE$11:$BI$24,COLUMN()-COLUMN($AD$29),FALSE)*eurostat_totals[[#This Row],[2020 1]]</f>
        <v>0</v>
      </c>
      <c r="AR223" s="117">
        <f ca="1">VLOOKUP(eurostat_totals[[#This Row],[energy carrier EUCalc]],$AE$11:$BI$24,COLUMN()-COLUMN($AD$29),FALSE)*eurostat_totals[[#This Row],[2020 1]]</f>
        <v>0</v>
      </c>
      <c r="AS223" s="117">
        <f ca="1">VLOOKUP(eurostat_totals[[#This Row],[energy carrier EUCalc]],$AE$11:$BI$24,COLUMN()-COLUMN($AD$29),FALSE)*eurostat_totals[[#This Row],[2020 1]]</f>
        <v>0</v>
      </c>
      <c r="AT223" s="117">
        <f ca="1">VLOOKUP(eurostat_totals[[#This Row],[energy carrier EUCalc]],$AE$11:$BI$24,COLUMN()-COLUMN($AD$29),FALSE)*eurostat_totals[[#This Row],[2020 1]]</f>
        <v>0</v>
      </c>
      <c r="AU223" s="117">
        <f ca="1">VLOOKUP(eurostat_totals[[#This Row],[energy carrier EUCalc]],$AE$11:$BI$24,COLUMN()-COLUMN($AD$29),FALSE)*eurostat_totals[[#This Row],[2020 1]]</f>
        <v>0</v>
      </c>
      <c r="AV223" s="117">
        <f>VLOOKUP(eurostat_totals[[#This Row],[energy carrier EUCalc]],$AE$11:$BI$24,COLUMN()-COLUMN($AD$29),FALSE)*eurostat_totals[[#This Row],[2020 1]]</f>
        <v>0</v>
      </c>
      <c r="AW223" s="117">
        <f ca="1">VLOOKUP(eurostat_totals[[#This Row],[energy carrier EUCalc]],$AE$11:$BI$24,COLUMN()-COLUMN($AD$29),FALSE)*eurostat_totals[[#This Row],[2020 1]]</f>
        <v>0</v>
      </c>
      <c r="AX223" s="117">
        <f ca="1">VLOOKUP(eurostat_totals[[#This Row],[energy carrier EUCalc]],$AE$11:$BI$24,COLUMN()-COLUMN($AD$29),FALSE)*eurostat_totals[[#This Row],[2020 1]]</f>
        <v>0</v>
      </c>
      <c r="AY223" s="117">
        <f ca="1">VLOOKUP(eurostat_totals[[#This Row],[energy carrier EUCalc]],$AE$11:$BI$24,COLUMN()-COLUMN($AD$29),FALSE)*eurostat_totals[[#This Row],[2020 1]]</f>
        <v>0</v>
      </c>
      <c r="AZ223" s="117">
        <f ca="1">VLOOKUP(eurostat_totals[[#This Row],[energy carrier EUCalc]],$AE$11:$BI$24,COLUMN()-COLUMN($AD$29),FALSE)*eurostat_totals[[#This Row],[2020 1]]</f>
        <v>0</v>
      </c>
      <c r="BA223" s="117">
        <f ca="1">VLOOKUP(eurostat_totals[[#This Row],[energy carrier EUCalc]],$AE$11:$BI$24,COLUMN()-COLUMN($AD$29),FALSE)*eurostat_totals[[#This Row],[2020 1]]</f>
        <v>0</v>
      </c>
      <c r="BB223" s="117">
        <f ca="1">VLOOKUP(eurostat_totals[[#This Row],[energy carrier EUCalc]],$AE$11:$BI$24,COLUMN()-COLUMN($AD$29),FALSE)*eurostat_totals[[#This Row],[2020 1]]</f>
        <v>0</v>
      </c>
      <c r="BC223" s="117">
        <f>VLOOKUP(eurostat_totals[[#This Row],[energy carrier EUCalc]],$AE$11:$BI$24,COLUMN()-COLUMN($AD$29),FALSE)*eurostat_totals[[#This Row],[2020 1]]</f>
        <v>0</v>
      </c>
      <c r="BD223" s="117">
        <f ca="1">VLOOKUP(eurostat_totals[[#This Row],[energy carrier EUCalc]],$AE$11:$BI$24,COLUMN()-COLUMN($AD$29),FALSE)*eurostat_totals[[#This Row],[2020 1]]</f>
        <v>0</v>
      </c>
      <c r="BE223" s="117">
        <f ca="1">VLOOKUP(eurostat_totals[[#This Row],[energy carrier EUCalc]],$AE$11:$BI$24,COLUMN()-COLUMN($AD$29),FALSE)*eurostat_totals[[#This Row],[2020 1]]</f>
        <v>0</v>
      </c>
      <c r="BF223" s="117">
        <f ca="1">VLOOKUP(eurostat_totals[[#This Row],[energy carrier EUCalc]],$AE$11:$BI$24,COLUMN()-COLUMN($AD$29),FALSE)*eurostat_totals[[#This Row],[2020 1]]</f>
        <v>0</v>
      </c>
      <c r="BG223" s="117">
        <f ca="1">VLOOKUP(eurostat_totals[[#This Row],[energy carrier EUCalc]],$AE$11:$BI$24,COLUMN()-COLUMN($AD$29),FALSE)*eurostat_totals[[#This Row],[2020 1]]</f>
        <v>0</v>
      </c>
      <c r="BH223" s="117">
        <f ca="1">VLOOKUP(eurostat_totals[[#This Row],[energy carrier EUCalc]],$AE$11:$BI$24,COLUMN()-COLUMN($AD$29),FALSE)*eurostat_totals[[#This Row],[2020 1]]</f>
        <v>0</v>
      </c>
      <c r="BI223" s="117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117" t="str">
        <f t="shared" si="129"/>
        <v>heat-solarFinland</v>
      </c>
      <c r="B224" s="6" t="s">
        <v>38</v>
      </c>
      <c r="C224" t="s">
        <v>11</v>
      </c>
      <c r="D224" s="120">
        <v>4.4426600000000001</v>
      </c>
      <c r="E224" s="120">
        <v>4.4426600000000001</v>
      </c>
      <c r="F224" s="120">
        <v>4.4426600000000001</v>
      </c>
      <c r="G224" s="120">
        <v>4.4426600000000001</v>
      </c>
      <c r="H224" s="120">
        <v>4.7217800000000008</v>
      </c>
      <c r="I224" s="120">
        <v>4.7217800000000008</v>
      </c>
      <c r="J224" s="120">
        <v>4.4426600000000001</v>
      </c>
      <c r="K224" s="120">
        <v>4.4426600000000001</v>
      </c>
      <c r="L224" s="120">
        <v>4.4426600000000001</v>
      </c>
      <c r="M224" s="120">
        <v>4.4426600000000001</v>
      </c>
      <c r="N224" s="120">
        <v>4.4426600000000001</v>
      </c>
      <c r="O224" s="120">
        <v>4.7217800000000008</v>
      </c>
      <c r="P224" s="120">
        <v>4.7217800000000008</v>
      </c>
      <c r="Q224" s="120">
        <v>4.7217800000000008</v>
      </c>
      <c r="R224" s="120">
        <v>5.0009000000000006</v>
      </c>
      <c r="S224" s="120">
        <v>5.5591400000000002</v>
      </c>
      <c r="T224" s="120">
        <v>7.2222300000000006</v>
      </c>
      <c r="U224" s="120">
        <v>7.2222300000000006</v>
      </c>
      <c r="V224" s="120">
        <v>8.8853200000000001</v>
      </c>
      <c r="W224" s="120">
        <v>9.7226800000000004</v>
      </c>
      <c r="X224" s="120">
        <v>10.827530000000001</v>
      </c>
      <c r="Y224" s="120">
        <v>11.94401</v>
      </c>
      <c r="Z224" s="120">
        <v>13.060490000000001</v>
      </c>
      <c r="AA224" s="120">
        <v>14.444460000000001</v>
      </c>
      <c r="AB224" s="120">
        <v>15.828430000000001</v>
      </c>
      <c r="AC224" s="120">
        <v>17.224030000000003</v>
      </c>
      <c r="AD224" s="120">
        <v>19.166240000000002</v>
      </c>
      <c r="AE224" s="120">
        <v>20.829329999999999</v>
      </c>
      <c r="AF224" s="120">
        <f t="shared" si="126"/>
        <v>22.383097999999997</v>
      </c>
      <c r="AG224" s="120">
        <f t="shared" si="127"/>
        <v>23.970825599999998</v>
      </c>
      <c r="AH224" s="120">
        <f t="shared" si="128"/>
        <v>25.599304719999996</v>
      </c>
      <c r="AI224" s="120">
        <f ca="1">VLOOKUP(eurostat_totals[[#This Row],[energy carrier EUCalc]],$AE$11:$BI$24,COLUMN()-COLUMN($AD$29),FALSE)*eurostat_totals[[#This Row],[2020 1]]</f>
        <v>25.599304719999996</v>
      </c>
      <c r="AJ224" s="120">
        <f ca="1">VLOOKUP(eurostat_totals[[#This Row],[energy carrier EUCalc]],$AE$11:$BI$24,COLUMN()-COLUMN($AD$29),FALSE)*eurostat_totals[[#This Row],[2020 1]]</f>
        <v>25.599304719999996</v>
      </c>
      <c r="AK224" s="120">
        <f ca="1">VLOOKUP(eurostat_totals[[#This Row],[energy carrier EUCalc]],$AE$11:$BI$24,COLUMN()-COLUMN($AD$29),FALSE)*eurostat_totals[[#This Row],[2020 1]]</f>
        <v>25.599304719999996</v>
      </c>
      <c r="AL224" s="120">
        <f ca="1">VLOOKUP(eurostat_totals[[#This Row],[energy carrier EUCalc]],$AE$11:$BI$24,COLUMN()-COLUMN($AD$29),FALSE)*eurostat_totals[[#This Row],[2020 1]]</f>
        <v>25.599304719999996</v>
      </c>
      <c r="AM224" s="120">
        <f ca="1">VLOOKUP(eurostat_totals[[#This Row],[energy carrier EUCalc]],$AE$11:$BI$24,COLUMN()-COLUMN($AD$29),FALSE)*eurostat_totals[[#This Row],[2020 1]]</f>
        <v>25.599304719999996</v>
      </c>
      <c r="AN224" s="120">
        <f ca="1">VLOOKUP(eurostat_totals[[#This Row],[energy carrier EUCalc]],$AE$11:$BI$24,COLUMN()-COLUMN($AD$29),FALSE)*eurostat_totals[[#This Row],[2020 1]]</f>
        <v>25.599304719999996</v>
      </c>
      <c r="AO224" s="120">
        <f>VLOOKUP(eurostat_totals[[#This Row],[energy carrier EUCalc]],$AE$11:$BI$24,COLUMN()-COLUMN($AD$29),FALSE)*eurostat_totals[[#This Row],[2020 1]]</f>
        <v>25.599304719999996</v>
      </c>
      <c r="AP224" s="120">
        <f ca="1">VLOOKUP(eurostat_totals[[#This Row],[energy carrier EUCalc]],$AE$11:$BI$24,COLUMN()-COLUMN($AD$29),FALSE)*eurostat_totals[[#This Row],[2020 1]]</f>
        <v>25.599304719999996</v>
      </c>
      <c r="AQ224" s="120">
        <f ca="1">VLOOKUP(eurostat_totals[[#This Row],[energy carrier EUCalc]],$AE$11:$BI$24,COLUMN()-COLUMN($AD$29),FALSE)*eurostat_totals[[#This Row],[2020 1]]</f>
        <v>25.599304719999996</v>
      </c>
      <c r="AR224" s="117">
        <f ca="1">VLOOKUP(eurostat_totals[[#This Row],[energy carrier EUCalc]],$AE$11:$BI$24,COLUMN()-COLUMN($AD$29),FALSE)*eurostat_totals[[#This Row],[2020 1]]</f>
        <v>25.599304719999996</v>
      </c>
      <c r="AS224" s="117">
        <f ca="1">VLOOKUP(eurostat_totals[[#This Row],[energy carrier EUCalc]],$AE$11:$BI$24,COLUMN()-COLUMN($AD$29),FALSE)*eurostat_totals[[#This Row],[2020 1]]</f>
        <v>25.599304719999996</v>
      </c>
      <c r="AT224" s="117">
        <f ca="1">VLOOKUP(eurostat_totals[[#This Row],[energy carrier EUCalc]],$AE$11:$BI$24,COLUMN()-COLUMN($AD$29),FALSE)*eurostat_totals[[#This Row],[2020 1]]</f>
        <v>25.599304719999996</v>
      </c>
      <c r="AU224" s="117">
        <f ca="1">VLOOKUP(eurostat_totals[[#This Row],[energy carrier EUCalc]],$AE$11:$BI$24,COLUMN()-COLUMN($AD$29),FALSE)*eurostat_totals[[#This Row],[2020 1]]</f>
        <v>25.599304719999996</v>
      </c>
      <c r="AV224" s="117">
        <f>VLOOKUP(eurostat_totals[[#This Row],[energy carrier EUCalc]],$AE$11:$BI$24,COLUMN()-COLUMN($AD$29),FALSE)*eurostat_totals[[#This Row],[2020 1]]</f>
        <v>25.599304719999996</v>
      </c>
      <c r="AW224" s="117">
        <f ca="1">VLOOKUP(eurostat_totals[[#This Row],[energy carrier EUCalc]],$AE$11:$BI$24,COLUMN()-COLUMN($AD$29),FALSE)*eurostat_totals[[#This Row],[2020 1]]</f>
        <v>25.599304719999996</v>
      </c>
      <c r="AX224" s="117">
        <f ca="1">VLOOKUP(eurostat_totals[[#This Row],[energy carrier EUCalc]],$AE$11:$BI$24,COLUMN()-COLUMN($AD$29),FALSE)*eurostat_totals[[#This Row],[2020 1]]</f>
        <v>25.599304719999996</v>
      </c>
      <c r="AY224" s="117">
        <f ca="1">VLOOKUP(eurostat_totals[[#This Row],[energy carrier EUCalc]],$AE$11:$BI$24,COLUMN()-COLUMN($AD$29),FALSE)*eurostat_totals[[#This Row],[2020 1]]</f>
        <v>25.599304719999996</v>
      </c>
      <c r="AZ224" s="117">
        <f ca="1">VLOOKUP(eurostat_totals[[#This Row],[energy carrier EUCalc]],$AE$11:$BI$24,COLUMN()-COLUMN($AD$29),FALSE)*eurostat_totals[[#This Row],[2020 1]]</f>
        <v>25.599304719999996</v>
      </c>
      <c r="BA224" s="117">
        <f ca="1">VLOOKUP(eurostat_totals[[#This Row],[energy carrier EUCalc]],$AE$11:$BI$24,COLUMN()-COLUMN($AD$29),FALSE)*eurostat_totals[[#This Row],[2020 1]]</f>
        <v>25.599304719999996</v>
      </c>
      <c r="BB224" s="117">
        <f ca="1">VLOOKUP(eurostat_totals[[#This Row],[energy carrier EUCalc]],$AE$11:$BI$24,COLUMN()-COLUMN($AD$29),FALSE)*eurostat_totals[[#This Row],[2020 1]]</f>
        <v>25.599304719999996</v>
      </c>
      <c r="BC224" s="117">
        <f>VLOOKUP(eurostat_totals[[#This Row],[energy carrier EUCalc]],$AE$11:$BI$24,COLUMN()-COLUMN($AD$29),FALSE)*eurostat_totals[[#This Row],[2020 1]]</f>
        <v>25.599304719999996</v>
      </c>
      <c r="BD224" s="117">
        <f ca="1">VLOOKUP(eurostat_totals[[#This Row],[energy carrier EUCalc]],$AE$11:$BI$24,COLUMN()-COLUMN($AD$29),FALSE)*eurostat_totals[[#This Row],[2020 1]]</f>
        <v>25.599304719999996</v>
      </c>
      <c r="BE224" s="117">
        <f ca="1">VLOOKUP(eurostat_totals[[#This Row],[energy carrier EUCalc]],$AE$11:$BI$24,COLUMN()-COLUMN($AD$29),FALSE)*eurostat_totals[[#This Row],[2020 1]]</f>
        <v>25.599304719999996</v>
      </c>
      <c r="BF224" s="117">
        <f ca="1">VLOOKUP(eurostat_totals[[#This Row],[energy carrier EUCalc]],$AE$11:$BI$24,COLUMN()-COLUMN($AD$29),FALSE)*eurostat_totals[[#This Row],[2020 1]]</f>
        <v>25.599304719999996</v>
      </c>
      <c r="BG224" s="117">
        <f ca="1">VLOOKUP(eurostat_totals[[#This Row],[energy carrier EUCalc]],$AE$11:$BI$24,COLUMN()-COLUMN($AD$29),FALSE)*eurostat_totals[[#This Row],[2020 1]]</f>
        <v>25.599304719999996</v>
      </c>
      <c r="BH224" s="117">
        <f ca="1">VLOOKUP(eurostat_totals[[#This Row],[energy carrier EUCalc]],$AE$11:$BI$24,COLUMN()-COLUMN($AD$29),FALSE)*eurostat_totals[[#This Row],[2020 1]]</f>
        <v>25.599304719999996</v>
      </c>
      <c r="BI224" s="117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117" t="str">
        <f t="shared" si="129"/>
        <v>heat-solarFrance</v>
      </c>
      <c r="B225" s="6" t="s">
        <v>38</v>
      </c>
      <c r="C225" t="s">
        <v>3</v>
      </c>
      <c r="D225" s="120">
        <v>281.94609000000003</v>
      </c>
      <c r="E225" s="120">
        <v>286.38875000000002</v>
      </c>
      <c r="F225" s="120">
        <v>290.00568000000004</v>
      </c>
      <c r="G225" s="120">
        <v>291.66877000000005</v>
      </c>
      <c r="H225" s="120">
        <v>292.22701000000001</v>
      </c>
      <c r="I225" s="120">
        <v>287.77271999999999</v>
      </c>
      <c r="J225" s="120">
        <v>278.60828000000004</v>
      </c>
      <c r="K225" s="120">
        <v>269.72296</v>
      </c>
      <c r="L225" s="120">
        <v>261.11676000000006</v>
      </c>
      <c r="M225" s="120">
        <v>250.27760000000001</v>
      </c>
      <c r="N225" s="120">
        <v>240.55492000000004</v>
      </c>
      <c r="O225" s="120">
        <v>234.44917000000001</v>
      </c>
      <c r="P225" s="120">
        <v>233.89093000000003</v>
      </c>
      <c r="Q225" s="120">
        <v>244.43934000000002</v>
      </c>
      <c r="R225" s="120">
        <v>255.27850000000001</v>
      </c>
      <c r="S225" s="120">
        <v>261.38425000000001</v>
      </c>
      <c r="T225" s="120">
        <v>345.28307000000001</v>
      </c>
      <c r="U225" s="120">
        <v>434.17116000000004</v>
      </c>
      <c r="V225" s="120">
        <v>544.72594000000004</v>
      </c>
      <c r="W225" s="120">
        <v>627.77577000000008</v>
      </c>
      <c r="X225" s="120">
        <v>699.71895000000006</v>
      </c>
      <c r="Y225" s="120">
        <v>1329.8207199999999</v>
      </c>
      <c r="Z225" s="120">
        <v>1453.15687</v>
      </c>
      <c r="AA225" s="120">
        <v>1559.0596500000001</v>
      </c>
      <c r="AB225" s="120">
        <v>1640.6441</v>
      </c>
      <c r="AC225" s="120">
        <v>1706.7722800000001</v>
      </c>
      <c r="AD225" s="120">
        <v>1765.0385799999999</v>
      </c>
      <c r="AE225" s="120">
        <v>1829.6781200000003</v>
      </c>
      <c r="AF225" s="120">
        <f t="shared" si="126"/>
        <v>1904.9823700000004</v>
      </c>
      <c r="AG225" s="120">
        <f t="shared" si="127"/>
        <v>1974.1669140000004</v>
      </c>
      <c r="AH225" s="120">
        <f t="shared" si="128"/>
        <v>2040.8714768000004</v>
      </c>
      <c r="AI225" s="120">
        <f ca="1">VLOOKUP(eurostat_totals[[#This Row],[energy carrier EUCalc]],$AE$11:$BI$24,COLUMN()-COLUMN($AD$29),FALSE)*eurostat_totals[[#This Row],[2020 1]]</f>
        <v>2040.8714768000004</v>
      </c>
      <c r="AJ225" s="120">
        <f ca="1">VLOOKUP(eurostat_totals[[#This Row],[energy carrier EUCalc]],$AE$11:$BI$24,COLUMN()-COLUMN($AD$29),FALSE)*eurostat_totals[[#This Row],[2020 1]]</f>
        <v>2040.8714768000004</v>
      </c>
      <c r="AK225" s="120">
        <f ca="1">VLOOKUP(eurostat_totals[[#This Row],[energy carrier EUCalc]],$AE$11:$BI$24,COLUMN()-COLUMN($AD$29),FALSE)*eurostat_totals[[#This Row],[2020 1]]</f>
        <v>2040.8714768000004</v>
      </c>
      <c r="AL225" s="120">
        <f ca="1">VLOOKUP(eurostat_totals[[#This Row],[energy carrier EUCalc]],$AE$11:$BI$24,COLUMN()-COLUMN($AD$29),FALSE)*eurostat_totals[[#This Row],[2020 1]]</f>
        <v>2040.8714768000004</v>
      </c>
      <c r="AM225" s="120">
        <f ca="1">VLOOKUP(eurostat_totals[[#This Row],[energy carrier EUCalc]],$AE$11:$BI$24,COLUMN()-COLUMN($AD$29),FALSE)*eurostat_totals[[#This Row],[2020 1]]</f>
        <v>2040.8714768000004</v>
      </c>
      <c r="AN225" s="120">
        <f ca="1">VLOOKUP(eurostat_totals[[#This Row],[energy carrier EUCalc]],$AE$11:$BI$24,COLUMN()-COLUMN($AD$29),FALSE)*eurostat_totals[[#This Row],[2020 1]]</f>
        <v>2040.8714768000004</v>
      </c>
      <c r="AO225" s="120">
        <f>VLOOKUP(eurostat_totals[[#This Row],[energy carrier EUCalc]],$AE$11:$BI$24,COLUMN()-COLUMN($AD$29),FALSE)*eurostat_totals[[#This Row],[2020 1]]</f>
        <v>2040.8714768000004</v>
      </c>
      <c r="AP225" s="120">
        <f ca="1">VLOOKUP(eurostat_totals[[#This Row],[energy carrier EUCalc]],$AE$11:$BI$24,COLUMN()-COLUMN($AD$29),FALSE)*eurostat_totals[[#This Row],[2020 1]]</f>
        <v>2040.8714768000004</v>
      </c>
      <c r="AQ225" s="120">
        <f ca="1">VLOOKUP(eurostat_totals[[#This Row],[energy carrier EUCalc]],$AE$11:$BI$24,COLUMN()-COLUMN($AD$29),FALSE)*eurostat_totals[[#This Row],[2020 1]]</f>
        <v>2040.8714768000004</v>
      </c>
      <c r="AR225" s="117">
        <f ca="1">VLOOKUP(eurostat_totals[[#This Row],[energy carrier EUCalc]],$AE$11:$BI$24,COLUMN()-COLUMN($AD$29),FALSE)*eurostat_totals[[#This Row],[2020 1]]</f>
        <v>2040.8714768000004</v>
      </c>
      <c r="AS225" s="117">
        <f ca="1">VLOOKUP(eurostat_totals[[#This Row],[energy carrier EUCalc]],$AE$11:$BI$24,COLUMN()-COLUMN($AD$29),FALSE)*eurostat_totals[[#This Row],[2020 1]]</f>
        <v>2040.8714768000004</v>
      </c>
      <c r="AT225" s="117">
        <f ca="1">VLOOKUP(eurostat_totals[[#This Row],[energy carrier EUCalc]],$AE$11:$BI$24,COLUMN()-COLUMN($AD$29),FALSE)*eurostat_totals[[#This Row],[2020 1]]</f>
        <v>2040.8714768000004</v>
      </c>
      <c r="AU225" s="117">
        <f ca="1">VLOOKUP(eurostat_totals[[#This Row],[energy carrier EUCalc]],$AE$11:$BI$24,COLUMN()-COLUMN($AD$29),FALSE)*eurostat_totals[[#This Row],[2020 1]]</f>
        <v>2040.8714768000004</v>
      </c>
      <c r="AV225" s="117">
        <f>VLOOKUP(eurostat_totals[[#This Row],[energy carrier EUCalc]],$AE$11:$BI$24,COLUMN()-COLUMN($AD$29),FALSE)*eurostat_totals[[#This Row],[2020 1]]</f>
        <v>2040.8714768000004</v>
      </c>
      <c r="AW225" s="117">
        <f ca="1">VLOOKUP(eurostat_totals[[#This Row],[energy carrier EUCalc]],$AE$11:$BI$24,COLUMN()-COLUMN($AD$29),FALSE)*eurostat_totals[[#This Row],[2020 1]]</f>
        <v>2040.8714768000004</v>
      </c>
      <c r="AX225" s="117">
        <f ca="1">VLOOKUP(eurostat_totals[[#This Row],[energy carrier EUCalc]],$AE$11:$BI$24,COLUMN()-COLUMN($AD$29),FALSE)*eurostat_totals[[#This Row],[2020 1]]</f>
        <v>2040.8714768000004</v>
      </c>
      <c r="AY225" s="117">
        <f ca="1">VLOOKUP(eurostat_totals[[#This Row],[energy carrier EUCalc]],$AE$11:$BI$24,COLUMN()-COLUMN($AD$29),FALSE)*eurostat_totals[[#This Row],[2020 1]]</f>
        <v>2040.8714768000004</v>
      </c>
      <c r="AZ225" s="117">
        <f ca="1">VLOOKUP(eurostat_totals[[#This Row],[energy carrier EUCalc]],$AE$11:$BI$24,COLUMN()-COLUMN($AD$29),FALSE)*eurostat_totals[[#This Row],[2020 1]]</f>
        <v>2040.8714768000004</v>
      </c>
      <c r="BA225" s="117">
        <f ca="1">VLOOKUP(eurostat_totals[[#This Row],[energy carrier EUCalc]],$AE$11:$BI$24,COLUMN()-COLUMN($AD$29),FALSE)*eurostat_totals[[#This Row],[2020 1]]</f>
        <v>2040.8714768000004</v>
      </c>
      <c r="BB225" s="117">
        <f ca="1">VLOOKUP(eurostat_totals[[#This Row],[energy carrier EUCalc]],$AE$11:$BI$24,COLUMN()-COLUMN($AD$29),FALSE)*eurostat_totals[[#This Row],[2020 1]]</f>
        <v>2040.8714768000004</v>
      </c>
      <c r="BC225" s="117">
        <f>VLOOKUP(eurostat_totals[[#This Row],[energy carrier EUCalc]],$AE$11:$BI$24,COLUMN()-COLUMN($AD$29),FALSE)*eurostat_totals[[#This Row],[2020 1]]</f>
        <v>2040.8714768000004</v>
      </c>
      <c r="BD225" s="117">
        <f ca="1">VLOOKUP(eurostat_totals[[#This Row],[energy carrier EUCalc]],$AE$11:$BI$24,COLUMN()-COLUMN($AD$29),FALSE)*eurostat_totals[[#This Row],[2020 1]]</f>
        <v>2040.8714768000004</v>
      </c>
      <c r="BE225" s="117">
        <f ca="1">VLOOKUP(eurostat_totals[[#This Row],[energy carrier EUCalc]],$AE$11:$BI$24,COLUMN()-COLUMN($AD$29),FALSE)*eurostat_totals[[#This Row],[2020 1]]</f>
        <v>2040.8714768000004</v>
      </c>
      <c r="BF225" s="117">
        <f ca="1">VLOOKUP(eurostat_totals[[#This Row],[energy carrier EUCalc]],$AE$11:$BI$24,COLUMN()-COLUMN($AD$29),FALSE)*eurostat_totals[[#This Row],[2020 1]]</f>
        <v>2040.8714768000004</v>
      </c>
      <c r="BG225" s="117">
        <f ca="1">VLOOKUP(eurostat_totals[[#This Row],[energy carrier EUCalc]],$AE$11:$BI$24,COLUMN()-COLUMN($AD$29),FALSE)*eurostat_totals[[#This Row],[2020 1]]</f>
        <v>2040.8714768000004</v>
      </c>
      <c r="BH225" s="117">
        <f ca="1">VLOOKUP(eurostat_totals[[#This Row],[energy carrier EUCalc]],$AE$11:$BI$24,COLUMN()-COLUMN($AD$29),FALSE)*eurostat_totals[[#This Row],[2020 1]]</f>
        <v>2040.8714768000004</v>
      </c>
      <c r="BI225" s="117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117" t="str">
        <f t="shared" si="129"/>
        <v>heat-solarGermany</v>
      </c>
      <c r="B226" s="6" t="s">
        <v>38</v>
      </c>
      <c r="C226" t="s">
        <v>2</v>
      </c>
      <c r="D226" s="120">
        <v>100.27386</v>
      </c>
      <c r="E226" s="120">
        <v>132.22147000000001</v>
      </c>
      <c r="F226" s="120">
        <v>173.33352000000002</v>
      </c>
      <c r="G226" s="120">
        <v>222.50516000000002</v>
      </c>
      <c r="H226" s="120">
        <v>288.33096000000006</v>
      </c>
      <c r="I226" s="120">
        <v>356.66883999999999</v>
      </c>
      <c r="J226" s="120">
        <v>455.55873000000003</v>
      </c>
      <c r="K226" s="120">
        <v>582.22105999999997</v>
      </c>
      <c r="L226" s="120">
        <v>713.05856000000006</v>
      </c>
      <c r="M226" s="120">
        <v>948.89170000000013</v>
      </c>
      <c r="N226" s="120">
        <v>1126.1096400000001</v>
      </c>
      <c r="O226" s="120">
        <v>1458.8904600000001</v>
      </c>
      <c r="P226" s="120">
        <v>1731.1138699999999</v>
      </c>
      <c r="Q226" s="120">
        <v>2353.8887400000003</v>
      </c>
      <c r="R226" s="120">
        <v>2381.9403000000002</v>
      </c>
      <c r="S226" s="120">
        <v>2801.9461200000001</v>
      </c>
      <c r="T226" s="120">
        <v>3311.9448800000005</v>
      </c>
      <c r="U226" s="120">
        <v>3640.0039200000001</v>
      </c>
      <c r="V226" s="120">
        <v>4203.0587400000004</v>
      </c>
      <c r="W226" s="120">
        <v>4943.8897400000005</v>
      </c>
      <c r="X226" s="120">
        <v>5238.0589600000003</v>
      </c>
      <c r="Y226" s="120">
        <v>6066.9406900000004</v>
      </c>
      <c r="Z226" s="120">
        <v>6276.9436000000005</v>
      </c>
      <c r="AA226" s="120">
        <v>6338.8849800000007</v>
      </c>
      <c r="AB226" s="120">
        <v>6869.7247000000007</v>
      </c>
      <c r="AC226" s="120">
        <v>7358.3358900000003</v>
      </c>
      <c r="AD226" s="120">
        <v>7346.6710000000012</v>
      </c>
      <c r="AE226" s="120">
        <v>7504.7227000000003</v>
      </c>
      <c r="AF226" s="120">
        <f t="shared" si="126"/>
        <v>7750.2785199999998</v>
      </c>
      <c r="AG226" s="120">
        <f t="shared" si="127"/>
        <v>8032.5572279999997</v>
      </c>
      <c r="AH226" s="120">
        <f t="shared" si="128"/>
        <v>8265.1237335999995</v>
      </c>
      <c r="AI226" s="120">
        <f ca="1">VLOOKUP(eurostat_totals[[#This Row],[energy carrier EUCalc]],$AE$11:$BI$24,COLUMN()-COLUMN($AD$29),FALSE)*eurostat_totals[[#This Row],[2020 1]]</f>
        <v>8265.1237335999995</v>
      </c>
      <c r="AJ226" s="120">
        <f ca="1">VLOOKUP(eurostat_totals[[#This Row],[energy carrier EUCalc]],$AE$11:$BI$24,COLUMN()-COLUMN($AD$29),FALSE)*eurostat_totals[[#This Row],[2020 1]]</f>
        <v>8265.1237335999995</v>
      </c>
      <c r="AK226" s="120">
        <f ca="1">VLOOKUP(eurostat_totals[[#This Row],[energy carrier EUCalc]],$AE$11:$BI$24,COLUMN()-COLUMN($AD$29),FALSE)*eurostat_totals[[#This Row],[2020 1]]</f>
        <v>8265.1237335999995</v>
      </c>
      <c r="AL226" s="120">
        <f ca="1">VLOOKUP(eurostat_totals[[#This Row],[energy carrier EUCalc]],$AE$11:$BI$24,COLUMN()-COLUMN($AD$29),FALSE)*eurostat_totals[[#This Row],[2020 1]]</f>
        <v>8265.1237335999995</v>
      </c>
      <c r="AM226" s="120">
        <f ca="1">VLOOKUP(eurostat_totals[[#This Row],[energy carrier EUCalc]],$AE$11:$BI$24,COLUMN()-COLUMN($AD$29),FALSE)*eurostat_totals[[#This Row],[2020 1]]</f>
        <v>8265.1237335999995</v>
      </c>
      <c r="AN226" s="120">
        <f ca="1">VLOOKUP(eurostat_totals[[#This Row],[energy carrier EUCalc]],$AE$11:$BI$24,COLUMN()-COLUMN($AD$29),FALSE)*eurostat_totals[[#This Row],[2020 1]]</f>
        <v>8265.1237335999995</v>
      </c>
      <c r="AO226" s="120">
        <f>VLOOKUP(eurostat_totals[[#This Row],[energy carrier EUCalc]],$AE$11:$BI$24,COLUMN()-COLUMN($AD$29),FALSE)*eurostat_totals[[#This Row],[2020 1]]</f>
        <v>8265.1237335999995</v>
      </c>
      <c r="AP226" s="120">
        <f ca="1">VLOOKUP(eurostat_totals[[#This Row],[energy carrier EUCalc]],$AE$11:$BI$24,COLUMN()-COLUMN($AD$29),FALSE)*eurostat_totals[[#This Row],[2020 1]]</f>
        <v>8265.1237335999995</v>
      </c>
      <c r="AQ226" s="120">
        <f ca="1">VLOOKUP(eurostat_totals[[#This Row],[energy carrier EUCalc]],$AE$11:$BI$24,COLUMN()-COLUMN($AD$29),FALSE)*eurostat_totals[[#This Row],[2020 1]]</f>
        <v>8265.1237335999995</v>
      </c>
      <c r="AR226" s="117">
        <f ca="1">VLOOKUP(eurostat_totals[[#This Row],[energy carrier EUCalc]],$AE$11:$BI$24,COLUMN()-COLUMN($AD$29),FALSE)*eurostat_totals[[#This Row],[2020 1]]</f>
        <v>8265.1237335999995</v>
      </c>
      <c r="AS226" s="117">
        <f ca="1">VLOOKUP(eurostat_totals[[#This Row],[energy carrier EUCalc]],$AE$11:$BI$24,COLUMN()-COLUMN($AD$29),FALSE)*eurostat_totals[[#This Row],[2020 1]]</f>
        <v>8265.1237335999995</v>
      </c>
      <c r="AT226" s="117">
        <f ca="1">VLOOKUP(eurostat_totals[[#This Row],[energy carrier EUCalc]],$AE$11:$BI$24,COLUMN()-COLUMN($AD$29),FALSE)*eurostat_totals[[#This Row],[2020 1]]</f>
        <v>8265.1237335999995</v>
      </c>
      <c r="AU226" s="117">
        <f ca="1">VLOOKUP(eurostat_totals[[#This Row],[energy carrier EUCalc]],$AE$11:$BI$24,COLUMN()-COLUMN($AD$29),FALSE)*eurostat_totals[[#This Row],[2020 1]]</f>
        <v>8265.1237335999995</v>
      </c>
      <c r="AV226" s="117">
        <f>VLOOKUP(eurostat_totals[[#This Row],[energy carrier EUCalc]],$AE$11:$BI$24,COLUMN()-COLUMN($AD$29),FALSE)*eurostat_totals[[#This Row],[2020 1]]</f>
        <v>8265.1237335999995</v>
      </c>
      <c r="AW226" s="117">
        <f ca="1">VLOOKUP(eurostat_totals[[#This Row],[energy carrier EUCalc]],$AE$11:$BI$24,COLUMN()-COLUMN($AD$29),FALSE)*eurostat_totals[[#This Row],[2020 1]]</f>
        <v>8265.1237335999995</v>
      </c>
      <c r="AX226" s="117">
        <f ca="1">VLOOKUP(eurostat_totals[[#This Row],[energy carrier EUCalc]],$AE$11:$BI$24,COLUMN()-COLUMN($AD$29),FALSE)*eurostat_totals[[#This Row],[2020 1]]</f>
        <v>8265.1237335999995</v>
      </c>
      <c r="AY226" s="117">
        <f ca="1">VLOOKUP(eurostat_totals[[#This Row],[energy carrier EUCalc]],$AE$11:$BI$24,COLUMN()-COLUMN($AD$29),FALSE)*eurostat_totals[[#This Row],[2020 1]]</f>
        <v>8265.1237335999995</v>
      </c>
      <c r="AZ226" s="117">
        <f ca="1">VLOOKUP(eurostat_totals[[#This Row],[energy carrier EUCalc]],$AE$11:$BI$24,COLUMN()-COLUMN($AD$29),FALSE)*eurostat_totals[[#This Row],[2020 1]]</f>
        <v>8265.1237335999995</v>
      </c>
      <c r="BA226" s="117">
        <f ca="1">VLOOKUP(eurostat_totals[[#This Row],[energy carrier EUCalc]],$AE$11:$BI$24,COLUMN()-COLUMN($AD$29),FALSE)*eurostat_totals[[#This Row],[2020 1]]</f>
        <v>8265.1237335999995</v>
      </c>
      <c r="BB226" s="117">
        <f ca="1">VLOOKUP(eurostat_totals[[#This Row],[energy carrier EUCalc]],$AE$11:$BI$24,COLUMN()-COLUMN($AD$29),FALSE)*eurostat_totals[[#This Row],[2020 1]]</f>
        <v>8265.1237335999995</v>
      </c>
      <c r="BC226" s="117">
        <f>VLOOKUP(eurostat_totals[[#This Row],[energy carrier EUCalc]],$AE$11:$BI$24,COLUMN()-COLUMN($AD$29),FALSE)*eurostat_totals[[#This Row],[2020 1]]</f>
        <v>8265.1237335999995</v>
      </c>
      <c r="BD226" s="117">
        <f ca="1">VLOOKUP(eurostat_totals[[#This Row],[energy carrier EUCalc]],$AE$11:$BI$24,COLUMN()-COLUMN($AD$29),FALSE)*eurostat_totals[[#This Row],[2020 1]]</f>
        <v>8265.1237335999995</v>
      </c>
      <c r="BE226" s="117">
        <f ca="1">VLOOKUP(eurostat_totals[[#This Row],[energy carrier EUCalc]],$AE$11:$BI$24,COLUMN()-COLUMN($AD$29),FALSE)*eurostat_totals[[#This Row],[2020 1]]</f>
        <v>8265.1237335999995</v>
      </c>
      <c r="BF226" s="117">
        <f ca="1">VLOOKUP(eurostat_totals[[#This Row],[energy carrier EUCalc]],$AE$11:$BI$24,COLUMN()-COLUMN($AD$29),FALSE)*eurostat_totals[[#This Row],[2020 1]]</f>
        <v>8265.1237335999995</v>
      </c>
      <c r="BG226" s="117">
        <f ca="1">VLOOKUP(eurostat_totals[[#This Row],[energy carrier EUCalc]],$AE$11:$BI$24,COLUMN()-COLUMN($AD$29),FALSE)*eurostat_totals[[#This Row],[2020 1]]</f>
        <v>8265.1237335999995</v>
      </c>
      <c r="BH226" s="117">
        <f ca="1">VLOOKUP(eurostat_totals[[#This Row],[energy carrier EUCalc]],$AE$11:$BI$24,COLUMN()-COLUMN($AD$29),FALSE)*eurostat_totals[[#This Row],[2020 1]]</f>
        <v>8265.1237335999995</v>
      </c>
      <c r="BI226" s="117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117" t="str">
        <f t="shared" si="129"/>
        <v>heat-solarGreece</v>
      </c>
      <c r="B227" s="6" t="s">
        <v>38</v>
      </c>
      <c r="C227" t="s">
        <v>16</v>
      </c>
      <c r="D227" s="120">
        <v>652.22203000000013</v>
      </c>
      <c r="E227" s="120">
        <v>728.32875000000001</v>
      </c>
      <c r="F227" s="120">
        <v>803.05150000000003</v>
      </c>
      <c r="G227" s="120">
        <v>862.22494000000017</v>
      </c>
      <c r="H227" s="120">
        <v>907.77965000000017</v>
      </c>
      <c r="I227" s="120">
        <v>948.89170000000013</v>
      </c>
      <c r="J227" s="120">
        <v>989.44551000000001</v>
      </c>
      <c r="K227" s="120">
        <v>1030.8366800000001</v>
      </c>
      <c r="L227" s="120">
        <v>1076.6705100000001</v>
      </c>
      <c r="M227" s="120">
        <v>1115.8287200000002</v>
      </c>
      <c r="N227" s="120">
        <v>1138.8910100000001</v>
      </c>
      <c r="O227" s="120">
        <v>1153.6145900000001</v>
      </c>
      <c r="P227" s="120">
        <v>1134.99496</v>
      </c>
      <c r="Q227" s="120">
        <v>1131.66878</v>
      </c>
      <c r="R227" s="120">
        <v>1230.83779</v>
      </c>
      <c r="S227" s="120">
        <v>1154.99856</v>
      </c>
      <c r="T227" s="120">
        <v>1250.8297600000001</v>
      </c>
      <c r="U227" s="120">
        <v>1820.5602000000001</v>
      </c>
      <c r="V227" s="120">
        <v>1973.05276</v>
      </c>
      <c r="W227" s="120">
        <v>2077.7809100000004</v>
      </c>
      <c r="X227" s="120">
        <v>2089.7249200000001</v>
      </c>
      <c r="Y227" s="120">
        <v>2037.4945900000002</v>
      </c>
      <c r="Z227" s="120">
        <v>2053.3346500000002</v>
      </c>
      <c r="AA227" s="120">
        <v>2082.78181</v>
      </c>
      <c r="AB227" s="120">
        <v>2135.5587500000001</v>
      </c>
      <c r="AC227" s="120">
        <v>2186.6609700000004</v>
      </c>
      <c r="AD227" s="120">
        <v>2229.9943500000004</v>
      </c>
      <c r="AE227" s="120">
        <v>3023.0556799999999</v>
      </c>
      <c r="AF227" s="120">
        <f t="shared" si="126"/>
        <v>3216.9998860000001</v>
      </c>
      <c r="AG227" s="120">
        <f t="shared" si="127"/>
        <v>3443.8435012</v>
      </c>
      <c r="AH227" s="120">
        <f t="shared" si="128"/>
        <v>3705.5004514399998</v>
      </c>
      <c r="AI227" s="120">
        <f ca="1">VLOOKUP(eurostat_totals[[#This Row],[energy carrier EUCalc]],$AE$11:$BI$24,COLUMN()-COLUMN($AD$29),FALSE)*eurostat_totals[[#This Row],[2020 1]]</f>
        <v>3705.5004514399998</v>
      </c>
      <c r="AJ227" s="120">
        <f ca="1">VLOOKUP(eurostat_totals[[#This Row],[energy carrier EUCalc]],$AE$11:$BI$24,COLUMN()-COLUMN($AD$29),FALSE)*eurostat_totals[[#This Row],[2020 1]]</f>
        <v>3705.5004514399998</v>
      </c>
      <c r="AK227" s="120">
        <f ca="1">VLOOKUP(eurostat_totals[[#This Row],[energy carrier EUCalc]],$AE$11:$BI$24,COLUMN()-COLUMN($AD$29),FALSE)*eurostat_totals[[#This Row],[2020 1]]</f>
        <v>3705.5004514399998</v>
      </c>
      <c r="AL227" s="120">
        <f ca="1">VLOOKUP(eurostat_totals[[#This Row],[energy carrier EUCalc]],$AE$11:$BI$24,COLUMN()-COLUMN($AD$29),FALSE)*eurostat_totals[[#This Row],[2020 1]]</f>
        <v>3705.5004514399998</v>
      </c>
      <c r="AM227" s="120">
        <f ca="1">VLOOKUP(eurostat_totals[[#This Row],[energy carrier EUCalc]],$AE$11:$BI$24,COLUMN()-COLUMN($AD$29),FALSE)*eurostat_totals[[#This Row],[2020 1]]</f>
        <v>3705.5004514399998</v>
      </c>
      <c r="AN227" s="120">
        <f ca="1">VLOOKUP(eurostat_totals[[#This Row],[energy carrier EUCalc]],$AE$11:$BI$24,COLUMN()-COLUMN($AD$29),FALSE)*eurostat_totals[[#This Row],[2020 1]]</f>
        <v>3705.5004514399998</v>
      </c>
      <c r="AO227" s="120">
        <f>VLOOKUP(eurostat_totals[[#This Row],[energy carrier EUCalc]],$AE$11:$BI$24,COLUMN()-COLUMN($AD$29),FALSE)*eurostat_totals[[#This Row],[2020 1]]</f>
        <v>3705.5004514399998</v>
      </c>
      <c r="AP227" s="120">
        <f ca="1">VLOOKUP(eurostat_totals[[#This Row],[energy carrier EUCalc]],$AE$11:$BI$24,COLUMN()-COLUMN($AD$29),FALSE)*eurostat_totals[[#This Row],[2020 1]]</f>
        <v>3705.5004514399998</v>
      </c>
      <c r="AQ227" s="120">
        <f ca="1">VLOOKUP(eurostat_totals[[#This Row],[energy carrier EUCalc]],$AE$11:$BI$24,COLUMN()-COLUMN($AD$29),FALSE)*eurostat_totals[[#This Row],[2020 1]]</f>
        <v>3705.5004514399998</v>
      </c>
      <c r="AR227" s="117">
        <f ca="1">VLOOKUP(eurostat_totals[[#This Row],[energy carrier EUCalc]],$AE$11:$BI$24,COLUMN()-COLUMN($AD$29),FALSE)*eurostat_totals[[#This Row],[2020 1]]</f>
        <v>3705.5004514399998</v>
      </c>
      <c r="AS227" s="117">
        <f ca="1">VLOOKUP(eurostat_totals[[#This Row],[energy carrier EUCalc]],$AE$11:$BI$24,COLUMN()-COLUMN($AD$29),FALSE)*eurostat_totals[[#This Row],[2020 1]]</f>
        <v>3705.5004514399998</v>
      </c>
      <c r="AT227" s="117">
        <f ca="1">VLOOKUP(eurostat_totals[[#This Row],[energy carrier EUCalc]],$AE$11:$BI$24,COLUMN()-COLUMN($AD$29),FALSE)*eurostat_totals[[#This Row],[2020 1]]</f>
        <v>3705.5004514399998</v>
      </c>
      <c r="AU227" s="117">
        <f ca="1">VLOOKUP(eurostat_totals[[#This Row],[energy carrier EUCalc]],$AE$11:$BI$24,COLUMN()-COLUMN($AD$29),FALSE)*eurostat_totals[[#This Row],[2020 1]]</f>
        <v>3705.5004514399998</v>
      </c>
      <c r="AV227" s="117">
        <f>VLOOKUP(eurostat_totals[[#This Row],[energy carrier EUCalc]],$AE$11:$BI$24,COLUMN()-COLUMN($AD$29),FALSE)*eurostat_totals[[#This Row],[2020 1]]</f>
        <v>3705.5004514399998</v>
      </c>
      <c r="AW227" s="117">
        <f ca="1">VLOOKUP(eurostat_totals[[#This Row],[energy carrier EUCalc]],$AE$11:$BI$24,COLUMN()-COLUMN($AD$29),FALSE)*eurostat_totals[[#This Row],[2020 1]]</f>
        <v>3705.5004514399998</v>
      </c>
      <c r="AX227" s="117">
        <f ca="1">VLOOKUP(eurostat_totals[[#This Row],[energy carrier EUCalc]],$AE$11:$BI$24,COLUMN()-COLUMN($AD$29),FALSE)*eurostat_totals[[#This Row],[2020 1]]</f>
        <v>3705.5004514399998</v>
      </c>
      <c r="AY227" s="117">
        <f ca="1">VLOOKUP(eurostat_totals[[#This Row],[energy carrier EUCalc]],$AE$11:$BI$24,COLUMN()-COLUMN($AD$29),FALSE)*eurostat_totals[[#This Row],[2020 1]]</f>
        <v>3705.5004514399998</v>
      </c>
      <c r="AZ227" s="117">
        <f ca="1">VLOOKUP(eurostat_totals[[#This Row],[energy carrier EUCalc]],$AE$11:$BI$24,COLUMN()-COLUMN($AD$29),FALSE)*eurostat_totals[[#This Row],[2020 1]]</f>
        <v>3705.5004514399998</v>
      </c>
      <c r="BA227" s="117">
        <f ca="1">VLOOKUP(eurostat_totals[[#This Row],[energy carrier EUCalc]],$AE$11:$BI$24,COLUMN()-COLUMN($AD$29),FALSE)*eurostat_totals[[#This Row],[2020 1]]</f>
        <v>3705.5004514399998</v>
      </c>
      <c r="BB227" s="117">
        <f ca="1">VLOOKUP(eurostat_totals[[#This Row],[energy carrier EUCalc]],$AE$11:$BI$24,COLUMN()-COLUMN($AD$29),FALSE)*eurostat_totals[[#This Row],[2020 1]]</f>
        <v>3705.5004514399998</v>
      </c>
      <c r="BC227" s="117">
        <f>VLOOKUP(eurostat_totals[[#This Row],[energy carrier EUCalc]],$AE$11:$BI$24,COLUMN()-COLUMN($AD$29),FALSE)*eurostat_totals[[#This Row],[2020 1]]</f>
        <v>3705.5004514399998</v>
      </c>
      <c r="BD227" s="117">
        <f ca="1">VLOOKUP(eurostat_totals[[#This Row],[energy carrier EUCalc]],$AE$11:$BI$24,COLUMN()-COLUMN($AD$29),FALSE)*eurostat_totals[[#This Row],[2020 1]]</f>
        <v>3705.5004514399998</v>
      </c>
      <c r="BE227" s="117">
        <f ca="1">VLOOKUP(eurostat_totals[[#This Row],[energy carrier EUCalc]],$AE$11:$BI$24,COLUMN()-COLUMN($AD$29),FALSE)*eurostat_totals[[#This Row],[2020 1]]</f>
        <v>3705.5004514399998</v>
      </c>
      <c r="BF227" s="117">
        <f ca="1">VLOOKUP(eurostat_totals[[#This Row],[energy carrier EUCalc]],$AE$11:$BI$24,COLUMN()-COLUMN($AD$29),FALSE)*eurostat_totals[[#This Row],[2020 1]]</f>
        <v>3705.5004514399998</v>
      </c>
      <c r="BG227" s="117">
        <f ca="1">VLOOKUP(eurostat_totals[[#This Row],[energy carrier EUCalc]],$AE$11:$BI$24,COLUMN()-COLUMN($AD$29),FALSE)*eurostat_totals[[#This Row],[2020 1]]</f>
        <v>3705.5004514399998</v>
      </c>
      <c r="BH227" s="117">
        <f ca="1">VLOOKUP(eurostat_totals[[#This Row],[energy carrier EUCalc]],$AE$11:$BI$24,COLUMN()-COLUMN($AD$29),FALSE)*eurostat_totals[[#This Row],[2020 1]]</f>
        <v>3705.5004514399998</v>
      </c>
      <c r="BI227" s="117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117" t="str">
        <f t="shared" si="129"/>
        <v>heat-solarHungary</v>
      </c>
      <c r="B228" s="6" t="s">
        <v>38</v>
      </c>
      <c r="C228" t="s">
        <v>15</v>
      </c>
      <c r="D228" s="120">
        <v>0</v>
      </c>
      <c r="E228" s="120">
        <v>0</v>
      </c>
      <c r="F228" s="120">
        <v>0</v>
      </c>
      <c r="G228" s="120">
        <v>0</v>
      </c>
      <c r="H228" s="120">
        <v>0</v>
      </c>
      <c r="I228" s="120">
        <v>0</v>
      </c>
      <c r="J228" s="120">
        <v>0</v>
      </c>
      <c r="K228" s="120">
        <v>0</v>
      </c>
      <c r="L228" s="120">
        <v>0</v>
      </c>
      <c r="M228" s="120">
        <v>0</v>
      </c>
      <c r="N228" s="120">
        <v>0</v>
      </c>
      <c r="O228" s="120">
        <v>16.665790000000001</v>
      </c>
      <c r="P228" s="120">
        <v>19.445360000000001</v>
      </c>
      <c r="Q228" s="120">
        <v>21.108450000000001</v>
      </c>
      <c r="R228" s="120">
        <v>20.829329999999999</v>
      </c>
      <c r="S228" s="120">
        <v>21.945810000000002</v>
      </c>
      <c r="T228" s="120">
        <v>22.224930000000001</v>
      </c>
      <c r="U228" s="120">
        <v>28.051560000000002</v>
      </c>
      <c r="V228" s="120">
        <v>42.77514</v>
      </c>
      <c r="W228" s="120">
        <v>50.834730000000008</v>
      </c>
      <c r="X228" s="120">
        <v>59.161810000000003</v>
      </c>
      <c r="Y228" s="120">
        <v>73.33878</v>
      </c>
      <c r="Z228" s="120">
        <v>95.552080000000004</v>
      </c>
      <c r="AA228" s="120">
        <v>99.994740000000021</v>
      </c>
      <c r="AB228" s="120">
        <v>110.27566</v>
      </c>
      <c r="AC228" s="120">
        <v>121.94055</v>
      </c>
      <c r="AD228" s="120">
        <v>127.49969</v>
      </c>
      <c r="AE228" s="120">
        <v>134.16368</v>
      </c>
      <c r="AF228" s="120">
        <f t="shared" si="126"/>
        <v>141.886</v>
      </c>
      <c r="AG228" s="120">
        <f t="shared" si="127"/>
        <v>150.264252</v>
      </c>
      <c r="AH228" s="120">
        <f t="shared" si="128"/>
        <v>158.2619704</v>
      </c>
      <c r="AI228" s="120">
        <f ca="1">VLOOKUP(eurostat_totals[[#This Row],[energy carrier EUCalc]],$AE$11:$BI$24,COLUMN()-COLUMN($AD$29),FALSE)*eurostat_totals[[#This Row],[2020 1]]</f>
        <v>158.2619704</v>
      </c>
      <c r="AJ228" s="120">
        <f ca="1">VLOOKUP(eurostat_totals[[#This Row],[energy carrier EUCalc]],$AE$11:$BI$24,COLUMN()-COLUMN($AD$29),FALSE)*eurostat_totals[[#This Row],[2020 1]]</f>
        <v>158.2619704</v>
      </c>
      <c r="AK228" s="120">
        <f ca="1">VLOOKUP(eurostat_totals[[#This Row],[energy carrier EUCalc]],$AE$11:$BI$24,COLUMN()-COLUMN($AD$29),FALSE)*eurostat_totals[[#This Row],[2020 1]]</f>
        <v>158.2619704</v>
      </c>
      <c r="AL228" s="120">
        <f ca="1">VLOOKUP(eurostat_totals[[#This Row],[energy carrier EUCalc]],$AE$11:$BI$24,COLUMN()-COLUMN($AD$29),FALSE)*eurostat_totals[[#This Row],[2020 1]]</f>
        <v>158.2619704</v>
      </c>
      <c r="AM228" s="120">
        <f ca="1">VLOOKUP(eurostat_totals[[#This Row],[energy carrier EUCalc]],$AE$11:$BI$24,COLUMN()-COLUMN($AD$29),FALSE)*eurostat_totals[[#This Row],[2020 1]]</f>
        <v>158.2619704</v>
      </c>
      <c r="AN228" s="120">
        <f ca="1">VLOOKUP(eurostat_totals[[#This Row],[energy carrier EUCalc]],$AE$11:$BI$24,COLUMN()-COLUMN($AD$29),FALSE)*eurostat_totals[[#This Row],[2020 1]]</f>
        <v>158.2619704</v>
      </c>
      <c r="AO228" s="120">
        <f>VLOOKUP(eurostat_totals[[#This Row],[energy carrier EUCalc]],$AE$11:$BI$24,COLUMN()-COLUMN($AD$29),FALSE)*eurostat_totals[[#This Row],[2020 1]]</f>
        <v>158.2619704</v>
      </c>
      <c r="AP228" s="120">
        <f ca="1">VLOOKUP(eurostat_totals[[#This Row],[energy carrier EUCalc]],$AE$11:$BI$24,COLUMN()-COLUMN($AD$29),FALSE)*eurostat_totals[[#This Row],[2020 1]]</f>
        <v>158.2619704</v>
      </c>
      <c r="AQ228" s="120">
        <f ca="1">VLOOKUP(eurostat_totals[[#This Row],[energy carrier EUCalc]],$AE$11:$BI$24,COLUMN()-COLUMN($AD$29),FALSE)*eurostat_totals[[#This Row],[2020 1]]</f>
        <v>158.2619704</v>
      </c>
      <c r="AR228" s="117">
        <f ca="1">VLOOKUP(eurostat_totals[[#This Row],[energy carrier EUCalc]],$AE$11:$BI$24,COLUMN()-COLUMN($AD$29),FALSE)*eurostat_totals[[#This Row],[2020 1]]</f>
        <v>158.2619704</v>
      </c>
      <c r="AS228" s="117">
        <f ca="1">VLOOKUP(eurostat_totals[[#This Row],[energy carrier EUCalc]],$AE$11:$BI$24,COLUMN()-COLUMN($AD$29),FALSE)*eurostat_totals[[#This Row],[2020 1]]</f>
        <v>158.2619704</v>
      </c>
      <c r="AT228" s="117">
        <f ca="1">VLOOKUP(eurostat_totals[[#This Row],[energy carrier EUCalc]],$AE$11:$BI$24,COLUMN()-COLUMN($AD$29),FALSE)*eurostat_totals[[#This Row],[2020 1]]</f>
        <v>158.2619704</v>
      </c>
      <c r="AU228" s="117">
        <f ca="1">VLOOKUP(eurostat_totals[[#This Row],[energy carrier EUCalc]],$AE$11:$BI$24,COLUMN()-COLUMN($AD$29),FALSE)*eurostat_totals[[#This Row],[2020 1]]</f>
        <v>158.2619704</v>
      </c>
      <c r="AV228" s="117">
        <f>VLOOKUP(eurostat_totals[[#This Row],[energy carrier EUCalc]],$AE$11:$BI$24,COLUMN()-COLUMN($AD$29),FALSE)*eurostat_totals[[#This Row],[2020 1]]</f>
        <v>158.2619704</v>
      </c>
      <c r="AW228" s="117">
        <f ca="1">VLOOKUP(eurostat_totals[[#This Row],[energy carrier EUCalc]],$AE$11:$BI$24,COLUMN()-COLUMN($AD$29),FALSE)*eurostat_totals[[#This Row],[2020 1]]</f>
        <v>158.2619704</v>
      </c>
      <c r="AX228" s="117">
        <f ca="1">VLOOKUP(eurostat_totals[[#This Row],[energy carrier EUCalc]],$AE$11:$BI$24,COLUMN()-COLUMN($AD$29),FALSE)*eurostat_totals[[#This Row],[2020 1]]</f>
        <v>158.2619704</v>
      </c>
      <c r="AY228" s="117">
        <f ca="1">VLOOKUP(eurostat_totals[[#This Row],[energy carrier EUCalc]],$AE$11:$BI$24,COLUMN()-COLUMN($AD$29),FALSE)*eurostat_totals[[#This Row],[2020 1]]</f>
        <v>158.2619704</v>
      </c>
      <c r="AZ228" s="117">
        <f ca="1">VLOOKUP(eurostat_totals[[#This Row],[energy carrier EUCalc]],$AE$11:$BI$24,COLUMN()-COLUMN($AD$29),FALSE)*eurostat_totals[[#This Row],[2020 1]]</f>
        <v>158.2619704</v>
      </c>
      <c r="BA228" s="117">
        <f ca="1">VLOOKUP(eurostat_totals[[#This Row],[energy carrier EUCalc]],$AE$11:$BI$24,COLUMN()-COLUMN($AD$29),FALSE)*eurostat_totals[[#This Row],[2020 1]]</f>
        <v>158.2619704</v>
      </c>
      <c r="BB228" s="117">
        <f ca="1">VLOOKUP(eurostat_totals[[#This Row],[energy carrier EUCalc]],$AE$11:$BI$24,COLUMN()-COLUMN($AD$29),FALSE)*eurostat_totals[[#This Row],[2020 1]]</f>
        <v>158.2619704</v>
      </c>
      <c r="BC228" s="117">
        <f>VLOOKUP(eurostat_totals[[#This Row],[energy carrier EUCalc]],$AE$11:$BI$24,COLUMN()-COLUMN($AD$29),FALSE)*eurostat_totals[[#This Row],[2020 1]]</f>
        <v>158.2619704</v>
      </c>
      <c r="BD228" s="117">
        <f ca="1">VLOOKUP(eurostat_totals[[#This Row],[energy carrier EUCalc]],$AE$11:$BI$24,COLUMN()-COLUMN($AD$29),FALSE)*eurostat_totals[[#This Row],[2020 1]]</f>
        <v>158.2619704</v>
      </c>
      <c r="BE228" s="117">
        <f ca="1">VLOOKUP(eurostat_totals[[#This Row],[energy carrier EUCalc]],$AE$11:$BI$24,COLUMN()-COLUMN($AD$29),FALSE)*eurostat_totals[[#This Row],[2020 1]]</f>
        <v>158.2619704</v>
      </c>
      <c r="BF228" s="117">
        <f ca="1">VLOOKUP(eurostat_totals[[#This Row],[energy carrier EUCalc]],$AE$11:$BI$24,COLUMN()-COLUMN($AD$29),FALSE)*eurostat_totals[[#This Row],[2020 1]]</f>
        <v>158.2619704</v>
      </c>
      <c r="BG228" s="117">
        <f ca="1">VLOOKUP(eurostat_totals[[#This Row],[energy carrier EUCalc]],$AE$11:$BI$24,COLUMN()-COLUMN($AD$29),FALSE)*eurostat_totals[[#This Row],[2020 1]]</f>
        <v>158.2619704</v>
      </c>
      <c r="BH228" s="117">
        <f ca="1">VLOOKUP(eurostat_totals[[#This Row],[energy carrier EUCalc]],$AE$11:$BI$24,COLUMN()-COLUMN($AD$29),FALSE)*eurostat_totals[[#This Row],[2020 1]]</f>
        <v>158.2619704</v>
      </c>
      <c r="BI228" s="117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117" t="str">
        <f t="shared" si="129"/>
        <v>heat-solarIceland</v>
      </c>
      <c r="B229" s="6" t="s">
        <v>38</v>
      </c>
      <c r="C229" t="s">
        <v>72</v>
      </c>
      <c r="D229" s="120">
        <v>0</v>
      </c>
      <c r="E229" s="120">
        <v>0</v>
      </c>
      <c r="F229" s="120">
        <v>0</v>
      </c>
      <c r="G229" s="120">
        <v>0</v>
      </c>
      <c r="H229" s="120">
        <v>0</v>
      </c>
      <c r="I229" s="120">
        <v>0</v>
      </c>
      <c r="J229" s="120">
        <v>0</v>
      </c>
      <c r="K229" s="120">
        <v>0</v>
      </c>
      <c r="L229" s="120">
        <v>0</v>
      </c>
      <c r="M229" s="120">
        <v>0</v>
      </c>
      <c r="N229" s="120">
        <v>0</v>
      </c>
      <c r="O229" s="120">
        <v>0</v>
      </c>
      <c r="P229" s="120">
        <v>0</v>
      </c>
      <c r="Q229" s="120">
        <v>0</v>
      </c>
      <c r="R229" s="120">
        <v>0</v>
      </c>
      <c r="S229" s="120">
        <v>0</v>
      </c>
      <c r="T229" s="120">
        <v>0</v>
      </c>
      <c r="U229" s="120">
        <v>0</v>
      </c>
      <c r="V229" s="120">
        <v>0</v>
      </c>
      <c r="W229" s="120">
        <v>0</v>
      </c>
      <c r="X229" s="120">
        <v>0</v>
      </c>
      <c r="Y229" s="120">
        <v>0</v>
      </c>
      <c r="Z229" s="120">
        <v>0</v>
      </c>
      <c r="AA229" s="120">
        <v>0</v>
      </c>
      <c r="AB229" s="120">
        <v>0</v>
      </c>
      <c r="AC229" s="120">
        <v>0</v>
      </c>
      <c r="AD229" s="120">
        <v>0</v>
      </c>
      <c r="AE229" s="120">
        <v>0</v>
      </c>
      <c r="AF229" s="120">
        <f t="shared" si="126"/>
        <v>0</v>
      </c>
      <c r="AG229" s="120">
        <f t="shared" si="127"/>
        <v>0</v>
      </c>
      <c r="AH229" s="120">
        <f t="shared" si="128"/>
        <v>0</v>
      </c>
      <c r="AI229" s="120">
        <f ca="1">VLOOKUP(eurostat_totals[[#This Row],[energy carrier EUCalc]],$AE$11:$BI$24,COLUMN()-COLUMN($AD$29),FALSE)*eurostat_totals[[#This Row],[2020 1]]</f>
        <v>0</v>
      </c>
      <c r="AJ229" s="120">
        <f ca="1">VLOOKUP(eurostat_totals[[#This Row],[energy carrier EUCalc]],$AE$11:$BI$24,COLUMN()-COLUMN($AD$29),FALSE)*eurostat_totals[[#This Row],[2020 1]]</f>
        <v>0</v>
      </c>
      <c r="AK229" s="120">
        <f ca="1">VLOOKUP(eurostat_totals[[#This Row],[energy carrier EUCalc]],$AE$11:$BI$24,COLUMN()-COLUMN($AD$29),FALSE)*eurostat_totals[[#This Row],[2020 1]]</f>
        <v>0</v>
      </c>
      <c r="AL229" s="120">
        <f ca="1">VLOOKUP(eurostat_totals[[#This Row],[energy carrier EUCalc]],$AE$11:$BI$24,COLUMN()-COLUMN($AD$29),FALSE)*eurostat_totals[[#This Row],[2020 1]]</f>
        <v>0</v>
      </c>
      <c r="AM229" s="120">
        <f ca="1">VLOOKUP(eurostat_totals[[#This Row],[energy carrier EUCalc]],$AE$11:$BI$24,COLUMN()-COLUMN($AD$29),FALSE)*eurostat_totals[[#This Row],[2020 1]]</f>
        <v>0</v>
      </c>
      <c r="AN229" s="120">
        <f ca="1">VLOOKUP(eurostat_totals[[#This Row],[energy carrier EUCalc]],$AE$11:$BI$24,COLUMN()-COLUMN($AD$29),FALSE)*eurostat_totals[[#This Row],[2020 1]]</f>
        <v>0</v>
      </c>
      <c r="AO229" s="120">
        <f>VLOOKUP(eurostat_totals[[#This Row],[energy carrier EUCalc]],$AE$11:$BI$24,COLUMN()-COLUMN($AD$29),FALSE)*eurostat_totals[[#This Row],[2020 1]]</f>
        <v>0</v>
      </c>
      <c r="AP229" s="120">
        <f ca="1">VLOOKUP(eurostat_totals[[#This Row],[energy carrier EUCalc]],$AE$11:$BI$24,COLUMN()-COLUMN($AD$29),FALSE)*eurostat_totals[[#This Row],[2020 1]]</f>
        <v>0</v>
      </c>
      <c r="AQ229" s="120">
        <f ca="1">VLOOKUP(eurostat_totals[[#This Row],[energy carrier EUCalc]],$AE$11:$BI$24,COLUMN()-COLUMN($AD$29),FALSE)*eurostat_totals[[#This Row],[2020 1]]</f>
        <v>0</v>
      </c>
      <c r="AR229" s="117">
        <f ca="1">VLOOKUP(eurostat_totals[[#This Row],[energy carrier EUCalc]],$AE$11:$BI$24,COLUMN()-COLUMN($AD$29),FALSE)*eurostat_totals[[#This Row],[2020 1]]</f>
        <v>0</v>
      </c>
      <c r="AS229" s="117">
        <f ca="1">VLOOKUP(eurostat_totals[[#This Row],[energy carrier EUCalc]],$AE$11:$BI$24,COLUMN()-COLUMN($AD$29),FALSE)*eurostat_totals[[#This Row],[2020 1]]</f>
        <v>0</v>
      </c>
      <c r="AT229" s="117">
        <f ca="1">VLOOKUP(eurostat_totals[[#This Row],[energy carrier EUCalc]],$AE$11:$BI$24,COLUMN()-COLUMN($AD$29),FALSE)*eurostat_totals[[#This Row],[2020 1]]</f>
        <v>0</v>
      </c>
      <c r="AU229" s="117">
        <f ca="1">VLOOKUP(eurostat_totals[[#This Row],[energy carrier EUCalc]],$AE$11:$BI$24,COLUMN()-COLUMN($AD$29),FALSE)*eurostat_totals[[#This Row],[2020 1]]</f>
        <v>0</v>
      </c>
      <c r="AV229" s="117">
        <f>VLOOKUP(eurostat_totals[[#This Row],[energy carrier EUCalc]],$AE$11:$BI$24,COLUMN()-COLUMN($AD$29),FALSE)*eurostat_totals[[#This Row],[2020 1]]</f>
        <v>0</v>
      </c>
      <c r="AW229" s="117">
        <f ca="1">VLOOKUP(eurostat_totals[[#This Row],[energy carrier EUCalc]],$AE$11:$BI$24,COLUMN()-COLUMN($AD$29),FALSE)*eurostat_totals[[#This Row],[2020 1]]</f>
        <v>0</v>
      </c>
      <c r="AX229" s="117">
        <f ca="1">VLOOKUP(eurostat_totals[[#This Row],[energy carrier EUCalc]],$AE$11:$BI$24,COLUMN()-COLUMN($AD$29),FALSE)*eurostat_totals[[#This Row],[2020 1]]</f>
        <v>0</v>
      </c>
      <c r="AY229" s="117">
        <f ca="1">VLOOKUP(eurostat_totals[[#This Row],[energy carrier EUCalc]],$AE$11:$BI$24,COLUMN()-COLUMN($AD$29),FALSE)*eurostat_totals[[#This Row],[2020 1]]</f>
        <v>0</v>
      </c>
      <c r="AZ229" s="117">
        <f ca="1">VLOOKUP(eurostat_totals[[#This Row],[energy carrier EUCalc]],$AE$11:$BI$24,COLUMN()-COLUMN($AD$29),FALSE)*eurostat_totals[[#This Row],[2020 1]]</f>
        <v>0</v>
      </c>
      <c r="BA229" s="117">
        <f ca="1">VLOOKUP(eurostat_totals[[#This Row],[energy carrier EUCalc]],$AE$11:$BI$24,COLUMN()-COLUMN($AD$29),FALSE)*eurostat_totals[[#This Row],[2020 1]]</f>
        <v>0</v>
      </c>
      <c r="BB229" s="117">
        <f ca="1">VLOOKUP(eurostat_totals[[#This Row],[energy carrier EUCalc]],$AE$11:$BI$24,COLUMN()-COLUMN($AD$29),FALSE)*eurostat_totals[[#This Row],[2020 1]]</f>
        <v>0</v>
      </c>
      <c r="BC229" s="117">
        <f>VLOOKUP(eurostat_totals[[#This Row],[energy carrier EUCalc]],$AE$11:$BI$24,COLUMN()-COLUMN($AD$29),FALSE)*eurostat_totals[[#This Row],[2020 1]]</f>
        <v>0</v>
      </c>
      <c r="BD229" s="117">
        <f ca="1">VLOOKUP(eurostat_totals[[#This Row],[energy carrier EUCalc]],$AE$11:$BI$24,COLUMN()-COLUMN($AD$29),FALSE)*eurostat_totals[[#This Row],[2020 1]]</f>
        <v>0</v>
      </c>
      <c r="BE229" s="117">
        <f ca="1">VLOOKUP(eurostat_totals[[#This Row],[energy carrier EUCalc]],$AE$11:$BI$24,COLUMN()-COLUMN($AD$29),FALSE)*eurostat_totals[[#This Row],[2020 1]]</f>
        <v>0</v>
      </c>
      <c r="BF229" s="117">
        <f ca="1">VLOOKUP(eurostat_totals[[#This Row],[energy carrier EUCalc]],$AE$11:$BI$24,COLUMN()-COLUMN($AD$29),FALSE)*eurostat_totals[[#This Row],[2020 1]]</f>
        <v>0</v>
      </c>
      <c r="BG229" s="117">
        <f ca="1">VLOOKUP(eurostat_totals[[#This Row],[energy carrier EUCalc]],$AE$11:$BI$24,COLUMN()-COLUMN($AD$29),FALSE)*eurostat_totals[[#This Row],[2020 1]]</f>
        <v>0</v>
      </c>
      <c r="BH229" s="117">
        <f ca="1">VLOOKUP(eurostat_totals[[#This Row],[energy carrier EUCalc]],$AE$11:$BI$24,COLUMN()-COLUMN($AD$29),FALSE)*eurostat_totals[[#This Row],[2020 1]]</f>
        <v>0</v>
      </c>
      <c r="BI229" s="117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117" t="str">
        <f t="shared" si="129"/>
        <v>heat-solarIreland</v>
      </c>
      <c r="B230" s="6" t="s">
        <v>38</v>
      </c>
      <c r="C230" t="s">
        <v>18</v>
      </c>
      <c r="D230" s="120">
        <v>0.55824000000000007</v>
      </c>
      <c r="E230" s="120">
        <v>1.3839699999999999</v>
      </c>
      <c r="F230" s="120">
        <v>1.1164800000000001</v>
      </c>
      <c r="G230" s="120">
        <v>1.1164800000000001</v>
      </c>
      <c r="H230" s="120">
        <v>1.1164800000000001</v>
      </c>
      <c r="I230" s="120">
        <v>1.1164800000000001</v>
      </c>
      <c r="J230" s="120">
        <v>1.1164800000000001</v>
      </c>
      <c r="K230" s="120">
        <v>1.1164800000000001</v>
      </c>
      <c r="L230" s="120">
        <v>1.3839699999999999</v>
      </c>
      <c r="M230" s="120">
        <v>1.3839699999999999</v>
      </c>
      <c r="N230" s="120">
        <v>1.3839699999999999</v>
      </c>
      <c r="O230" s="120">
        <v>1.3839699999999999</v>
      </c>
      <c r="P230" s="120">
        <v>1.9422100000000002</v>
      </c>
      <c r="Q230" s="120">
        <v>2.5004500000000003</v>
      </c>
      <c r="R230" s="120">
        <v>3.3378100000000002</v>
      </c>
      <c r="S230" s="120">
        <v>5.3614300000000004</v>
      </c>
      <c r="T230" s="120">
        <v>7.1873400000000007</v>
      </c>
      <c r="U230" s="120">
        <v>16.142440000000001</v>
      </c>
      <c r="V230" s="120">
        <v>36.634500000000003</v>
      </c>
      <c r="W230" s="120">
        <v>61.580850000000005</v>
      </c>
      <c r="X230" s="120">
        <v>85.433980000000005</v>
      </c>
      <c r="Y230" s="120">
        <v>98.843370000000007</v>
      </c>
      <c r="Z230" s="120">
        <v>107.04252000000001</v>
      </c>
      <c r="AA230" s="120">
        <v>115.55568000000001</v>
      </c>
      <c r="AB230" s="120">
        <v>123.03377000000002</v>
      </c>
      <c r="AC230" s="120">
        <v>131.00031999999999</v>
      </c>
      <c r="AD230" s="120">
        <v>138.69938000000002</v>
      </c>
      <c r="AE230" s="120">
        <v>145.13077000000001</v>
      </c>
      <c r="AF230" s="120">
        <f t="shared" si="126"/>
        <v>152.74842000000001</v>
      </c>
      <c r="AG230" s="120">
        <f t="shared" si="127"/>
        <v>160.18696800000001</v>
      </c>
      <c r="AH230" s="120">
        <f t="shared" si="128"/>
        <v>167.61760760000001</v>
      </c>
      <c r="AI230" s="120">
        <f ca="1">VLOOKUP(eurostat_totals[[#This Row],[energy carrier EUCalc]],$AE$11:$BI$24,COLUMN()-COLUMN($AD$29),FALSE)*eurostat_totals[[#This Row],[2020 1]]</f>
        <v>167.61760760000001</v>
      </c>
      <c r="AJ230" s="120">
        <f ca="1">VLOOKUP(eurostat_totals[[#This Row],[energy carrier EUCalc]],$AE$11:$BI$24,COLUMN()-COLUMN($AD$29),FALSE)*eurostat_totals[[#This Row],[2020 1]]</f>
        <v>167.61760760000001</v>
      </c>
      <c r="AK230" s="120">
        <f ca="1">VLOOKUP(eurostat_totals[[#This Row],[energy carrier EUCalc]],$AE$11:$BI$24,COLUMN()-COLUMN($AD$29),FALSE)*eurostat_totals[[#This Row],[2020 1]]</f>
        <v>167.61760760000001</v>
      </c>
      <c r="AL230" s="120">
        <f ca="1">VLOOKUP(eurostat_totals[[#This Row],[energy carrier EUCalc]],$AE$11:$BI$24,COLUMN()-COLUMN($AD$29),FALSE)*eurostat_totals[[#This Row],[2020 1]]</f>
        <v>167.61760760000001</v>
      </c>
      <c r="AM230" s="120">
        <f ca="1">VLOOKUP(eurostat_totals[[#This Row],[energy carrier EUCalc]],$AE$11:$BI$24,COLUMN()-COLUMN($AD$29),FALSE)*eurostat_totals[[#This Row],[2020 1]]</f>
        <v>167.61760760000001</v>
      </c>
      <c r="AN230" s="120">
        <f ca="1">VLOOKUP(eurostat_totals[[#This Row],[energy carrier EUCalc]],$AE$11:$BI$24,COLUMN()-COLUMN($AD$29),FALSE)*eurostat_totals[[#This Row],[2020 1]]</f>
        <v>167.61760760000001</v>
      </c>
      <c r="AO230" s="120">
        <f>VLOOKUP(eurostat_totals[[#This Row],[energy carrier EUCalc]],$AE$11:$BI$24,COLUMN()-COLUMN($AD$29),FALSE)*eurostat_totals[[#This Row],[2020 1]]</f>
        <v>167.61760760000001</v>
      </c>
      <c r="AP230" s="120">
        <f ca="1">VLOOKUP(eurostat_totals[[#This Row],[energy carrier EUCalc]],$AE$11:$BI$24,COLUMN()-COLUMN($AD$29),FALSE)*eurostat_totals[[#This Row],[2020 1]]</f>
        <v>167.61760760000001</v>
      </c>
      <c r="AQ230" s="120">
        <f ca="1">VLOOKUP(eurostat_totals[[#This Row],[energy carrier EUCalc]],$AE$11:$BI$24,COLUMN()-COLUMN($AD$29),FALSE)*eurostat_totals[[#This Row],[2020 1]]</f>
        <v>167.61760760000001</v>
      </c>
      <c r="AR230" s="117">
        <f ca="1">VLOOKUP(eurostat_totals[[#This Row],[energy carrier EUCalc]],$AE$11:$BI$24,COLUMN()-COLUMN($AD$29),FALSE)*eurostat_totals[[#This Row],[2020 1]]</f>
        <v>167.61760760000001</v>
      </c>
      <c r="AS230" s="117">
        <f ca="1">VLOOKUP(eurostat_totals[[#This Row],[energy carrier EUCalc]],$AE$11:$BI$24,COLUMN()-COLUMN($AD$29),FALSE)*eurostat_totals[[#This Row],[2020 1]]</f>
        <v>167.61760760000001</v>
      </c>
      <c r="AT230" s="117">
        <f ca="1">VLOOKUP(eurostat_totals[[#This Row],[energy carrier EUCalc]],$AE$11:$BI$24,COLUMN()-COLUMN($AD$29),FALSE)*eurostat_totals[[#This Row],[2020 1]]</f>
        <v>167.61760760000001</v>
      </c>
      <c r="AU230" s="117">
        <f ca="1">VLOOKUP(eurostat_totals[[#This Row],[energy carrier EUCalc]],$AE$11:$BI$24,COLUMN()-COLUMN($AD$29),FALSE)*eurostat_totals[[#This Row],[2020 1]]</f>
        <v>167.61760760000001</v>
      </c>
      <c r="AV230" s="117">
        <f>VLOOKUP(eurostat_totals[[#This Row],[energy carrier EUCalc]],$AE$11:$BI$24,COLUMN()-COLUMN($AD$29),FALSE)*eurostat_totals[[#This Row],[2020 1]]</f>
        <v>167.61760760000001</v>
      </c>
      <c r="AW230" s="117">
        <f ca="1">VLOOKUP(eurostat_totals[[#This Row],[energy carrier EUCalc]],$AE$11:$BI$24,COLUMN()-COLUMN($AD$29),FALSE)*eurostat_totals[[#This Row],[2020 1]]</f>
        <v>167.61760760000001</v>
      </c>
      <c r="AX230" s="117">
        <f ca="1">VLOOKUP(eurostat_totals[[#This Row],[energy carrier EUCalc]],$AE$11:$BI$24,COLUMN()-COLUMN($AD$29),FALSE)*eurostat_totals[[#This Row],[2020 1]]</f>
        <v>167.61760760000001</v>
      </c>
      <c r="AY230" s="117">
        <f ca="1">VLOOKUP(eurostat_totals[[#This Row],[energy carrier EUCalc]],$AE$11:$BI$24,COLUMN()-COLUMN($AD$29),FALSE)*eurostat_totals[[#This Row],[2020 1]]</f>
        <v>167.61760760000001</v>
      </c>
      <c r="AZ230" s="117">
        <f ca="1">VLOOKUP(eurostat_totals[[#This Row],[energy carrier EUCalc]],$AE$11:$BI$24,COLUMN()-COLUMN($AD$29),FALSE)*eurostat_totals[[#This Row],[2020 1]]</f>
        <v>167.61760760000001</v>
      </c>
      <c r="BA230" s="117">
        <f ca="1">VLOOKUP(eurostat_totals[[#This Row],[energy carrier EUCalc]],$AE$11:$BI$24,COLUMN()-COLUMN($AD$29),FALSE)*eurostat_totals[[#This Row],[2020 1]]</f>
        <v>167.61760760000001</v>
      </c>
      <c r="BB230" s="117">
        <f ca="1">VLOOKUP(eurostat_totals[[#This Row],[energy carrier EUCalc]],$AE$11:$BI$24,COLUMN()-COLUMN($AD$29),FALSE)*eurostat_totals[[#This Row],[2020 1]]</f>
        <v>167.61760760000001</v>
      </c>
      <c r="BC230" s="117">
        <f>VLOOKUP(eurostat_totals[[#This Row],[energy carrier EUCalc]],$AE$11:$BI$24,COLUMN()-COLUMN($AD$29),FALSE)*eurostat_totals[[#This Row],[2020 1]]</f>
        <v>167.61760760000001</v>
      </c>
      <c r="BD230" s="117">
        <f ca="1">VLOOKUP(eurostat_totals[[#This Row],[energy carrier EUCalc]],$AE$11:$BI$24,COLUMN()-COLUMN($AD$29),FALSE)*eurostat_totals[[#This Row],[2020 1]]</f>
        <v>167.61760760000001</v>
      </c>
      <c r="BE230" s="117">
        <f ca="1">VLOOKUP(eurostat_totals[[#This Row],[energy carrier EUCalc]],$AE$11:$BI$24,COLUMN()-COLUMN($AD$29),FALSE)*eurostat_totals[[#This Row],[2020 1]]</f>
        <v>167.61760760000001</v>
      </c>
      <c r="BF230" s="117">
        <f ca="1">VLOOKUP(eurostat_totals[[#This Row],[energy carrier EUCalc]],$AE$11:$BI$24,COLUMN()-COLUMN($AD$29),FALSE)*eurostat_totals[[#This Row],[2020 1]]</f>
        <v>167.61760760000001</v>
      </c>
      <c r="BG230" s="117">
        <f ca="1">VLOOKUP(eurostat_totals[[#This Row],[energy carrier EUCalc]],$AE$11:$BI$24,COLUMN()-COLUMN($AD$29),FALSE)*eurostat_totals[[#This Row],[2020 1]]</f>
        <v>167.61760760000001</v>
      </c>
      <c r="BH230" s="117">
        <f ca="1">VLOOKUP(eurostat_totals[[#This Row],[energy carrier EUCalc]],$AE$11:$BI$24,COLUMN()-COLUMN($AD$29),FALSE)*eurostat_totals[[#This Row],[2020 1]]</f>
        <v>167.61760760000001</v>
      </c>
      <c r="BI230" s="117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117" t="str">
        <f t="shared" si="129"/>
        <v>heat-solarItaly</v>
      </c>
      <c r="B231" s="6" t="s">
        <v>38</v>
      </c>
      <c r="C231" t="s">
        <v>5</v>
      </c>
      <c r="D231" s="120">
        <v>56.114750000000008</v>
      </c>
      <c r="E231" s="120">
        <v>63.616100000000003</v>
      </c>
      <c r="F231" s="120">
        <v>71.105820000000008</v>
      </c>
      <c r="G231" s="120">
        <v>78.607170000000011</v>
      </c>
      <c r="H231" s="120">
        <v>80.002769999999998</v>
      </c>
      <c r="I231" s="120">
        <v>81.386740000000003</v>
      </c>
      <c r="J231" s="120">
        <v>82.782340000000005</v>
      </c>
      <c r="K231" s="120">
        <v>84.16631000000001</v>
      </c>
      <c r="L231" s="120">
        <v>112.21786999999999</v>
      </c>
      <c r="M231" s="120">
        <v>114.17171</v>
      </c>
      <c r="N231" s="120">
        <v>98.610770000000002</v>
      </c>
      <c r="O231" s="120">
        <v>109.71742</v>
      </c>
      <c r="P231" s="120">
        <v>126.94145</v>
      </c>
      <c r="Q231" s="120">
        <v>145.56108</v>
      </c>
      <c r="R231" s="120">
        <v>167.49526</v>
      </c>
      <c r="S231" s="120">
        <v>247.49803</v>
      </c>
      <c r="T231" s="120">
        <v>315.27767000000006</v>
      </c>
      <c r="U231" s="120">
        <v>473.05025000000001</v>
      </c>
      <c r="V231" s="120">
        <v>605.82996000000003</v>
      </c>
      <c r="W231" s="120">
        <v>769.44079999999997</v>
      </c>
      <c r="X231" s="120">
        <v>1154.4403199999999</v>
      </c>
      <c r="Y231" s="120">
        <v>1208.0546200000001</v>
      </c>
      <c r="Z231" s="120">
        <v>1336.6707900000001</v>
      </c>
      <c r="AA231" s="120">
        <v>1447.2255700000001</v>
      </c>
      <c r="AB231" s="120">
        <v>1545.2781000000002</v>
      </c>
      <c r="AC231" s="120">
        <v>1634.4453100000003</v>
      </c>
      <c r="AD231" s="120">
        <v>1721.9494300000001</v>
      </c>
      <c r="AE231" s="120">
        <v>1796.7303300000003</v>
      </c>
      <c r="AF231" s="120">
        <f t="shared" si="126"/>
        <v>1888.7422380000003</v>
      </c>
      <c r="AG231" s="120">
        <f t="shared" si="127"/>
        <v>1977.0455716000004</v>
      </c>
      <c r="AH231" s="120">
        <f t="shared" si="128"/>
        <v>2063.3990659200003</v>
      </c>
      <c r="AI231" s="120">
        <f ca="1">VLOOKUP(eurostat_totals[[#This Row],[energy carrier EUCalc]],$AE$11:$BI$24,COLUMN()-COLUMN($AD$29),FALSE)*eurostat_totals[[#This Row],[2020 1]]</f>
        <v>2063.3990659200003</v>
      </c>
      <c r="AJ231" s="120">
        <f ca="1">VLOOKUP(eurostat_totals[[#This Row],[energy carrier EUCalc]],$AE$11:$BI$24,COLUMN()-COLUMN($AD$29),FALSE)*eurostat_totals[[#This Row],[2020 1]]</f>
        <v>2063.3990659200003</v>
      </c>
      <c r="AK231" s="120">
        <f ca="1">VLOOKUP(eurostat_totals[[#This Row],[energy carrier EUCalc]],$AE$11:$BI$24,COLUMN()-COLUMN($AD$29),FALSE)*eurostat_totals[[#This Row],[2020 1]]</f>
        <v>2063.3990659200003</v>
      </c>
      <c r="AL231" s="120">
        <f ca="1">VLOOKUP(eurostat_totals[[#This Row],[energy carrier EUCalc]],$AE$11:$BI$24,COLUMN()-COLUMN($AD$29),FALSE)*eurostat_totals[[#This Row],[2020 1]]</f>
        <v>2063.3990659200003</v>
      </c>
      <c r="AM231" s="120">
        <f ca="1">VLOOKUP(eurostat_totals[[#This Row],[energy carrier EUCalc]],$AE$11:$BI$24,COLUMN()-COLUMN($AD$29),FALSE)*eurostat_totals[[#This Row],[2020 1]]</f>
        <v>2063.3990659200003</v>
      </c>
      <c r="AN231" s="120">
        <f ca="1">VLOOKUP(eurostat_totals[[#This Row],[energy carrier EUCalc]],$AE$11:$BI$24,COLUMN()-COLUMN($AD$29),FALSE)*eurostat_totals[[#This Row],[2020 1]]</f>
        <v>2063.3990659200003</v>
      </c>
      <c r="AO231" s="120">
        <f>VLOOKUP(eurostat_totals[[#This Row],[energy carrier EUCalc]],$AE$11:$BI$24,COLUMN()-COLUMN($AD$29),FALSE)*eurostat_totals[[#This Row],[2020 1]]</f>
        <v>2063.3990659200003</v>
      </c>
      <c r="AP231" s="120">
        <f ca="1">VLOOKUP(eurostat_totals[[#This Row],[energy carrier EUCalc]],$AE$11:$BI$24,COLUMN()-COLUMN($AD$29),FALSE)*eurostat_totals[[#This Row],[2020 1]]</f>
        <v>2063.3990659200003</v>
      </c>
      <c r="AQ231" s="120">
        <f ca="1">VLOOKUP(eurostat_totals[[#This Row],[energy carrier EUCalc]],$AE$11:$BI$24,COLUMN()-COLUMN($AD$29),FALSE)*eurostat_totals[[#This Row],[2020 1]]</f>
        <v>2063.3990659200003</v>
      </c>
      <c r="AR231" s="117">
        <f ca="1">VLOOKUP(eurostat_totals[[#This Row],[energy carrier EUCalc]],$AE$11:$BI$24,COLUMN()-COLUMN($AD$29),FALSE)*eurostat_totals[[#This Row],[2020 1]]</f>
        <v>2063.3990659200003</v>
      </c>
      <c r="AS231" s="117">
        <f ca="1">VLOOKUP(eurostat_totals[[#This Row],[energy carrier EUCalc]],$AE$11:$BI$24,COLUMN()-COLUMN($AD$29),FALSE)*eurostat_totals[[#This Row],[2020 1]]</f>
        <v>2063.3990659200003</v>
      </c>
      <c r="AT231" s="117">
        <f ca="1">VLOOKUP(eurostat_totals[[#This Row],[energy carrier EUCalc]],$AE$11:$BI$24,COLUMN()-COLUMN($AD$29),FALSE)*eurostat_totals[[#This Row],[2020 1]]</f>
        <v>2063.3990659200003</v>
      </c>
      <c r="AU231" s="117">
        <f ca="1">VLOOKUP(eurostat_totals[[#This Row],[energy carrier EUCalc]],$AE$11:$BI$24,COLUMN()-COLUMN($AD$29),FALSE)*eurostat_totals[[#This Row],[2020 1]]</f>
        <v>2063.3990659200003</v>
      </c>
      <c r="AV231" s="117">
        <f>VLOOKUP(eurostat_totals[[#This Row],[energy carrier EUCalc]],$AE$11:$BI$24,COLUMN()-COLUMN($AD$29),FALSE)*eurostat_totals[[#This Row],[2020 1]]</f>
        <v>2063.3990659200003</v>
      </c>
      <c r="AW231" s="117">
        <f ca="1">VLOOKUP(eurostat_totals[[#This Row],[energy carrier EUCalc]],$AE$11:$BI$24,COLUMN()-COLUMN($AD$29),FALSE)*eurostat_totals[[#This Row],[2020 1]]</f>
        <v>2063.3990659200003</v>
      </c>
      <c r="AX231" s="117">
        <f ca="1">VLOOKUP(eurostat_totals[[#This Row],[energy carrier EUCalc]],$AE$11:$BI$24,COLUMN()-COLUMN($AD$29),FALSE)*eurostat_totals[[#This Row],[2020 1]]</f>
        <v>2063.3990659200003</v>
      </c>
      <c r="AY231" s="117">
        <f ca="1">VLOOKUP(eurostat_totals[[#This Row],[energy carrier EUCalc]],$AE$11:$BI$24,COLUMN()-COLUMN($AD$29),FALSE)*eurostat_totals[[#This Row],[2020 1]]</f>
        <v>2063.3990659200003</v>
      </c>
      <c r="AZ231" s="117">
        <f ca="1">VLOOKUP(eurostat_totals[[#This Row],[energy carrier EUCalc]],$AE$11:$BI$24,COLUMN()-COLUMN($AD$29),FALSE)*eurostat_totals[[#This Row],[2020 1]]</f>
        <v>2063.3990659200003</v>
      </c>
      <c r="BA231" s="117">
        <f ca="1">VLOOKUP(eurostat_totals[[#This Row],[energy carrier EUCalc]],$AE$11:$BI$24,COLUMN()-COLUMN($AD$29),FALSE)*eurostat_totals[[#This Row],[2020 1]]</f>
        <v>2063.3990659200003</v>
      </c>
      <c r="BB231" s="117">
        <f ca="1">VLOOKUP(eurostat_totals[[#This Row],[energy carrier EUCalc]],$AE$11:$BI$24,COLUMN()-COLUMN($AD$29),FALSE)*eurostat_totals[[#This Row],[2020 1]]</f>
        <v>2063.3990659200003</v>
      </c>
      <c r="BC231" s="117">
        <f>VLOOKUP(eurostat_totals[[#This Row],[energy carrier EUCalc]],$AE$11:$BI$24,COLUMN()-COLUMN($AD$29),FALSE)*eurostat_totals[[#This Row],[2020 1]]</f>
        <v>2063.3990659200003</v>
      </c>
      <c r="BD231" s="117">
        <f ca="1">VLOOKUP(eurostat_totals[[#This Row],[energy carrier EUCalc]],$AE$11:$BI$24,COLUMN()-COLUMN($AD$29),FALSE)*eurostat_totals[[#This Row],[2020 1]]</f>
        <v>2063.3990659200003</v>
      </c>
      <c r="BE231" s="117">
        <f ca="1">VLOOKUP(eurostat_totals[[#This Row],[energy carrier EUCalc]],$AE$11:$BI$24,COLUMN()-COLUMN($AD$29),FALSE)*eurostat_totals[[#This Row],[2020 1]]</f>
        <v>2063.3990659200003</v>
      </c>
      <c r="BF231" s="117">
        <f ca="1">VLOOKUP(eurostat_totals[[#This Row],[energy carrier EUCalc]],$AE$11:$BI$24,COLUMN()-COLUMN($AD$29),FALSE)*eurostat_totals[[#This Row],[2020 1]]</f>
        <v>2063.3990659200003</v>
      </c>
      <c r="BG231" s="117">
        <f ca="1">VLOOKUP(eurostat_totals[[#This Row],[energy carrier EUCalc]],$AE$11:$BI$24,COLUMN()-COLUMN($AD$29),FALSE)*eurostat_totals[[#This Row],[2020 1]]</f>
        <v>2063.3990659200003</v>
      </c>
      <c r="BH231" s="117">
        <f ca="1">VLOOKUP(eurostat_totals[[#This Row],[energy carrier EUCalc]],$AE$11:$BI$24,COLUMN()-COLUMN($AD$29),FALSE)*eurostat_totals[[#This Row],[2020 1]]</f>
        <v>2063.3990659200003</v>
      </c>
      <c r="BI231" s="117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117" t="str">
        <f t="shared" si="129"/>
        <v>heat-solarLatvia</v>
      </c>
      <c r="B232" s="6" t="s">
        <v>38</v>
      </c>
      <c r="C232" t="s">
        <v>23</v>
      </c>
      <c r="D232" s="120">
        <v>0</v>
      </c>
      <c r="E232" s="120">
        <v>0</v>
      </c>
      <c r="F232" s="120">
        <v>0</v>
      </c>
      <c r="G232" s="120">
        <v>0</v>
      </c>
      <c r="H232" s="120">
        <v>0</v>
      </c>
      <c r="I232" s="120">
        <v>0</v>
      </c>
      <c r="J232" s="120">
        <v>0</v>
      </c>
      <c r="K232" s="120">
        <v>0</v>
      </c>
      <c r="L232" s="120">
        <v>0</v>
      </c>
      <c r="M232" s="120">
        <v>0</v>
      </c>
      <c r="N232" s="120">
        <v>0</v>
      </c>
      <c r="O232" s="120">
        <v>0</v>
      </c>
      <c r="P232" s="120">
        <v>0</v>
      </c>
      <c r="Q232" s="120">
        <v>0</v>
      </c>
      <c r="R232" s="120">
        <v>0</v>
      </c>
      <c r="S232" s="120">
        <v>0</v>
      </c>
      <c r="T232" s="120">
        <v>0</v>
      </c>
      <c r="U232" s="120">
        <v>0</v>
      </c>
      <c r="V232" s="120">
        <v>0</v>
      </c>
      <c r="W232" s="120">
        <v>0</v>
      </c>
      <c r="X232" s="120">
        <v>0</v>
      </c>
      <c r="Y232" s="120">
        <v>0</v>
      </c>
      <c r="Z232" s="120">
        <v>0</v>
      </c>
      <c r="AA232" s="120">
        <v>0</v>
      </c>
      <c r="AB232" s="120">
        <v>0</v>
      </c>
      <c r="AC232" s="120">
        <v>0</v>
      </c>
      <c r="AD232" s="120">
        <v>0</v>
      </c>
      <c r="AE232" s="120">
        <v>0</v>
      </c>
      <c r="AF232" s="120">
        <f t="shared" si="126"/>
        <v>0</v>
      </c>
      <c r="AG232" s="120">
        <f t="shared" si="127"/>
        <v>0</v>
      </c>
      <c r="AH232" s="120">
        <f t="shared" si="128"/>
        <v>0</v>
      </c>
      <c r="AI232" s="120">
        <f ca="1">VLOOKUP(eurostat_totals[[#This Row],[energy carrier EUCalc]],$AE$11:$BI$24,COLUMN()-COLUMN($AD$29),FALSE)*eurostat_totals[[#This Row],[2020 1]]</f>
        <v>0</v>
      </c>
      <c r="AJ232" s="120">
        <f ca="1">VLOOKUP(eurostat_totals[[#This Row],[energy carrier EUCalc]],$AE$11:$BI$24,COLUMN()-COLUMN($AD$29),FALSE)*eurostat_totals[[#This Row],[2020 1]]</f>
        <v>0</v>
      </c>
      <c r="AK232" s="120">
        <f ca="1">VLOOKUP(eurostat_totals[[#This Row],[energy carrier EUCalc]],$AE$11:$BI$24,COLUMN()-COLUMN($AD$29),FALSE)*eurostat_totals[[#This Row],[2020 1]]</f>
        <v>0</v>
      </c>
      <c r="AL232" s="120">
        <f ca="1">VLOOKUP(eurostat_totals[[#This Row],[energy carrier EUCalc]],$AE$11:$BI$24,COLUMN()-COLUMN($AD$29),FALSE)*eurostat_totals[[#This Row],[2020 1]]</f>
        <v>0</v>
      </c>
      <c r="AM232" s="120">
        <f ca="1">VLOOKUP(eurostat_totals[[#This Row],[energy carrier EUCalc]],$AE$11:$BI$24,COLUMN()-COLUMN($AD$29),FALSE)*eurostat_totals[[#This Row],[2020 1]]</f>
        <v>0</v>
      </c>
      <c r="AN232" s="120">
        <f ca="1">VLOOKUP(eurostat_totals[[#This Row],[energy carrier EUCalc]],$AE$11:$BI$24,COLUMN()-COLUMN($AD$29),FALSE)*eurostat_totals[[#This Row],[2020 1]]</f>
        <v>0</v>
      </c>
      <c r="AO232" s="120">
        <f>VLOOKUP(eurostat_totals[[#This Row],[energy carrier EUCalc]],$AE$11:$BI$24,COLUMN()-COLUMN($AD$29),FALSE)*eurostat_totals[[#This Row],[2020 1]]</f>
        <v>0</v>
      </c>
      <c r="AP232" s="120">
        <f ca="1">VLOOKUP(eurostat_totals[[#This Row],[energy carrier EUCalc]],$AE$11:$BI$24,COLUMN()-COLUMN($AD$29),FALSE)*eurostat_totals[[#This Row],[2020 1]]</f>
        <v>0</v>
      </c>
      <c r="AQ232" s="120">
        <f ca="1">VLOOKUP(eurostat_totals[[#This Row],[energy carrier EUCalc]],$AE$11:$BI$24,COLUMN()-COLUMN($AD$29),FALSE)*eurostat_totals[[#This Row],[2020 1]]</f>
        <v>0</v>
      </c>
      <c r="AR232" s="117">
        <f ca="1">VLOOKUP(eurostat_totals[[#This Row],[energy carrier EUCalc]],$AE$11:$BI$24,COLUMN()-COLUMN($AD$29),FALSE)*eurostat_totals[[#This Row],[2020 1]]</f>
        <v>0</v>
      </c>
      <c r="AS232" s="117">
        <f ca="1">VLOOKUP(eurostat_totals[[#This Row],[energy carrier EUCalc]],$AE$11:$BI$24,COLUMN()-COLUMN($AD$29),FALSE)*eurostat_totals[[#This Row],[2020 1]]</f>
        <v>0</v>
      </c>
      <c r="AT232" s="117">
        <f ca="1">VLOOKUP(eurostat_totals[[#This Row],[energy carrier EUCalc]],$AE$11:$BI$24,COLUMN()-COLUMN($AD$29),FALSE)*eurostat_totals[[#This Row],[2020 1]]</f>
        <v>0</v>
      </c>
      <c r="AU232" s="117">
        <f ca="1">VLOOKUP(eurostat_totals[[#This Row],[energy carrier EUCalc]],$AE$11:$BI$24,COLUMN()-COLUMN($AD$29),FALSE)*eurostat_totals[[#This Row],[2020 1]]</f>
        <v>0</v>
      </c>
      <c r="AV232" s="117">
        <f>VLOOKUP(eurostat_totals[[#This Row],[energy carrier EUCalc]],$AE$11:$BI$24,COLUMN()-COLUMN($AD$29),FALSE)*eurostat_totals[[#This Row],[2020 1]]</f>
        <v>0</v>
      </c>
      <c r="AW232" s="117">
        <f ca="1">VLOOKUP(eurostat_totals[[#This Row],[energy carrier EUCalc]],$AE$11:$BI$24,COLUMN()-COLUMN($AD$29),FALSE)*eurostat_totals[[#This Row],[2020 1]]</f>
        <v>0</v>
      </c>
      <c r="AX232" s="117">
        <f ca="1">VLOOKUP(eurostat_totals[[#This Row],[energy carrier EUCalc]],$AE$11:$BI$24,COLUMN()-COLUMN($AD$29),FALSE)*eurostat_totals[[#This Row],[2020 1]]</f>
        <v>0</v>
      </c>
      <c r="AY232" s="117">
        <f ca="1">VLOOKUP(eurostat_totals[[#This Row],[energy carrier EUCalc]],$AE$11:$BI$24,COLUMN()-COLUMN($AD$29),FALSE)*eurostat_totals[[#This Row],[2020 1]]</f>
        <v>0</v>
      </c>
      <c r="AZ232" s="117">
        <f ca="1">VLOOKUP(eurostat_totals[[#This Row],[energy carrier EUCalc]],$AE$11:$BI$24,COLUMN()-COLUMN($AD$29),FALSE)*eurostat_totals[[#This Row],[2020 1]]</f>
        <v>0</v>
      </c>
      <c r="BA232" s="117">
        <f ca="1">VLOOKUP(eurostat_totals[[#This Row],[energy carrier EUCalc]],$AE$11:$BI$24,COLUMN()-COLUMN($AD$29),FALSE)*eurostat_totals[[#This Row],[2020 1]]</f>
        <v>0</v>
      </c>
      <c r="BB232" s="117">
        <f ca="1">VLOOKUP(eurostat_totals[[#This Row],[energy carrier EUCalc]],$AE$11:$BI$24,COLUMN()-COLUMN($AD$29),FALSE)*eurostat_totals[[#This Row],[2020 1]]</f>
        <v>0</v>
      </c>
      <c r="BC232" s="117">
        <f>VLOOKUP(eurostat_totals[[#This Row],[energy carrier EUCalc]],$AE$11:$BI$24,COLUMN()-COLUMN($AD$29),FALSE)*eurostat_totals[[#This Row],[2020 1]]</f>
        <v>0</v>
      </c>
      <c r="BD232" s="117">
        <f ca="1">VLOOKUP(eurostat_totals[[#This Row],[energy carrier EUCalc]],$AE$11:$BI$24,COLUMN()-COLUMN($AD$29),FALSE)*eurostat_totals[[#This Row],[2020 1]]</f>
        <v>0</v>
      </c>
      <c r="BE232" s="117">
        <f ca="1">VLOOKUP(eurostat_totals[[#This Row],[energy carrier EUCalc]],$AE$11:$BI$24,COLUMN()-COLUMN($AD$29),FALSE)*eurostat_totals[[#This Row],[2020 1]]</f>
        <v>0</v>
      </c>
      <c r="BF232" s="117">
        <f ca="1">VLOOKUP(eurostat_totals[[#This Row],[energy carrier EUCalc]],$AE$11:$BI$24,COLUMN()-COLUMN($AD$29),FALSE)*eurostat_totals[[#This Row],[2020 1]]</f>
        <v>0</v>
      </c>
      <c r="BG232" s="117">
        <f ca="1">VLOOKUP(eurostat_totals[[#This Row],[energy carrier EUCalc]],$AE$11:$BI$24,COLUMN()-COLUMN($AD$29),FALSE)*eurostat_totals[[#This Row],[2020 1]]</f>
        <v>0</v>
      </c>
      <c r="BH232" s="117">
        <f ca="1">VLOOKUP(eurostat_totals[[#This Row],[energy carrier EUCalc]],$AE$11:$BI$24,COLUMN()-COLUMN($AD$29),FALSE)*eurostat_totals[[#This Row],[2020 1]]</f>
        <v>0</v>
      </c>
      <c r="BI232" s="117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117" t="str">
        <f t="shared" si="129"/>
        <v>heat-solarLithuania</v>
      </c>
      <c r="B233" s="6" t="s">
        <v>38</v>
      </c>
      <c r="C233" t="s">
        <v>24</v>
      </c>
      <c r="D233" s="120">
        <v>0</v>
      </c>
      <c r="E233" s="120">
        <v>0</v>
      </c>
      <c r="F233" s="120">
        <v>0</v>
      </c>
      <c r="G233" s="120">
        <v>0</v>
      </c>
      <c r="H233" s="120">
        <v>0</v>
      </c>
      <c r="I233" s="120">
        <v>0</v>
      </c>
      <c r="J233" s="120">
        <v>0</v>
      </c>
      <c r="K233" s="120">
        <v>0</v>
      </c>
      <c r="L233" s="120">
        <v>0</v>
      </c>
      <c r="M233" s="120">
        <v>0</v>
      </c>
      <c r="N233" s="120">
        <v>0</v>
      </c>
      <c r="O233" s="120">
        <v>0</v>
      </c>
      <c r="P233" s="120">
        <v>0</v>
      </c>
      <c r="Q233" s="120">
        <v>0</v>
      </c>
      <c r="R233" s="120">
        <v>0</v>
      </c>
      <c r="S233" s="120">
        <v>0</v>
      </c>
      <c r="T233" s="120">
        <v>0</v>
      </c>
      <c r="U233" s="120">
        <v>0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0">
        <v>0</v>
      </c>
      <c r="AE233" s="120">
        <v>0</v>
      </c>
      <c r="AF233" s="120">
        <f t="shared" si="126"/>
        <v>0</v>
      </c>
      <c r="AG233" s="120">
        <f t="shared" si="127"/>
        <v>0</v>
      </c>
      <c r="AH233" s="120">
        <f t="shared" si="128"/>
        <v>0</v>
      </c>
      <c r="AI233" s="120">
        <f ca="1">VLOOKUP(eurostat_totals[[#This Row],[energy carrier EUCalc]],$AE$11:$BI$24,COLUMN()-COLUMN($AD$29),FALSE)*eurostat_totals[[#This Row],[2020 1]]</f>
        <v>0</v>
      </c>
      <c r="AJ233" s="120">
        <f ca="1">VLOOKUP(eurostat_totals[[#This Row],[energy carrier EUCalc]],$AE$11:$BI$24,COLUMN()-COLUMN($AD$29),FALSE)*eurostat_totals[[#This Row],[2020 1]]</f>
        <v>0</v>
      </c>
      <c r="AK233" s="120">
        <f ca="1">VLOOKUP(eurostat_totals[[#This Row],[energy carrier EUCalc]],$AE$11:$BI$24,COLUMN()-COLUMN($AD$29),FALSE)*eurostat_totals[[#This Row],[2020 1]]</f>
        <v>0</v>
      </c>
      <c r="AL233" s="120">
        <f ca="1">VLOOKUP(eurostat_totals[[#This Row],[energy carrier EUCalc]],$AE$11:$BI$24,COLUMN()-COLUMN($AD$29),FALSE)*eurostat_totals[[#This Row],[2020 1]]</f>
        <v>0</v>
      </c>
      <c r="AM233" s="120">
        <f ca="1">VLOOKUP(eurostat_totals[[#This Row],[energy carrier EUCalc]],$AE$11:$BI$24,COLUMN()-COLUMN($AD$29),FALSE)*eurostat_totals[[#This Row],[2020 1]]</f>
        <v>0</v>
      </c>
      <c r="AN233" s="120">
        <f ca="1">VLOOKUP(eurostat_totals[[#This Row],[energy carrier EUCalc]],$AE$11:$BI$24,COLUMN()-COLUMN($AD$29),FALSE)*eurostat_totals[[#This Row],[2020 1]]</f>
        <v>0</v>
      </c>
      <c r="AO233" s="120">
        <f>VLOOKUP(eurostat_totals[[#This Row],[energy carrier EUCalc]],$AE$11:$BI$24,COLUMN()-COLUMN($AD$29),FALSE)*eurostat_totals[[#This Row],[2020 1]]</f>
        <v>0</v>
      </c>
      <c r="AP233" s="120">
        <f ca="1">VLOOKUP(eurostat_totals[[#This Row],[energy carrier EUCalc]],$AE$11:$BI$24,COLUMN()-COLUMN($AD$29),FALSE)*eurostat_totals[[#This Row],[2020 1]]</f>
        <v>0</v>
      </c>
      <c r="AQ233" s="120">
        <f ca="1">VLOOKUP(eurostat_totals[[#This Row],[energy carrier EUCalc]],$AE$11:$BI$24,COLUMN()-COLUMN($AD$29),FALSE)*eurostat_totals[[#This Row],[2020 1]]</f>
        <v>0</v>
      </c>
      <c r="AR233" s="117">
        <f ca="1">VLOOKUP(eurostat_totals[[#This Row],[energy carrier EUCalc]],$AE$11:$BI$24,COLUMN()-COLUMN($AD$29),FALSE)*eurostat_totals[[#This Row],[2020 1]]</f>
        <v>0</v>
      </c>
      <c r="AS233" s="117">
        <f ca="1">VLOOKUP(eurostat_totals[[#This Row],[energy carrier EUCalc]],$AE$11:$BI$24,COLUMN()-COLUMN($AD$29),FALSE)*eurostat_totals[[#This Row],[2020 1]]</f>
        <v>0</v>
      </c>
      <c r="AT233" s="117">
        <f ca="1">VLOOKUP(eurostat_totals[[#This Row],[energy carrier EUCalc]],$AE$11:$BI$24,COLUMN()-COLUMN($AD$29),FALSE)*eurostat_totals[[#This Row],[2020 1]]</f>
        <v>0</v>
      </c>
      <c r="AU233" s="117">
        <f ca="1">VLOOKUP(eurostat_totals[[#This Row],[energy carrier EUCalc]],$AE$11:$BI$24,COLUMN()-COLUMN($AD$29),FALSE)*eurostat_totals[[#This Row],[2020 1]]</f>
        <v>0</v>
      </c>
      <c r="AV233" s="117">
        <f>VLOOKUP(eurostat_totals[[#This Row],[energy carrier EUCalc]],$AE$11:$BI$24,COLUMN()-COLUMN($AD$29),FALSE)*eurostat_totals[[#This Row],[2020 1]]</f>
        <v>0</v>
      </c>
      <c r="AW233" s="117">
        <f ca="1">VLOOKUP(eurostat_totals[[#This Row],[energy carrier EUCalc]],$AE$11:$BI$24,COLUMN()-COLUMN($AD$29),FALSE)*eurostat_totals[[#This Row],[2020 1]]</f>
        <v>0</v>
      </c>
      <c r="AX233" s="117">
        <f ca="1">VLOOKUP(eurostat_totals[[#This Row],[energy carrier EUCalc]],$AE$11:$BI$24,COLUMN()-COLUMN($AD$29),FALSE)*eurostat_totals[[#This Row],[2020 1]]</f>
        <v>0</v>
      </c>
      <c r="AY233" s="117">
        <f ca="1">VLOOKUP(eurostat_totals[[#This Row],[energy carrier EUCalc]],$AE$11:$BI$24,COLUMN()-COLUMN($AD$29),FALSE)*eurostat_totals[[#This Row],[2020 1]]</f>
        <v>0</v>
      </c>
      <c r="AZ233" s="117">
        <f ca="1">VLOOKUP(eurostat_totals[[#This Row],[energy carrier EUCalc]],$AE$11:$BI$24,COLUMN()-COLUMN($AD$29),FALSE)*eurostat_totals[[#This Row],[2020 1]]</f>
        <v>0</v>
      </c>
      <c r="BA233" s="117">
        <f ca="1">VLOOKUP(eurostat_totals[[#This Row],[energy carrier EUCalc]],$AE$11:$BI$24,COLUMN()-COLUMN($AD$29),FALSE)*eurostat_totals[[#This Row],[2020 1]]</f>
        <v>0</v>
      </c>
      <c r="BB233" s="117">
        <f ca="1">VLOOKUP(eurostat_totals[[#This Row],[energy carrier EUCalc]],$AE$11:$BI$24,COLUMN()-COLUMN($AD$29),FALSE)*eurostat_totals[[#This Row],[2020 1]]</f>
        <v>0</v>
      </c>
      <c r="BC233" s="117">
        <f>VLOOKUP(eurostat_totals[[#This Row],[energy carrier EUCalc]],$AE$11:$BI$24,COLUMN()-COLUMN($AD$29),FALSE)*eurostat_totals[[#This Row],[2020 1]]</f>
        <v>0</v>
      </c>
      <c r="BD233" s="117">
        <f ca="1">VLOOKUP(eurostat_totals[[#This Row],[energy carrier EUCalc]],$AE$11:$BI$24,COLUMN()-COLUMN($AD$29),FALSE)*eurostat_totals[[#This Row],[2020 1]]</f>
        <v>0</v>
      </c>
      <c r="BE233" s="117">
        <f ca="1">VLOOKUP(eurostat_totals[[#This Row],[energy carrier EUCalc]],$AE$11:$BI$24,COLUMN()-COLUMN($AD$29),FALSE)*eurostat_totals[[#This Row],[2020 1]]</f>
        <v>0</v>
      </c>
      <c r="BF233" s="117">
        <f ca="1">VLOOKUP(eurostat_totals[[#This Row],[energy carrier EUCalc]],$AE$11:$BI$24,COLUMN()-COLUMN($AD$29),FALSE)*eurostat_totals[[#This Row],[2020 1]]</f>
        <v>0</v>
      </c>
      <c r="BG233" s="117">
        <f ca="1">VLOOKUP(eurostat_totals[[#This Row],[energy carrier EUCalc]],$AE$11:$BI$24,COLUMN()-COLUMN($AD$29),FALSE)*eurostat_totals[[#This Row],[2020 1]]</f>
        <v>0</v>
      </c>
      <c r="BH233" s="117">
        <f ca="1">VLOOKUP(eurostat_totals[[#This Row],[energy carrier EUCalc]],$AE$11:$BI$24,COLUMN()-COLUMN($AD$29),FALSE)*eurostat_totals[[#This Row],[2020 1]]</f>
        <v>0</v>
      </c>
      <c r="BI233" s="117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117" t="str">
        <f t="shared" si="129"/>
        <v>heat-solarLuxembourg</v>
      </c>
      <c r="B234" s="6" t="s">
        <v>38</v>
      </c>
      <c r="C234" t="s">
        <v>27</v>
      </c>
      <c r="D234" s="120">
        <v>0</v>
      </c>
      <c r="E234" s="120">
        <v>0</v>
      </c>
      <c r="F234" s="120">
        <v>0</v>
      </c>
      <c r="G234" s="120">
        <v>0</v>
      </c>
      <c r="H234" s="120">
        <v>0</v>
      </c>
      <c r="I234" s="120">
        <v>0</v>
      </c>
      <c r="J234" s="120">
        <v>0</v>
      </c>
      <c r="K234" s="120">
        <v>0</v>
      </c>
      <c r="L234" s="120">
        <v>0</v>
      </c>
      <c r="M234" s="120">
        <v>0</v>
      </c>
      <c r="N234" s="120">
        <v>1.1630000000000001E-2</v>
      </c>
      <c r="O234" s="120">
        <v>0.27912000000000003</v>
      </c>
      <c r="P234" s="120">
        <v>0.94203000000000015</v>
      </c>
      <c r="Q234" s="120">
        <v>1.5235300000000003</v>
      </c>
      <c r="R234" s="120">
        <v>2.0701399999999999</v>
      </c>
      <c r="S234" s="120">
        <v>2.7214200000000002</v>
      </c>
      <c r="T234" s="120">
        <v>3.4424800000000002</v>
      </c>
      <c r="U234" s="120">
        <v>4.7101500000000005</v>
      </c>
      <c r="V234" s="120">
        <v>6.0941200000000011</v>
      </c>
      <c r="W234" s="120">
        <v>7.9898100000000012</v>
      </c>
      <c r="X234" s="120">
        <v>10.594930000000002</v>
      </c>
      <c r="Y234" s="120">
        <v>13.153530000000002</v>
      </c>
      <c r="Z234" s="120">
        <v>15.863320000000002</v>
      </c>
      <c r="AA234" s="120">
        <v>18.991790000000002</v>
      </c>
      <c r="AB234" s="120">
        <v>20.468800000000002</v>
      </c>
      <c r="AC234" s="120">
        <v>22.201670000000004</v>
      </c>
      <c r="AD234" s="120">
        <v>23.946170000000002</v>
      </c>
      <c r="AE234" s="120">
        <v>25.388290000000001</v>
      </c>
      <c r="AF234" s="120">
        <f t="shared" si="126"/>
        <v>27.293284</v>
      </c>
      <c r="AG234" s="120">
        <f t="shared" si="127"/>
        <v>28.9535828</v>
      </c>
      <c r="AH234" s="120">
        <f t="shared" si="128"/>
        <v>30.65053936</v>
      </c>
      <c r="AI234" s="120">
        <f ca="1">VLOOKUP(eurostat_totals[[#This Row],[energy carrier EUCalc]],$AE$11:$BI$24,COLUMN()-COLUMN($AD$29),FALSE)*eurostat_totals[[#This Row],[2020 1]]</f>
        <v>30.65053936</v>
      </c>
      <c r="AJ234" s="120">
        <f ca="1">VLOOKUP(eurostat_totals[[#This Row],[energy carrier EUCalc]],$AE$11:$BI$24,COLUMN()-COLUMN($AD$29),FALSE)*eurostat_totals[[#This Row],[2020 1]]</f>
        <v>30.65053936</v>
      </c>
      <c r="AK234" s="120">
        <f ca="1">VLOOKUP(eurostat_totals[[#This Row],[energy carrier EUCalc]],$AE$11:$BI$24,COLUMN()-COLUMN($AD$29),FALSE)*eurostat_totals[[#This Row],[2020 1]]</f>
        <v>30.65053936</v>
      </c>
      <c r="AL234" s="120">
        <f ca="1">VLOOKUP(eurostat_totals[[#This Row],[energy carrier EUCalc]],$AE$11:$BI$24,COLUMN()-COLUMN($AD$29),FALSE)*eurostat_totals[[#This Row],[2020 1]]</f>
        <v>30.65053936</v>
      </c>
      <c r="AM234" s="120">
        <f ca="1">VLOOKUP(eurostat_totals[[#This Row],[energy carrier EUCalc]],$AE$11:$BI$24,COLUMN()-COLUMN($AD$29),FALSE)*eurostat_totals[[#This Row],[2020 1]]</f>
        <v>30.65053936</v>
      </c>
      <c r="AN234" s="120">
        <f ca="1">VLOOKUP(eurostat_totals[[#This Row],[energy carrier EUCalc]],$AE$11:$BI$24,COLUMN()-COLUMN($AD$29),FALSE)*eurostat_totals[[#This Row],[2020 1]]</f>
        <v>30.65053936</v>
      </c>
      <c r="AO234" s="120">
        <f>VLOOKUP(eurostat_totals[[#This Row],[energy carrier EUCalc]],$AE$11:$BI$24,COLUMN()-COLUMN($AD$29),FALSE)*eurostat_totals[[#This Row],[2020 1]]</f>
        <v>30.65053936</v>
      </c>
      <c r="AP234" s="120">
        <f ca="1">VLOOKUP(eurostat_totals[[#This Row],[energy carrier EUCalc]],$AE$11:$BI$24,COLUMN()-COLUMN($AD$29),FALSE)*eurostat_totals[[#This Row],[2020 1]]</f>
        <v>30.65053936</v>
      </c>
      <c r="AQ234" s="120">
        <f ca="1">VLOOKUP(eurostat_totals[[#This Row],[energy carrier EUCalc]],$AE$11:$BI$24,COLUMN()-COLUMN($AD$29),FALSE)*eurostat_totals[[#This Row],[2020 1]]</f>
        <v>30.65053936</v>
      </c>
      <c r="AR234" s="117">
        <f ca="1">VLOOKUP(eurostat_totals[[#This Row],[energy carrier EUCalc]],$AE$11:$BI$24,COLUMN()-COLUMN($AD$29),FALSE)*eurostat_totals[[#This Row],[2020 1]]</f>
        <v>30.65053936</v>
      </c>
      <c r="AS234" s="117">
        <f ca="1">VLOOKUP(eurostat_totals[[#This Row],[energy carrier EUCalc]],$AE$11:$BI$24,COLUMN()-COLUMN($AD$29),FALSE)*eurostat_totals[[#This Row],[2020 1]]</f>
        <v>30.65053936</v>
      </c>
      <c r="AT234" s="117">
        <f ca="1">VLOOKUP(eurostat_totals[[#This Row],[energy carrier EUCalc]],$AE$11:$BI$24,COLUMN()-COLUMN($AD$29),FALSE)*eurostat_totals[[#This Row],[2020 1]]</f>
        <v>30.65053936</v>
      </c>
      <c r="AU234" s="117">
        <f ca="1">VLOOKUP(eurostat_totals[[#This Row],[energy carrier EUCalc]],$AE$11:$BI$24,COLUMN()-COLUMN($AD$29),FALSE)*eurostat_totals[[#This Row],[2020 1]]</f>
        <v>30.65053936</v>
      </c>
      <c r="AV234" s="117">
        <f>VLOOKUP(eurostat_totals[[#This Row],[energy carrier EUCalc]],$AE$11:$BI$24,COLUMN()-COLUMN($AD$29),FALSE)*eurostat_totals[[#This Row],[2020 1]]</f>
        <v>30.65053936</v>
      </c>
      <c r="AW234" s="117">
        <f ca="1">VLOOKUP(eurostat_totals[[#This Row],[energy carrier EUCalc]],$AE$11:$BI$24,COLUMN()-COLUMN($AD$29),FALSE)*eurostat_totals[[#This Row],[2020 1]]</f>
        <v>30.65053936</v>
      </c>
      <c r="AX234" s="117">
        <f ca="1">VLOOKUP(eurostat_totals[[#This Row],[energy carrier EUCalc]],$AE$11:$BI$24,COLUMN()-COLUMN($AD$29),FALSE)*eurostat_totals[[#This Row],[2020 1]]</f>
        <v>30.65053936</v>
      </c>
      <c r="AY234" s="117">
        <f ca="1">VLOOKUP(eurostat_totals[[#This Row],[energy carrier EUCalc]],$AE$11:$BI$24,COLUMN()-COLUMN($AD$29),FALSE)*eurostat_totals[[#This Row],[2020 1]]</f>
        <v>30.65053936</v>
      </c>
      <c r="AZ234" s="117">
        <f ca="1">VLOOKUP(eurostat_totals[[#This Row],[energy carrier EUCalc]],$AE$11:$BI$24,COLUMN()-COLUMN($AD$29),FALSE)*eurostat_totals[[#This Row],[2020 1]]</f>
        <v>30.65053936</v>
      </c>
      <c r="BA234" s="117">
        <f ca="1">VLOOKUP(eurostat_totals[[#This Row],[energy carrier EUCalc]],$AE$11:$BI$24,COLUMN()-COLUMN($AD$29),FALSE)*eurostat_totals[[#This Row],[2020 1]]</f>
        <v>30.65053936</v>
      </c>
      <c r="BB234" s="117">
        <f ca="1">VLOOKUP(eurostat_totals[[#This Row],[energy carrier EUCalc]],$AE$11:$BI$24,COLUMN()-COLUMN($AD$29),FALSE)*eurostat_totals[[#This Row],[2020 1]]</f>
        <v>30.65053936</v>
      </c>
      <c r="BC234" s="117">
        <f>VLOOKUP(eurostat_totals[[#This Row],[energy carrier EUCalc]],$AE$11:$BI$24,COLUMN()-COLUMN($AD$29),FALSE)*eurostat_totals[[#This Row],[2020 1]]</f>
        <v>30.65053936</v>
      </c>
      <c r="BD234" s="117">
        <f ca="1">VLOOKUP(eurostat_totals[[#This Row],[energy carrier EUCalc]],$AE$11:$BI$24,COLUMN()-COLUMN($AD$29),FALSE)*eurostat_totals[[#This Row],[2020 1]]</f>
        <v>30.65053936</v>
      </c>
      <c r="BE234" s="117">
        <f ca="1">VLOOKUP(eurostat_totals[[#This Row],[energy carrier EUCalc]],$AE$11:$BI$24,COLUMN()-COLUMN($AD$29),FALSE)*eurostat_totals[[#This Row],[2020 1]]</f>
        <v>30.65053936</v>
      </c>
      <c r="BF234" s="117">
        <f ca="1">VLOOKUP(eurostat_totals[[#This Row],[energy carrier EUCalc]],$AE$11:$BI$24,COLUMN()-COLUMN($AD$29),FALSE)*eurostat_totals[[#This Row],[2020 1]]</f>
        <v>30.65053936</v>
      </c>
      <c r="BG234" s="117">
        <f ca="1">VLOOKUP(eurostat_totals[[#This Row],[energy carrier EUCalc]],$AE$11:$BI$24,COLUMN()-COLUMN($AD$29),FALSE)*eurostat_totals[[#This Row],[2020 1]]</f>
        <v>30.65053936</v>
      </c>
      <c r="BH234" s="117">
        <f ca="1">VLOOKUP(eurostat_totals[[#This Row],[energy carrier EUCalc]],$AE$11:$BI$24,COLUMN()-COLUMN($AD$29),FALSE)*eurostat_totals[[#This Row],[2020 1]]</f>
        <v>30.65053936</v>
      </c>
      <c r="BI234" s="117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117" t="str">
        <f t="shared" si="129"/>
        <v>heat-solarMalta</v>
      </c>
      <c r="B235" s="6" t="s">
        <v>38</v>
      </c>
      <c r="C235" t="s">
        <v>29</v>
      </c>
      <c r="D235" s="120">
        <v>0</v>
      </c>
      <c r="E235" s="120">
        <v>0</v>
      </c>
      <c r="F235" s="120">
        <v>0</v>
      </c>
      <c r="G235" s="120">
        <v>0</v>
      </c>
      <c r="H235" s="120">
        <v>0</v>
      </c>
      <c r="I235" s="120">
        <v>0</v>
      </c>
      <c r="J235" s="120">
        <v>0</v>
      </c>
      <c r="K235" s="120">
        <v>0</v>
      </c>
      <c r="L235" s="120">
        <v>0</v>
      </c>
      <c r="M235" s="120">
        <v>0</v>
      </c>
      <c r="N235" s="120">
        <v>0</v>
      </c>
      <c r="O235" s="120">
        <v>0</v>
      </c>
      <c r="P235" s="120">
        <v>0</v>
      </c>
      <c r="Q235" s="120">
        <v>0</v>
      </c>
      <c r="R235" s="120">
        <v>0</v>
      </c>
      <c r="S235" s="120">
        <v>0</v>
      </c>
      <c r="T235" s="120">
        <v>0</v>
      </c>
      <c r="U235" s="120">
        <v>0</v>
      </c>
      <c r="V235" s="120">
        <v>0</v>
      </c>
      <c r="W235" s="120">
        <v>0</v>
      </c>
      <c r="X235" s="120">
        <v>41.60051</v>
      </c>
      <c r="Y235" s="120">
        <v>44.007919999999999</v>
      </c>
      <c r="Z235" s="120">
        <v>48.20635</v>
      </c>
      <c r="AA235" s="120">
        <v>50.776580000000003</v>
      </c>
      <c r="AB235" s="120">
        <v>53.951570000000004</v>
      </c>
      <c r="AC235" s="120">
        <v>55.893780000000007</v>
      </c>
      <c r="AD235" s="120">
        <v>57.498720000000006</v>
      </c>
      <c r="AE235" s="120">
        <v>58.022069999999999</v>
      </c>
      <c r="AF235" s="120">
        <f t="shared" si="126"/>
        <v>59.985213999999999</v>
      </c>
      <c r="AG235" s="120">
        <f t="shared" si="127"/>
        <v>61.826940799999996</v>
      </c>
      <c r="AH235" s="120">
        <f t="shared" si="128"/>
        <v>63.402014959999995</v>
      </c>
      <c r="AI235" s="120">
        <f ca="1">VLOOKUP(eurostat_totals[[#This Row],[energy carrier EUCalc]],$AE$11:$BI$24,COLUMN()-COLUMN($AD$29),FALSE)*eurostat_totals[[#This Row],[2020 1]]</f>
        <v>63.402014959999995</v>
      </c>
      <c r="AJ235" s="120">
        <f ca="1">VLOOKUP(eurostat_totals[[#This Row],[energy carrier EUCalc]],$AE$11:$BI$24,COLUMN()-COLUMN($AD$29),FALSE)*eurostat_totals[[#This Row],[2020 1]]</f>
        <v>63.402014959999995</v>
      </c>
      <c r="AK235" s="120">
        <f ca="1">VLOOKUP(eurostat_totals[[#This Row],[energy carrier EUCalc]],$AE$11:$BI$24,COLUMN()-COLUMN($AD$29),FALSE)*eurostat_totals[[#This Row],[2020 1]]</f>
        <v>63.402014959999995</v>
      </c>
      <c r="AL235" s="120">
        <f ca="1">VLOOKUP(eurostat_totals[[#This Row],[energy carrier EUCalc]],$AE$11:$BI$24,COLUMN()-COLUMN($AD$29),FALSE)*eurostat_totals[[#This Row],[2020 1]]</f>
        <v>63.402014959999995</v>
      </c>
      <c r="AM235" s="120">
        <f ca="1">VLOOKUP(eurostat_totals[[#This Row],[energy carrier EUCalc]],$AE$11:$BI$24,COLUMN()-COLUMN($AD$29),FALSE)*eurostat_totals[[#This Row],[2020 1]]</f>
        <v>63.402014959999995</v>
      </c>
      <c r="AN235" s="120">
        <f ca="1">VLOOKUP(eurostat_totals[[#This Row],[energy carrier EUCalc]],$AE$11:$BI$24,COLUMN()-COLUMN($AD$29),FALSE)*eurostat_totals[[#This Row],[2020 1]]</f>
        <v>63.402014959999995</v>
      </c>
      <c r="AO235" s="120">
        <f>VLOOKUP(eurostat_totals[[#This Row],[energy carrier EUCalc]],$AE$11:$BI$24,COLUMN()-COLUMN($AD$29),FALSE)*eurostat_totals[[#This Row],[2020 1]]</f>
        <v>63.402014959999995</v>
      </c>
      <c r="AP235" s="120">
        <f ca="1">VLOOKUP(eurostat_totals[[#This Row],[energy carrier EUCalc]],$AE$11:$BI$24,COLUMN()-COLUMN($AD$29),FALSE)*eurostat_totals[[#This Row],[2020 1]]</f>
        <v>63.402014959999995</v>
      </c>
      <c r="AQ235" s="120">
        <f ca="1">VLOOKUP(eurostat_totals[[#This Row],[energy carrier EUCalc]],$AE$11:$BI$24,COLUMN()-COLUMN($AD$29),FALSE)*eurostat_totals[[#This Row],[2020 1]]</f>
        <v>63.402014959999995</v>
      </c>
      <c r="AR235" s="117">
        <f ca="1">VLOOKUP(eurostat_totals[[#This Row],[energy carrier EUCalc]],$AE$11:$BI$24,COLUMN()-COLUMN($AD$29),FALSE)*eurostat_totals[[#This Row],[2020 1]]</f>
        <v>63.402014959999995</v>
      </c>
      <c r="AS235" s="117">
        <f ca="1">VLOOKUP(eurostat_totals[[#This Row],[energy carrier EUCalc]],$AE$11:$BI$24,COLUMN()-COLUMN($AD$29),FALSE)*eurostat_totals[[#This Row],[2020 1]]</f>
        <v>63.402014959999995</v>
      </c>
      <c r="AT235" s="117">
        <f ca="1">VLOOKUP(eurostat_totals[[#This Row],[energy carrier EUCalc]],$AE$11:$BI$24,COLUMN()-COLUMN($AD$29),FALSE)*eurostat_totals[[#This Row],[2020 1]]</f>
        <v>63.402014959999995</v>
      </c>
      <c r="AU235" s="117">
        <f ca="1">VLOOKUP(eurostat_totals[[#This Row],[energy carrier EUCalc]],$AE$11:$BI$24,COLUMN()-COLUMN($AD$29),FALSE)*eurostat_totals[[#This Row],[2020 1]]</f>
        <v>63.402014959999995</v>
      </c>
      <c r="AV235" s="117">
        <f>VLOOKUP(eurostat_totals[[#This Row],[energy carrier EUCalc]],$AE$11:$BI$24,COLUMN()-COLUMN($AD$29),FALSE)*eurostat_totals[[#This Row],[2020 1]]</f>
        <v>63.402014959999995</v>
      </c>
      <c r="AW235" s="117">
        <f ca="1">VLOOKUP(eurostat_totals[[#This Row],[energy carrier EUCalc]],$AE$11:$BI$24,COLUMN()-COLUMN($AD$29),FALSE)*eurostat_totals[[#This Row],[2020 1]]</f>
        <v>63.402014959999995</v>
      </c>
      <c r="AX235" s="117">
        <f ca="1">VLOOKUP(eurostat_totals[[#This Row],[energy carrier EUCalc]],$AE$11:$BI$24,COLUMN()-COLUMN($AD$29),FALSE)*eurostat_totals[[#This Row],[2020 1]]</f>
        <v>63.402014959999995</v>
      </c>
      <c r="AY235" s="117">
        <f ca="1">VLOOKUP(eurostat_totals[[#This Row],[energy carrier EUCalc]],$AE$11:$BI$24,COLUMN()-COLUMN($AD$29),FALSE)*eurostat_totals[[#This Row],[2020 1]]</f>
        <v>63.402014959999995</v>
      </c>
      <c r="AZ235" s="117">
        <f ca="1">VLOOKUP(eurostat_totals[[#This Row],[energy carrier EUCalc]],$AE$11:$BI$24,COLUMN()-COLUMN($AD$29),FALSE)*eurostat_totals[[#This Row],[2020 1]]</f>
        <v>63.402014959999995</v>
      </c>
      <c r="BA235" s="117">
        <f ca="1">VLOOKUP(eurostat_totals[[#This Row],[energy carrier EUCalc]],$AE$11:$BI$24,COLUMN()-COLUMN($AD$29),FALSE)*eurostat_totals[[#This Row],[2020 1]]</f>
        <v>63.402014959999995</v>
      </c>
      <c r="BB235" s="117">
        <f ca="1">VLOOKUP(eurostat_totals[[#This Row],[energy carrier EUCalc]],$AE$11:$BI$24,COLUMN()-COLUMN($AD$29),FALSE)*eurostat_totals[[#This Row],[2020 1]]</f>
        <v>63.402014959999995</v>
      </c>
      <c r="BC235" s="117">
        <f>VLOOKUP(eurostat_totals[[#This Row],[energy carrier EUCalc]],$AE$11:$BI$24,COLUMN()-COLUMN($AD$29),FALSE)*eurostat_totals[[#This Row],[2020 1]]</f>
        <v>63.402014959999995</v>
      </c>
      <c r="BD235" s="117">
        <f ca="1">VLOOKUP(eurostat_totals[[#This Row],[energy carrier EUCalc]],$AE$11:$BI$24,COLUMN()-COLUMN($AD$29),FALSE)*eurostat_totals[[#This Row],[2020 1]]</f>
        <v>63.402014959999995</v>
      </c>
      <c r="BE235" s="117">
        <f ca="1">VLOOKUP(eurostat_totals[[#This Row],[energy carrier EUCalc]],$AE$11:$BI$24,COLUMN()-COLUMN($AD$29),FALSE)*eurostat_totals[[#This Row],[2020 1]]</f>
        <v>63.402014959999995</v>
      </c>
      <c r="BF235" s="117">
        <f ca="1">VLOOKUP(eurostat_totals[[#This Row],[energy carrier EUCalc]],$AE$11:$BI$24,COLUMN()-COLUMN($AD$29),FALSE)*eurostat_totals[[#This Row],[2020 1]]</f>
        <v>63.402014959999995</v>
      </c>
      <c r="BG235" s="117">
        <f ca="1">VLOOKUP(eurostat_totals[[#This Row],[energy carrier EUCalc]],$AE$11:$BI$24,COLUMN()-COLUMN($AD$29),FALSE)*eurostat_totals[[#This Row],[2020 1]]</f>
        <v>63.402014959999995</v>
      </c>
      <c r="BH235" s="117">
        <f ca="1">VLOOKUP(eurostat_totals[[#This Row],[energy carrier EUCalc]],$AE$11:$BI$24,COLUMN()-COLUMN($AD$29),FALSE)*eurostat_totals[[#This Row],[2020 1]]</f>
        <v>63.402014959999995</v>
      </c>
      <c r="BI235" s="117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117" t="str">
        <f t="shared" si="129"/>
        <v>heat-solarNetherlands</v>
      </c>
      <c r="B236" s="6" t="s">
        <v>38</v>
      </c>
      <c r="C236" t="s">
        <v>8</v>
      </c>
      <c r="D236" s="120">
        <v>22.224930000000001</v>
      </c>
      <c r="E236" s="120">
        <v>25.0045</v>
      </c>
      <c r="F236" s="120">
        <v>30.272890000000004</v>
      </c>
      <c r="G236" s="120">
        <v>34.168940000000006</v>
      </c>
      <c r="H236" s="120">
        <v>39.995570000000001</v>
      </c>
      <c r="I236" s="120">
        <v>46.938679999999998</v>
      </c>
      <c r="J236" s="120">
        <v>54.160910000000001</v>
      </c>
      <c r="K236" s="120">
        <v>65.279190000000014</v>
      </c>
      <c r="L236" s="120">
        <v>76.664960000000008</v>
      </c>
      <c r="M236" s="120">
        <v>89.725450000000009</v>
      </c>
      <c r="N236" s="120">
        <v>100.83210000000001</v>
      </c>
      <c r="O236" s="120">
        <v>113.61347000000001</v>
      </c>
      <c r="P236" s="120">
        <v>127.77881000000001</v>
      </c>
      <c r="Q236" s="120">
        <v>138.60633999999999</v>
      </c>
      <c r="R236" s="120">
        <v>149.72462000000002</v>
      </c>
      <c r="S236" s="120">
        <v>159.72642000000002</v>
      </c>
      <c r="T236" s="120">
        <v>167.77438000000001</v>
      </c>
      <c r="U236" s="120">
        <v>177.21794</v>
      </c>
      <c r="V236" s="120">
        <v>188.05710000000002</v>
      </c>
      <c r="W236" s="120">
        <v>205.82774000000001</v>
      </c>
      <c r="X236" s="120">
        <v>220.83044000000001</v>
      </c>
      <c r="Y236" s="120">
        <v>231.11136000000002</v>
      </c>
      <c r="Z236" s="120">
        <v>237.77535000000003</v>
      </c>
      <c r="AA236" s="120">
        <v>245.83494000000005</v>
      </c>
      <c r="AB236" s="120">
        <v>250.55672000000001</v>
      </c>
      <c r="AC236" s="120">
        <v>252.77805000000001</v>
      </c>
      <c r="AD236" s="120">
        <v>254.99938</v>
      </c>
      <c r="AE236" s="120">
        <v>253.05717000000001</v>
      </c>
      <c r="AF236" s="120">
        <f t="shared" si="126"/>
        <v>256.11353400000002</v>
      </c>
      <c r="AG236" s="120">
        <f t="shared" si="127"/>
        <v>258.16925279999998</v>
      </c>
      <c r="AH236" s="120">
        <f t="shared" si="128"/>
        <v>259.69175935999999</v>
      </c>
      <c r="AI236" s="120">
        <f ca="1">VLOOKUP(eurostat_totals[[#This Row],[energy carrier EUCalc]],$AE$11:$BI$24,COLUMN()-COLUMN($AD$29),FALSE)*eurostat_totals[[#This Row],[2020 1]]</f>
        <v>259.69175935999999</v>
      </c>
      <c r="AJ236" s="120">
        <f ca="1">VLOOKUP(eurostat_totals[[#This Row],[energy carrier EUCalc]],$AE$11:$BI$24,COLUMN()-COLUMN($AD$29),FALSE)*eurostat_totals[[#This Row],[2020 1]]</f>
        <v>259.69175935999999</v>
      </c>
      <c r="AK236" s="120">
        <f ca="1">VLOOKUP(eurostat_totals[[#This Row],[energy carrier EUCalc]],$AE$11:$BI$24,COLUMN()-COLUMN($AD$29),FALSE)*eurostat_totals[[#This Row],[2020 1]]</f>
        <v>259.69175935999999</v>
      </c>
      <c r="AL236" s="120">
        <f ca="1">VLOOKUP(eurostat_totals[[#This Row],[energy carrier EUCalc]],$AE$11:$BI$24,COLUMN()-COLUMN($AD$29),FALSE)*eurostat_totals[[#This Row],[2020 1]]</f>
        <v>259.69175935999999</v>
      </c>
      <c r="AM236" s="120">
        <f ca="1">VLOOKUP(eurostat_totals[[#This Row],[energy carrier EUCalc]],$AE$11:$BI$24,COLUMN()-COLUMN($AD$29),FALSE)*eurostat_totals[[#This Row],[2020 1]]</f>
        <v>259.69175935999999</v>
      </c>
      <c r="AN236" s="120">
        <f ca="1">VLOOKUP(eurostat_totals[[#This Row],[energy carrier EUCalc]],$AE$11:$BI$24,COLUMN()-COLUMN($AD$29),FALSE)*eurostat_totals[[#This Row],[2020 1]]</f>
        <v>259.69175935999999</v>
      </c>
      <c r="AO236" s="120">
        <f>VLOOKUP(eurostat_totals[[#This Row],[energy carrier EUCalc]],$AE$11:$BI$24,COLUMN()-COLUMN($AD$29),FALSE)*eurostat_totals[[#This Row],[2020 1]]</f>
        <v>259.69175935999999</v>
      </c>
      <c r="AP236" s="120">
        <f ca="1">VLOOKUP(eurostat_totals[[#This Row],[energy carrier EUCalc]],$AE$11:$BI$24,COLUMN()-COLUMN($AD$29),FALSE)*eurostat_totals[[#This Row],[2020 1]]</f>
        <v>259.69175935999999</v>
      </c>
      <c r="AQ236" s="120">
        <f ca="1">VLOOKUP(eurostat_totals[[#This Row],[energy carrier EUCalc]],$AE$11:$BI$24,COLUMN()-COLUMN($AD$29),FALSE)*eurostat_totals[[#This Row],[2020 1]]</f>
        <v>259.69175935999999</v>
      </c>
      <c r="AR236" s="117">
        <f ca="1">VLOOKUP(eurostat_totals[[#This Row],[energy carrier EUCalc]],$AE$11:$BI$24,COLUMN()-COLUMN($AD$29),FALSE)*eurostat_totals[[#This Row],[2020 1]]</f>
        <v>259.69175935999999</v>
      </c>
      <c r="AS236" s="117">
        <f ca="1">VLOOKUP(eurostat_totals[[#This Row],[energy carrier EUCalc]],$AE$11:$BI$24,COLUMN()-COLUMN($AD$29),FALSE)*eurostat_totals[[#This Row],[2020 1]]</f>
        <v>259.69175935999999</v>
      </c>
      <c r="AT236" s="117">
        <f ca="1">VLOOKUP(eurostat_totals[[#This Row],[energy carrier EUCalc]],$AE$11:$BI$24,COLUMN()-COLUMN($AD$29),FALSE)*eurostat_totals[[#This Row],[2020 1]]</f>
        <v>259.69175935999999</v>
      </c>
      <c r="AU236" s="117">
        <f ca="1">VLOOKUP(eurostat_totals[[#This Row],[energy carrier EUCalc]],$AE$11:$BI$24,COLUMN()-COLUMN($AD$29),FALSE)*eurostat_totals[[#This Row],[2020 1]]</f>
        <v>259.69175935999999</v>
      </c>
      <c r="AV236" s="117">
        <f>VLOOKUP(eurostat_totals[[#This Row],[energy carrier EUCalc]],$AE$11:$BI$24,COLUMN()-COLUMN($AD$29),FALSE)*eurostat_totals[[#This Row],[2020 1]]</f>
        <v>259.69175935999999</v>
      </c>
      <c r="AW236" s="117">
        <f ca="1">VLOOKUP(eurostat_totals[[#This Row],[energy carrier EUCalc]],$AE$11:$BI$24,COLUMN()-COLUMN($AD$29),FALSE)*eurostat_totals[[#This Row],[2020 1]]</f>
        <v>259.69175935999999</v>
      </c>
      <c r="AX236" s="117">
        <f ca="1">VLOOKUP(eurostat_totals[[#This Row],[energy carrier EUCalc]],$AE$11:$BI$24,COLUMN()-COLUMN($AD$29),FALSE)*eurostat_totals[[#This Row],[2020 1]]</f>
        <v>259.69175935999999</v>
      </c>
      <c r="AY236" s="117">
        <f ca="1">VLOOKUP(eurostat_totals[[#This Row],[energy carrier EUCalc]],$AE$11:$BI$24,COLUMN()-COLUMN($AD$29),FALSE)*eurostat_totals[[#This Row],[2020 1]]</f>
        <v>259.69175935999999</v>
      </c>
      <c r="AZ236" s="117">
        <f ca="1">VLOOKUP(eurostat_totals[[#This Row],[energy carrier EUCalc]],$AE$11:$BI$24,COLUMN()-COLUMN($AD$29),FALSE)*eurostat_totals[[#This Row],[2020 1]]</f>
        <v>259.69175935999999</v>
      </c>
      <c r="BA236" s="117">
        <f ca="1">VLOOKUP(eurostat_totals[[#This Row],[energy carrier EUCalc]],$AE$11:$BI$24,COLUMN()-COLUMN($AD$29),FALSE)*eurostat_totals[[#This Row],[2020 1]]</f>
        <v>259.69175935999999</v>
      </c>
      <c r="BB236" s="117">
        <f ca="1">VLOOKUP(eurostat_totals[[#This Row],[energy carrier EUCalc]],$AE$11:$BI$24,COLUMN()-COLUMN($AD$29),FALSE)*eurostat_totals[[#This Row],[2020 1]]</f>
        <v>259.69175935999999</v>
      </c>
      <c r="BC236" s="117">
        <f>VLOOKUP(eurostat_totals[[#This Row],[energy carrier EUCalc]],$AE$11:$BI$24,COLUMN()-COLUMN($AD$29),FALSE)*eurostat_totals[[#This Row],[2020 1]]</f>
        <v>259.69175935999999</v>
      </c>
      <c r="BD236" s="117">
        <f ca="1">VLOOKUP(eurostat_totals[[#This Row],[energy carrier EUCalc]],$AE$11:$BI$24,COLUMN()-COLUMN($AD$29),FALSE)*eurostat_totals[[#This Row],[2020 1]]</f>
        <v>259.69175935999999</v>
      </c>
      <c r="BE236" s="117">
        <f ca="1">VLOOKUP(eurostat_totals[[#This Row],[energy carrier EUCalc]],$AE$11:$BI$24,COLUMN()-COLUMN($AD$29),FALSE)*eurostat_totals[[#This Row],[2020 1]]</f>
        <v>259.69175935999999</v>
      </c>
      <c r="BF236" s="117">
        <f ca="1">VLOOKUP(eurostat_totals[[#This Row],[energy carrier EUCalc]],$AE$11:$BI$24,COLUMN()-COLUMN($AD$29),FALSE)*eurostat_totals[[#This Row],[2020 1]]</f>
        <v>259.69175935999999</v>
      </c>
      <c r="BG236" s="117">
        <f ca="1">VLOOKUP(eurostat_totals[[#This Row],[energy carrier EUCalc]],$AE$11:$BI$24,COLUMN()-COLUMN($AD$29),FALSE)*eurostat_totals[[#This Row],[2020 1]]</f>
        <v>259.69175935999999</v>
      </c>
      <c r="BH236" s="117">
        <f ca="1">VLOOKUP(eurostat_totals[[#This Row],[energy carrier EUCalc]],$AE$11:$BI$24,COLUMN()-COLUMN($AD$29),FALSE)*eurostat_totals[[#This Row],[2020 1]]</f>
        <v>259.69175935999999</v>
      </c>
      <c r="BI236" s="117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117" t="str">
        <f t="shared" si="129"/>
        <v>heat-solarNorway</v>
      </c>
      <c r="B237" s="6" t="s">
        <v>38</v>
      </c>
      <c r="C237" t="s">
        <v>73</v>
      </c>
      <c r="D237" s="120">
        <v>0</v>
      </c>
      <c r="E237" s="120">
        <v>0</v>
      </c>
      <c r="F237" s="120">
        <v>0</v>
      </c>
      <c r="G237" s="120">
        <v>0</v>
      </c>
      <c r="H237" s="120">
        <v>0</v>
      </c>
      <c r="I237" s="120">
        <v>0</v>
      </c>
      <c r="J237" s="120">
        <v>0</v>
      </c>
      <c r="K237" s="120">
        <v>0</v>
      </c>
      <c r="L237" s="120">
        <v>0</v>
      </c>
      <c r="M237" s="120">
        <v>0</v>
      </c>
      <c r="N237" s="120">
        <v>0</v>
      </c>
      <c r="O237" s="120">
        <v>0</v>
      </c>
      <c r="P237" s="120">
        <v>0</v>
      </c>
      <c r="Q237" s="120">
        <v>0</v>
      </c>
      <c r="R237" s="120">
        <v>0</v>
      </c>
      <c r="S237" s="120">
        <v>0</v>
      </c>
      <c r="T237" s="120">
        <v>0</v>
      </c>
      <c r="U237" s="120">
        <v>0</v>
      </c>
      <c r="V237" s="120">
        <v>0</v>
      </c>
      <c r="W237" s="120">
        <v>0</v>
      </c>
      <c r="X237" s="120">
        <v>0</v>
      </c>
      <c r="Y237" s="120">
        <v>0</v>
      </c>
      <c r="Z237" s="120">
        <v>0</v>
      </c>
      <c r="AA237" s="120">
        <v>0</v>
      </c>
      <c r="AB237" s="120">
        <v>0</v>
      </c>
      <c r="AC237" s="120">
        <v>0</v>
      </c>
      <c r="AD237" s="120">
        <v>0</v>
      </c>
      <c r="AE237" s="120">
        <v>0</v>
      </c>
      <c r="AF237" s="120">
        <f t="shared" si="126"/>
        <v>0</v>
      </c>
      <c r="AG237" s="120">
        <f t="shared" si="127"/>
        <v>0</v>
      </c>
      <c r="AH237" s="120">
        <f t="shared" si="128"/>
        <v>0</v>
      </c>
      <c r="AI237" s="120">
        <f ca="1">VLOOKUP(eurostat_totals[[#This Row],[energy carrier EUCalc]],$AE$11:$BI$24,COLUMN()-COLUMN($AD$29),FALSE)*eurostat_totals[[#This Row],[2020 1]]</f>
        <v>0</v>
      </c>
      <c r="AJ237" s="120">
        <f ca="1">VLOOKUP(eurostat_totals[[#This Row],[energy carrier EUCalc]],$AE$11:$BI$24,COLUMN()-COLUMN($AD$29),FALSE)*eurostat_totals[[#This Row],[2020 1]]</f>
        <v>0</v>
      </c>
      <c r="AK237" s="120">
        <f ca="1">VLOOKUP(eurostat_totals[[#This Row],[energy carrier EUCalc]],$AE$11:$BI$24,COLUMN()-COLUMN($AD$29),FALSE)*eurostat_totals[[#This Row],[2020 1]]</f>
        <v>0</v>
      </c>
      <c r="AL237" s="120">
        <f ca="1">VLOOKUP(eurostat_totals[[#This Row],[energy carrier EUCalc]],$AE$11:$BI$24,COLUMN()-COLUMN($AD$29),FALSE)*eurostat_totals[[#This Row],[2020 1]]</f>
        <v>0</v>
      </c>
      <c r="AM237" s="120">
        <f ca="1">VLOOKUP(eurostat_totals[[#This Row],[energy carrier EUCalc]],$AE$11:$BI$24,COLUMN()-COLUMN($AD$29),FALSE)*eurostat_totals[[#This Row],[2020 1]]</f>
        <v>0</v>
      </c>
      <c r="AN237" s="120">
        <f ca="1">VLOOKUP(eurostat_totals[[#This Row],[energy carrier EUCalc]],$AE$11:$BI$24,COLUMN()-COLUMN($AD$29),FALSE)*eurostat_totals[[#This Row],[2020 1]]</f>
        <v>0</v>
      </c>
      <c r="AO237" s="120">
        <f>VLOOKUP(eurostat_totals[[#This Row],[energy carrier EUCalc]],$AE$11:$BI$24,COLUMN()-COLUMN($AD$29),FALSE)*eurostat_totals[[#This Row],[2020 1]]</f>
        <v>0</v>
      </c>
      <c r="AP237" s="120">
        <f ca="1">VLOOKUP(eurostat_totals[[#This Row],[energy carrier EUCalc]],$AE$11:$BI$24,COLUMN()-COLUMN($AD$29),FALSE)*eurostat_totals[[#This Row],[2020 1]]</f>
        <v>0</v>
      </c>
      <c r="AQ237" s="120">
        <f ca="1">VLOOKUP(eurostat_totals[[#This Row],[energy carrier EUCalc]],$AE$11:$BI$24,COLUMN()-COLUMN($AD$29),FALSE)*eurostat_totals[[#This Row],[2020 1]]</f>
        <v>0</v>
      </c>
      <c r="AR237" s="117">
        <f ca="1">VLOOKUP(eurostat_totals[[#This Row],[energy carrier EUCalc]],$AE$11:$BI$24,COLUMN()-COLUMN($AD$29),FALSE)*eurostat_totals[[#This Row],[2020 1]]</f>
        <v>0</v>
      </c>
      <c r="AS237" s="117">
        <f ca="1">VLOOKUP(eurostat_totals[[#This Row],[energy carrier EUCalc]],$AE$11:$BI$24,COLUMN()-COLUMN($AD$29),FALSE)*eurostat_totals[[#This Row],[2020 1]]</f>
        <v>0</v>
      </c>
      <c r="AT237" s="117">
        <f ca="1">VLOOKUP(eurostat_totals[[#This Row],[energy carrier EUCalc]],$AE$11:$BI$24,COLUMN()-COLUMN($AD$29),FALSE)*eurostat_totals[[#This Row],[2020 1]]</f>
        <v>0</v>
      </c>
      <c r="AU237" s="117">
        <f ca="1">VLOOKUP(eurostat_totals[[#This Row],[energy carrier EUCalc]],$AE$11:$BI$24,COLUMN()-COLUMN($AD$29),FALSE)*eurostat_totals[[#This Row],[2020 1]]</f>
        <v>0</v>
      </c>
      <c r="AV237" s="117">
        <f>VLOOKUP(eurostat_totals[[#This Row],[energy carrier EUCalc]],$AE$11:$BI$24,COLUMN()-COLUMN($AD$29),FALSE)*eurostat_totals[[#This Row],[2020 1]]</f>
        <v>0</v>
      </c>
      <c r="AW237" s="117">
        <f ca="1">VLOOKUP(eurostat_totals[[#This Row],[energy carrier EUCalc]],$AE$11:$BI$24,COLUMN()-COLUMN($AD$29),FALSE)*eurostat_totals[[#This Row],[2020 1]]</f>
        <v>0</v>
      </c>
      <c r="AX237" s="117">
        <f ca="1">VLOOKUP(eurostat_totals[[#This Row],[energy carrier EUCalc]],$AE$11:$BI$24,COLUMN()-COLUMN($AD$29),FALSE)*eurostat_totals[[#This Row],[2020 1]]</f>
        <v>0</v>
      </c>
      <c r="AY237" s="117">
        <f ca="1">VLOOKUP(eurostat_totals[[#This Row],[energy carrier EUCalc]],$AE$11:$BI$24,COLUMN()-COLUMN($AD$29),FALSE)*eurostat_totals[[#This Row],[2020 1]]</f>
        <v>0</v>
      </c>
      <c r="AZ237" s="117">
        <f ca="1">VLOOKUP(eurostat_totals[[#This Row],[energy carrier EUCalc]],$AE$11:$BI$24,COLUMN()-COLUMN($AD$29),FALSE)*eurostat_totals[[#This Row],[2020 1]]</f>
        <v>0</v>
      </c>
      <c r="BA237" s="117">
        <f ca="1">VLOOKUP(eurostat_totals[[#This Row],[energy carrier EUCalc]],$AE$11:$BI$24,COLUMN()-COLUMN($AD$29),FALSE)*eurostat_totals[[#This Row],[2020 1]]</f>
        <v>0</v>
      </c>
      <c r="BB237" s="117">
        <f ca="1">VLOOKUP(eurostat_totals[[#This Row],[energy carrier EUCalc]],$AE$11:$BI$24,COLUMN()-COLUMN($AD$29),FALSE)*eurostat_totals[[#This Row],[2020 1]]</f>
        <v>0</v>
      </c>
      <c r="BC237" s="117">
        <f>VLOOKUP(eurostat_totals[[#This Row],[energy carrier EUCalc]],$AE$11:$BI$24,COLUMN()-COLUMN($AD$29),FALSE)*eurostat_totals[[#This Row],[2020 1]]</f>
        <v>0</v>
      </c>
      <c r="BD237" s="117">
        <f ca="1">VLOOKUP(eurostat_totals[[#This Row],[energy carrier EUCalc]],$AE$11:$BI$24,COLUMN()-COLUMN($AD$29),FALSE)*eurostat_totals[[#This Row],[2020 1]]</f>
        <v>0</v>
      </c>
      <c r="BE237" s="117">
        <f ca="1">VLOOKUP(eurostat_totals[[#This Row],[energy carrier EUCalc]],$AE$11:$BI$24,COLUMN()-COLUMN($AD$29),FALSE)*eurostat_totals[[#This Row],[2020 1]]</f>
        <v>0</v>
      </c>
      <c r="BF237" s="117">
        <f ca="1">VLOOKUP(eurostat_totals[[#This Row],[energy carrier EUCalc]],$AE$11:$BI$24,COLUMN()-COLUMN($AD$29),FALSE)*eurostat_totals[[#This Row],[2020 1]]</f>
        <v>0</v>
      </c>
      <c r="BG237" s="117">
        <f ca="1">VLOOKUP(eurostat_totals[[#This Row],[energy carrier EUCalc]],$AE$11:$BI$24,COLUMN()-COLUMN($AD$29),FALSE)*eurostat_totals[[#This Row],[2020 1]]</f>
        <v>0</v>
      </c>
      <c r="BH237" s="117">
        <f ca="1">VLOOKUP(eurostat_totals[[#This Row],[energy carrier EUCalc]],$AE$11:$BI$24,COLUMN()-COLUMN($AD$29),FALSE)*eurostat_totals[[#This Row],[2020 1]]</f>
        <v>0</v>
      </c>
      <c r="BI237" s="117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117" t="str">
        <f t="shared" si="129"/>
        <v>heat-solarPoland</v>
      </c>
      <c r="B238" s="6" t="s">
        <v>38</v>
      </c>
      <c r="C238" t="s">
        <v>6</v>
      </c>
      <c r="D238" s="120">
        <v>0</v>
      </c>
      <c r="E238" s="120">
        <v>0</v>
      </c>
      <c r="F238" s="120">
        <v>0</v>
      </c>
      <c r="G238" s="120">
        <v>0</v>
      </c>
      <c r="H238" s="120">
        <v>0</v>
      </c>
      <c r="I238" s="120">
        <v>0</v>
      </c>
      <c r="J238" s="120">
        <v>0</v>
      </c>
      <c r="K238" s="120">
        <v>0</v>
      </c>
      <c r="L238" s="120">
        <v>0</v>
      </c>
      <c r="M238" s="120">
        <v>0</v>
      </c>
      <c r="N238" s="120">
        <v>0</v>
      </c>
      <c r="O238" s="120">
        <v>0</v>
      </c>
      <c r="P238" s="120">
        <v>0</v>
      </c>
      <c r="Q238" s="120">
        <v>0</v>
      </c>
      <c r="R238" s="120">
        <v>0</v>
      </c>
      <c r="S238" s="120">
        <v>0</v>
      </c>
      <c r="T238" s="120">
        <v>0</v>
      </c>
      <c r="U238" s="120">
        <v>0</v>
      </c>
      <c r="V238" s="120">
        <v>0</v>
      </c>
      <c r="W238" s="120">
        <v>70.000970000000009</v>
      </c>
      <c r="X238" s="120">
        <v>88.888090000000005</v>
      </c>
      <c r="Y238" s="120">
        <v>107.77521</v>
      </c>
      <c r="Z238" s="120">
        <v>126.66233000000001</v>
      </c>
      <c r="AA238" s="120">
        <v>237.77535000000003</v>
      </c>
      <c r="AB238" s="120">
        <v>348.60925000000003</v>
      </c>
      <c r="AC238" s="120">
        <v>459.72227000000009</v>
      </c>
      <c r="AD238" s="120">
        <v>539.72504000000004</v>
      </c>
      <c r="AE238" s="120">
        <v>564.71791000000007</v>
      </c>
      <c r="AF238" s="120">
        <f t="shared" si="126"/>
        <v>652.32902600000011</v>
      </c>
      <c r="AG238" s="120">
        <f t="shared" si="127"/>
        <v>735.23976120000009</v>
      </c>
      <c r="AH238" s="120">
        <f t="shared" si="128"/>
        <v>812.56586344000016</v>
      </c>
      <c r="AI238" s="120">
        <f ca="1">VLOOKUP(eurostat_totals[[#This Row],[energy carrier EUCalc]],$AE$11:$BI$24,COLUMN()-COLUMN($AD$29),FALSE)*eurostat_totals[[#This Row],[2020 1]]</f>
        <v>812.56586344000016</v>
      </c>
      <c r="AJ238" s="120">
        <f ca="1">VLOOKUP(eurostat_totals[[#This Row],[energy carrier EUCalc]],$AE$11:$BI$24,COLUMN()-COLUMN($AD$29),FALSE)*eurostat_totals[[#This Row],[2020 1]]</f>
        <v>812.56586344000016</v>
      </c>
      <c r="AK238" s="120">
        <f ca="1">VLOOKUP(eurostat_totals[[#This Row],[energy carrier EUCalc]],$AE$11:$BI$24,COLUMN()-COLUMN($AD$29),FALSE)*eurostat_totals[[#This Row],[2020 1]]</f>
        <v>812.56586344000016</v>
      </c>
      <c r="AL238" s="120">
        <f ca="1">VLOOKUP(eurostat_totals[[#This Row],[energy carrier EUCalc]],$AE$11:$BI$24,COLUMN()-COLUMN($AD$29),FALSE)*eurostat_totals[[#This Row],[2020 1]]</f>
        <v>812.56586344000016</v>
      </c>
      <c r="AM238" s="120">
        <f ca="1">VLOOKUP(eurostat_totals[[#This Row],[energy carrier EUCalc]],$AE$11:$BI$24,COLUMN()-COLUMN($AD$29),FALSE)*eurostat_totals[[#This Row],[2020 1]]</f>
        <v>812.56586344000016</v>
      </c>
      <c r="AN238" s="120">
        <f ca="1">VLOOKUP(eurostat_totals[[#This Row],[energy carrier EUCalc]],$AE$11:$BI$24,COLUMN()-COLUMN($AD$29),FALSE)*eurostat_totals[[#This Row],[2020 1]]</f>
        <v>812.56586344000016</v>
      </c>
      <c r="AO238" s="120">
        <f>VLOOKUP(eurostat_totals[[#This Row],[energy carrier EUCalc]],$AE$11:$BI$24,COLUMN()-COLUMN($AD$29),FALSE)*eurostat_totals[[#This Row],[2020 1]]</f>
        <v>812.56586344000016</v>
      </c>
      <c r="AP238" s="120">
        <f ca="1">VLOOKUP(eurostat_totals[[#This Row],[energy carrier EUCalc]],$AE$11:$BI$24,COLUMN()-COLUMN($AD$29),FALSE)*eurostat_totals[[#This Row],[2020 1]]</f>
        <v>812.56586344000016</v>
      </c>
      <c r="AQ238" s="120">
        <f ca="1">VLOOKUP(eurostat_totals[[#This Row],[energy carrier EUCalc]],$AE$11:$BI$24,COLUMN()-COLUMN($AD$29),FALSE)*eurostat_totals[[#This Row],[2020 1]]</f>
        <v>812.56586344000016</v>
      </c>
      <c r="AR238" s="117">
        <f ca="1">VLOOKUP(eurostat_totals[[#This Row],[energy carrier EUCalc]],$AE$11:$BI$24,COLUMN()-COLUMN($AD$29),FALSE)*eurostat_totals[[#This Row],[2020 1]]</f>
        <v>812.56586344000016</v>
      </c>
      <c r="AS238" s="117">
        <f ca="1">VLOOKUP(eurostat_totals[[#This Row],[energy carrier EUCalc]],$AE$11:$BI$24,COLUMN()-COLUMN($AD$29),FALSE)*eurostat_totals[[#This Row],[2020 1]]</f>
        <v>812.56586344000016</v>
      </c>
      <c r="AT238" s="117">
        <f ca="1">VLOOKUP(eurostat_totals[[#This Row],[energy carrier EUCalc]],$AE$11:$BI$24,COLUMN()-COLUMN($AD$29),FALSE)*eurostat_totals[[#This Row],[2020 1]]</f>
        <v>812.56586344000016</v>
      </c>
      <c r="AU238" s="117">
        <f ca="1">VLOOKUP(eurostat_totals[[#This Row],[energy carrier EUCalc]],$AE$11:$BI$24,COLUMN()-COLUMN($AD$29),FALSE)*eurostat_totals[[#This Row],[2020 1]]</f>
        <v>812.56586344000016</v>
      </c>
      <c r="AV238" s="117">
        <f>VLOOKUP(eurostat_totals[[#This Row],[energy carrier EUCalc]],$AE$11:$BI$24,COLUMN()-COLUMN($AD$29),FALSE)*eurostat_totals[[#This Row],[2020 1]]</f>
        <v>812.56586344000016</v>
      </c>
      <c r="AW238" s="117">
        <f ca="1">VLOOKUP(eurostat_totals[[#This Row],[energy carrier EUCalc]],$AE$11:$BI$24,COLUMN()-COLUMN($AD$29),FALSE)*eurostat_totals[[#This Row],[2020 1]]</f>
        <v>812.56586344000016</v>
      </c>
      <c r="AX238" s="117">
        <f ca="1">VLOOKUP(eurostat_totals[[#This Row],[energy carrier EUCalc]],$AE$11:$BI$24,COLUMN()-COLUMN($AD$29),FALSE)*eurostat_totals[[#This Row],[2020 1]]</f>
        <v>812.56586344000016</v>
      </c>
      <c r="AY238" s="117">
        <f ca="1">VLOOKUP(eurostat_totals[[#This Row],[energy carrier EUCalc]],$AE$11:$BI$24,COLUMN()-COLUMN($AD$29),FALSE)*eurostat_totals[[#This Row],[2020 1]]</f>
        <v>812.56586344000016</v>
      </c>
      <c r="AZ238" s="117">
        <f ca="1">VLOOKUP(eurostat_totals[[#This Row],[energy carrier EUCalc]],$AE$11:$BI$24,COLUMN()-COLUMN($AD$29),FALSE)*eurostat_totals[[#This Row],[2020 1]]</f>
        <v>812.56586344000016</v>
      </c>
      <c r="BA238" s="117">
        <f ca="1">VLOOKUP(eurostat_totals[[#This Row],[energy carrier EUCalc]],$AE$11:$BI$24,COLUMN()-COLUMN($AD$29),FALSE)*eurostat_totals[[#This Row],[2020 1]]</f>
        <v>812.56586344000016</v>
      </c>
      <c r="BB238" s="117">
        <f ca="1">VLOOKUP(eurostat_totals[[#This Row],[energy carrier EUCalc]],$AE$11:$BI$24,COLUMN()-COLUMN($AD$29),FALSE)*eurostat_totals[[#This Row],[2020 1]]</f>
        <v>812.56586344000016</v>
      </c>
      <c r="BC238" s="117">
        <f>VLOOKUP(eurostat_totals[[#This Row],[energy carrier EUCalc]],$AE$11:$BI$24,COLUMN()-COLUMN($AD$29),FALSE)*eurostat_totals[[#This Row],[2020 1]]</f>
        <v>812.56586344000016</v>
      </c>
      <c r="BD238" s="117">
        <f ca="1">VLOOKUP(eurostat_totals[[#This Row],[energy carrier EUCalc]],$AE$11:$BI$24,COLUMN()-COLUMN($AD$29),FALSE)*eurostat_totals[[#This Row],[2020 1]]</f>
        <v>812.56586344000016</v>
      </c>
      <c r="BE238" s="117">
        <f ca="1">VLOOKUP(eurostat_totals[[#This Row],[energy carrier EUCalc]],$AE$11:$BI$24,COLUMN()-COLUMN($AD$29),FALSE)*eurostat_totals[[#This Row],[2020 1]]</f>
        <v>812.56586344000016</v>
      </c>
      <c r="BF238" s="117">
        <f ca="1">VLOOKUP(eurostat_totals[[#This Row],[energy carrier EUCalc]],$AE$11:$BI$24,COLUMN()-COLUMN($AD$29),FALSE)*eurostat_totals[[#This Row],[2020 1]]</f>
        <v>812.56586344000016</v>
      </c>
      <c r="BG238" s="117">
        <f ca="1">VLOOKUP(eurostat_totals[[#This Row],[energy carrier EUCalc]],$AE$11:$BI$24,COLUMN()-COLUMN($AD$29),FALSE)*eurostat_totals[[#This Row],[2020 1]]</f>
        <v>812.56586344000016</v>
      </c>
      <c r="BH238" s="117">
        <f ca="1">VLOOKUP(eurostat_totals[[#This Row],[energy carrier EUCalc]],$AE$11:$BI$24,COLUMN()-COLUMN($AD$29),FALSE)*eurostat_totals[[#This Row],[2020 1]]</f>
        <v>812.56586344000016</v>
      </c>
      <c r="BI238" s="117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117" t="str">
        <f t="shared" si="129"/>
        <v>heat-solarPortugal</v>
      </c>
      <c r="B239" s="6" t="s">
        <v>38</v>
      </c>
      <c r="C239" t="s">
        <v>21</v>
      </c>
      <c r="D239" s="120">
        <v>41.949410000000007</v>
      </c>
      <c r="E239" s="120">
        <v>48.892519999999998</v>
      </c>
      <c r="F239" s="120">
        <v>51.113849999999999</v>
      </c>
      <c r="G239" s="120">
        <v>53.335180000000008</v>
      </c>
      <c r="H239" s="120">
        <v>55.556510000000003</v>
      </c>
      <c r="I239" s="120">
        <v>57.498720000000006</v>
      </c>
      <c r="J239" s="120">
        <v>66.116550000000004</v>
      </c>
      <c r="K239" s="120">
        <v>70.280090000000001</v>
      </c>
      <c r="L239" s="120">
        <v>58.056960000000004</v>
      </c>
      <c r="M239" s="120">
        <v>124.99924</v>
      </c>
      <c r="N239" s="120">
        <v>128.61617000000001</v>
      </c>
      <c r="O239" s="120">
        <v>133.05883000000003</v>
      </c>
      <c r="P239" s="120">
        <v>137.50149000000002</v>
      </c>
      <c r="Q239" s="120">
        <v>142.22327000000001</v>
      </c>
      <c r="R239" s="120">
        <v>146.66593000000003</v>
      </c>
      <c r="S239" s="120">
        <v>157.22597000000002</v>
      </c>
      <c r="T239" s="120">
        <v>165.55305000000001</v>
      </c>
      <c r="U239" s="120">
        <v>179.43927000000002</v>
      </c>
      <c r="V239" s="120">
        <v>211.10776000000001</v>
      </c>
      <c r="W239" s="120">
        <v>243.33448999999999</v>
      </c>
      <c r="X239" s="120">
        <v>335.56039000000004</v>
      </c>
      <c r="Y239" s="120">
        <v>415.27241000000004</v>
      </c>
      <c r="Z239" s="120">
        <v>470.00319000000002</v>
      </c>
      <c r="AA239" s="120">
        <v>507.77743000000004</v>
      </c>
      <c r="AB239" s="120">
        <v>536.38723000000005</v>
      </c>
      <c r="AC239" s="120">
        <v>559.99613000000011</v>
      </c>
      <c r="AD239" s="120">
        <v>585.83798999999999</v>
      </c>
      <c r="AE239" s="120">
        <v>613.84303</v>
      </c>
      <c r="AF239" s="120">
        <f t="shared" si="126"/>
        <v>642.610998</v>
      </c>
      <c r="AG239" s="120">
        <f t="shared" si="127"/>
        <v>669.57771159999993</v>
      </c>
      <c r="AH239" s="120">
        <f t="shared" si="128"/>
        <v>696.21580791999986</v>
      </c>
      <c r="AI239" s="120">
        <f ca="1">VLOOKUP(eurostat_totals[[#This Row],[energy carrier EUCalc]],$AE$11:$BI$24,COLUMN()-COLUMN($AD$29),FALSE)*eurostat_totals[[#This Row],[2020 1]]</f>
        <v>696.21580791999986</v>
      </c>
      <c r="AJ239" s="120">
        <f ca="1">VLOOKUP(eurostat_totals[[#This Row],[energy carrier EUCalc]],$AE$11:$BI$24,COLUMN()-COLUMN($AD$29),FALSE)*eurostat_totals[[#This Row],[2020 1]]</f>
        <v>696.21580791999986</v>
      </c>
      <c r="AK239" s="120">
        <f ca="1">VLOOKUP(eurostat_totals[[#This Row],[energy carrier EUCalc]],$AE$11:$BI$24,COLUMN()-COLUMN($AD$29),FALSE)*eurostat_totals[[#This Row],[2020 1]]</f>
        <v>696.21580791999986</v>
      </c>
      <c r="AL239" s="120">
        <f ca="1">VLOOKUP(eurostat_totals[[#This Row],[energy carrier EUCalc]],$AE$11:$BI$24,COLUMN()-COLUMN($AD$29),FALSE)*eurostat_totals[[#This Row],[2020 1]]</f>
        <v>696.21580791999986</v>
      </c>
      <c r="AM239" s="120">
        <f ca="1">VLOOKUP(eurostat_totals[[#This Row],[energy carrier EUCalc]],$AE$11:$BI$24,COLUMN()-COLUMN($AD$29),FALSE)*eurostat_totals[[#This Row],[2020 1]]</f>
        <v>696.21580791999986</v>
      </c>
      <c r="AN239" s="120">
        <f ca="1">VLOOKUP(eurostat_totals[[#This Row],[energy carrier EUCalc]],$AE$11:$BI$24,COLUMN()-COLUMN($AD$29),FALSE)*eurostat_totals[[#This Row],[2020 1]]</f>
        <v>696.21580791999986</v>
      </c>
      <c r="AO239" s="120">
        <f>VLOOKUP(eurostat_totals[[#This Row],[energy carrier EUCalc]],$AE$11:$BI$24,COLUMN()-COLUMN($AD$29),FALSE)*eurostat_totals[[#This Row],[2020 1]]</f>
        <v>696.21580791999986</v>
      </c>
      <c r="AP239" s="120">
        <f ca="1">VLOOKUP(eurostat_totals[[#This Row],[energy carrier EUCalc]],$AE$11:$BI$24,COLUMN()-COLUMN($AD$29),FALSE)*eurostat_totals[[#This Row],[2020 1]]</f>
        <v>696.21580791999986</v>
      </c>
      <c r="AQ239" s="120">
        <f ca="1">VLOOKUP(eurostat_totals[[#This Row],[energy carrier EUCalc]],$AE$11:$BI$24,COLUMN()-COLUMN($AD$29),FALSE)*eurostat_totals[[#This Row],[2020 1]]</f>
        <v>696.21580791999986</v>
      </c>
      <c r="AR239" s="117">
        <f ca="1">VLOOKUP(eurostat_totals[[#This Row],[energy carrier EUCalc]],$AE$11:$BI$24,COLUMN()-COLUMN($AD$29),FALSE)*eurostat_totals[[#This Row],[2020 1]]</f>
        <v>696.21580791999986</v>
      </c>
      <c r="AS239" s="117">
        <f ca="1">VLOOKUP(eurostat_totals[[#This Row],[energy carrier EUCalc]],$AE$11:$BI$24,COLUMN()-COLUMN($AD$29),FALSE)*eurostat_totals[[#This Row],[2020 1]]</f>
        <v>696.21580791999986</v>
      </c>
      <c r="AT239" s="117">
        <f ca="1">VLOOKUP(eurostat_totals[[#This Row],[energy carrier EUCalc]],$AE$11:$BI$24,COLUMN()-COLUMN($AD$29),FALSE)*eurostat_totals[[#This Row],[2020 1]]</f>
        <v>696.21580791999986</v>
      </c>
      <c r="AU239" s="117">
        <f ca="1">VLOOKUP(eurostat_totals[[#This Row],[energy carrier EUCalc]],$AE$11:$BI$24,COLUMN()-COLUMN($AD$29),FALSE)*eurostat_totals[[#This Row],[2020 1]]</f>
        <v>696.21580791999986</v>
      </c>
      <c r="AV239" s="117">
        <f>VLOOKUP(eurostat_totals[[#This Row],[energy carrier EUCalc]],$AE$11:$BI$24,COLUMN()-COLUMN($AD$29),FALSE)*eurostat_totals[[#This Row],[2020 1]]</f>
        <v>696.21580791999986</v>
      </c>
      <c r="AW239" s="117">
        <f ca="1">VLOOKUP(eurostat_totals[[#This Row],[energy carrier EUCalc]],$AE$11:$BI$24,COLUMN()-COLUMN($AD$29),FALSE)*eurostat_totals[[#This Row],[2020 1]]</f>
        <v>696.21580791999986</v>
      </c>
      <c r="AX239" s="117">
        <f ca="1">VLOOKUP(eurostat_totals[[#This Row],[energy carrier EUCalc]],$AE$11:$BI$24,COLUMN()-COLUMN($AD$29),FALSE)*eurostat_totals[[#This Row],[2020 1]]</f>
        <v>696.21580791999986</v>
      </c>
      <c r="AY239" s="117">
        <f ca="1">VLOOKUP(eurostat_totals[[#This Row],[energy carrier EUCalc]],$AE$11:$BI$24,COLUMN()-COLUMN($AD$29),FALSE)*eurostat_totals[[#This Row],[2020 1]]</f>
        <v>696.21580791999986</v>
      </c>
      <c r="AZ239" s="117">
        <f ca="1">VLOOKUP(eurostat_totals[[#This Row],[energy carrier EUCalc]],$AE$11:$BI$24,COLUMN()-COLUMN($AD$29),FALSE)*eurostat_totals[[#This Row],[2020 1]]</f>
        <v>696.21580791999986</v>
      </c>
      <c r="BA239" s="117">
        <f ca="1">VLOOKUP(eurostat_totals[[#This Row],[energy carrier EUCalc]],$AE$11:$BI$24,COLUMN()-COLUMN($AD$29),FALSE)*eurostat_totals[[#This Row],[2020 1]]</f>
        <v>696.21580791999986</v>
      </c>
      <c r="BB239" s="117">
        <f ca="1">VLOOKUP(eurostat_totals[[#This Row],[energy carrier EUCalc]],$AE$11:$BI$24,COLUMN()-COLUMN($AD$29),FALSE)*eurostat_totals[[#This Row],[2020 1]]</f>
        <v>696.21580791999986</v>
      </c>
      <c r="BC239" s="117">
        <f>VLOOKUP(eurostat_totals[[#This Row],[energy carrier EUCalc]],$AE$11:$BI$24,COLUMN()-COLUMN($AD$29),FALSE)*eurostat_totals[[#This Row],[2020 1]]</f>
        <v>696.21580791999986</v>
      </c>
      <c r="BD239" s="117">
        <f ca="1">VLOOKUP(eurostat_totals[[#This Row],[energy carrier EUCalc]],$AE$11:$BI$24,COLUMN()-COLUMN($AD$29),FALSE)*eurostat_totals[[#This Row],[2020 1]]</f>
        <v>696.21580791999986</v>
      </c>
      <c r="BE239" s="117">
        <f ca="1">VLOOKUP(eurostat_totals[[#This Row],[energy carrier EUCalc]],$AE$11:$BI$24,COLUMN()-COLUMN($AD$29),FALSE)*eurostat_totals[[#This Row],[2020 1]]</f>
        <v>696.21580791999986</v>
      </c>
      <c r="BF239" s="117">
        <f ca="1">VLOOKUP(eurostat_totals[[#This Row],[energy carrier EUCalc]],$AE$11:$BI$24,COLUMN()-COLUMN($AD$29),FALSE)*eurostat_totals[[#This Row],[2020 1]]</f>
        <v>696.21580791999986</v>
      </c>
      <c r="BG239" s="117">
        <f ca="1">VLOOKUP(eurostat_totals[[#This Row],[energy carrier EUCalc]],$AE$11:$BI$24,COLUMN()-COLUMN($AD$29),FALSE)*eurostat_totals[[#This Row],[2020 1]]</f>
        <v>696.21580791999986</v>
      </c>
      <c r="BH239" s="117">
        <f ca="1">VLOOKUP(eurostat_totals[[#This Row],[energy carrier EUCalc]],$AE$11:$BI$24,COLUMN()-COLUMN($AD$29),FALSE)*eurostat_totals[[#This Row],[2020 1]]</f>
        <v>696.21580791999986</v>
      </c>
      <c r="BI239" s="117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117" t="str">
        <f t="shared" si="129"/>
        <v>heat-solarRomania</v>
      </c>
      <c r="B240" s="6" t="s">
        <v>38</v>
      </c>
      <c r="C240" t="s">
        <v>10</v>
      </c>
      <c r="D240" s="120">
        <v>0</v>
      </c>
      <c r="E240" s="120">
        <v>0</v>
      </c>
      <c r="F240" s="120">
        <v>0</v>
      </c>
      <c r="G240" s="120">
        <v>0</v>
      </c>
      <c r="H240" s="120">
        <v>0</v>
      </c>
      <c r="I240" s="120">
        <v>0</v>
      </c>
      <c r="J240" s="120">
        <v>0</v>
      </c>
      <c r="K240" s="120">
        <v>0</v>
      </c>
      <c r="L240" s="120">
        <v>0</v>
      </c>
      <c r="M240" s="120">
        <v>0</v>
      </c>
      <c r="N240" s="120">
        <v>0</v>
      </c>
      <c r="O240" s="120">
        <v>0</v>
      </c>
      <c r="P240" s="120">
        <v>0</v>
      </c>
      <c r="Q240" s="120">
        <v>0</v>
      </c>
      <c r="R240" s="120">
        <v>0</v>
      </c>
      <c r="S240" s="120">
        <v>0</v>
      </c>
      <c r="T240" s="120">
        <v>0</v>
      </c>
      <c r="U240" s="120">
        <v>0</v>
      </c>
      <c r="V240" s="120">
        <v>0</v>
      </c>
      <c r="W240" s="120">
        <v>0</v>
      </c>
      <c r="X240" s="120">
        <v>0</v>
      </c>
      <c r="Y240" s="120">
        <v>0</v>
      </c>
      <c r="Z240" s="120">
        <v>0</v>
      </c>
      <c r="AA240" s="120">
        <v>0</v>
      </c>
      <c r="AB240" s="120">
        <v>0</v>
      </c>
      <c r="AC240" s="120">
        <v>0</v>
      </c>
      <c r="AD240" s="120">
        <v>0</v>
      </c>
      <c r="AE240" s="120">
        <v>0</v>
      </c>
      <c r="AF240" s="120">
        <f t="shared" si="126"/>
        <v>0</v>
      </c>
      <c r="AG240" s="120">
        <f t="shared" si="127"/>
        <v>0</v>
      </c>
      <c r="AH240" s="120">
        <f t="shared" si="128"/>
        <v>0</v>
      </c>
      <c r="AI240" s="120">
        <f ca="1">VLOOKUP(eurostat_totals[[#This Row],[energy carrier EUCalc]],$AE$11:$BI$24,COLUMN()-COLUMN($AD$29),FALSE)*eurostat_totals[[#This Row],[2020 1]]</f>
        <v>0</v>
      </c>
      <c r="AJ240" s="120">
        <f ca="1">VLOOKUP(eurostat_totals[[#This Row],[energy carrier EUCalc]],$AE$11:$BI$24,COLUMN()-COLUMN($AD$29),FALSE)*eurostat_totals[[#This Row],[2020 1]]</f>
        <v>0</v>
      </c>
      <c r="AK240" s="120">
        <f ca="1">VLOOKUP(eurostat_totals[[#This Row],[energy carrier EUCalc]],$AE$11:$BI$24,COLUMN()-COLUMN($AD$29),FALSE)*eurostat_totals[[#This Row],[2020 1]]</f>
        <v>0</v>
      </c>
      <c r="AL240" s="120">
        <f ca="1">VLOOKUP(eurostat_totals[[#This Row],[energy carrier EUCalc]],$AE$11:$BI$24,COLUMN()-COLUMN($AD$29),FALSE)*eurostat_totals[[#This Row],[2020 1]]</f>
        <v>0</v>
      </c>
      <c r="AM240" s="120">
        <f ca="1">VLOOKUP(eurostat_totals[[#This Row],[energy carrier EUCalc]],$AE$11:$BI$24,COLUMN()-COLUMN($AD$29),FALSE)*eurostat_totals[[#This Row],[2020 1]]</f>
        <v>0</v>
      </c>
      <c r="AN240" s="120">
        <f ca="1">VLOOKUP(eurostat_totals[[#This Row],[energy carrier EUCalc]],$AE$11:$BI$24,COLUMN()-COLUMN($AD$29),FALSE)*eurostat_totals[[#This Row],[2020 1]]</f>
        <v>0</v>
      </c>
      <c r="AO240" s="120">
        <f>VLOOKUP(eurostat_totals[[#This Row],[energy carrier EUCalc]],$AE$11:$BI$24,COLUMN()-COLUMN($AD$29),FALSE)*eurostat_totals[[#This Row],[2020 1]]</f>
        <v>0</v>
      </c>
      <c r="AP240" s="120">
        <f ca="1">VLOOKUP(eurostat_totals[[#This Row],[energy carrier EUCalc]],$AE$11:$BI$24,COLUMN()-COLUMN($AD$29),FALSE)*eurostat_totals[[#This Row],[2020 1]]</f>
        <v>0</v>
      </c>
      <c r="AQ240" s="120">
        <f ca="1">VLOOKUP(eurostat_totals[[#This Row],[energy carrier EUCalc]],$AE$11:$BI$24,COLUMN()-COLUMN($AD$29),FALSE)*eurostat_totals[[#This Row],[2020 1]]</f>
        <v>0</v>
      </c>
      <c r="AR240" s="117">
        <f ca="1">VLOOKUP(eurostat_totals[[#This Row],[energy carrier EUCalc]],$AE$11:$BI$24,COLUMN()-COLUMN($AD$29),FALSE)*eurostat_totals[[#This Row],[2020 1]]</f>
        <v>0</v>
      </c>
      <c r="AS240" s="117">
        <f ca="1">VLOOKUP(eurostat_totals[[#This Row],[energy carrier EUCalc]],$AE$11:$BI$24,COLUMN()-COLUMN($AD$29),FALSE)*eurostat_totals[[#This Row],[2020 1]]</f>
        <v>0</v>
      </c>
      <c r="AT240" s="117">
        <f ca="1">VLOOKUP(eurostat_totals[[#This Row],[energy carrier EUCalc]],$AE$11:$BI$24,COLUMN()-COLUMN($AD$29),FALSE)*eurostat_totals[[#This Row],[2020 1]]</f>
        <v>0</v>
      </c>
      <c r="AU240" s="117">
        <f ca="1">VLOOKUP(eurostat_totals[[#This Row],[energy carrier EUCalc]],$AE$11:$BI$24,COLUMN()-COLUMN($AD$29),FALSE)*eurostat_totals[[#This Row],[2020 1]]</f>
        <v>0</v>
      </c>
      <c r="AV240" s="117">
        <f>VLOOKUP(eurostat_totals[[#This Row],[energy carrier EUCalc]],$AE$11:$BI$24,COLUMN()-COLUMN($AD$29),FALSE)*eurostat_totals[[#This Row],[2020 1]]</f>
        <v>0</v>
      </c>
      <c r="AW240" s="117">
        <f ca="1">VLOOKUP(eurostat_totals[[#This Row],[energy carrier EUCalc]],$AE$11:$BI$24,COLUMN()-COLUMN($AD$29),FALSE)*eurostat_totals[[#This Row],[2020 1]]</f>
        <v>0</v>
      </c>
      <c r="AX240" s="117">
        <f ca="1">VLOOKUP(eurostat_totals[[#This Row],[energy carrier EUCalc]],$AE$11:$BI$24,COLUMN()-COLUMN($AD$29),FALSE)*eurostat_totals[[#This Row],[2020 1]]</f>
        <v>0</v>
      </c>
      <c r="AY240" s="117">
        <f ca="1">VLOOKUP(eurostat_totals[[#This Row],[energy carrier EUCalc]],$AE$11:$BI$24,COLUMN()-COLUMN($AD$29),FALSE)*eurostat_totals[[#This Row],[2020 1]]</f>
        <v>0</v>
      </c>
      <c r="AZ240" s="117">
        <f ca="1">VLOOKUP(eurostat_totals[[#This Row],[energy carrier EUCalc]],$AE$11:$BI$24,COLUMN()-COLUMN($AD$29),FALSE)*eurostat_totals[[#This Row],[2020 1]]</f>
        <v>0</v>
      </c>
      <c r="BA240" s="117">
        <f ca="1">VLOOKUP(eurostat_totals[[#This Row],[energy carrier EUCalc]],$AE$11:$BI$24,COLUMN()-COLUMN($AD$29),FALSE)*eurostat_totals[[#This Row],[2020 1]]</f>
        <v>0</v>
      </c>
      <c r="BB240" s="117">
        <f ca="1">VLOOKUP(eurostat_totals[[#This Row],[energy carrier EUCalc]],$AE$11:$BI$24,COLUMN()-COLUMN($AD$29),FALSE)*eurostat_totals[[#This Row],[2020 1]]</f>
        <v>0</v>
      </c>
      <c r="BC240" s="117">
        <f>VLOOKUP(eurostat_totals[[#This Row],[energy carrier EUCalc]],$AE$11:$BI$24,COLUMN()-COLUMN($AD$29),FALSE)*eurostat_totals[[#This Row],[2020 1]]</f>
        <v>0</v>
      </c>
      <c r="BD240" s="117">
        <f ca="1">VLOOKUP(eurostat_totals[[#This Row],[energy carrier EUCalc]],$AE$11:$BI$24,COLUMN()-COLUMN($AD$29),FALSE)*eurostat_totals[[#This Row],[2020 1]]</f>
        <v>0</v>
      </c>
      <c r="BE240" s="117">
        <f ca="1">VLOOKUP(eurostat_totals[[#This Row],[energy carrier EUCalc]],$AE$11:$BI$24,COLUMN()-COLUMN($AD$29),FALSE)*eurostat_totals[[#This Row],[2020 1]]</f>
        <v>0</v>
      </c>
      <c r="BF240" s="117">
        <f ca="1">VLOOKUP(eurostat_totals[[#This Row],[energy carrier EUCalc]],$AE$11:$BI$24,COLUMN()-COLUMN($AD$29),FALSE)*eurostat_totals[[#This Row],[2020 1]]</f>
        <v>0</v>
      </c>
      <c r="BG240" s="117">
        <f ca="1">VLOOKUP(eurostat_totals[[#This Row],[energy carrier EUCalc]],$AE$11:$BI$24,COLUMN()-COLUMN($AD$29),FALSE)*eurostat_totals[[#This Row],[2020 1]]</f>
        <v>0</v>
      </c>
      <c r="BH240" s="117">
        <f ca="1">VLOOKUP(eurostat_totals[[#This Row],[energy carrier EUCalc]],$AE$11:$BI$24,COLUMN()-COLUMN($AD$29),FALSE)*eurostat_totals[[#This Row],[2020 1]]</f>
        <v>0</v>
      </c>
      <c r="BI240" s="117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117" t="str">
        <f t="shared" si="129"/>
        <v>heat-solarSerbia</v>
      </c>
      <c r="B241" s="6" t="s">
        <v>38</v>
      </c>
      <c r="C241" t="s">
        <v>74</v>
      </c>
      <c r="D241" s="120">
        <v>0</v>
      </c>
      <c r="E241" s="120">
        <v>0</v>
      </c>
      <c r="F241" s="120">
        <v>0</v>
      </c>
      <c r="G241" s="120">
        <v>0</v>
      </c>
      <c r="H241" s="120">
        <v>0</v>
      </c>
      <c r="I241" s="120">
        <v>0</v>
      </c>
      <c r="J241" s="120">
        <v>0</v>
      </c>
      <c r="K241" s="120">
        <v>0</v>
      </c>
      <c r="L241" s="120">
        <v>0</v>
      </c>
      <c r="M241" s="120">
        <v>0</v>
      </c>
      <c r="N241" s="120">
        <v>0</v>
      </c>
      <c r="O241" s="120">
        <v>0</v>
      </c>
      <c r="P241" s="120">
        <v>0</v>
      </c>
      <c r="Q241" s="120">
        <v>0</v>
      </c>
      <c r="R241" s="120">
        <v>0</v>
      </c>
      <c r="S241" s="120">
        <v>0</v>
      </c>
      <c r="T241" s="120">
        <v>0</v>
      </c>
      <c r="U241" s="120">
        <v>0</v>
      </c>
      <c r="V241" s="120">
        <v>0</v>
      </c>
      <c r="W241" s="120">
        <v>0</v>
      </c>
      <c r="X241" s="120">
        <v>0</v>
      </c>
      <c r="Y241" s="120">
        <v>0</v>
      </c>
      <c r="Z241" s="120">
        <v>0</v>
      </c>
      <c r="AA241" s="120">
        <v>0</v>
      </c>
      <c r="AB241" s="120">
        <v>0</v>
      </c>
      <c r="AC241" s="120">
        <v>0</v>
      </c>
      <c r="AD241" s="120">
        <v>0</v>
      </c>
      <c r="AE241" s="120">
        <v>0</v>
      </c>
      <c r="AF241" s="120">
        <f t="shared" si="126"/>
        <v>0</v>
      </c>
      <c r="AG241" s="120">
        <f t="shared" si="127"/>
        <v>0</v>
      </c>
      <c r="AH241" s="120">
        <f t="shared" si="128"/>
        <v>0</v>
      </c>
      <c r="AI241" s="120">
        <f ca="1">VLOOKUP(eurostat_totals[[#This Row],[energy carrier EUCalc]],$AE$11:$BI$24,COLUMN()-COLUMN($AD$29),FALSE)*eurostat_totals[[#This Row],[2020 1]]</f>
        <v>0</v>
      </c>
      <c r="AJ241" s="120">
        <f ca="1">VLOOKUP(eurostat_totals[[#This Row],[energy carrier EUCalc]],$AE$11:$BI$24,COLUMN()-COLUMN($AD$29),FALSE)*eurostat_totals[[#This Row],[2020 1]]</f>
        <v>0</v>
      </c>
      <c r="AK241" s="120">
        <f ca="1">VLOOKUP(eurostat_totals[[#This Row],[energy carrier EUCalc]],$AE$11:$BI$24,COLUMN()-COLUMN($AD$29),FALSE)*eurostat_totals[[#This Row],[2020 1]]</f>
        <v>0</v>
      </c>
      <c r="AL241" s="120">
        <f ca="1">VLOOKUP(eurostat_totals[[#This Row],[energy carrier EUCalc]],$AE$11:$BI$24,COLUMN()-COLUMN($AD$29),FALSE)*eurostat_totals[[#This Row],[2020 1]]</f>
        <v>0</v>
      </c>
      <c r="AM241" s="120">
        <f ca="1">VLOOKUP(eurostat_totals[[#This Row],[energy carrier EUCalc]],$AE$11:$BI$24,COLUMN()-COLUMN($AD$29),FALSE)*eurostat_totals[[#This Row],[2020 1]]</f>
        <v>0</v>
      </c>
      <c r="AN241" s="120">
        <f ca="1">VLOOKUP(eurostat_totals[[#This Row],[energy carrier EUCalc]],$AE$11:$BI$24,COLUMN()-COLUMN($AD$29),FALSE)*eurostat_totals[[#This Row],[2020 1]]</f>
        <v>0</v>
      </c>
      <c r="AO241" s="120">
        <f>VLOOKUP(eurostat_totals[[#This Row],[energy carrier EUCalc]],$AE$11:$BI$24,COLUMN()-COLUMN($AD$29),FALSE)*eurostat_totals[[#This Row],[2020 1]]</f>
        <v>0</v>
      </c>
      <c r="AP241" s="120">
        <f ca="1">VLOOKUP(eurostat_totals[[#This Row],[energy carrier EUCalc]],$AE$11:$BI$24,COLUMN()-COLUMN($AD$29),FALSE)*eurostat_totals[[#This Row],[2020 1]]</f>
        <v>0</v>
      </c>
      <c r="AQ241" s="120">
        <f ca="1">VLOOKUP(eurostat_totals[[#This Row],[energy carrier EUCalc]],$AE$11:$BI$24,COLUMN()-COLUMN($AD$29),FALSE)*eurostat_totals[[#This Row],[2020 1]]</f>
        <v>0</v>
      </c>
      <c r="AR241" s="117">
        <f ca="1">VLOOKUP(eurostat_totals[[#This Row],[energy carrier EUCalc]],$AE$11:$BI$24,COLUMN()-COLUMN($AD$29),FALSE)*eurostat_totals[[#This Row],[2020 1]]</f>
        <v>0</v>
      </c>
      <c r="AS241" s="117">
        <f ca="1">VLOOKUP(eurostat_totals[[#This Row],[energy carrier EUCalc]],$AE$11:$BI$24,COLUMN()-COLUMN($AD$29),FALSE)*eurostat_totals[[#This Row],[2020 1]]</f>
        <v>0</v>
      </c>
      <c r="AT241" s="117">
        <f ca="1">VLOOKUP(eurostat_totals[[#This Row],[energy carrier EUCalc]],$AE$11:$BI$24,COLUMN()-COLUMN($AD$29),FALSE)*eurostat_totals[[#This Row],[2020 1]]</f>
        <v>0</v>
      </c>
      <c r="AU241" s="117">
        <f ca="1">VLOOKUP(eurostat_totals[[#This Row],[energy carrier EUCalc]],$AE$11:$BI$24,COLUMN()-COLUMN($AD$29),FALSE)*eurostat_totals[[#This Row],[2020 1]]</f>
        <v>0</v>
      </c>
      <c r="AV241" s="117">
        <f>VLOOKUP(eurostat_totals[[#This Row],[energy carrier EUCalc]],$AE$11:$BI$24,COLUMN()-COLUMN($AD$29),FALSE)*eurostat_totals[[#This Row],[2020 1]]</f>
        <v>0</v>
      </c>
      <c r="AW241" s="117">
        <f ca="1">VLOOKUP(eurostat_totals[[#This Row],[energy carrier EUCalc]],$AE$11:$BI$24,COLUMN()-COLUMN($AD$29),FALSE)*eurostat_totals[[#This Row],[2020 1]]</f>
        <v>0</v>
      </c>
      <c r="AX241" s="117">
        <f ca="1">VLOOKUP(eurostat_totals[[#This Row],[energy carrier EUCalc]],$AE$11:$BI$24,COLUMN()-COLUMN($AD$29),FALSE)*eurostat_totals[[#This Row],[2020 1]]</f>
        <v>0</v>
      </c>
      <c r="AY241" s="117">
        <f ca="1">VLOOKUP(eurostat_totals[[#This Row],[energy carrier EUCalc]],$AE$11:$BI$24,COLUMN()-COLUMN($AD$29),FALSE)*eurostat_totals[[#This Row],[2020 1]]</f>
        <v>0</v>
      </c>
      <c r="AZ241" s="117">
        <f ca="1">VLOOKUP(eurostat_totals[[#This Row],[energy carrier EUCalc]],$AE$11:$BI$24,COLUMN()-COLUMN($AD$29),FALSE)*eurostat_totals[[#This Row],[2020 1]]</f>
        <v>0</v>
      </c>
      <c r="BA241" s="117">
        <f ca="1">VLOOKUP(eurostat_totals[[#This Row],[energy carrier EUCalc]],$AE$11:$BI$24,COLUMN()-COLUMN($AD$29),FALSE)*eurostat_totals[[#This Row],[2020 1]]</f>
        <v>0</v>
      </c>
      <c r="BB241" s="117">
        <f ca="1">VLOOKUP(eurostat_totals[[#This Row],[energy carrier EUCalc]],$AE$11:$BI$24,COLUMN()-COLUMN($AD$29),FALSE)*eurostat_totals[[#This Row],[2020 1]]</f>
        <v>0</v>
      </c>
      <c r="BC241" s="117">
        <f>VLOOKUP(eurostat_totals[[#This Row],[energy carrier EUCalc]],$AE$11:$BI$24,COLUMN()-COLUMN($AD$29),FALSE)*eurostat_totals[[#This Row],[2020 1]]</f>
        <v>0</v>
      </c>
      <c r="BD241" s="117">
        <f ca="1">VLOOKUP(eurostat_totals[[#This Row],[energy carrier EUCalc]],$AE$11:$BI$24,COLUMN()-COLUMN($AD$29),FALSE)*eurostat_totals[[#This Row],[2020 1]]</f>
        <v>0</v>
      </c>
      <c r="BE241" s="117">
        <f ca="1">VLOOKUP(eurostat_totals[[#This Row],[energy carrier EUCalc]],$AE$11:$BI$24,COLUMN()-COLUMN($AD$29),FALSE)*eurostat_totals[[#This Row],[2020 1]]</f>
        <v>0</v>
      </c>
      <c r="BF241" s="117">
        <f ca="1">VLOOKUP(eurostat_totals[[#This Row],[energy carrier EUCalc]],$AE$11:$BI$24,COLUMN()-COLUMN($AD$29),FALSE)*eurostat_totals[[#This Row],[2020 1]]</f>
        <v>0</v>
      </c>
      <c r="BG241" s="117">
        <f ca="1">VLOOKUP(eurostat_totals[[#This Row],[energy carrier EUCalc]],$AE$11:$BI$24,COLUMN()-COLUMN($AD$29),FALSE)*eurostat_totals[[#This Row],[2020 1]]</f>
        <v>0</v>
      </c>
      <c r="BH241" s="117">
        <f ca="1">VLOOKUP(eurostat_totals[[#This Row],[energy carrier EUCalc]],$AE$11:$BI$24,COLUMN()-COLUMN($AD$29),FALSE)*eurostat_totals[[#This Row],[2020 1]]</f>
        <v>0</v>
      </c>
      <c r="BI241" s="117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117" t="str">
        <f t="shared" si="129"/>
        <v>heat-solarSlovakia</v>
      </c>
      <c r="B242" s="6" t="s">
        <v>38</v>
      </c>
      <c r="C242" t="s">
        <v>20</v>
      </c>
      <c r="D242" s="120">
        <v>0</v>
      </c>
      <c r="E242" s="120">
        <v>0</v>
      </c>
      <c r="F242" s="120">
        <v>0</v>
      </c>
      <c r="G242" s="120">
        <v>0</v>
      </c>
      <c r="H242" s="120">
        <v>0</v>
      </c>
      <c r="I242" s="120">
        <v>0</v>
      </c>
      <c r="J242" s="120">
        <v>0</v>
      </c>
      <c r="K242" s="120">
        <v>0</v>
      </c>
      <c r="L242" s="120">
        <v>0</v>
      </c>
      <c r="M242" s="120">
        <v>0</v>
      </c>
      <c r="N242" s="120">
        <v>0</v>
      </c>
      <c r="O242" s="120">
        <v>0</v>
      </c>
      <c r="P242" s="120">
        <v>0</v>
      </c>
      <c r="Q242" s="120">
        <v>0</v>
      </c>
      <c r="R242" s="120">
        <v>0</v>
      </c>
      <c r="S242" s="120">
        <v>0</v>
      </c>
      <c r="T242" s="120">
        <v>0</v>
      </c>
      <c r="U242" s="120">
        <v>0</v>
      </c>
      <c r="V242" s="120">
        <v>0</v>
      </c>
      <c r="W242" s="120">
        <v>0</v>
      </c>
      <c r="X242" s="120">
        <v>44.170740000000002</v>
      </c>
      <c r="Y242" s="120">
        <v>52.218700000000005</v>
      </c>
      <c r="Z242" s="120">
        <v>55.277390000000004</v>
      </c>
      <c r="AA242" s="120">
        <v>61.383139999999997</v>
      </c>
      <c r="AB242" s="120">
        <v>53.614300000000007</v>
      </c>
      <c r="AC242" s="120">
        <v>54.160910000000001</v>
      </c>
      <c r="AD242" s="120">
        <v>54.440030000000007</v>
      </c>
      <c r="AE242" s="120">
        <v>68.058760000000007</v>
      </c>
      <c r="AF242" s="120">
        <f t="shared" si="126"/>
        <v>70.615034000000009</v>
      </c>
      <c r="AG242" s="120">
        <f t="shared" si="127"/>
        <v>72.461412800000005</v>
      </c>
      <c r="AH242" s="120">
        <f t="shared" si="128"/>
        <v>76.23083536</v>
      </c>
      <c r="AI242" s="120">
        <f ca="1">VLOOKUP(eurostat_totals[[#This Row],[energy carrier EUCalc]],$AE$11:$BI$24,COLUMN()-COLUMN($AD$29),FALSE)*eurostat_totals[[#This Row],[2020 1]]</f>
        <v>76.23083536</v>
      </c>
      <c r="AJ242" s="120">
        <f ca="1">VLOOKUP(eurostat_totals[[#This Row],[energy carrier EUCalc]],$AE$11:$BI$24,COLUMN()-COLUMN($AD$29),FALSE)*eurostat_totals[[#This Row],[2020 1]]</f>
        <v>76.23083536</v>
      </c>
      <c r="AK242" s="120">
        <f ca="1">VLOOKUP(eurostat_totals[[#This Row],[energy carrier EUCalc]],$AE$11:$BI$24,COLUMN()-COLUMN($AD$29),FALSE)*eurostat_totals[[#This Row],[2020 1]]</f>
        <v>76.23083536</v>
      </c>
      <c r="AL242" s="120">
        <f ca="1">VLOOKUP(eurostat_totals[[#This Row],[energy carrier EUCalc]],$AE$11:$BI$24,COLUMN()-COLUMN($AD$29),FALSE)*eurostat_totals[[#This Row],[2020 1]]</f>
        <v>76.23083536</v>
      </c>
      <c r="AM242" s="120">
        <f ca="1">VLOOKUP(eurostat_totals[[#This Row],[energy carrier EUCalc]],$AE$11:$BI$24,COLUMN()-COLUMN($AD$29),FALSE)*eurostat_totals[[#This Row],[2020 1]]</f>
        <v>76.23083536</v>
      </c>
      <c r="AN242" s="120">
        <f ca="1">VLOOKUP(eurostat_totals[[#This Row],[energy carrier EUCalc]],$AE$11:$BI$24,COLUMN()-COLUMN($AD$29),FALSE)*eurostat_totals[[#This Row],[2020 1]]</f>
        <v>76.23083536</v>
      </c>
      <c r="AO242" s="120">
        <f>VLOOKUP(eurostat_totals[[#This Row],[energy carrier EUCalc]],$AE$11:$BI$24,COLUMN()-COLUMN($AD$29),FALSE)*eurostat_totals[[#This Row],[2020 1]]</f>
        <v>76.23083536</v>
      </c>
      <c r="AP242" s="120">
        <f ca="1">VLOOKUP(eurostat_totals[[#This Row],[energy carrier EUCalc]],$AE$11:$BI$24,COLUMN()-COLUMN($AD$29),FALSE)*eurostat_totals[[#This Row],[2020 1]]</f>
        <v>76.23083536</v>
      </c>
      <c r="AQ242" s="120">
        <f ca="1">VLOOKUP(eurostat_totals[[#This Row],[energy carrier EUCalc]],$AE$11:$BI$24,COLUMN()-COLUMN($AD$29),FALSE)*eurostat_totals[[#This Row],[2020 1]]</f>
        <v>76.23083536</v>
      </c>
      <c r="AR242" s="117">
        <f ca="1">VLOOKUP(eurostat_totals[[#This Row],[energy carrier EUCalc]],$AE$11:$BI$24,COLUMN()-COLUMN($AD$29),FALSE)*eurostat_totals[[#This Row],[2020 1]]</f>
        <v>76.23083536</v>
      </c>
      <c r="AS242" s="117">
        <f ca="1">VLOOKUP(eurostat_totals[[#This Row],[energy carrier EUCalc]],$AE$11:$BI$24,COLUMN()-COLUMN($AD$29),FALSE)*eurostat_totals[[#This Row],[2020 1]]</f>
        <v>76.23083536</v>
      </c>
      <c r="AT242" s="117">
        <f ca="1">VLOOKUP(eurostat_totals[[#This Row],[energy carrier EUCalc]],$AE$11:$BI$24,COLUMN()-COLUMN($AD$29),FALSE)*eurostat_totals[[#This Row],[2020 1]]</f>
        <v>76.23083536</v>
      </c>
      <c r="AU242" s="117">
        <f ca="1">VLOOKUP(eurostat_totals[[#This Row],[energy carrier EUCalc]],$AE$11:$BI$24,COLUMN()-COLUMN($AD$29),FALSE)*eurostat_totals[[#This Row],[2020 1]]</f>
        <v>76.23083536</v>
      </c>
      <c r="AV242" s="117">
        <f>VLOOKUP(eurostat_totals[[#This Row],[energy carrier EUCalc]],$AE$11:$BI$24,COLUMN()-COLUMN($AD$29),FALSE)*eurostat_totals[[#This Row],[2020 1]]</f>
        <v>76.23083536</v>
      </c>
      <c r="AW242" s="117">
        <f ca="1">VLOOKUP(eurostat_totals[[#This Row],[energy carrier EUCalc]],$AE$11:$BI$24,COLUMN()-COLUMN($AD$29),FALSE)*eurostat_totals[[#This Row],[2020 1]]</f>
        <v>76.23083536</v>
      </c>
      <c r="AX242" s="117">
        <f ca="1">VLOOKUP(eurostat_totals[[#This Row],[energy carrier EUCalc]],$AE$11:$BI$24,COLUMN()-COLUMN($AD$29),FALSE)*eurostat_totals[[#This Row],[2020 1]]</f>
        <v>76.23083536</v>
      </c>
      <c r="AY242" s="117">
        <f ca="1">VLOOKUP(eurostat_totals[[#This Row],[energy carrier EUCalc]],$AE$11:$BI$24,COLUMN()-COLUMN($AD$29),FALSE)*eurostat_totals[[#This Row],[2020 1]]</f>
        <v>76.23083536</v>
      </c>
      <c r="AZ242" s="117">
        <f ca="1">VLOOKUP(eurostat_totals[[#This Row],[energy carrier EUCalc]],$AE$11:$BI$24,COLUMN()-COLUMN($AD$29),FALSE)*eurostat_totals[[#This Row],[2020 1]]</f>
        <v>76.23083536</v>
      </c>
      <c r="BA242" s="117">
        <f ca="1">VLOOKUP(eurostat_totals[[#This Row],[energy carrier EUCalc]],$AE$11:$BI$24,COLUMN()-COLUMN($AD$29),FALSE)*eurostat_totals[[#This Row],[2020 1]]</f>
        <v>76.23083536</v>
      </c>
      <c r="BB242" s="117">
        <f ca="1">VLOOKUP(eurostat_totals[[#This Row],[energy carrier EUCalc]],$AE$11:$BI$24,COLUMN()-COLUMN($AD$29),FALSE)*eurostat_totals[[#This Row],[2020 1]]</f>
        <v>76.23083536</v>
      </c>
      <c r="BC242" s="117">
        <f>VLOOKUP(eurostat_totals[[#This Row],[energy carrier EUCalc]],$AE$11:$BI$24,COLUMN()-COLUMN($AD$29),FALSE)*eurostat_totals[[#This Row],[2020 1]]</f>
        <v>76.23083536</v>
      </c>
      <c r="BD242" s="117">
        <f ca="1">VLOOKUP(eurostat_totals[[#This Row],[energy carrier EUCalc]],$AE$11:$BI$24,COLUMN()-COLUMN($AD$29),FALSE)*eurostat_totals[[#This Row],[2020 1]]</f>
        <v>76.23083536</v>
      </c>
      <c r="BE242" s="117">
        <f ca="1">VLOOKUP(eurostat_totals[[#This Row],[energy carrier EUCalc]],$AE$11:$BI$24,COLUMN()-COLUMN($AD$29),FALSE)*eurostat_totals[[#This Row],[2020 1]]</f>
        <v>76.23083536</v>
      </c>
      <c r="BF242" s="117">
        <f ca="1">VLOOKUP(eurostat_totals[[#This Row],[energy carrier EUCalc]],$AE$11:$BI$24,COLUMN()-COLUMN($AD$29),FALSE)*eurostat_totals[[#This Row],[2020 1]]</f>
        <v>76.23083536</v>
      </c>
      <c r="BG242" s="117">
        <f ca="1">VLOOKUP(eurostat_totals[[#This Row],[energy carrier EUCalc]],$AE$11:$BI$24,COLUMN()-COLUMN($AD$29),FALSE)*eurostat_totals[[#This Row],[2020 1]]</f>
        <v>76.23083536</v>
      </c>
      <c r="BH242" s="117">
        <f ca="1">VLOOKUP(eurostat_totals[[#This Row],[energy carrier EUCalc]],$AE$11:$BI$24,COLUMN()-COLUMN($AD$29),FALSE)*eurostat_totals[[#This Row],[2020 1]]</f>
        <v>76.23083536</v>
      </c>
      <c r="BI242" s="117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117" t="str">
        <f t="shared" si="129"/>
        <v>heat-solarSlovenia</v>
      </c>
      <c r="B243" s="6" t="s">
        <v>38</v>
      </c>
      <c r="C243" t="s">
        <v>26</v>
      </c>
      <c r="D243" s="120">
        <v>0</v>
      </c>
      <c r="E243" s="120">
        <v>0</v>
      </c>
      <c r="F243" s="120">
        <v>0</v>
      </c>
      <c r="G243" s="120">
        <v>0</v>
      </c>
      <c r="H243" s="120">
        <v>0</v>
      </c>
      <c r="I243" s="120">
        <v>0</v>
      </c>
      <c r="J243" s="120">
        <v>0</v>
      </c>
      <c r="K243" s="120">
        <v>0</v>
      </c>
      <c r="L243" s="120">
        <v>0</v>
      </c>
      <c r="M243" s="120">
        <v>0</v>
      </c>
      <c r="N243" s="120">
        <v>0</v>
      </c>
      <c r="O243" s="120">
        <v>0</v>
      </c>
      <c r="P243" s="120">
        <v>0</v>
      </c>
      <c r="Q243" s="120">
        <v>0</v>
      </c>
      <c r="R243" s="120">
        <v>0</v>
      </c>
      <c r="S243" s="120">
        <v>0</v>
      </c>
      <c r="T243" s="120">
        <v>0</v>
      </c>
      <c r="U243" s="120">
        <v>0</v>
      </c>
      <c r="V243" s="120">
        <v>0</v>
      </c>
      <c r="W243" s="120">
        <v>88.608969999999999</v>
      </c>
      <c r="X243" s="120">
        <v>94.726349999999996</v>
      </c>
      <c r="Y243" s="120">
        <v>103.89079000000001</v>
      </c>
      <c r="Z243" s="120">
        <v>113.61347000000001</v>
      </c>
      <c r="AA243" s="120">
        <v>121.39394000000001</v>
      </c>
      <c r="AB243" s="120">
        <v>125.55748</v>
      </c>
      <c r="AC243" s="120">
        <v>126.66233000000001</v>
      </c>
      <c r="AD243" s="120">
        <v>127.22057000000001</v>
      </c>
      <c r="AE243" s="120">
        <v>127.22057000000001</v>
      </c>
      <c r="AF243" s="120">
        <f t="shared" si="126"/>
        <v>129.94199</v>
      </c>
      <c r="AG243" s="120">
        <f t="shared" si="127"/>
        <v>131.6516</v>
      </c>
      <c r="AH243" s="120">
        <f t="shared" si="128"/>
        <v>132.87042400000001</v>
      </c>
      <c r="AI243" s="120">
        <f ca="1">VLOOKUP(eurostat_totals[[#This Row],[energy carrier EUCalc]],$AE$11:$BI$24,COLUMN()-COLUMN($AD$29),FALSE)*eurostat_totals[[#This Row],[2020 1]]</f>
        <v>132.87042400000001</v>
      </c>
      <c r="AJ243" s="120">
        <f ca="1">VLOOKUP(eurostat_totals[[#This Row],[energy carrier EUCalc]],$AE$11:$BI$24,COLUMN()-COLUMN($AD$29),FALSE)*eurostat_totals[[#This Row],[2020 1]]</f>
        <v>132.87042400000001</v>
      </c>
      <c r="AK243" s="120">
        <f ca="1">VLOOKUP(eurostat_totals[[#This Row],[energy carrier EUCalc]],$AE$11:$BI$24,COLUMN()-COLUMN($AD$29),FALSE)*eurostat_totals[[#This Row],[2020 1]]</f>
        <v>132.87042400000001</v>
      </c>
      <c r="AL243" s="120">
        <f ca="1">VLOOKUP(eurostat_totals[[#This Row],[energy carrier EUCalc]],$AE$11:$BI$24,COLUMN()-COLUMN($AD$29),FALSE)*eurostat_totals[[#This Row],[2020 1]]</f>
        <v>132.87042400000001</v>
      </c>
      <c r="AM243" s="120">
        <f ca="1">VLOOKUP(eurostat_totals[[#This Row],[energy carrier EUCalc]],$AE$11:$BI$24,COLUMN()-COLUMN($AD$29),FALSE)*eurostat_totals[[#This Row],[2020 1]]</f>
        <v>132.87042400000001</v>
      </c>
      <c r="AN243" s="120">
        <f ca="1">VLOOKUP(eurostat_totals[[#This Row],[energy carrier EUCalc]],$AE$11:$BI$24,COLUMN()-COLUMN($AD$29),FALSE)*eurostat_totals[[#This Row],[2020 1]]</f>
        <v>132.87042400000001</v>
      </c>
      <c r="AO243" s="120">
        <f>VLOOKUP(eurostat_totals[[#This Row],[energy carrier EUCalc]],$AE$11:$BI$24,COLUMN()-COLUMN($AD$29),FALSE)*eurostat_totals[[#This Row],[2020 1]]</f>
        <v>132.87042400000001</v>
      </c>
      <c r="AP243" s="120">
        <f ca="1">VLOOKUP(eurostat_totals[[#This Row],[energy carrier EUCalc]],$AE$11:$BI$24,COLUMN()-COLUMN($AD$29),FALSE)*eurostat_totals[[#This Row],[2020 1]]</f>
        <v>132.87042400000001</v>
      </c>
      <c r="AQ243" s="120">
        <f ca="1">VLOOKUP(eurostat_totals[[#This Row],[energy carrier EUCalc]],$AE$11:$BI$24,COLUMN()-COLUMN($AD$29),FALSE)*eurostat_totals[[#This Row],[2020 1]]</f>
        <v>132.87042400000001</v>
      </c>
      <c r="AR243" s="117">
        <f ca="1">VLOOKUP(eurostat_totals[[#This Row],[energy carrier EUCalc]],$AE$11:$BI$24,COLUMN()-COLUMN($AD$29),FALSE)*eurostat_totals[[#This Row],[2020 1]]</f>
        <v>132.87042400000001</v>
      </c>
      <c r="AS243" s="117">
        <f ca="1">VLOOKUP(eurostat_totals[[#This Row],[energy carrier EUCalc]],$AE$11:$BI$24,COLUMN()-COLUMN($AD$29),FALSE)*eurostat_totals[[#This Row],[2020 1]]</f>
        <v>132.87042400000001</v>
      </c>
      <c r="AT243" s="117">
        <f ca="1">VLOOKUP(eurostat_totals[[#This Row],[energy carrier EUCalc]],$AE$11:$BI$24,COLUMN()-COLUMN($AD$29),FALSE)*eurostat_totals[[#This Row],[2020 1]]</f>
        <v>132.87042400000001</v>
      </c>
      <c r="AU243" s="117">
        <f ca="1">VLOOKUP(eurostat_totals[[#This Row],[energy carrier EUCalc]],$AE$11:$BI$24,COLUMN()-COLUMN($AD$29),FALSE)*eurostat_totals[[#This Row],[2020 1]]</f>
        <v>132.87042400000001</v>
      </c>
      <c r="AV243" s="117">
        <f>VLOOKUP(eurostat_totals[[#This Row],[energy carrier EUCalc]],$AE$11:$BI$24,COLUMN()-COLUMN($AD$29),FALSE)*eurostat_totals[[#This Row],[2020 1]]</f>
        <v>132.87042400000001</v>
      </c>
      <c r="AW243" s="117">
        <f ca="1">VLOOKUP(eurostat_totals[[#This Row],[energy carrier EUCalc]],$AE$11:$BI$24,COLUMN()-COLUMN($AD$29),FALSE)*eurostat_totals[[#This Row],[2020 1]]</f>
        <v>132.87042400000001</v>
      </c>
      <c r="AX243" s="117">
        <f ca="1">VLOOKUP(eurostat_totals[[#This Row],[energy carrier EUCalc]],$AE$11:$BI$24,COLUMN()-COLUMN($AD$29),FALSE)*eurostat_totals[[#This Row],[2020 1]]</f>
        <v>132.87042400000001</v>
      </c>
      <c r="AY243" s="117">
        <f ca="1">VLOOKUP(eurostat_totals[[#This Row],[energy carrier EUCalc]],$AE$11:$BI$24,COLUMN()-COLUMN($AD$29),FALSE)*eurostat_totals[[#This Row],[2020 1]]</f>
        <v>132.87042400000001</v>
      </c>
      <c r="AZ243" s="117">
        <f ca="1">VLOOKUP(eurostat_totals[[#This Row],[energy carrier EUCalc]],$AE$11:$BI$24,COLUMN()-COLUMN($AD$29),FALSE)*eurostat_totals[[#This Row],[2020 1]]</f>
        <v>132.87042400000001</v>
      </c>
      <c r="BA243" s="117">
        <f ca="1">VLOOKUP(eurostat_totals[[#This Row],[energy carrier EUCalc]],$AE$11:$BI$24,COLUMN()-COLUMN($AD$29),FALSE)*eurostat_totals[[#This Row],[2020 1]]</f>
        <v>132.87042400000001</v>
      </c>
      <c r="BB243" s="117">
        <f ca="1">VLOOKUP(eurostat_totals[[#This Row],[energy carrier EUCalc]],$AE$11:$BI$24,COLUMN()-COLUMN($AD$29),FALSE)*eurostat_totals[[#This Row],[2020 1]]</f>
        <v>132.87042400000001</v>
      </c>
      <c r="BC243" s="117">
        <f>VLOOKUP(eurostat_totals[[#This Row],[energy carrier EUCalc]],$AE$11:$BI$24,COLUMN()-COLUMN($AD$29),FALSE)*eurostat_totals[[#This Row],[2020 1]]</f>
        <v>132.87042400000001</v>
      </c>
      <c r="BD243" s="117">
        <f ca="1">VLOOKUP(eurostat_totals[[#This Row],[energy carrier EUCalc]],$AE$11:$BI$24,COLUMN()-COLUMN($AD$29),FALSE)*eurostat_totals[[#This Row],[2020 1]]</f>
        <v>132.87042400000001</v>
      </c>
      <c r="BE243" s="117">
        <f ca="1">VLOOKUP(eurostat_totals[[#This Row],[energy carrier EUCalc]],$AE$11:$BI$24,COLUMN()-COLUMN($AD$29),FALSE)*eurostat_totals[[#This Row],[2020 1]]</f>
        <v>132.87042400000001</v>
      </c>
      <c r="BF243" s="117">
        <f ca="1">VLOOKUP(eurostat_totals[[#This Row],[energy carrier EUCalc]],$AE$11:$BI$24,COLUMN()-COLUMN($AD$29),FALSE)*eurostat_totals[[#This Row],[2020 1]]</f>
        <v>132.87042400000001</v>
      </c>
      <c r="BG243" s="117">
        <f ca="1">VLOOKUP(eurostat_totals[[#This Row],[energy carrier EUCalc]],$AE$11:$BI$24,COLUMN()-COLUMN($AD$29),FALSE)*eurostat_totals[[#This Row],[2020 1]]</f>
        <v>132.87042400000001</v>
      </c>
      <c r="BH243" s="117">
        <f ca="1">VLOOKUP(eurostat_totals[[#This Row],[energy carrier EUCalc]],$AE$11:$BI$24,COLUMN()-COLUMN($AD$29),FALSE)*eurostat_totals[[#This Row],[2020 1]]</f>
        <v>132.87042400000001</v>
      </c>
      <c r="BI243" s="117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117" t="str">
        <f t="shared" si="129"/>
        <v>heat-solarSpain</v>
      </c>
      <c r="B244" s="6" t="s">
        <v>38</v>
      </c>
      <c r="C244" t="s">
        <v>7</v>
      </c>
      <c r="D244" s="120">
        <v>217.28329000000002</v>
      </c>
      <c r="E244" s="120">
        <v>218.66726</v>
      </c>
      <c r="F244" s="120">
        <v>222.31908000000001</v>
      </c>
      <c r="G244" s="120">
        <v>227.33161000000001</v>
      </c>
      <c r="H244" s="120">
        <v>232.23947000000004</v>
      </c>
      <c r="I244" s="120">
        <v>235.10045000000002</v>
      </c>
      <c r="J244" s="120">
        <v>237.46134000000001</v>
      </c>
      <c r="K244" s="120">
        <v>241.24108999999999</v>
      </c>
      <c r="L244" s="120">
        <v>250.97540000000001</v>
      </c>
      <c r="M244" s="120">
        <v>262.38443000000001</v>
      </c>
      <c r="N244" s="120">
        <v>284.37676000000005</v>
      </c>
      <c r="O244" s="120">
        <v>311.93986000000001</v>
      </c>
      <c r="P244" s="120">
        <v>343.55020000000002</v>
      </c>
      <c r="Q244" s="120">
        <v>380.77782999999999</v>
      </c>
      <c r="R244" s="120">
        <v>427.47228000000001</v>
      </c>
      <c r="S244" s="120">
        <v>481.07495000000006</v>
      </c>
      <c r="T244" s="120">
        <v>580.53471000000002</v>
      </c>
      <c r="U244" s="120">
        <v>780.93124</v>
      </c>
      <c r="V244" s="120">
        <v>1099.5234600000001</v>
      </c>
      <c r="W244" s="120">
        <v>1385.14463</v>
      </c>
      <c r="X244" s="120">
        <v>1668.6723999999999</v>
      </c>
      <c r="Y244" s="120">
        <v>1863.20741</v>
      </c>
      <c r="Z244" s="120">
        <v>2029.9699800000001</v>
      </c>
      <c r="AA244" s="120">
        <v>2215.61967</v>
      </c>
      <c r="AB244" s="120">
        <v>2365.0884300000002</v>
      </c>
      <c r="AC244" s="120">
        <v>2530.9438600000003</v>
      </c>
      <c r="AD244" s="120">
        <v>2715.8724900000002</v>
      </c>
      <c r="AE244" s="120">
        <v>2869.9234700000002</v>
      </c>
      <c r="AF244" s="120">
        <f t="shared" si="126"/>
        <v>3037.9141680000002</v>
      </c>
      <c r="AG244" s="120">
        <f t="shared" si="127"/>
        <v>3202.3730676000005</v>
      </c>
      <c r="AH244" s="120">
        <f t="shared" si="128"/>
        <v>3369.8299951200006</v>
      </c>
      <c r="AI244" s="120">
        <f ca="1">VLOOKUP(eurostat_totals[[#This Row],[energy carrier EUCalc]],$AE$11:$BI$24,COLUMN()-COLUMN($AD$29),FALSE)*eurostat_totals[[#This Row],[2020 1]]</f>
        <v>3369.8299951200006</v>
      </c>
      <c r="AJ244" s="120">
        <f ca="1">VLOOKUP(eurostat_totals[[#This Row],[energy carrier EUCalc]],$AE$11:$BI$24,COLUMN()-COLUMN($AD$29),FALSE)*eurostat_totals[[#This Row],[2020 1]]</f>
        <v>3369.8299951200006</v>
      </c>
      <c r="AK244" s="120">
        <f ca="1">VLOOKUP(eurostat_totals[[#This Row],[energy carrier EUCalc]],$AE$11:$BI$24,COLUMN()-COLUMN($AD$29),FALSE)*eurostat_totals[[#This Row],[2020 1]]</f>
        <v>3369.8299951200006</v>
      </c>
      <c r="AL244" s="120">
        <f ca="1">VLOOKUP(eurostat_totals[[#This Row],[energy carrier EUCalc]],$AE$11:$BI$24,COLUMN()-COLUMN($AD$29),FALSE)*eurostat_totals[[#This Row],[2020 1]]</f>
        <v>3369.8299951200006</v>
      </c>
      <c r="AM244" s="120">
        <f ca="1">VLOOKUP(eurostat_totals[[#This Row],[energy carrier EUCalc]],$AE$11:$BI$24,COLUMN()-COLUMN($AD$29),FALSE)*eurostat_totals[[#This Row],[2020 1]]</f>
        <v>3369.8299951200006</v>
      </c>
      <c r="AN244" s="120">
        <f ca="1">VLOOKUP(eurostat_totals[[#This Row],[energy carrier EUCalc]],$AE$11:$BI$24,COLUMN()-COLUMN($AD$29),FALSE)*eurostat_totals[[#This Row],[2020 1]]</f>
        <v>3369.8299951200006</v>
      </c>
      <c r="AO244" s="120">
        <f>VLOOKUP(eurostat_totals[[#This Row],[energy carrier EUCalc]],$AE$11:$BI$24,COLUMN()-COLUMN($AD$29),FALSE)*eurostat_totals[[#This Row],[2020 1]]</f>
        <v>3369.8299951200006</v>
      </c>
      <c r="AP244" s="120">
        <f ca="1">VLOOKUP(eurostat_totals[[#This Row],[energy carrier EUCalc]],$AE$11:$BI$24,COLUMN()-COLUMN($AD$29),FALSE)*eurostat_totals[[#This Row],[2020 1]]</f>
        <v>3369.8299951200006</v>
      </c>
      <c r="AQ244" s="120">
        <f ca="1">VLOOKUP(eurostat_totals[[#This Row],[energy carrier EUCalc]],$AE$11:$BI$24,COLUMN()-COLUMN($AD$29),FALSE)*eurostat_totals[[#This Row],[2020 1]]</f>
        <v>3369.8299951200006</v>
      </c>
      <c r="AR244" s="117">
        <f ca="1">VLOOKUP(eurostat_totals[[#This Row],[energy carrier EUCalc]],$AE$11:$BI$24,COLUMN()-COLUMN($AD$29),FALSE)*eurostat_totals[[#This Row],[2020 1]]</f>
        <v>3369.8299951200006</v>
      </c>
      <c r="AS244" s="117">
        <f ca="1">VLOOKUP(eurostat_totals[[#This Row],[energy carrier EUCalc]],$AE$11:$BI$24,COLUMN()-COLUMN($AD$29),FALSE)*eurostat_totals[[#This Row],[2020 1]]</f>
        <v>3369.8299951200006</v>
      </c>
      <c r="AT244" s="117">
        <f ca="1">VLOOKUP(eurostat_totals[[#This Row],[energy carrier EUCalc]],$AE$11:$BI$24,COLUMN()-COLUMN($AD$29),FALSE)*eurostat_totals[[#This Row],[2020 1]]</f>
        <v>3369.8299951200006</v>
      </c>
      <c r="AU244" s="117">
        <f ca="1">VLOOKUP(eurostat_totals[[#This Row],[energy carrier EUCalc]],$AE$11:$BI$24,COLUMN()-COLUMN($AD$29),FALSE)*eurostat_totals[[#This Row],[2020 1]]</f>
        <v>3369.8299951200006</v>
      </c>
      <c r="AV244" s="117">
        <f>VLOOKUP(eurostat_totals[[#This Row],[energy carrier EUCalc]],$AE$11:$BI$24,COLUMN()-COLUMN($AD$29),FALSE)*eurostat_totals[[#This Row],[2020 1]]</f>
        <v>3369.8299951200006</v>
      </c>
      <c r="AW244" s="117">
        <f ca="1">VLOOKUP(eurostat_totals[[#This Row],[energy carrier EUCalc]],$AE$11:$BI$24,COLUMN()-COLUMN($AD$29),FALSE)*eurostat_totals[[#This Row],[2020 1]]</f>
        <v>3369.8299951200006</v>
      </c>
      <c r="AX244" s="117">
        <f ca="1">VLOOKUP(eurostat_totals[[#This Row],[energy carrier EUCalc]],$AE$11:$BI$24,COLUMN()-COLUMN($AD$29),FALSE)*eurostat_totals[[#This Row],[2020 1]]</f>
        <v>3369.8299951200006</v>
      </c>
      <c r="AY244" s="117">
        <f ca="1">VLOOKUP(eurostat_totals[[#This Row],[energy carrier EUCalc]],$AE$11:$BI$24,COLUMN()-COLUMN($AD$29),FALSE)*eurostat_totals[[#This Row],[2020 1]]</f>
        <v>3369.8299951200006</v>
      </c>
      <c r="AZ244" s="117">
        <f ca="1">VLOOKUP(eurostat_totals[[#This Row],[energy carrier EUCalc]],$AE$11:$BI$24,COLUMN()-COLUMN($AD$29),FALSE)*eurostat_totals[[#This Row],[2020 1]]</f>
        <v>3369.8299951200006</v>
      </c>
      <c r="BA244" s="117">
        <f ca="1">VLOOKUP(eurostat_totals[[#This Row],[energy carrier EUCalc]],$AE$11:$BI$24,COLUMN()-COLUMN($AD$29),FALSE)*eurostat_totals[[#This Row],[2020 1]]</f>
        <v>3369.8299951200006</v>
      </c>
      <c r="BB244" s="117">
        <f ca="1">VLOOKUP(eurostat_totals[[#This Row],[energy carrier EUCalc]],$AE$11:$BI$24,COLUMN()-COLUMN($AD$29),FALSE)*eurostat_totals[[#This Row],[2020 1]]</f>
        <v>3369.8299951200006</v>
      </c>
      <c r="BC244" s="117">
        <f>VLOOKUP(eurostat_totals[[#This Row],[energy carrier EUCalc]],$AE$11:$BI$24,COLUMN()-COLUMN($AD$29),FALSE)*eurostat_totals[[#This Row],[2020 1]]</f>
        <v>3369.8299951200006</v>
      </c>
      <c r="BD244" s="117">
        <f ca="1">VLOOKUP(eurostat_totals[[#This Row],[energy carrier EUCalc]],$AE$11:$BI$24,COLUMN()-COLUMN($AD$29),FALSE)*eurostat_totals[[#This Row],[2020 1]]</f>
        <v>3369.8299951200006</v>
      </c>
      <c r="BE244" s="117">
        <f ca="1">VLOOKUP(eurostat_totals[[#This Row],[energy carrier EUCalc]],$AE$11:$BI$24,COLUMN()-COLUMN($AD$29),FALSE)*eurostat_totals[[#This Row],[2020 1]]</f>
        <v>3369.8299951200006</v>
      </c>
      <c r="BF244" s="117">
        <f ca="1">VLOOKUP(eurostat_totals[[#This Row],[energy carrier EUCalc]],$AE$11:$BI$24,COLUMN()-COLUMN($AD$29),FALSE)*eurostat_totals[[#This Row],[2020 1]]</f>
        <v>3369.8299951200006</v>
      </c>
      <c r="BG244" s="117">
        <f ca="1">VLOOKUP(eurostat_totals[[#This Row],[energy carrier EUCalc]],$AE$11:$BI$24,COLUMN()-COLUMN($AD$29),FALSE)*eurostat_totals[[#This Row],[2020 1]]</f>
        <v>3369.8299951200006</v>
      </c>
      <c r="BH244" s="117">
        <f ca="1">VLOOKUP(eurostat_totals[[#This Row],[energy carrier EUCalc]],$AE$11:$BI$24,COLUMN()-COLUMN($AD$29),FALSE)*eurostat_totals[[#This Row],[2020 1]]</f>
        <v>3369.8299951200006</v>
      </c>
      <c r="BI244" s="117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117" t="str">
        <f t="shared" si="129"/>
        <v>heat-solarSweden</v>
      </c>
      <c r="B245" s="6" t="s">
        <v>38</v>
      </c>
      <c r="C245" t="s">
        <v>9</v>
      </c>
      <c r="D245" s="120">
        <v>36.948510000000006</v>
      </c>
      <c r="E245" s="120">
        <v>41.112050000000004</v>
      </c>
      <c r="F245" s="120">
        <v>45.275590000000001</v>
      </c>
      <c r="G245" s="120">
        <v>45.833829999999999</v>
      </c>
      <c r="H245" s="120">
        <v>47.217799999999997</v>
      </c>
      <c r="I245" s="120">
        <v>54.160910000000001</v>
      </c>
      <c r="J245" s="120">
        <v>44.449860000000001</v>
      </c>
      <c r="K245" s="120">
        <v>47.776040000000002</v>
      </c>
      <c r="L245" s="120">
        <v>51.113849999999999</v>
      </c>
      <c r="M245" s="120">
        <v>51.113849999999999</v>
      </c>
      <c r="N245" s="120">
        <v>57.2196</v>
      </c>
      <c r="O245" s="120">
        <v>38.890720000000002</v>
      </c>
      <c r="P245" s="120">
        <v>44.170740000000002</v>
      </c>
      <c r="Q245" s="120">
        <v>49.718250000000005</v>
      </c>
      <c r="R245" s="120">
        <v>55.556510000000003</v>
      </c>
      <c r="S245" s="120">
        <v>68.605370000000008</v>
      </c>
      <c r="T245" s="120">
        <v>66.942280000000011</v>
      </c>
      <c r="U245" s="120">
        <v>99.994740000000021</v>
      </c>
      <c r="V245" s="120">
        <v>109.99654000000001</v>
      </c>
      <c r="W245" s="120">
        <v>114.99744000000001</v>
      </c>
      <c r="X245" s="120">
        <v>119.99834</v>
      </c>
      <c r="Y245" s="120">
        <v>128.05793</v>
      </c>
      <c r="Z245" s="120">
        <v>128.88366000000002</v>
      </c>
      <c r="AA245" s="120">
        <v>130.00014000000002</v>
      </c>
      <c r="AB245" s="120">
        <v>130.00014000000002</v>
      </c>
      <c r="AC245" s="120">
        <v>131.11662000000001</v>
      </c>
      <c r="AD245" s="120">
        <v>130.00014000000002</v>
      </c>
      <c r="AE245" s="120">
        <v>128.88366000000002</v>
      </c>
      <c r="AF245" s="120">
        <f t="shared" si="126"/>
        <v>128.88366000000002</v>
      </c>
      <c r="AG245" s="120">
        <f t="shared" si="127"/>
        <v>128.66036400000002</v>
      </c>
      <c r="AH245" s="120">
        <f t="shared" si="128"/>
        <v>128.39240880000003</v>
      </c>
      <c r="AI245" s="120">
        <f ca="1">VLOOKUP(eurostat_totals[[#This Row],[energy carrier EUCalc]],$AE$11:$BI$24,COLUMN()-COLUMN($AD$29),FALSE)*eurostat_totals[[#This Row],[2020 1]]</f>
        <v>128.39240880000003</v>
      </c>
      <c r="AJ245" s="120">
        <f ca="1">VLOOKUP(eurostat_totals[[#This Row],[energy carrier EUCalc]],$AE$11:$BI$24,COLUMN()-COLUMN($AD$29),FALSE)*eurostat_totals[[#This Row],[2020 1]]</f>
        <v>128.39240880000003</v>
      </c>
      <c r="AK245" s="120">
        <f ca="1">VLOOKUP(eurostat_totals[[#This Row],[energy carrier EUCalc]],$AE$11:$BI$24,COLUMN()-COLUMN($AD$29),FALSE)*eurostat_totals[[#This Row],[2020 1]]</f>
        <v>128.39240880000003</v>
      </c>
      <c r="AL245" s="120">
        <f ca="1">VLOOKUP(eurostat_totals[[#This Row],[energy carrier EUCalc]],$AE$11:$BI$24,COLUMN()-COLUMN($AD$29),FALSE)*eurostat_totals[[#This Row],[2020 1]]</f>
        <v>128.39240880000003</v>
      </c>
      <c r="AM245" s="120">
        <f ca="1">VLOOKUP(eurostat_totals[[#This Row],[energy carrier EUCalc]],$AE$11:$BI$24,COLUMN()-COLUMN($AD$29),FALSE)*eurostat_totals[[#This Row],[2020 1]]</f>
        <v>128.39240880000003</v>
      </c>
      <c r="AN245" s="120">
        <f ca="1">VLOOKUP(eurostat_totals[[#This Row],[energy carrier EUCalc]],$AE$11:$BI$24,COLUMN()-COLUMN($AD$29),FALSE)*eurostat_totals[[#This Row],[2020 1]]</f>
        <v>128.39240880000003</v>
      </c>
      <c r="AO245" s="120">
        <f>VLOOKUP(eurostat_totals[[#This Row],[energy carrier EUCalc]],$AE$11:$BI$24,COLUMN()-COLUMN($AD$29),FALSE)*eurostat_totals[[#This Row],[2020 1]]</f>
        <v>128.39240880000003</v>
      </c>
      <c r="AP245" s="120">
        <f ca="1">VLOOKUP(eurostat_totals[[#This Row],[energy carrier EUCalc]],$AE$11:$BI$24,COLUMN()-COLUMN($AD$29),FALSE)*eurostat_totals[[#This Row],[2020 1]]</f>
        <v>128.39240880000003</v>
      </c>
      <c r="AQ245" s="120">
        <f ca="1">VLOOKUP(eurostat_totals[[#This Row],[energy carrier EUCalc]],$AE$11:$BI$24,COLUMN()-COLUMN($AD$29),FALSE)*eurostat_totals[[#This Row],[2020 1]]</f>
        <v>128.39240880000003</v>
      </c>
      <c r="AR245" s="117">
        <f ca="1">VLOOKUP(eurostat_totals[[#This Row],[energy carrier EUCalc]],$AE$11:$BI$24,COLUMN()-COLUMN($AD$29),FALSE)*eurostat_totals[[#This Row],[2020 1]]</f>
        <v>128.39240880000003</v>
      </c>
      <c r="AS245" s="117">
        <f ca="1">VLOOKUP(eurostat_totals[[#This Row],[energy carrier EUCalc]],$AE$11:$BI$24,COLUMN()-COLUMN($AD$29),FALSE)*eurostat_totals[[#This Row],[2020 1]]</f>
        <v>128.39240880000003</v>
      </c>
      <c r="AT245" s="117">
        <f ca="1">VLOOKUP(eurostat_totals[[#This Row],[energy carrier EUCalc]],$AE$11:$BI$24,COLUMN()-COLUMN($AD$29),FALSE)*eurostat_totals[[#This Row],[2020 1]]</f>
        <v>128.39240880000003</v>
      </c>
      <c r="AU245" s="117">
        <f ca="1">VLOOKUP(eurostat_totals[[#This Row],[energy carrier EUCalc]],$AE$11:$BI$24,COLUMN()-COLUMN($AD$29),FALSE)*eurostat_totals[[#This Row],[2020 1]]</f>
        <v>128.39240880000003</v>
      </c>
      <c r="AV245" s="117">
        <f>VLOOKUP(eurostat_totals[[#This Row],[energy carrier EUCalc]],$AE$11:$BI$24,COLUMN()-COLUMN($AD$29),FALSE)*eurostat_totals[[#This Row],[2020 1]]</f>
        <v>128.39240880000003</v>
      </c>
      <c r="AW245" s="117">
        <f ca="1">VLOOKUP(eurostat_totals[[#This Row],[energy carrier EUCalc]],$AE$11:$BI$24,COLUMN()-COLUMN($AD$29),FALSE)*eurostat_totals[[#This Row],[2020 1]]</f>
        <v>128.39240880000003</v>
      </c>
      <c r="AX245" s="117">
        <f ca="1">VLOOKUP(eurostat_totals[[#This Row],[energy carrier EUCalc]],$AE$11:$BI$24,COLUMN()-COLUMN($AD$29),FALSE)*eurostat_totals[[#This Row],[2020 1]]</f>
        <v>128.39240880000003</v>
      </c>
      <c r="AY245" s="117">
        <f ca="1">VLOOKUP(eurostat_totals[[#This Row],[energy carrier EUCalc]],$AE$11:$BI$24,COLUMN()-COLUMN($AD$29),FALSE)*eurostat_totals[[#This Row],[2020 1]]</f>
        <v>128.39240880000003</v>
      </c>
      <c r="AZ245" s="117">
        <f ca="1">VLOOKUP(eurostat_totals[[#This Row],[energy carrier EUCalc]],$AE$11:$BI$24,COLUMN()-COLUMN($AD$29),FALSE)*eurostat_totals[[#This Row],[2020 1]]</f>
        <v>128.39240880000003</v>
      </c>
      <c r="BA245" s="117">
        <f ca="1">VLOOKUP(eurostat_totals[[#This Row],[energy carrier EUCalc]],$AE$11:$BI$24,COLUMN()-COLUMN($AD$29),FALSE)*eurostat_totals[[#This Row],[2020 1]]</f>
        <v>128.39240880000003</v>
      </c>
      <c r="BB245" s="117">
        <f ca="1">VLOOKUP(eurostat_totals[[#This Row],[energy carrier EUCalc]],$AE$11:$BI$24,COLUMN()-COLUMN($AD$29),FALSE)*eurostat_totals[[#This Row],[2020 1]]</f>
        <v>128.39240880000003</v>
      </c>
      <c r="BC245" s="117">
        <f>VLOOKUP(eurostat_totals[[#This Row],[energy carrier EUCalc]],$AE$11:$BI$24,COLUMN()-COLUMN($AD$29),FALSE)*eurostat_totals[[#This Row],[2020 1]]</f>
        <v>128.39240880000003</v>
      </c>
      <c r="BD245" s="117">
        <f ca="1">VLOOKUP(eurostat_totals[[#This Row],[energy carrier EUCalc]],$AE$11:$BI$24,COLUMN()-COLUMN($AD$29),FALSE)*eurostat_totals[[#This Row],[2020 1]]</f>
        <v>128.39240880000003</v>
      </c>
      <c r="BE245" s="117">
        <f ca="1">VLOOKUP(eurostat_totals[[#This Row],[energy carrier EUCalc]],$AE$11:$BI$24,COLUMN()-COLUMN($AD$29),FALSE)*eurostat_totals[[#This Row],[2020 1]]</f>
        <v>128.39240880000003</v>
      </c>
      <c r="BF245" s="117">
        <f ca="1">VLOOKUP(eurostat_totals[[#This Row],[energy carrier EUCalc]],$AE$11:$BI$24,COLUMN()-COLUMN($AD$29),FALSE)*eurostat_totals[[#This Row],[2020 1]]</f>
        <v>128.39240880000003</v>
      </c>
      <c r="BG245" s="117">
        <f ca="1">VLOOKUP(eurostat_totals[[#This Row],[energy carrier EUCalc]],$AE$11:$BI$24,COLUMN()-COLUMN($AD$29),FALSE)*eurostat_totals[[#This Row],[2020 1]]</f>
        <v>128.39240880000003</v>
      </c>
      <c r="BH245" s="117">
        <f ca="1">VLOOKUP(eurostat_totals[[#This Row],[energy carrier EUCalc]],$AE$11:$BI$24,COLUMN()-COLUMN($AD$29),FALSE)*eurostat_totals[[#This Row],[2020 1]]</f>
        <v>128.39240880000003</v>
      </c>
      <c r="BI245" s="117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117" t="str">
        <f t="shared" si="129"/>
        <v>heat-solarUnited Kingdom</v>
      </c>
      <c r="B246" s="81" t="s">
        <v>38</v>
      </c>
      <c r="C246" t="s">
        <v>4</v>
      </c>
      <c r="D246" s="120">
        <v>0</v>
      </c>
      <c r="E246" s="120">
        <v>0</v>
      </c>
      <c r="F246" s="120">
        <v>0</v>
      </c>
      <c r="G246" s="120">
        <v>0</v>
      </c>
      <c r="H246" s="120">
        <v>0</v>
      </c>
      <c r="I246" s="120">
        <v>0</v>
      </c>
      <c r="J246" s="120">
        <v>0</v>
      </c>
      <c r="K246" s="120">
        <v>0</v>
      </c>
      <c r="L246" s="120">
        <v>0</v>
      </c>
      <c r="M246" s="120">
        <v>0</v>
      </c>
      <c r="N246" s="120">
        <v>0</v>
      </c>
      <c r="O246" s="120">
        <v>0</v>
      </c>
      <c r="P246" s="120">
        <v>0</v>
      </c>
      <c r="Q246" s="120">
        <v>0</v>
      </c>
      <c r="R246" s="120">
        <v>0</v>
      </c>
      <c r="S246" s="120">
        <v>0</v>
      </c>
      <c r="T246" s="120">
        <v>0</v>
      </c>
      <c r="U246" s="120">
        <v>0</v>
      </c>
      <c r="V246" s="120">
        <v>0</v>
      </c>
      <c r="W246" s="120">
        <v>0</v>
      </c>
      <c r="X246" s="120">
        <v>441.94000000000005</v>
      </c>
      <c r="Y246" s="120">
        <v>499.71784000000008</v>
      </c>
      <c r="Z246" s="120">
        <v>533.60766000000001</v>
      </c>
      <c r="AA246" s="120">
        <v>556.94907000000012</v>
      </c>
      <c r="AB246" s="120">
        <v>576.39443000000006</v>
      </c>
      <c r="AC246" s="120">
        <v>589.44329000000005</v>
      </c>
      <c r="AD246" s="120">
        <v>595.82816000000003</v>
      </c>
      <c r="AE246" s="120">
        <v>605.28335000000004</v>
      </c>
      <c r="AF246" s="120">
        <f t="shared" si="126"/>
        <v>619.61848800000007</v>
      </c>
      <c r="AG246" s="120">
        <f t="shared" si="127"/>
        <v>632.15237160000004</v>
      </c>
      <c r="AH246" s="120">
        <f t="shared" si="128"/>
        <v>643.30395992000001</v>
      </c>
      <c r="AI246" s="120">
        <f ca="1">VLOOKUP(eurostat_totals[[#This Row],[energy carrier EUCalc]],$AE$11:$BI$24,COLUMN()-COLUMN($AD$29),FALSE)*eurostat_totals[[#This Row],[2020 1]]</f>
        <v>643.30395992000001</v>
      </c>
      <c r="AJ246" s="120">
        <f ca="1">VLOOKUP(eurostat_totals[[#This Row],[energy carrier EUCalc]],$AE$11:$BI$24,COLUMN()-COLUMN($AD$29),FALSE)*eurostat_totals[[#This Row],[2020 1]]</f>
        <v>643.30395992000001</v>
      </c>
      <c r="AK246" s="120">
        <f ca="1">VLOOKUP(eurostat_totals[[#This Row],[energy carrier EUCalc]],$AE$11:$BI$24,COLUMN()-COLUMN($AD$29),FALSE)*eurostat_totals[[#This Row],[2020 1]]</f>
        <v>643.30395992000001</v>
      </c>
      <c r="AL246" s="120">
        <f ca="1">VLOOKUP(eurostat_totals[[#This Row],[energy carrier EUCalc]],$AE$11:$BI$24,COLUMN()-COLUMN($AD$29),FALSE)*eurostat_totals[[#This Row],[2020 1]]</f>
        <v>643.30395992000001</v>
      </c>
      <c r="AM246" s="120">
        <f ca="1">VLOOKUP(eurostat_totals[[#This Row],[energy carrier EUCalc]],$AE$11:$BI$24,COLUMN()-COLUMN($AD$29),FALSE)*eurostat_totals[[#This Row],[2020 1]]</f>
        <v>643.30395992000001</v>
      </c>
      <c r="AN246" s="120">
        <f ca="1">VLOOKUP(eurostat_totals[[#This Row],[energy carrier EUCalc]],$AE$11:$BI$24,COLUMN()-COLUMN($AD$29),FALSE)*eurostat_totals[[#This Row],[2020 1]]</f>
        <v>643.30395992000001</v>
      </c>
      <c r="AO246" s="120">
        <f>VLOOKUP(eurostat_totals[[#This Row],[energy carrier EUCalc]],$AE$11:$BI$24,COLUMN()-COLUMN($AD$29),FALSE)*eurostat_totals[[#This Row],[2020 1]]</f>
        <v>643.30395992000001</v>
      </c>
      <c r="AP246" s="120">
        <f ca="1">VLOOKUP(eurostat_totals[[#This Row],[energy carrier EUCalc]],$AE$11:$BI$24,COLUMN()-COLUMN($AD$29),FALSE)*eurostat_totals[[#This Row],[2020 1]]</f>
        <v>643.30395992000001</v>
      </c>
      <c r="AQ246" s="120">
        <f ca="1">VLOOKUP(eurostat_totals[[#This Row],[energy carrier EUCalc]],$AE$11:$BI$24,COLUMN()-COLUMN($AD$29),FALSE)*eurostat_totals[[#This Row],[2020 1]]</f>
        <v>643.30395992000001</v>
      </c>
      <c r="AR246" s="117">
        <f ca="1">VLOOKUP(eurostat_totals[[#This Row],[energy carrier EUCalc]],$AE$11:$BI$24,COLUMN()-COLUMN($AD$29),FALSE)*eurostat_totals[[#This Row],[2020 1]]</f>
        <v>643.30395992000001</v>
      </c>
      <c r="AS246" s="117">
        <f ca="1">VLOOKUP(eurostat_totals[[#This Row],[energy carrier EUCalc]],$AE$11:$BI$24,COLUMN()-COLUMN($AD$29),FALSE)*eurostat_totals[[#This Row],[2020 1]]</f>
        <v>643.30395992000001</v>
      </c>
      <c r="AT246" s="117">
        <f ca="1">VLOOKUP(eurostat_totals[[#This Row],[energy carrier EUCalc]],$AE$11:$BI$24,COLUMN()-COLUMN($AD$29),FALSE)*eurostat_totals[[#This Row],[2020 1]]</f>
        <v>643.30395992000001</v>
      </c>
      <c r="AU246" s="117">
        <f ca="1">VLOOKUP(eurostat_totals[[#This Row],[energy carrier EUCalc]],$AE$11:$BI$24,COLUMN()-COLUMN($AD$29),FALSE)*eurostat_totals[[#This Row],[2020 1]]</f>
        <v>643.30395992000001</v>
      </c>
      <c r="AV246" s="117">
        <f>VLOOKUP(eurostat_totals[[#This Row],[energy carrier EUCalc]],$AE$11:$BI$24,COLUMN()-COLUMN($AD$29),FALSE)*eurostat_totals[[#This Row],[2020 1]]</f>
        <v>643.30395992000001</v>
      </c>
      <c r="AW246" s="117">
        <f ca="1">VLOOKUP(eurostat_totals[[#This Row],[energy carrier EUCalc]],$AE$11:$BI$24,COLUMN()-COLUMN($AD$29),FALSE)*eurostat_totals[[#This Row],[2020 1]]</f>
        <v>643.30395992000001</v>
      </c>
      <c r="AX246" s="117">
        <f ca="1">VLOOKUP(eurostat_totals[[#This Row],[energy carrier EUCalc]],$AE$11:$BI$24,COLUMN()-COLUMN($AD$29),FALSE)*eurostat_totals[[#This Row],[2020 1]]</f>
        <v>643.30395992000001</v>
      </c>
      <c r="AY246" s="117">
        <f ca="1">VLOOKUP(eurostat_totals[[#This Row],[energy carrier EUCalc]],$AE$11:$BI$24,COLUMN()-COLUMN($AD$29),FALSE)*eurostat_totals[[#This Row],[2020 1]]</f>
        <v>643.30395992000001</v>
      </c>
      <c r="AZ246" s="117">
        <f ca="1">VLOOKUP(eurostat_totals[[#This Row],[energy carrier EUCalc]],$AE$11:$BI$24,COLUMN()-COLUMN($AD$29),FALSE)*eurostat_totals[[#This Row],[2020 1]]</f>
        <v>643.30395992000001</v>
      </c>
      <c r="BA246" s="117">
        <f ca="1">VLOOKUP(eurostat_totals[[#This Row],[energy carrier EUCalc]],$AE$11:$BI$24,COLUMN()-COLUMN($AD$29),FALSE)*eurostat_totals[[#This Row],[2020 1]]</f>
        <v>643.30395992000001</v>
      </c>
      <c r="BB246" s="117">
        <f ca="1">VLOOKUP(eurostat_totals[[#This Row],[energy carrier EUCalc]],$AE$11:$BI$24,COLUMN()-COLUMN($AD$29),FALSE)*eurostat_totals[[#This Row],[2020 1]]</f>
        <v>643.30395992000001</v>
      </c>
      <c r="BC246" s="117">
        <f>VLOOKUP(eurostat_totals[[#This Row],[energy carrier EUCalc]],$AE$11:$BI$24,COLUMN()-COLUMN($AD$29),FALSE)*eurostat_totals[[#This Row],[2020 1]]</f>
        <v>643.30395992000001</v>
      </c>
      <c r="BD246" s="117">
        <f ca="1">VLOOKUP(eurostat_totals[[#This Row],[energy carrier EUCalc]],$AE$11:$BI$24,COLUMN()-COLUMN($AD$29),FALSE)*eurostat_totals[[#This Row],[2020 1]]</f>
        <v>643.30395992000001</v>
      </c>
      <c r="BE246" s="117">
        <f ca="1">VLOOKUP(eurostat_totals[[#This Row],[energy carrier EUCalc]],$AE$11:$BI$24,COLUMN()-COLUMN($AD$29),FALSE)*eurostat_totals[[#This Row],[2020 1]]</f>
        <v>643.30395992000001</v>
      </c>
      <c r="BF246" s="117">
        <f ca="1">VLOOKUP(eurostat_totals[[#This Row],[energy carrier EUCalc]],$AE$11:$BI$24,COLUMN()-COLUMN($AD$29),FALSE)*eurostat_totals[[#This Row],[2020 1]]</f>
        <v>643.30395992000001</v>
      </c>
      <c r="BG246" s="117">
        <f ca="1">VLOOKUP(eurostat_totals[[#This Row],[energy carrier EUCalc]],$AE$11:$BI$24,COLUMN()-COLUMN($AD$29),FALSE)*eurostat_totals[[#This Row],[2020 1]]</f>
        <v>643.30395992000001</v>
      </c>
      <c r="BH246" s="117">
        <f ca="1">VLOOKUP(eurostat_totals[[#This Row],[energy carrier EUCalc]],$AE$11:$BI$24,COLUMN()-COLUMN($AD$29),FALSE)*eurostat_totals[[#This Row],[2020 1]]</f>
        <v>643.30395992000001</v>
      </c>
      <c r="BI246" s="117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117" t="str">
        <f t="shared" si="129"/>
        <v>heat-districtAustria</v>
      </c>
      <c r="B247" s="6" t="s">
        <v>60</v>
      </c>
      <c r="C247" t="s">
        <v>12</v>
      </c>
      <c r="D247" s="120">
        <v>3296.1164500000004</v>
      </c>
      <c r="E247" s="120">
        <v>3929.7188500000002</v>
      </c>
      <c r="F247" s="120">
        <v>3687.5008400000002</v>
      </c>
      <c r="G247" s="120">
        <v>4116.6711000000005</v>
      </c>
      <c r="H247" s="120">
        <v>3978.3322499999999</v>
      </c>
      <c r="I247" s="120">
        <v>4387.2197900000001</v>
      </c>
      <c r="J247" s="120">
        <v>5933.8934900000004</v>
      </c>
      <c r="K247" s="120">
        <v>5032.77783</v>
      </c>
      <c r="L247" s="120">
        <v>5322.504390000001</v>
      </c>
      <c r="M247" s="120">
        <v>6075.0002800000002</v>
      </c>
      <c r="N247" s="120">
        <v>5933.3352500000001</v>
      </c>
      <c r="O247" s="120">
        <v>6443.6131300000006</v>
      </c>
      <c r="P247" s="120">
        <v>6114.7167300000001</v>
      </c>
      <c r="Q247" s="120">
        <v>6586.1155200000003</v>
      </c>
      <c r="R247" s="120">
        <v>7079.7276099999999</v>
      </c>
      <c r="S247" s="120">
        <v>5549.5219900000002</v>
      </c>
      <c r="T247" s="120">
        <v>5060.0036600000003</v>
      </c>
      <c r="U247" s="120">
        <v>5820.5824000000002</v>
      </c>
      <c r="V247" s="120">
        <v>6043.4713499999998</v>
      </c>
      <c r="W247" s="120">
        <v>6410.4792600000001</v>
      </c>
      <c r="X247" s="120">
        <v>7196.1788000000006</v>
      </c>
      <c r="Y247" s="120">
        <v>7002.9579800000001</v>
      </c>
      <c r="Z247" s="120">
        <v>7617.1150200000002</v>
      </c>
      <c r="AA247" s="120">
        <v>9331.8538499999995</v>
      </c>
      <c r="AB247" s="120">
        <v>7814.0341800000006</v>
      </c>
      <c r="AC247" s="120">
        <v>8631.3091700000004</v>
      </c>
      <c r="AD247" s="120">
        <v>9035.1609200000003</v>
      </c>
      <c r="AE247" s="120">
        <v>9048.0353300000006</v>
      </c>
      <c r="AF247" s="120">
        <f t="shared" si="126"/>
        <v>9334.2193920000009</v>
      </c>
      <c r="AG247" s="120">
        <f t="shared" si="127"/>
        <v>9334.6925004000004</v>
      </c>
      <c r="AH247" s="120">
        <f t="shared" si="128"/>
        <v>9638.82416448</v>
      </c>
      <c r="AI247" s="120">
        <f ca="1">VLOOKUP(eurostat_totals[[#This Row],[energy carrier EUCalc]],$AE$11:$BI$24,COLUMN()-COLUMN($AD$29),FALSE)*eurostat_totals[[#This Row],[2020 1]]</f>
        <v>9638.82416448</v>
      </c>
      <c r="AJ247" s="120">
        <f ca="1">VLOOKUP(eurostat_totals[[#This Row],[energy carrier EUCalc]],$AE$11:$BI$24,COLUMN()-COLUMN($AD$29),FALSE)*eurostat_totals[[#This Row],[2020 1]]</f>
        <v>9638.82416448</v>
      </c>
      <c r="AK247" s="120">
        <f ca="1">VLOOKUP(eurostat_totals[[#This Row],[energy carrier EUCalc]],$AE$11:$BI$24,COLUMN()-COLUMN($AD$29),FALSE)*eurostat_totals[[#This Row],[2020 1]]</f>
        <v>9638.82416448</v>
      </c>
      <c r="AL247" s="120">
        <f ca="1">VLOOKUP(eurostat_totals[[#This Row],[energy carrier EUCalc]],$AE$11:$BI$24,COLUMN()-COLUMN($AD$29),FALSE)*eurostat_totals[[#This Row],[2020 1]]</f>
        <v>9638.82416448</v>
      </c>
      <c r="AM247" s="120">
        <f ca="1">VLOOKUP(eurostat_totals[[#This Row],[energy carrier EUCalc]],$AE$11:$BI$24,COLUMN()-COLUMN($AD$29),FALSE)*eurostat_totals[[#This Row],[2020 1]]</f>
        <v>9638.82416448</v>
      </c>
      <c r="AN247" s="120">
        <f ca="1">VLOOKUP(eurostat_totals[[#This Row],[energy carrier EUCalc]],$AE$11:$BI$24,COLUMN()-COLUMN($AD$29),FALSE)*eurostat_totals[[#This Row],[2020 1]]</f>
        <v>9638.82416448</v>
      </c>
      <c r="AO247" s="120">
        <f>VLOOKUP(eurostat_totals[[#This Row],[energy carrier EUCalc]],$AE$11:$BI$24,COLUMN()-COLUMN($AD$29),FALSE)*eurostat_totals[[#This Row],[2020 1]]</f>
        <v>9638.82416448</v>
      </c>
      <c r="AP247" s="120">
        <f ca="1">VLOOKUP(eurostat_totals[[#This Row],[energy carrier EUCalc]],$AE$11:$BI$24,COLUMN()-COLUMN($AD$29),FALSE)*eurostat_totals[[#This Row],[2020 1]]</f>
        <v>9638.82416448</v>
      </c>
      <c r="AQ247" s="120">
        <f ca="1">VLOOKUP(eurostat_totals[[#This Row],[energy carrier EUCalc]],$AE$11:$BI$24,COLUMN()-COLUMN($AD$29),FALSE)*eurostat_totals[[#This Row],[2020 1]]</f>
        <v>9638.82416448</v>
      </c>
      <c r="AR247" s="117">
        <f ca="1">VLOOKUP(eurostat_totals[[#This Row],[energy carrier EUCalc]],$AE$11:$BI$24,COLUMN()-COLUMN($AD$29),FALSE)*eurostat_totals[[#This Row],[2020 1]]</f>
        <v>9638.82416448</v>
      </c>
      <c r="AS247" s="117">
        <f ca="1">VLOOKUP(eurostat_totals[[#This Row],[energy carrier EUCalc]],$AE$11:$BI$24,COLUMN()-COLUMN($AD$29),FALSE)*eurostat_totals[[#This Row],[2020 1]]</f>
        <v>9638.82416448</v>
      </c>
      <c r="AT247" s="117">
        <f ca="1">VLOOKUP(eurostat_totals[[#This Row],[energy carrier EUCalc]],$AE$11:$BI$24,COLUMN()-COLUMN($AD$29),FALSE)*eurostat_totals[[#This Row],[2020 1]]</f>
        <v>9638.82416448</v>
      </c>
      <c r="AU247" s="117">
        <f ca="1">VLOOKUP(eurostat_totals[[#This Row],[energy carrier EUCalc]],$AE$11:$BI$24,COLUMN()-COLUMN($AD$29),FALSE)*eurostat_totals[[#This Row],[2020 1]]</f>
        <v>9638.82416448</v>
      </c>
      <c r="AV247" s="117">
        <f>VLOOKUP(eurostat_totals[[#This Row],[energy carrier EUCalc]],$AE$11:$BI$24,COLUMN()-COLUMN($AD$29),FALSE)*eurostat_totals[[#This Row],[2020 1]]</f>
        <v>9638.82416448</v>
      </c>
      <c r="AW247" s="117">
        <f ca="1">VLOOKUP(eurostat_totals[[#This Row],[energy carrier EUCalc]],$AE$11:$BI$24,COLUMN()-COLUMN($AD$29),FALSE)*eurostat_totals[[#This Row],[2020 1]]</f>
        <v>9638.82416448</v>
      </c>
      <c r="AX247" s="117">
        <f ca="1">VLOOKUP(eurostat_totals[[#This Row],[energy carrier EUCalc]],$AE$11:$BI$24,COLUMN()-COLUMN($AD$29),FALSE)*eurostat_totals[[#This Row],[2020 1]]</f>
        <v>9638.82416448</v>
      </c>
      <c r="AY247" s="117">
        <f ca="1">VLOOKUP(eurostat_totals[[#This Row],[energy carrier EUCalc]],$AE$11:$BI$24,COLUMN()-COLUMN($AD$29),FALSE)*eurostat_totals[[#This Row],[2020 1]]</f>
        <v>9638.82416448</v>
      </c>
      <c r="AZ247" s="117">
        <f ca="1">VLOOKUP(eurostat_totals[[#This Row],[energy carrier EUCalc]],$AE$11:$BI$24,COLUMN()-COLUMN($AD$29),FALSE)*eurostat_totals[[#This Row],[2020 1]]</f>
        <v>9638.82416448</v>
      </c>
      <c r="BA247" s="117">
        <f ca="1">VLOOKUP(eurostat_totals[[#This Row],[energy carrier EUCalc]],$AE$11:$BI$24,COLUMN()-COLUMN($AD$29),FALSE)*eurostat_totals[[#This Row],[2020 1]]</f>
        <v>9638.82416448</v>
      </c>
      <c r="BB247" s="117">
        <f ca="1">VLOOKUP(eurostat_totals[[#This Row],[energy carrier EUCalc]],$AE$11:$BI$24,COLUMN()-COLUMN($AD$29),FALSE)*eurostat_totals[[#This Row],[2020 1]]</f>
        <v>9638.82416448</v>
      </c>
      <c r="BC247" s="117">
        <f>VLOOKUP(eurostat_totals[[#This Row],[energy carrier EUCalc]],$AE$11:$BI$24,COLUMN()-COLUMN($AD$29),FALSE)*eurostat_totals[[#This Row],[2020 1]]</f>
        <v>9638.82416448</v>
      </c>
      <c r="BD247" s="117">
        <f ca="1">VLOOKUP(eurostat_totals[[#This Row],[energy carrier EUCalc]],$AE$11:$BI$24,COLUMN()-COLUMN($AD$29),FALSE)*eurostat_totals[[#This Row],[2020 1]]</f>
        <v>9638.82416448</v>
      </c>
      <c r="BE247" s="117">
        <f ca="1">VLOOKUP(eurostat_totals[[#This Row],[energy carrier EUCalc]],$AE$11:$BI$24,COLUMN()-COLUMN($AD$29),FALSE)*eurostat_totals[[#This Row],[2020 1]]</f>
        <v>9638.82416448</v>
      </c>
      <c r="BF247" s="117">
        <f ca="1">VLOOKUP(eurostat_totals[[#This Row],[energy carrier EUCalc]],$AE$11:$BI$24,COLUMN()-COLUMN($AD$29),FALSE)*eurostat_totals[[#This Row],[2020 1]]</f>
        <v>9638.82416448</v>
      </c>
      <c r="BG247" s="117">
        <f ca="1">VLOOKUP(eurostat_totals[[#This Row],[energy carrier EUCalc]],$AE$11:$BI$24,COLUMN()-COLUMN($AD$29),FALSE)*eurostat_totals[[#This Row],[2020 1]]</f>
        <v>9638.82416448</v>
      </c>
      <c r="BH247" s="117">
        <f ca="1">VLOOKUP(eurostat_totals[[#This Row],[energy carrier EUCalc]],$AE$11:$BI$24,COLUMN()-COLUMN($AD$29),FALSE)*eurostat_totals[[#This Row],[2020 1]]</f>
        <v>9638.82416448</v>
      </c>
      <c r="BI247" s="117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117" t="str">
        <f t="shared" si="129"/>
        <v>heat-districtBelgium</v>
      </c>
      <c r="B248" s="6" t="s">
        <v>60</v>
      </c>
      <c r="C248" t="s">
        <v>1</v>
      </c>
      <c r="D248" s="120">
        <v>204.72289000000004</v>
      </c>
      <c r="E248" s="120">
        <v>312.77722</v>
      </c>
      <c r="F248" s="120">
        <v>210.28203000000002</v>
      </c>
      <c r="G248" s="120">
        <v>227.22694000000001</v>
      </c>
      <c r="H248" s="120">
        <v>211.666</v>
      </c>
      <c r="I248" s="120">
        <v>219.44647000000001</v>
      </c>
      <c r="J248" s="120">
        <v>186.66150000000002</v>
      </c>
      <c r="K248" s="120">
        <v>189.44107000000002</v>
      </c>
      <c r="L248" s="120">
        <v>134.44280000000001</v>
      </c>
      <c r="M248" s="120">
        <v>162.22687000000002</v>
      </c>
      <c r="N248" s="120">
        <v>202.50156000000001</v>
      </c>
      <c r="O248" s="120">
        <v>177.21794</v>
      </c>
      <c r="P248" s="120">
        <v>181.11399000000003</v>
      </c>
      <c r="Q248" s="120">
        <v>178.33441999999999</v>
      </c>
      <c r="R248" s="120">
        <v>177.21794</v>
      </c>
      <c r="S248" s="120">
        <v>163.05260000000001</v>
      </c>
      <c r="T248" s="120">
        <v>160.00554</v>
      </c>
      <c r="U248" s="120">
        <v>170.83307000000002</v>
      </c>
      <c r="V248" s="120">
        <v>161.66863000000001</v>
      </c>
      <c r="W248" s="120">
        <v>145.56108</v>
      </c>
      <c r="X248" s="120">
        <v>129.4419</v>
      </c>
      <c r="Y248" s="120">
        <v>150.28286000000003</v>
      </c>
      <c r="Z248" s="120">
        <v>76.106719999999996</v>
      </c>
      <c r="AA248" s="120">
        <v>48.33428</v>
      </c>
      <c r="AB248" s="120">
        <v>46.392070000000004</v>
      </c>
      <c r="AC248" s="120">
        <v>23.050660000000001</v>
      </c>
      <c r="AD248" s="120">
        <v>10.28092</v>
      </c>
      <c r="AE248" s="120">
        <v>10.420480000000001</v>
      </c>
      <c r="AF248" s="120">
        <f t="shared" si="126"/>
        <v>-2.7167679999999983</v>
      </c>
      <c r="AG248" s="120">
        <f t="shared" si="127"/>
        <v>-12.926977599999997</v>
      </c>
      <c r="AH248" s="120">
        <f t="shared" si="128"/>
        <v>-24.790787119999997</v>
      </c>
      <c r="AI248" s="120">
        <f ca="1">VLOOKUP(eurostat_totals[[#This Row],[energy carrier EUCalc]],$AE$11:$BI$24,COLUMN()-COLUMN($AD$29),FALSE)*eurostat_totals[[#This Row],[2020 1]]</f>
        <v>-24.790787119999997</v>
      </c>
      <c r="AJ248" s="120">
        <f ca="1">VLOOKUP(eurostat_totals[[#This Row],[energy carrier EUCalc]],$AE$11:$BI$24,COLUMN()-COLUMN($AD$29),FALSE)*eurostat_totals[[#This Row],[2020 1]]</f>
        <v>-24.790787119999997</v>
      </c>
      <c r="AK248" s="120">
        <f ca="1">VLOOKUP(eurostat_totals[[#This Row],[energy carrier EUCalc]],$AE$11:$BI$24,COLUMN()-COLUMN($AD$29),FALSE)*eurostat_totals[[#This Row],[2020 1]]</f>
        <v>-24.790787119999997</v>
      </c>
      <c r="AL248" s="120">
        <f ca="1">VLOOKUP(eurostat_totals[[#This Row],[energy carrier EUCalc]],$AE$11:$BI$24,COLUMN()-COLUMN($AD$29),FALSE)*eurostat_totals[[#This Row],[2020 1]]</f>
        <v>-24.790787119999997</v>
      </c>
      <c r="AM248" s="120">
        <f ca="1">VLOOKUP(eurostat_totals[[#This Row],[energy carrier EUCalc]],$AE$11:$BI$24,COLUMN()-COLUMN($AD$29),FALSE)*eurostat_totals[[#This Row],[2020 1]]</f>
        <v>-24.790787119999997</v>
      </c>
      <c r="AN248" s="120">
        <f ca="1">VLOOKUP(eurostat_totals[[#This Row],[energy carrier EUCalc]],$AE$11:$BI$24,COLUMN()-COLUMN($AD$29),FALSE)*eurostat_totals[[#This Row],[2020 1]]</f>
        <v>-24.790787119999997</v>
      </c>
      <c r="AO248" s="120">
        <f>VLOOKUP(eurostat_totals[[#This Row],[energy carrier EUCalc]],$AE$11:$BI$24,COLUMN()-COLUMN($AD$29),FALSE)*eurostat_totals[[#This Row],[2020 1]]</f>
        <v>-24.790787119999997</v>
      </c>
      <c r="AP248" s="120">
        <f ca="1">VLOOKUP(eurostat_totals[[#This Row],[energy carrier EUCalc]],$AE$11:$BI$24,COLUMN()-COLUMN($AD$29),FALSE)*eurostat_totals[[#This Row],[2020 1]]</f>
        <v>-24.790787119999997</v>
      </c>
      <c r="AQ248" s="120">
        <f ca="1">VLOOKUP(eurostat_totals[[#This Row],[energy carrier EUCalc]],$AE$11:$BI$24,COLUMN()-COLUMN($AD$29),FALSE)*eurostat_totals[[#This Row],[2020 1]]</f>
        <v>-24.790787119999997</v>
      </c>
      <c r="AR248" s="117">
        <f ca="1">VLOOKUP(eurostat_totals[[#This Row],[energy carrier EUCalc]],$AE$11:$BI$24,COLUMN()-COLUMN($AD$29),FALSE)*eurostat_totals[[#This Row],[2020 1]]</f>
        <v>-24.790787119999997</v>
      </c>
      <c r="AS248" s="117">
        <f ca="1">VLOOKUP(eurostat_totals[[#This Row],[energy carrier EUCalc]],$AE$11:$BI$24,COLUMN()-COLUMN($AD$29),FALSE)*eurostat_totals[[#This Row],[2020 1]]</f>
        <v>-24.790787119999997</v>
      </c>
      <c r="AT248" s="117">
        <f ca="1">VLOOKUP(eurostat_totals[[#This Row],[energy carrier EUCalc]],$AE$11:$BI$24,COLUMN()-COLUMN($AD$29),FALSE)*eurostat_totals[[#This Row],[2020 1]]</f>
        <v>-24.790787119999997</v>
      </c>
      <c r="AU248" s="117">
        <f ca="1">VLOOKUP(eurostat_totals[[#This Row],[energy carrier EUCalc]],$AE$11:$BI$24,COLUMN()-COLUMN($AD$29),FALSE)*eurostat_totals[[#This Row],[2020 1]]</f>
        <v>-24.790787119999997</v>
      </c>
      <c r="AV248" s="117">
        <f>VLOOKUP(eurostat_totals[[#This Row],[energy carrier EUCalc]],$AE$11:$BI$24,COLUMN()-COLUMN($AD$29),FALSE)*eurostat_totals[[#This Row],[2020 1]]</f>
        <v>-24.790787119999997</v>
      </c>
      <c r="AW248" s="117">
        <f ca="1">VLOOKUP(eurostat_totals[[#This Row],[energy carrier EUCalc]],$AE$11:$BI$24,COLUMN()-COLUMN($AD$29),FALSE)*eurostat_totals[[#This Row],[2020 1]]</f>
        <v>-24.790787119999997</v>
      </c>
      <c r="AX248" s="117">
        <f ca="1">VLOOKUP(eurostat_totals[[#This Row],[energy carrier EUCalc]],$AE$11:$BI$24,COLUMN()-COLUMN($AD$29),FALSE)*eurostat_totals[[#This Row],[2020 1]]</f>
        <v>-24.790787119999997</v>
      </c>
      <c r="AY248" s="117">
        <f ca="1">VLOOKUP(eurostat_totals[[#This Row],[energy carrier EUCalc]],$AE$11:$BI$24,COLUMN()-COLUMN($AD$29),FALSE)*eurostat_totals[[#This Row],[2020 1]]</f>
        <v>-24.790787119999997</v>
      </c>
      <c r="AZ248" s="117">
        <f ca="1">VLOOKUP(eurostat_totals[[#This Row],[energy carrier EUCalc]],$AE$11:$BI$24,COLUMN()-COLUMN($AD$29),FALSE)*eurostat_totals[[#This Row],[2020 1]]</f>
        <v>-24.790787119999997</v>
      </c>
      <c r="BA248" s="117">
        <f ca="1">VLOOKUP(eurostat_totals[[#This Row],[energy carrier EUCalc]],$AE$11:$BI$24,COLUMN()-COLUMN($AD$29),FALSE)*eurostat_totals[[#This Row],[2020 1]]</f>
        <v>-24.790787119999997</v>
      </c>
      <c r="BB248" s="117">
        <f ca="1">VLOOKUP(eurostat_totals[[#This Row],[energy carrier EUCalc]],$AE$11:$BI$24,COLUMN()-COLUMN($AD$29),FALSE)*eurostat_totals[[#This Row],[2020 1]]</f>
        <v>-24.790787119999997</v>
      </c>
      <c r="BC248" s="117">
        <f>VLOOKUP(eurostat_totals[[#This Row],[energy carrier EUCalc]],$AE$11:$BI$24,COLUMN()-COLUMN($AD$29),FALSE)*eurostat_totals[[#This Row],[2020 1]]</f>
        <v>-24.790787119999997</v>
      </c>
      <c r="BD248" s="117">
        <f ca="1">VLOOKUP(eurostat_totals[[#This Row],[energy carrier EUCalc]],$AE$11:$BI$24,COLUMN()-COLUMN($AD$29),FALSE)*eurostat_totals[[#This Row],[2020 1]]</f>
        <v>-24.790787119999997</v>
      </c>
      <c r="BE248" s="117">
        <f ca="1">VLOOKUP(eurostat_totals[[#This Row],[energy carrier EUCalc]],$AE$11:$BI$24,COLUMN()-COLUMN($AD$29),FALSE)*eurostat_totals[[#This Row],[2020 1]]</f>
        <v>-24.790787119999997</v>
      </c>
      <c r="BF248" s="117">
        <f ca="1">VLOOKUP(eurostat_totals[[#This Row],[energy carrier EUCalc]],$AE$11:$BI$24,COLUMN()-COLUMN($AD$29),FALSE)*eurostat_totals[[#This Row],[2020 1]]</f>
        <v>-24.790787119999997</v>
      </c>
      <c r="BG248" s="117">
        <f ca="1">VLOOKUP(eurostat_totals[[#This Row],[energy carrier EUCalc]],$AE$11:$BI$24,COLUMN()-COLUMN($AD$29),FALSE)*eurostat_totals[[#This Row],[2020 1]]</f>
        <v>-24.790787119999997</v>
      </c>
      <c r="BH248" s="117">
        <f ca="1">VLOOKUP(eurostat_totals[[#This Row],[energy carrier EUCalc]],$AE$11:$BI$24,COLUMN()-COLUMN($AD$29),FALSE)*eurostat_totals[[#This Row],[2020 1]]</f>
        <v>-24.790787119999997</v>
      </c>
      <c r="BI248" s="117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117" t="str">
        <f t="shared" si="129"/>
        <v>heat-districtBulgaria</v>
      </c>
      <c r="B249" s="6" t="s">
        <v>60</v>
      </c>
      <c r="C249" t="s">
        <v>19</v>
      </c>
      <c r="D249" s="120">
        <v>6304.7276700000011</v>
      </c>
      <c r="E249" s="120">
        <v>7393.6096800000005</v>
      </c>
      <c r="F249" s="120">
        <v>7203.3312500000002</v>
      </c>
      <c r="G249" s="120">
        <v>7429.7208300000002</v>
      </c>
      <c r="H249" s="120">
        <v>6779.9992500000008</v>
      </c>
      <c r="I249" s="120">
        <v>6862.2233500000002</v>
      </c>
      <c r="J249" s="120">
        <v>7729.7166800000005</v>
      </c>
      <c r="K249" s="120">
        <v>7218.6130700000003</v>
      </c>
      <c r="L249" s="120">
        <v>6875.5513300000011</v>
      </c>
      <c r="M249" s="120">
        <v>6795.8276800000003</v>
      </c>
      <c r="N249" s="120">
        <v>5905.5511800000004</v>
      </c>
      <c r="O249" s="120">
        <v>5691.9429700000001</v>
      </c>
      <c r="P249" s="120">
        <v>5111.9432400000005</v>
      </c>
      <c r="Q249" s="120">
        <v>5526.3899200000005</v>
      </c>
      <c r="R249" s="120">
        <v>4929.7244000000001</v>
      </c>
      <c r="S249" s="120">
        <v>5091.11391</v>
      </c>
      <c r="T249" s="120">
        <v>4879.4479100000008</v>
      </c>
      <c r="U249" s="120">
        <v>4386.3940599999996</v>
      </c>
      <c r="V249" s="120">
        <v>4088.3287900000005</v>
      </c>
      <c r="W249" s="120">
        <v>4198.6160800000007</v>
      </c>
      <c r="X249" s="120">
        <v>4122.2186099999999</v>
      </c>
      <c r="Y249" s="120">
        <v>4179.7173300000004</v>
      </c>
      <c r="Z249" s="120">
        <v>4000.2780600000001</v>
      </c>
      <c r="AA249" s="120">
        <v>3702.2244200000005</v>
      </c>
      <c r="AB249" s="120">
        <v>3613.8945699999999</v>
      </c>
      <c r="AC249" s="120">
        <v>3868.8939500000006</v>
      </c>
      <c r="AD249" s="120">
        <v>3775.2724500000004</v>
      </c>
      <c r="AE249" s="120">
        <v>3951.7577000000006</v>
      </c>
      <c r="AF249" s="120">
        <f t="shared" si="126"/>
        <v>3942.0536280000006</v>
      </c>
      <c r="AG249" s="120">
        <f t="shared" si="127"/>
        <v>3990.0194696000008</v>
      </c>
      <c r="AH249" s="120">
        <f t="shared" si="128"/>
        <v>4065.2444495200011</v>
      </c>
      <c r="AI249" s="120">
        <f ca="1">VLOOKUP(eurostat_totals[[#This Row],[energy carrier EUCalc]],$AE$11:$BI$24,COLUMN()-COLUMN($AD$29),FALSE)*eurostat_totals[[#This Row],[2020 1]]</f>
        <v>4065.2444495200011</v>
      </c>
      <c r="AJ249" s="120">
        <f ca="1">VLOOKUP(eurostat_totals[[#This Row],[energy carrier EUCalc]],$AE$11:$BI$24,COLUMN()-COLUMN($AD$29),FALSE)*eurostat_totals[[#This Row],[2020 1]]</f>
        <v>4065.2444495200011</v>
      </c>
      <c r="AK249" s="120">
        <f ca="1">VLOOKUP(eurostat_totals[[#This Row],[energy carrier EUCalc]],$AE$11:$BI$24,COLUMN()-COLUMN($AD$29),FALSE)*eurostat_totals[[#This Row],[2020 1]]</f>
        <v>4065.2444495200011</v>
      </c>
      <c r="AL249" s="120">
        <f ca="1">VLOOKUP(eurostat_totals[[#This Row],[energy carrier EUCalc]],$AE$11:$BI$24,COLUMN()-COLUMN($AD$29),FALSE)*eurostat_totals[[#This Row],[2020 1]]</f>
        <v>4065.2444495200011</v>
      </c>
      <c r="AM249" s="120">
        <f ca="1">VLOOKUP(eurostat_totals[[#This Row],[energy carrier EUCalc]],$AE$11:$BI$24,COLUMN()-COLUMN($AD$29),FALSE)*eurostat_totals[[#This Row],[2020 1]]</f>
        <v>4065.2444495200011</v>
      </c>
      <c r="AN249" s="120">
        <f ca="1">VLOOKUP(eurostat_totals[[#This Row],[energy carrier EUCalc]],$AE$11:$BI$24,COLUMN()-COLUMN($AD$29),FALSE)*eurostat_totals[[#This Row],[2020 1]]</f>
        <v>4065.2444495200011</v>
      </c>
      <c r="AO249" s="120">
        <f>VLOOKUP(eurostat_totals[[#This Row],[energy carrier EUCalc]],$AE$11:$BI$24,COLUMN()-COLUMN($AD$29),FALSE)*eurostat_totals[[#This Row],[2020 1]]</f>
        <v>4065.2444495200011</v>
      </c>
      <c r="AP249" s="120">
        <f ca="1">VLOOKUP(eurostat_totals[[#This Row],[energy carrier EUCalc]],$AE$11:$BI$24,COLUMN()-COLUMN($AD$29),FALSE)*eurostat_totals[[#This Row],[2020 1]]</f>
        <v>4065.2444495200011</v>
      </c>
      <c r="AQ249" s="120">
        <f ca="1">VLOOKUP(eurostat_totals[[#This Row],[energy carrier EUCalc]],$AE$11:$BI$24,COLUMN()-COLUMN($AD$29),FALSE)*eurostat_totals[[#This Row],[2020 1]]</f>
        <v>4065.2444495200011</v>
      </c>
      <c r="AR249" s="117">
        <f ca="1">VLOOKUP(eurostat_totals[[#This Row],[energy carrier EUCalc]],$AE$11:$BI$24,COLUMN()-COLUMN($AD$29),FALSE)*eurostat_totals[[#This Row],[2020 1]]</f>
        <v>4065.2444495200011</v>
      </c>
      <c r="AS249" s="117">
        <f ca="1">VLOOKUP(eurostat_totals[[#This Row],[energy carrier EUCalc]],$AE$11:$BI$24,COLUMN()-COLUMN($AD$29),FALSE)*eurostat_totals[[#This Row],[2020 1]]</f>
        <v>4065.2444495200011</v>
      </c>
      <c r="AT249" s="117">
        <f ca="1">VLOOKUP(eurostat_totals[[#This Row],[energy carrier EUCalc]],$AE$11:$BI$24,COLUMN()-COLUMN($AD$29),FALSE)*eurostat_totals[[#This Row],[2020 1]]</f>
        <v>4065.2444495200011</v>
      </c>
      <c r="AU249" s="117">
        <f ca="1">VLOOKUP(eurostat_totals[[#This Row],[energy carrier EUCalc]],$AE$11:$BI$24,COLUMN()-COLUMN($AD$29),FALSE)*eurostat_totals[[#This Row],[2020 1]]</f>
        <v>4065.2444495200011</v>
      </c>
      <c r="AV249" s="117">
        <f>VLOOKUP(eurostat_totals[[#This Row],[energy carrier EUCalc]],$AE$11:$BI$24,COLUMN()-COLUMN($AD$29),FALSE)*eurostat_totals[[#This Row],[2020 1]]</f>
        <v>4065.2444495200011</v>
      </c>
      <c r="AW249" s="117">
        <f ca="1">VLOOKUP(eurostat_totals[[#This Row],[energy carrier EUCalc]],$AE$11:$BI$24,COLUMN()-COLUMN($AD$29),FALSE)*eurostat_totals[[#This Row],[2020 1]]</f>
        <v>4065.2444495200011</v>
      </c>
      <c r="AX249" s="117">
        <f ca="1">VLOOKUP(eurostat_totals[[#This Row],[energy carrier EUCalc]],$AE$11:$BI$24,COLUMN()-COLUMN($AD$29),FALSE)*eurostat_totals[[#This Row],[2020 1]]</f>
        <v>4065.2444495200011</v>
      </c>
      <c r="AY249" s="117">
        <f ca="1">VLOOKUP(eurostat_totals[[#This Row],[energy carrier EUCalc]],$AE$11:$BI$24,COLUMN()-COLUMN($AD$29),FALSE)*eurostat_totals[[#This Row],[2020 1]]</f>
        <v>4065.2444495200011</v>
      </c>
      <c r="AZ249" s="117">
        <f ca="1">VLOOKUP(eurostat_totals[[#This Row],[energy carrier EUCalc]],$AE$11:$BI$24,COLUMN()-COLUMN($AD$29),FALSE)*eurostat_totals[[#This Row],[2020 1]]</f>
        <v>4065.2444495200011</v>
      </c>
      <c r="BA249" s="117">
        <f ca="1">VLOOKUP(eurostat_totals[[#This Row],[energy carrier EUCalc]],$AE$11:$BI$24,COLUMN()-COLUMN($AD$29),FALSE)*eurostat_totals[[#This Row],[2020 1]]</f>
        <v>4065.2444495200011</v>
      </c>
      <c r="BB249" s="117">
        <f ca="1">VLOOKUP(eurostat_totals[[#This Row],[energy carrier EUCalc]],$AE$11:$BI$24,COLUMN()-COLUMN($AD$29),FALSE)*eurostat_totals[[#This Row],[2020 1]]</f>
        <v>4065.2444495200011</v>
      </c>
      <c r="BC249" s="117">
        <f>VLOOKUP(eurostat_totals[[#This Row],[energy carrier EUCalc]],$AE$11:$BI$24,COLUMN()-COLUMN($AD$29),FALSE)*eurostat_totals[[#This Row],[2020 1]]</f>
        <v>4065.2444495200011</v>
      </c>
      <c r="BD249" s="117">
        <f ca="1">VLOOKUP(eurostat_totals[[#This Row],[energy carrier EUCalc]],$AE$11:$BI$24,COLUMN()-COLUMN($AD$29),FALSE)*eurostat_totals[[#This Row],[2020 1]]</f>
        <v>4065.2444495200011</v>
      </c>
      <c r="BE249" s="117">
        <f ca="1">VLOOKUP(eurostat_totals[[#This Row],[energy carrier EUCalc]],$AE$11:$BI$24,COLUMN()-COLUMN($AD$29),FALSE)*eurostat_totals[[#This Row],[2020 1]]</f>
        <v>4065.2444495200011</v>
      </c>
      <c r="BF249" s="117">
        <f ca="1">VLOOKUP(eurostat_totals[[#This Row],[energy carrier EUCalc]],$AE$11:$BI$24,COLUMN()-COLUMN($AD$29),FALSE)*eurostat_totals[[#This Row],[2020 1]]</f>
        <v>4065.2444495200011</v>
      </c>
      <c r="BG249" s="117">
        <f ca="1">VLOOKUP(eurostat_totals[[#This Row],[energy carrier EUCalc]],$AE$11:$BI$24,COLUMN()-COLUMN($AD$29),FALSE)*eurostat_totals[[#This Row],[2020 1]]</f>
        <v>4065.2444495200011</v>
      </c>
      <c r="BH249" s="117">
        <f ca="1">VLOOKUP(eurostat_totals[[#This Row],[energy carrier EUCalc]],$AE$11:$BI$24,COLUMN()-COLUMN($AD$29),FALSE)*eurostat_totals[[#This Row],[2020 1]]</f>
        <v>4065.2444495200011</v>
      </c>
      <c r="BI249" s="117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117" t="str">
        <f t="shared" si="129"/>
        <v>heat-districtCroatia</v>
      </c>
      <c r="B250" s="6" t="s">
        <v>60</v>
      </c>
      <c r="C250" t="s">
        <v>22</v>
      </c>
      <c r="D250" s="120">
        <v>1723.6125200000001</v>
      </c>
      <c r="E250" s="120">
        <v>1838.8890800000004</v>
      </c>
      <c r="F250" s="120">
        <v>1502.7820800000002</v>
      </c>
      <c r="G250" s="120">
        <v>1347.4983200000001</v>
      </c>
      <c r="H250" s="120">
        <v>1338.6130000000001</v>
      </c>
      <c r="I250" s="120">
        <v>1584.7270600000002</v>
      </c>
      <c r="J250" s="120">
        <v>1766.1085400000002</v>
      </c>
      <c r="K250" s="120">
        <v>1706.6676100000002</v>
      </c>
      <c r="L250" s="120">
        <v>1574.44614</v>
      </c>
      <c r="M250" s="120">
        <v>1687.7804900000001</v>
      </c>
      <c r="N250" s="120">
        <v>1502.7820800000002</v>
      </c>
      <c r="O250" s="120">
        <v>1750.5592300000001</v>
      </c>
      <c r="P250" s="120">
        <v>1706.6676100000002</v>
      </c>
      <c r="Q250" s="120">
        <v>1872.7789000000002</v>
      </c>
      <c r="R250" s="120">
        <v>1829.7246400000001</v>
      </c>
      <c r="S250" s="120">
        <v>1909.9948999999999</v>
      </c>
      <c r="T250" s="120">
        <v>1699.7245000000003</v>
      </c>
      <c r="U250" s="120">
        <v>1606.9403600000001</v>
      </c>
      <c r="V250" s="120">
        <v>1666.1138000000001</v>
      </c>
      <c r="W250" s="120">
        <v>1706.1093700000004</v>
      </c>
      <c r="X250" s="120">
        <v>1789.9965600000003</v>
      </c>
      <c r="Y250" s="120">
        <v>1704.1671600000002</v>
      </c>
      <c r="Z250" s="120">
        <v>1602.21858</v>
      </c>
      <c r="AA250" s="120">
        <v>1606.6612400000001</v>
      </c>
      <c r="AB250" s="120">
        <v>1329.72768</v>
      </c>
      <c r="AC250" s="120">
        <v>1390.8317000000002</v>
      </c>
      <c r="AD250" s="120">
        <v>1386.38904</v>
      </c>
      <c r="AE250" s="120">
        <v>1361.0589</v>
      </c>
      <c r="AF250" s="120">
        <f t="shared" si="126"/>
        <v>1312.8269640000001</v>
      </c>
      <c r="AG250" s="120">
        <f t="shared" si="127"/>
        <v>1254.0601088000001</v>
      </c>
      <c r="AH250" s="120">
        <f t="shared" si="128"/>
        <v>1238.92659456</v>
      </c>
      <c r="AI250" s="120">
        <f ca="1">VLOOKUP(eurostat_totals[[#This Row],[energy carrier EUCalc]],$AE$11:$BI$24,COLUMN()-COLUMN($AD$29),FALSE)*eurostat_totals[[#This Row],[2020 1]]</f>
        <v>1238.92659456</v>
      </c>
      <c r="AJ250" s="120">
        <f ca="1">VLOOKUP(eurostat_totals[[#This Row],[energy carrier EUCalc]],$AE$11:$BI$24,COLUMN()-COLUMN($AD$29),FALSE)*eurostat_totals[[#This Row],[2020 1]]</f>
        <v>1238.92659456</v>
      </c>
      <c r="AK250" s="120">
        <f ca="1">VLOOKUP(eurostat_totals[[#This Row],[energy carrier EUCalc]],$AE$11:$BI$24,COLUMN()-COLUMN($AD$29),FALSE)*eurostat_totals[[#This Row],[2020 1]]</f>
        <v>1238.92659456</v>
      </c>
      <c r="AL250" s="120">
        <f ca="1">VLOOKUP(eurostat_totals[[#This Row],[energy carrier EUCalc]],$AE$11:$BI$24,COLUMN()-COLUMN($AD$29),FALSE)*eurostat_totals[[#This Row],[2020 1]]</f>
        <v>1238.92659456</v>
      </c>
      <c r="AM250" s="120">
        <f ca="1">VLOOKUP(eurostat_totals[[#This Row],[energy carrier EUCalc]],$AE$11:$BI$24,COLUMN()-COLUMN($AD$29),FALSE)*eurostat_totals[[#This Row],[2020 1]]</f>
        <v>1238.92659456</v>
      </c>
      <c r="AN250" s="120">
        <f ca="1">VLOOKUP(eurostat_totals[[#This Row],[energy carrier EUCalc]],$AE$11:$BI$24,COLUMN()-COLUMN($AD$29),FALSE)*eurostat_totals[[#This Row],[2020 1]]</f>
        <v>1238.92659456</v>
      </c>
      <c r="AO250" s="120">
        <f>VLOOKUP(eurostat_totals[[#This Row],[energy carrier EUCalc]],$AE$11:$BI$24,COLUMN()-COLUMN($AD$29),FALSE)*eurostat_totals[[#This Row],[2020 1]]</f>
        <v>1238.92659456</v>
      </c>
      <c r="AP250" s="120">
        <f ca="1">VLOOKUP(eurostat_totals[[#This Row],[energy carrier EUCalc]],$AE$11:$BI$24,COLUMN()-COLUMN($AD$29),FALSE)*eurostat_totals[[#This Row],[2020 1]]</f>
        <v>1238.92659456</v>
      </c>
      <c r="AQ250" s="120">
        <f ca="1">VLOOKUP(eurostat_totals[[#This Row],[energy carrier EUCalc]],$AE$11:$BI$24,COLUMN()-COLUMN($AD$29),FALSE)*eurostat_totals[[#This Row],[2020 1]]</f>
        <v>1238.92659456</v>
      </c>
      <c r="AR250" s="117">
        <f ca="1">VLOOKUP(eurostat_totals[[#This Row],[energy carrier EUCalc]],$AE$11:$BI$24,COLUMN()-COLUMN($AD$29),FALSE)*eurostat_totals[[#This Row],[2020 1]]</f>
        <v>1238.92659456</v>
      </c>
      <c r="AS250" s="117">
        <f ca="1">VLOOKUP(eurostat_totals[[#This Row],[energy carrier EUCalc]],$AE$11:$BI$24,COLUMN()-COLUMN($AD$29),FALSE)*eurostat_totals[[#This Row],[2020 1]]</f>
        <v>1238.92659456</v>
      </c>
      <c r="AT250" s="117">
        <f ca="1">VLOOKUP(eurostat_totals[[#This Row],[energy carrier EUCalc]],$AE$11:$BI$24,COLUMN()-COLUMN($AD$29),FALSE)*eurostat_totals[[#This Row],[2020 1]]</f>
        <v>1238.92659456</v>
      </c>
      <c r="AU250" s="117">
        <f ca="1">VLOOKUP(eurostat_totals[[#This Row],[energy carrier EUCalc]],$AE$11:$BI$24,COLUMN()-COLUMN($AD$29),FALSE)*eurostat_totals[[#This Row],[2020 1]]</f>
        <v>1238.92659456</v>
      </c>
      <c r="AV250" s="117">
        <f>VLOOKUP(eurostat_totals[[#This Row],[energy carrier EUCalc]],$AE$11:$BI$24,COLUMN()-COLUMN($AD$29),FALSE)*eurostat_totals[[#This Row],[2020 1]]</f>
        <v>1238.92659456</v>
      </c>
      <c r="AW250" s="117">
        <f ca="1">VLOOKUP(eurostat_totals[[#This Row],[energy carrier EUCalc]],$AE$11:$BI$24,COLUMN()-COLUMN($AD$29),FALSE)*eurostat_totals[[#This Row],[2020 1]]</f>
        <v>1238.92659456</v>
      </c>
      <c r="AX250" s="117">
        <f ca="1">VLOOKUP(eurostat_totals[[#This Row],[energy carrier EUCalc]],$AE$11:$BI$24,COLUMN()-COLUMN($AD$29),FALSE)*eurostat_totals[[#This Row],[2020 1]]</f>
        <v>1238.92659456</v>
      </c>
      <c r="AY250" s="117">
        <f ca="1">VLOOKUP(eurostat_totals[[#This Row],[energy carrier EUCalc]],$AE$11:$BI$24,COLUMN()-COLUMN($AD$29),FALSE)*eurostat_totals[[#This Row],[2020 1]]</f>
        <v>1238.92659456</v>
      </c>
      <c r="AZ250" s="117">
        <f ca="1">VLOOKUP(eurostat_totals[[#This Row],[energy carrier EUCalc]],$AE$11:$BI$24,COLUMN()-COLUMN($AD$29),FALSE)*eurostat_totals[[#This Row],[2020 1]]</f>
        <v>1238.92659456</v>
      </c>
      <c r="BA250" s="117">
        <f ca="1">VLOOKUP(eurostat_totals[[#This Row],[energy carrier EUCalc]],$AE$11:$BI$24,COLUMN()-COLUMN($AD$29),FALSE)*eurostat_totals[[#This Row],[2020 1]]</f>
        <v>1238.92659456</v>
      </c>
      <c r="BB250" s="117">
        <f ca="1">VLOOKUP(eurostat_totals[[#This Row],[energy carrier EUCalc]],$AE$11:$BI$24,COLUMN()-COLUMN($AD$29),FALSE)*eurostat_totals[[#This Row],[2020 1]]</f>
        <v>1238.92659456</v>
      </c>
      <c r="BC250" s="117">
        <f>VLOOKUP(eurostat_totals[[#This Row],[energy carrier EUCalc]],$AE$11:$BI$24,COLUMN()-COLUMN($AD$29),FALSE)*eurostat_totals[[#This Row],[2020 1]]</f>
        <v>1238.92659456</v>
      </c>
      <c r="BD250" s="117">
        <f ca="1">VLOOKUP(eurostat_totals[[#This Row],[energy carrier EUCalc]],$AE$11:$BI$24,COLUMN()-COLUMN($AD$29),FALSE)*eurostat_totals[[#This Row],[2020 1]]</f>
        <v>1238.92659456</v>
      </c>
      <c r="BE250" s="117">
        <f ca="1">VLOOKUP(eurostat_totals[[#This Row],[energy carrier EUCalc]],$AE$11:$BI$24,COLUMN()-COLUMN($AD$29),FALSE)*eurostat_totals[[#This Row],[2020 1]]</f>
        <v>1238.92659456</v>
      </c>
      <c r="BF250" s="117">
        <f ca="1">VLOOKUP(eurostat_totals[[#This Row],[energy carrier EUCalc]],$AE$11:$BI$24,COLUMN()-COLUMN($AD$29),FALSE)*eurostat_totals[[#This Row],[2020 1]]</f>
        <v>1238.92659456</v>
      </c>
      <c r="BG250" s="117">
        <f ca="1">VLOOKUP(eurostat_totals[[#This Row],[energy carrier EUCalc]],$AE$11:$BI$24,COLUMN()-COLUMN($AD$29),FALSE)*eurostat_totals[[#This Row],[2020 1]]</f>
        <v>1238.92659456</v>
      </c>
      <c r="BH250" s="117">
        <f ca="1">VLOOKUP(eurostat_totals[[#This Row],[energy carrier EUCalc]],$AE$11:$BI$24,COLUMN()-COLUMN($AD$29),FALSE)*eurostat_totals[[#This Row],[2020 1]]</f>
        <v>1238.92659456</v>
      </c>
      <c r="BI250" s="117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117" t="str">
        <f t="shared" si="129"/>
        <v>heat-districtCyprus</v>
      </c>
      <c r="B251" s="6" t="s">
        <v>60</v>
      </c>
      <c r="C251" t="s">
        <v>28</v>
      </c>
      <c r="D251" s="120">
        <v>0</v>
      </c>
      <c r="E251" s="120">
        <v>0</v>
      </c>
      <c r="F251" s="120">
        <v>0</v>
      </c>
      <c r="G251" s="120">
        <v>0</v>
      </c>
      <c r="H251" s="120">
        <v>0</v>
      </c>
      <c r="I251" s="120">
        <v>0</v>
      </c>
      <c r="J251" s="120">
        <v>0</v>
      </c>
      <c r="K251" s="120">
        <v>0</v>
      </c>
      <c r="L251" s="120">
        <v>0</v>
      </c>
      <c r="M251" s="120">
        <v>0</v>
      </c>
      <c r="N251" s="120">
        <v>0</v>
      </c>
      <c r="O251" s="120">
        <v>0</v>
      </c>
      <c r="P251" s="120">
        <v>0</v>
      </c>
      <c r="Q251" s="120">
        <v>0</v>
      </c>
      <c r="R251" s="120">
        <v>0</v>
      </c>
      <c r="S251" s="120">
        <v>0</v>
      </c>
      <c r="T251" s="120">
        <v>0</v>
      </c>
      <c r="U251" s="120">
        <v>0</v>
      </c>
      <c r="V251" s="120">
        <v>0</v>
      </c>
      <c r="W251" s="120">
        <v>0</v>
      </c>
      <c r="X251" s="120">
        <v>0</v>
      </c>
      <c r="Y251" s="120">
        <v>0</v>
      </c>
      <c r="Z251" s="120">
        <v>0</v>
      </c>
      <c r="AA251" s="120">
        <v>0</v>
      </c>
      <c r="AB251" s="120">
        <v>0</v>
      </c>
      <c r="AC251" s="120">
        <v>0</v>
      </c>
      <c r="AD251" s="120">
        <v>0</v>
      </c>
      <c r="AE251" s="120">
        <v>0</v>
      </c>
      <c r="AF251" s="120">
        <f t="shared" si="126"/>
        <v>0</v>
      </c>
      <c r="AG251" s="120">
        <f t="shared" si="127"/>
        <v>0</v>
      </c>
      <c r="AH251" s="120">
        <f t="shared" si="128"/>
        <v>0</v>
      </c>
      <c r="AI251" s="120">
        <f ca="1">VLOOKUP(eurostat_totals[[#This Row],[energy carrier EUCalc]],$AE$11:$BI$24,COLUMN()-COLUMN($AD$29),FALSE)*eurostat_totals[[#This Row],[2020 1]]</f>
        <v>0</v>
      </c>
      <c r="AJ251" s="120">
        <f ca="1">VLOOKUP(eurostat_totals[[#This Row],[energy carrier EUCalc]],$AE$11:$BI$24,COLUMN()-COLUMN($AD$29),FALSE)*eurostat_totals[[#This Row],[2020 1]]</f>
        <v>0</v>
      </c>
      <c r="AK251" s="120">
        <f ca="1">VLOOKUP(eurostat_totals[[#This Row],[energy carrier EUCalc]],$AE$11:$BI$24,COLUMN()-COLUMN($AD$29),FALSE)*eurostat_totals[[#This Row],[2020 1]]</f>
        <v>0</v>
      </c>
      <c r="AL251" s="120">
        <f ca="1">VLOOKUP(eurostat_totals[[#This Row],[energy carrier EUCalc]],$AE$11:$BI$24,COLUMN()-COLUMN($AD$29),FALSE)*eurostat_totals[[#This Row],[2020 1]]</f>
        <v>0</v>
      </c>
      <c r="AM251" s="120">
        <f ca="1">VLOOKUP(eurostat_totals[[#This Row],[energy carrier EUCalc]],$AE$11:$BI$24,COLUMN()-COLUMN($AD$29),FALSE)*eurostat_totals[[#This Row],[2020 1]]</f>
        <v>0</v>
      </c>
      <c r="AN251" s="120">
        <f ca="1">VLOOKUP(eurostat_totals[[#This Row],[energy carrier EUCalc]],$AE$11:$BI$24,COLUMN()-COLUMN($AD$29),FALSE)*eurostat_totals[[#This Row],[2020 1]]</f>
        <v>0</v>
      </c>
      <c r="AO251" s="120">
        <f>VLOOKUP(eurostat_totals[[#This Row],[energy carrier EUCalc]],$AE$11:$BI$24,COLUMN()-COLUMN($AD$29),FALSE)*eurostat_totals[[#This Row],[2020 1]]</f>
        <v>0</v>
      </c>
      <c r="AP251" s="120">
        <f ca="1">VLOOKUP(eurostat_totals[[#This Row],[energy carrier EUCalc]],$AE$11:$BI$24,COLUMN()-COLUMN($AD$29),FALSE)*eurostat_totals[[#This Row],[2020 1]]</f>
        <v>0</v>
      </c>
      <c r="AQ251" s="120">
        <f ca="1">VLOOKUP(eurostat_totals[[#This Row],[energy carrier EUCalc]],$AE$11:$BI$24,COLUMN()-COLUMN($AD$29),FALSE)*eurostat_totals[[#This Row],[2020 1]]</f>
        <v>0</v>
      </c>
      <c r="AR251" s="117">
        <f ca="1">VLOOKUP(eurostat_totals[[#This Row],[energy carrier EUCalc]],$AE$11:$BI$24,COLUMN()-COLUMN($AD$29),FALSE)*eurostat_totals[[#This Row],[2020 1]]</f>
        <v>0</v>
      </c>
      <c r="AS251" s="117">
        <f ca="1">VLOOKUP(eurostat_totals[[#This Row],[energy carrier EUCalc]],$AE$11:$BI$24,COLUMN()-COLUMN($AD$29),FALSE)*eurostat_totals[[#This Row],[2020 1]]</f>
        <v>0</v>
      </c>
      <c r="AT251" s="117">
        <f ca="1">VLOOKUP(eurostat_totals[[#This Row],[energy carrier EUCalc]],$AE$11:$BI$24,COLUMN()-COLUMN($AD$29),FALSE)*eurostat_totals[[#This Row],[2020 1]]</f>
        <v>0</v>
      </c>
      <c r="AU251" s="117">
        <f ca="1">VLOOKUP(eurostat_totals[[#This Row],[energy carrier EUCalc]],$AE$11:$BI$24,COLUMN()-COLUMN($AD$29),FALSE)*eurostat_totals[[#This Row],[2020 1]]</f>
        <v>0</v>
      </c>
      <c r="AV251" s="117">
        <f>VLOOKUP(eurostat_totals[[#This Row],[energy carrier EUCalc]],$AE$11:$BI$24,COLUMN()-COLUMN($AD$29),FALSE)*eurostat_totals[[#This Row],[2020 1]]</f>
        <v>0</v>
      </c>
      <c r="AW251" s="117">
        <f ca="1">VLOOKUP(eurostat_totals[[#This Row],[energy carrier EUCalc]],$AE$11:$BI$24,COLUMN()-COLUMN($AD$29),FALSE)*eurostat_totals[[#This Row],[2020 1]]</f>
        <v>0</v>
      </c>
      <c r="AX251" s="117">
        <f ca="1">VLOOKUP(eurostat_totals[[#This Row],[energy carrier EUCalc]],$AE$11:$BI$24,COLUMN()-COLUMN($AD$29),FALSE)*eurostat_totals[[#This Row],[2020 1]]</f>
        <v>0</v>
      </c>
      <c r="AY251" s="117">
        <f ca="1">VLOOKUP(eurostat_totals[[#This Row],[energy carrier EUCalc]],$AE$11:$BI$24,COLUMN()-COLUMN($AD$29),FALSE)*eurostat_totals[[#This Row],[2020 1]]</f>
        <v>0</v>
      </c>
      <c r="AZ251" s="117">
        <f ca="1">VLOOKUP(eurostat_totals[[#This Row],[energy carrier EUCalc]],$AE$11:$BI$24,COLUMN()-COLUMN($AD$29),FALSE)*eurostat_totals[[#This Row],[2020 1]]</f>
        <v>0</v>
      </c>
      <c r="BA251" s="117">
        <f ca="1">VLOOKUP(eurostat_totals[[#This Row],[energy carrier EUCalc]],$AE$11:$BI$24,COLUMN()-COLUMN($AD$29),FALSE)*eurostat_totals[[#This Row],[2020 1]]</f>
        <v>0</v>
      </c>
      <c r="BB251" s="117">
        <f ca="1">VLOOKUP(eurostat_totals[[#This Row],[energy carrier EUCalc]],$AE$11:$BI$24,COLUMN()-COLUMN($AD$29),FALSE)*eurostat_totals[[#This Row],[2020 1]]</f>
        <v>0</v>
      </c>
      <c r="BC251" s="117">
        <f>VLOOKUP(eurostat_totals[[#This Row],[energy carrier EUCalc]],$AE$11:$BI$24,COLUMN()-COLUMN($AD$29),FALSE)*eurostat_totals[[#This Row],[2020 1]]</f>
        <v>0</v>
      </c>
      <c r="BD251" s="117">
        <f ca="1">VLOOKUP(eurostat_totals[[#This Row],[energy carrier EUCalc]],$AE$11:$BI$24,COLUMN()-COLUMN($AD$29),FALSE)*eurostat_totals[[#This Row],[2020 1]]</f>
        <v>0</v>
      </c>
      <c r="BE251" s="117">
        <f ca="1">VLOOKUP(eurostat_totals[[#This Row],[energy carrier EUCalc]],$AE$11:$BI$24,COLUMN()-COLUMN($AD$29),FALSE)*eurostat_totals[[#This Row],[2020 1]]</f>
        <v>0</v>
      </c>
      <c r="BF251" s="117">
        <f ca="1">VLOOKUP(eurostat_totals[[#This Row],[energy carrier EUCalc]],$AE$11:$BI$24,COLUMN()-COLUMN($AD$29),FALSE)*eurostat_totals[[#This Row],[2020 1]]</f>
        <v>0</v>
      </c>
      <c r="BG251" s="117">
        <f ca="1">VLOOKUP(eurostat_totals[[#This Row],[energy carrier EUCalc]],$AE$11:$BI$24,COLUMN()-COLUMN($AD$29),FALSE)*eurostat_totals[[#This Row],[2020 1]]</f>
        <v>0</v>
      </c>
      <c r="BH251" s="117">
        <f ca="1">VLOOKUP(eurostat_totals[[#This Row],[energy carrier EUCalc]],$AE$11:$BI$24,COLUMN()-COLUMN($AD$29),FALSE)*eurostat_totals[[#This Row],[2020 1]]</f>
        <v>0</v>
      </c>
      <c r="BI251" s="117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117" t="str">
        <f t="shared" si="129"/>
        <v>heat-districtCzech Republic</v>
      </c>
      <c r="B252" s="6" t="s">
        <v>60</v>
      </c>
      <c r="C252" t="s">
        <v>13</v>
      </c>
      <c r="D252" s="120">
        <v>14521.392450000001</v>
      </c>
      <c r="E252" s="120">
        <v>13362.218720000001</v>
      </c>
      <c r="F252" s="120">
        <v>11831.94332</v>
      </c>
      <c r="G252" s="120">
        <v>10750.004419999999</v>
      </c>
      <c r="H252" s="120">
        <v>10361.108850000001</v>
      </c>
      <c r="I252" s="120">
        <v>11705.827600000001</v>
      </c>
      <c r="J252" s="120">
        <v>12514.996480000002</v>
      </c>
      <c r="K252" s="120">
        <v>12235.55084</v>
      </c>
      <c r="L252" s="120">
        <v>12879.445790000002</v>
      </c>
      <c r="M252" s="120">
        <v>15513.059290000001</v>
      </c>
      <c r="N252" s="120">
        <v>14111.388430000003</v>
      </c>
      <c r="O252" s="120">
        <v>15618.89229</v>
      </c>
      <c r="P252" s="120">
        <v>14906.950210000001</v>
      </c>
      <c r="Q252" s="120">
        <v>14713.89221</v>
      </c>
      <c r="R252" s="120">
        <v>13814.718760000002</v>
      </c>
      <c r="S252" s="120">
        <v>13580.82783</v>
      </c>
      <c r="T252" s="120">
        <v>12942.22453</v>
      </c>
      <c r="U252" s="120">
        <v>13229.439010000002</v>
      </c>
      <c r="V252" s="120">
        <v>13325.281840000001</v>
      </c>
      <c r="W252" s="120">
        <v>12960.274290000001</v>
      </c>
      <c r="X252" s="120">
        <v>14386.949650000002</v>
      </c>
      <c r="Y252" s="120">
        <v>12911.940010000002</v>
      </c>
      <c r="Z252" s="120">
        <v>13607.227930000001</v>
      </c>
      <c r="AA252" s="120">
        <v>13888.883270000002</v>
      </c>
      <c r="AB252" s="120">
        <v>11700.28009</v>
      </c>
      <c r="AC252" s="120">
        <v>11818.0571</v>
      </c>
      <c r="AD252" s="120">
        <v>12292.50295</v>
      </c>
      <c r="AE252" s="120">
        <v>12396.39374</v>
      </c>
      <c r="AF252" s="120">
        <f t="shared" si="126"/>
        <v>12154.226901999999</v>
      </c>
      <c r="AG252" s="120">
        <f t="shared" si="127"/>
        <v>11807.295628399997</v>
      </c>
      <c r="AH252" s="120">
        <f t="shared" si="128"/>
        <v>11828.698736079998</v>
      </c>
      <c r="AI252" s="120">
        <f ca="1">VLOOKUP(eurostat_totals[[#This Row],[energy carrier EUCalc]],$AE$11:$BI$24,COLUMN()-COLUMN($AD$29),FALSE)*eurostat_totals[[#This Row],[2020 1]]</f>
        <v>11828.698736079998</v>
      </c>
      <c r="AJ252" s="120">
        <f ca="1">VLOOKUP(eurostat_totals[[#This Row],[energy carrier EUCalc]],$AE$11:$BI$24,COLUMN()-COLUMN($AD$29),FALSE)*eurostat_totals[[#This Row],[2020 1]]</f>
        <v>11828.698736079998</v>
      </c>
      <c r="AK252" s="120">
        <f ca="1">VLOOKUP(eurostat_totals[[#This Row],[energy carrier EUCalc]],$AE$11:$BI$24,COLUMN()-COLUMN($AD$29),FALSE)*eurostat_totals[[#This Row],[2020 1]]</f>
        <v>11828.698736079998</v>
      </c>
      <c r="AL252" s="120">
        <f ca="1">VLOOKUP(eurostat_totals[[#This Row],[energy carrier EUCalc]],$AE$11:$BI$24,COLUMN()-COLUMN($AD$29),FALSE)*eurostat_totals[[#This Row],[2020 1]]</f>
        <v>11828.698736079998</v>
      </c>
      <c r="AM252" s="120">
        <f ca="1">VLOOKUP(eurostat_totals[[#This Row],[energy carrier EUCalc]],$AE$11:$BI$24,COLUMN()-COLUMN($AD$29),FALSE)*eurostat_totals[[#This Row],[2020 1]]</f>
        <v>11828.698736079998</v>
      </c>
      <c r="AN252" s="120">
        <f ca="1">VLOOKUP(eurostat_totals[[#This Row],[energy carrier EUCalc]],$AE$11:$BI$24,COLUMN()-COLUMN($AD$29),FALSE)*eurostat_totals[[#This Row],[2020 1]]</f>
        <v>11828.698736079998</v>
      </c>
      <c r="AO252" s="120">
        <f>VLOOKUP(eurostat_totals[[#This Row],[energy carrier EUCalc]],$AE$11:$BI$24,COLUMN()-COLUMN($AD$29),FALSE)*eurostat_totals[[#This Row],[2020 1]]</f>
        <v>11828.698736079998</v>
      </c>
      <c r="AP252" s="120">
        <f ca="1">VLOOKUP(eurostat_totals[[#This Row],[energy carrier EUCalc]],$AE$11:$BI$24,COLUMN()-COLUMN($AD$29),FALSE)*eurostat_totals[[#This Row],[2020 1]]</f>
        <v>11828.698736079998</v>
      </c>
      <c r="AQ252" s="120">
        <f ca="1">VLOOKUP(eurostat_totals[[#This Row],[energy carrier EUCalc]],$AE$11:$BI$24,COLUMN()-COLUMN($AD$29),FALSE)*eurostat_totals[[#This Row],[2020 1]]</f>
        <v>11828.698736079998</v>
      </c>
      <c r="AR252" s="117">
        <f ca="1">VLOOKUP(eurostat_totals[[#This Row],[energy carrier EUCalc]],$AE$11:$BI$24,COLUMN()-COLUMN($AD$29),FALSE)*eurostat_totals[[#This Row],[2020 1]]</f>
        <v>11828.698736079998</v>
      </c>
      <c r="AS252" s="117">
        <f ca="1">VLOOKUP(eurostat_totals[[#This Row],[energy carrier EUCalc]],$AE$11:$BI$24,COLUMN()-COLUMN($AD$29),FALSE)*eurostat_totals[[#This Row],[2020 1]]</f>
        <v>11828.698736079998</v>
      </c>
      <c r="AT252" s="117">
        <f ca="1">VLOOKUP(eurostat_totals[[#This Row],[energy carrier EUCalc]],$AE$11:$BI$24,COLUMN()-COLUMN($AD$29),FALSE)*eurostat_totals[[#This Row],[2020 1]]</f>
        <v>11828.698736079998</v>
      </c>
      <c r="AU252" s="117">
        <f ca="1">VLOOKUP(eurostat_totals[[#This Row],[energy carrier EUCalc]],$AE$11:$BI$24,COLUMN()-COLUMN($AD$29),FALSE)*eurostat_totals[[#This Row],[2020 1]]</f>
        <v>11828.698736079998</v>
      </c>
      <c r="AV252" s="117">
        <f>VLOOKUP(eurostat_totals[[#This Row],[energy carrier EUCalc]],$AE$11:$BI$24,COLUMN()-COLUMN($AD$29),FALSE)*eurostat_totals[[#This Row],[2020 1]]</f>
        <v>11828.698736079998</v>
      </c>
      <c r="AW252" s="117">
        <f ca="1">VLOOKUP(eurostat_totals[[#This Row],[energy carrier EUCalc]],$AE$11:$BI$24,COLUMN()-COLUMN($AD$29),FALSE)*eurostat_totals[[#This Row],[2020 1]]</f>
        <v>11828.698736079998</v>
      </c>
      <c r="AX252" s="117">
        <f ca="1">VLOOKUP(eurostat_totals[[#This Row],[energy carrier EUCalc]],$AE$11:$BI$24,COLUMN()-COLUMN($AD$29),FALSE)*eurostat_totals[[#This Row],[2020 1]]</f>
        <v>11828.698736079998</v>
      </c>
      <c r="AY252" s="117">
        <f ca="1">VLOOKUP(eurostat_totals[[#This Row],[energy carrier EUCalc]],$AE$11:$BI$24,COLUMN()-COLUMN($AD$29),FALSE)*eurostat_totals[[#This Row],[2020 1]]</f>
        <v>11828.698736079998</v>
      </c>
      <c r="AZ252" s="117">
        <f ca="1">VLOOKUP(eurostat_totals[[#This Row],[energy carrier EUCalc]],$AE$11:$BI$24,COLUMN()-COLUMN($AD$29),FALSE)*eurostat_totals[[#This Row],[2020 1]]</f>
        <v>11828.698736079998</v>
      </c>
      <c r="BA252" s="117">
        <f ca="1">VLOOKUP(eurostat_totals[[#This Row],[energy carrier EUCalc]],$AE$11:$BI$24,COLUMN()-COLUMN($AD$29),FALSE)*eurostat_totals[[#This Row],[2020 1]]</f>
        <v>11828.698736079998</v>
      </c>
      <c r="BB252" s="117">
        <f ca="1">VLOOKUP(eurostat_totals[[#This Row],[energy carrier EUCalc]],$AE$11:$BI$24,COLUMN()-COLUMN($AD$29),FALSE)*eurostat_totals[[#This Row],[2020 1]]</f>
        <v>11828.698736079998</v>
      </c>
      <c r="BC252" s="117">
        <f>VLOOKUP(eurostat_totals[[#This Row],[energy carrier EUCalc]],$AE$11:$BI$24,COLUMN()-COLUMN($AD$29),FALSE)*eurostat_totals[[#This Row],[2020 1]]</f>
        <v>11828.698736079998</v>
      </c>
      <c r="BD252" s="117">
        <f ca="1">VLOOKUP(eurostat_totals[[#This Row],[energy carrier EUCalc]],$AE$11:$BI$24,COLUMN()-COLUMN($AD$29),FALSE)*eurostat_totals[[#This Row],[2020 1]]</f>
        <v>11828.698736079998</v>
      </c>
      <c r="BE252" s="117">
        <f ca="1">VLOOKUP(eurostat_totals[[#This Row],[energy carrier EUCalc]],$AE$11:$BI$24,COLUMN()-COLUMN($AD$29),FALSE)*eurostat_totals[[#This Row],[2020 1]]</f>
        <v>11828.698736079998</v>
      </c>
      <c r="BF252" s="117">
        <f ca="1">VLOOKUP(eurostat_totals[[#This Row],[energy carrier EUCalc]],$AE$11:$BI$24,COLUMN()-COLUMN($AD$29),FALSE)*eurostat_totals[[#This Row],[2020 1]]</f>
        <v>11828.698736079998</v>
      </c>
      <c r="BG252" s="117">
        <f ca="1">VLOOKUP(eurostat_totals[[#This Row],[energy carrier EUCalc]],$AE$11:$BI$24,COLUMN()-COLUMN($AD$29),FALSE)*eurostat_totals[[#This Row],[2020 1]]</f>
        <v>11828.698736079998</v>
      </c>
      <c r="BH252" s="117">
        <f ca="1">VLOOKUP(eurostat_totals[[#This Row],[energy carrier EUCalc]],$AE$11:$BI$24,COLUMN()-COLUMN($AD$29),FALSE)*eurostat_totals[[#This Row],[2020 1]]</f>
        <v>11828.698736079998</v>
      </c>
      <c r="BI252" s="117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117" t="str">
        <f t="shared" si="129"/>
        <v>heat-districtDenmark</v>
      </c>
      <c r="B253" s="6" t="s">
        <v>60</v>
      </c>
      <c r="C253" t="s">
        <v>17</v>
      </c>
      <c r="D253" s="120">
        <v>13198.328760000002</v>
      </c>
      <c r="E253" s="120">
        <v>15181.115830000001</v>
      </c>
      <c r="F253" s="120">
        <v>15135.82861</v>
      </c>
      <c r="G253" s="120">
        <v>15968.338900000001</v>
      </c>
      <c r="H253" s="120">
        <v>16056.668750000001</v>
      </c>
      <c r="I253" s="120">
        <v>16979.997710000003</v>
      </c>
      <c r="J253" s="120">
        <v>18574.726569999999</v>
      </c>
      <c r="K253" s="120">
        <v>17429.997300000003</v>
      </c>
      <c r="L253" s="120">
        <v>17976.66545</v>
      </c>
      <c r="M253" s="120">
        <v>17248.615820000003</v>
      </c>
      <c r="N253" s="120">
        <v>16491.107400000001</v>
      </c>
      <c r="O253" s="120">
        <v>17883.892940000002</v>
      </c>
      <c r="P253" s="120">
        <v>17480.832030000001</v>
      </c>
      <c r="Q253" s="120">
        <v>17913.32847</v>
      </c>
      <c r="R253" s="120">
        <v>17858.888440000002</v>
      </c>
      <c r="S253" s="120">
        <v>17631.114890000001</v>
      </c>
      <c r="T253" s="120">
        <v>17544.72725</v>
      </c>
      <c r="U253" s="120">
        <v>17204.445080000001</v>
      </c>
      <c r="V253" s="120">
        <v>17687.218010000001</v>
      </c>
      <c r="W253" s="120">
        <v>18187.226600000002</v>
      </c>
      <c r="X253" s="120">
        <v>21288.331210000004</v>
      </c>
      <c r="Y253" s="120">
        <v>18745.838760000002</v>
      </c>
      <c r="Z253" s="120">
        <v>19180.556530000002</v>
      </c>
      <c r="AA253" s="120">
        <v>19141.944930000001</v>
      </c>
      <c r="AB253" s="120">
        <v>17564.160980000001</v>
      </c>
      <c r="AC253" s="120">
        <v>18841.63507</v>
      </c>
      <c r="AD253" s="120">
        <v>19344.213890000003</v>
      </c>
      <c r="AE253" s="120">
        <v>19460.118470000001</v>
      </c>
      <c r="AF253" s="120">
        <f t="shared" si="126"/>
        <v>19516.030858000002</v>
      </c>
      <c r="AG253" s="120">
        <f t="shared" si="127"/>
        <v>19590.848043600003</v>
      </c>
      <c r="AH253" s="120">
        <f t="shared" si="128"/>
        <v>19996.185456320003</v>
      </c>
      <c r="AI253" s="120">
        <f ca="1">VLOOKUP(eurostat_totals[[#This Row],[energy carrier EUCalc]],$AE$11:$BI$24,COLUMN()-COLUMN($AD$29),FALSE)*eurostat_totals[[#This Row],[2020 1]]</f>
        <v>19996.185456320003</v>
      </c>
      <c r="AJ253" s="120">
        <f ca="1">VLOOKUP(eurostat_totals[[#This Row],[energy carrier EUCalc]],$AE$11:$BI$24,COLUMN()-COLUMN($AD$29),FALSE)*eurostat_totals[[#This Row],[2020 1]]</f>
        <v>19996.185456320003</v>
      </c>
      <c r="AK253" s="120">
        <f ca="1">VLOOKUP(eurostat_totals[[#This Row],[energy carrier EUCalc]],$AE$11:$BI$24,COLUMN()-COLUMN($AD$29),FALSE)*eurostat_totals[[#This Row],[2020 1]]</f>
        <v>19996.185456320003</v>
      </c>
      <c r="AL253" s="120">
        <f ca="1">VLOOKUP(eurostat_totals[[#This Row],[energy carrier EUCalc]],$AE$11:$BI$24,COLUMN()-COLUMN($AD$29),FALSE)*eurostat_totals[[#This Row],[2020 1]]</f>
        <v>19996.185456320003</v>
      </c>
      <c r="AM253" s="120">
        <f ca="1">VLOOKUP(eurostat_totals[[#This Row],[energy carrier EUCalc]],$AE$11:$BI$24,COLUMN()-COLUMN($AD$29),FALSE)*eurostat_totals[[#This Row],[2020 1]]</f>
        <v>19996.185456320003</v>
      </c>
      <c r="AN253" s="120">
        <f ca="1">VLOOKUP(eurostat_totals[[#This Row],[energy carrier EUCalc]],$AE$11:$BI$24,COLUMN()-COLUMN($AD$29),FALSE)*eurostat_totals[[#This Row],[2020 1]]</f>
        <v>19996.185456320003</v>
      </c>
      <c r="AO253" s="120">
        <f>VLOOKUP(eurostat_totals[[#This Row],[energy carrier EUCalc]],$AE$11:$BI$24,COLUMN()-COLUMN($AD$29),FALSE)*eurostat_totals[[#This Row],[2020 1]]</f>
        <v>19996.185456320003</v>
      </c>
      <c r="AP253" s="120">
        <f ca="1">VLOOKUP(eurostat_totals[[#This Row],[energy carrier EUCalc]],$AE$11:$BI$24,COLUMN()-COLUMN($AD$29),FALSE)*eurostat_totals[[#This Row],[2020 1]]</f>
        <v>19996.185456320003</v>
      </c>
      <c r="AQ253" s="120">
        <f ca="1">VLOOKUP(eurostat_totals[[#This Row],[energy carrier EUCalc]],$AE$11:$BI$24,COLUMN()-COLUMN($AD$29),FALSE)*eurostat_totals[[#This Row],[2020 1]]</f>
        <v>19996.185456320003</v>
      </c>
      <c r="AR253" s="117">
        <f ca="1">VLOOKUP(eurostat_totals[[#This Row],[energy carrier EUCalc]],$AE$11:$BI$24,COLUMN()-COLUMN($AD$29),FALSE)*eurostat_totals[[#This Row],[2020 1]]</f>
        <v>19996.185456320003</v>
      </c>
      <c r="AS253" s="117">
        <f ca="1">VLOOKUP(eurostat_totals[[#This Row],[energy carrier EUCalc]],$AE$11:$BI$24,COLUMN()-COLUMN($AD$29),FALSE)*eurostat_totals[[#This Row],[2020 1]]</f>
        <v>19996.185456320003</v>
      </c>
      <c r="AT253" s="117">
        <f ca="1">VLOOKUP(eurostat_totals[[#This Row],[energy carrier EUCalc]],$AE$11:$BI$24,COLUMN()-COLUMN($AD$29),FALSE)*eurostat_totals[[#This Row],[2020 1]]</f>
        <v>19996.185456320003</v>
      </c>
      <c r="AU253" s="117">
        <f ca="1">VLOOKUP(eurostat_totals[[#This Row],[energy carrier EUCalc]],$AE$11:$BI$24,COLUMN()-COLUMN($AD$29),FALSE)*eurostat_totals[[#This Row],[2020 1]]</f>
        <v>19996.185456320003</v>
      </c>
      <c r="AV253" s="117">
        <f>VLOOKUP(eurostat_totals[[#This Row],[energy carrier EUCalc]],$AE$11:$BI$24,COLUMN()-COLUMN($AD$29),FALSE)*eurostat_totals[[#This Row],[2020 1]]</f>
        <v>19996.185456320003</v>
      </c>
      <c r="AW253" s="117">
        <f ca="1">VLOOKUP(eurostat_totals[[#This Row],[energy carrier EUCalc]],$AE$11:$BI$24,COLUMN()-COLUMN($AD$29),FALSE)*eurostat_totals[[#This Row],[2020 1]]</f>
        <v>19996.185456320003</v>
      </c>
      <c r="AX253" s="117">
        <f ca="1">VLOOKUP(eurostat_totals[[#This Row],[energy carrier EUCalc]],$AE$11:$BI$24,COLUMN()-COLUMN($AD$29),FALSE)*eurostat_totals[[#This Row],[2020 1]]</f>
        <v>19996.185456320003</v>
      </c>
      <c r="AY253" s="117">
        <f ca="1">VLOOKUP(eurostat_totals[[#This Row],[energy carrier EUCalc]],$AE$11:$BI$24,COLUMN()-COLUMN($AD$29),FALSE)*eurostat_totals[[#This Row],[2020 1]]</f>
        <v>19996.185456320003</v>
      </c>
      <c r="AZ253" s="117">
        <f ca="1">VLOOKUP(eurostat_totals[[#This Row],[energy carrier EUCalc]],$AE$11:$BI$24,COLUMN()-COLUMN($AD$29),FALSE)*eurostat_totals[[#This Row],[2020 1]]</f>
        <v>19996.185456320003</v>
      </c>
      <c r="BA253" s="117">
        <f ca="1">VLOOKUP(eurostat_totals[[#This Row],[energy carrier EUCalc]],$AE$11:$BI$24,COLUMN()-COLUMN($AD$29),FALSE)*eurostat_totals[[#This Row],[2020 1]]</f>
        <v>19996.185456320003</v>
      </c>
      <c r="BB253" s="117">
        <f ca="1">VLOOKUP(eurostat_totals[[#This Row],[energy carrier EUCalc]],$AE$11:$BI$24,COLUMN()-COLUMN($AD$29),FALSE)*eurostat_totals[[#This Row],[2020 1]]</f>
        <v>19996.185456320003</v>
      </c>
      <c r="BC253" s="117">
        <f>VLOOKUP(eurostat_totals[[#This Row],[energy carrier EUCalc]],$AE$11:$BI$24,COLUMN()-COLUMN($AD$29),FALSE)*eurostat_totals[[#This Row],[2020 1]]</f>
        <v>19996.185456320003</v>
      </c>
      <c r="BD253" s="117">
        <f ca="1">VLOOKUP(eurostat_totals[[#This Row],[energy carrier EUCalc]],$AE$11:$BI$24,COLUMN()-COLUMN($AD$29),FALSE)*eurostat_totals[[#This Row],[2020 1]]</f>
        <v>19996.185456320003</v>
      </c>
      <c r="BE253" s="117">
        <f ca="1">VLOOKUP(eurostat_totals[[#This Row],[energy carrier EUCalc]],$AE$11:$BI$24,COLUMN()-COLUMN($AD$29),FALSE)*eurostat_totals[[#This Row],[2020 1]]</f>
        <v>19996.185456320003</v>
      </c>
      <c r="BF253" s="117">
        <f ca="1">VLOOKUP(eurostat_totals[[#This Row],[energy carrier EUCalc]],$AE$11:$BI$24,COLUMN()-COLUMN($AD$29),FALSE)*eurostat_totals[[#This Row],[2020 1]]</f>
        <v>19996.185456320003</v>
      </c>
      <c r="BG253" s="117">
        <f ca="1">VLOOKUP(eurostat_totals[[#This Row],[energy carrier EUCalc]],$AE$11:$BI$24,COLUMN()-COLUMN($AD$29),FALSE)*eurostat_totals[[#This Row],[2020 1]]</f>
        <v>19996.185456320003</v>
      </c>
      <c r="BH253" s="117">
        <f ca="1">VLOOKUP(eurostat_totals[[#This Row],[energy carrier EUCalc]],$AE$11:$BI$24,COLUMN()-COLUMN($AD$29),FALSE)*eurostat_totals[[#This Row],[2020 1]]</f>
        <v>19996.185456320003</v>
      </c>
      <c r="BI253" s="117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117" t="str">
        <f t="shared" si="129"/>
        <v>heat-districtEstonia</v>
      </c>
      <c r="B254" s="6" t="s">
        <v>60</v>
      </c>
      <c r="C254" t="s">
        <v>25</v>
      </c>
      <c r="D254" s="120">
        <v>5936.9405500000003</v>
      </c>
      <c r="E254" s="120">
        <v>4514.1612400000004</v>
      </c>
      <c r="F254" s="120">
        <v>4395.2793799999999</v>
      </c>
      <c r="G254" s="120">
        <v>4579.9986700000009</v>
      </c>
      <c r="H254" s="120">
        <v>5563.8850400000001</v>
      </c>
      <c r="I254" s="120">
        <v>6052.2171100000014</v>
      </c>
      <c r="J254" s="120">
        <v>5810.2782200000001</v>
      </c>
      <c r="K254" s="120">
        <v>5871.9404800000002</v>
      </c>
      <c r="L254" s="120">
        <v>5278.8918900000008</v>
      </c>
      <c r="M254" s="120">
        <v>4787.5011300000006</v>
      </c>
      <c r="N254" s="120">
        <v>4376.3922600000005</v>
      </c>
      <c r="O254" s="120">
        <v>4616.9471800000001</v>
      </c>
      <c r="P254" s="120">
        <v>4573.6138000000001</v>
      </c>
      <c r="Q254" s="120">
        <v>4339.7228700000005</v>
      </c>
      <c r="R254" s="120">
        <v>4319.7192699999996</v>
      </c>
      <c r="S254" s="120">
        <v>4389.1620000000003</v>
      </c>
      <c r="T254" s="120">
        <v>4345.2820100000008</v>
      </c>
      <c r="U254" s="120">
        <v>4215.0027500000006</v>
      </c>
      <c r="V254" s="120">
        <v>3883.0592900000001</v>
      </c>
      <c r="W254" s="120">
        <v>3844.9943000000003</v>
      </c>
      <c r="X254" s="120">
        <v>4158.8880000000008</v>
      </c>
      <c r="Y254" s="120">
        <v>3868.8939500000006</v>
      </c>
      <c r="Z254" s="120">
        <v>3953.0602600000002</v>
      </c>
      <c r="AA254" s="120">
        <v>3838.8885500000001</v>
      </c>
      <c r="AB254" s="120">
        <v>3469.99658</v>
      </c>
      <c r="AC254" s="120">
        <v>3296.94218</v>
      </c>
      <c r="AD254" s="120">
        <v>3626.9434300000003</v>
      </c>
      <c r="AE254" s="120">
        <v>3700.0030899999997</v>
      </c>
      <c r="AF254" s="120">
        <f t="shared" si="126"/>
        <v>3649.3916559999998</v>
      </c>
      <c r="AG254" s="120">
        <f t="shared" si="127"/>
        <v>3611.4922771999995</v>
      </c>
      <c r="AH254" s="120">
        <f t="shared" si="128"/>
        <v>3639.7914166399996</v>
      </c>
      <c r="AI254" s="120">
        <f ca="1">VLOOKUP(eurostat_totals[[#This Row],[energy carrier EUCalc]],$AE$11:$BI$24,COLUMN()-COLUMN($AD$29),FALSE)*eurostat_totals[[#This Row],[2020 1]]</f>
        <v>3639.7914166399996</v>
      </c>
      <c r="AJ254" s="120">
        <f ca="1">VLOOKUP(eurostat_totals[[#This Row],[energy carrier EUCalc]],$AE$11:$BI$24,COLUMN()-COLUMN($AD$29),FALSE)*eurostat_totals[[#This Row],[2020 1]]</f>
        <v>3639.7914166399996</v>
      </c>
      <c r="AK254" s="120">
        <f ca="1">VLOOKUP(eurostat_totals[[#This Row],[energy carrier EUCalc]],$AE$11:$BI$24,COLUMN()-COLUMN($AD$29),FALSE)*eurostat_totals[[#This Row],[2020 1]]</f>
        <v>3639.7914166399996</v>
      </c>
      <c r="AL254" s="120">
        <f ca="1">VLOOKUP(eurostat_totals[[#This Row],[energy carrier EUCalc]],$AE$11:$BI$24,COLUMN()-COLUMN($AD$29),FALSE)*eurostat_totals[[#This Row],[2020 1]]</f>
        <v>3639.7914166399996</v>
      </c>
      <c r="AM254" s="120">
        <f ca="1">VLOOKUP(eurostat_totals[[#This Row],[energy carrier EUCalc]],$AE$11:$BI$24,COLUMN()-COLUMN($AD$29),FALSE)*eurostat_totals[[#This Row],[2020 1]]</f>
        <v>3639.7914166399996</v>
      </c>
      <c r="AN254" s="120">
        <f ca="1">VLOOKUP(eurostat_totals[[#This Row],[energy carrier EUCalc]],$AE$11:$BI$24,COLUMN()-COLUMN($AD$29),FALSE)*eurostat_totals[[#This Row],[2020 1]]</f>
        <v>3639.7914166399996</v>
      </c>
      <c r="AO254" s="120">
        <f>VLOOKUP(eurostat_totals[[#This Row],[energy carrier EUCalc]],$AE$11:$BI$24,COLUMN()-COLUMN($AD$29),FALSE)*eurostat_totals[[#This Row],[2020 1]]</f>
        <v>3639.7914166399996</v>
      </c>
      <c r="AP254" s="120">
        <f ca="1">VLOOKUP(eurostat_totals[[#This Row],[energy carrier EUCalc]],$AE$11:$BI$24,COLUMN()-COLUMN($AD$29),FALSE)*eurostat_totals[[#This Row],[2020 1]]</f>
        <v>3639.7914166399996</v>
      </c>
      <c r="AQ254" s="120">
        <f ca="1">VLOOKUP(eurostat_totals[[#This Row],[energy carrier EUCalc]],$AE$11:$BI$24,COLUMN()-COLUMN($AD$29),FALSE)*eurostat_totals[[#This Row],[2020 1]]</f>
        <v>3639.7914166399996</v>
      </c>
      <c r="AR254" s="117">
        <f ca="1">VLOOKUP(eurostat_totals[[#This Row],[energy carrier EUCalc]],$AE$11:$BI$24,COLUMN()-COLUMN($AD$29),FALSE)*eurostat_totals[[#This Row],[2020 1]]</f>
        <v>3639.7914166399996</v>
      </c>
      <c r="AS254" s="117">
        <f ca="1">VLOOKUP(eurostat_totals[[#This Row],[energy carrier EUCalc]],$AE$11:$BI$24,COLUMN()-COLUMN($AD$29),FALSE)*eurostat_totals[[#This Row],[2020 1]]</f>
        <v>3639.7914166399996</v>
      </c>
      <c r="AT254" s="117">
        <f ca="1">VLOOKUP(eurostat_totals[[#This Row],[energy carrier EUCalc]],$AE$11:$BI$24,COLUMN()-COLUMN($AD$29),FALSE)*eurostat_totals[[#This Row],[2020 1]]</f>
        <v>3639.7914166399996</v>
      </c>
      <c r="AU254" s="117">
        <f ca="1">VLOOKUP(eurostat_totals[[#This Row],[energy carrier EUCalc]],$AE$11:$BI$24,COLUMN()-COLUMN($AD$29),FALSE)*eurostat_totals[[#This Row],[2020 1]]</f>
        <v>3639.7914166399996</v>
      </c>
      <c r="AV254" s="117">
        <f>VLOOKUP(eurostat_totals[[#This Row],[energy carrier EUCalc]],$AE$11:$BI$24,COLUMN()-COLUMN($AD$29),FALSE)*eurostat_totals[[#This Row],[2020 1]]</f>
        <v>3639.7914166399996</v>
      </c>
      <c r="AW254" s="117">
        <f ca="1">VLOOKUP(eurostat_totals[[#This Row],[energy carrier EUCalc]],$AE$11:$BI$24,COLUMN()-COLUMN($AD$29),FALSE)*eurostat_totals[[#This Row],[2020 1]]</f>
        <v>3639.7914166399996</v>
      </c>
      <c r="AX254" s="117">
        <f ca="1">VLOOKUP(eurostat_totals[[#This Row],[energy carrier EUCalc]],$AE$11:$BI$24,COLUMN()-COLUMN($AD$29),FALSE)*eurostat_totals[[#This Row],[2020 1]]</f>
        <v>3639.7914166399996</v>
      </c>
      <c r="AY254" s="117">
        <f ca="1">VLOOKUP(eurostat_totals[[#This Row],[energy carrier EUCalc]],$AE$11:$BI$24,COLUMN()-COLUMN($AD$29),FALSE)*eurostat_totals[[#This Row],[2020 1]]</f>
        <v>3639.7914166399996</v>
      </c>
      <c r="AZ254" s="117">
        <f ca="1">VLOOKUP(eurostat_totals[[#This Row],[energy carrier EUCalc]],$AE$11:$BI$24,COLUMN()-COLUMN($AD$29),FALSE)*eurostat_totals[[#This Row],[2020 1]]</f>
        <v>3639.7914166399996</v>
      </c>
      <c r="BA254" s="117">
        <f ca="1">VLOOKUP(eurostat_totals[[#This Row],[energy carrier EUCalc]],$AE$11:$BI$24,COLUMN()-COLUMN($AD$29),FALSE)*eurostat_totals[[#This Row],[2020 1]]</f>
        <v>3639.7914166399996</v>
      </c>
      <c r="BB254" s="117">
        <f ca="1">VLOOKUP(eurostat_totals[[#This Row],[energy carrier EUCalc]],$AE$11:$BI$24,COLUMN()-COLUMN($AD$29),FALSE)*eurostat_totals[[#This Row],[2020 1]]</f>
        <v>3639.7914166399996</v>
      </c>
      <c r="BC254" s="117">
        <f>VLOOKUP(eurostat_totals[[#This Row],[energy carrier EUCalc]],$AE$11:$BI$24,COLUMN()-COLUMN($AD$29),FALSE)*eurostat_totals[[#This Row],[2020 1]]</f>
        <v>3639.7914166399996</v>
      </c>
      <c r="BD254" s="117">
        <f ca="1">VLOOKUP(eurostat_totals[[#This Row],[energy carrier EUCalc]],$AE$11:$BI$24,COLUMN()-COLUMN($AD$29),FALSE)*eurostat_totals[[#This Row],[2020 1]]</f>
        <v>3639.7914166399996</v>
      </c>
      <c r="BE254" s="117">
        <f ca="1">VLOOKUP(eurostat_totals[[#This Row],[energy carrier EUCalc]],$AE$11:$BI$24,COLUMN()-COLUMN($AD$29),FALSE)*eurostat_totals[[#This Row],[2020 1]]</f>
        <v>3639.7914166399996</v>
      </c>
      <c r="BF254" s="117">
        <f ca="1">VLOOKUP(eurostat_totals[[#This Row],[energy carrier EUCalc]],$AE$11:$BI$24,COLUMN()-COLUMN($AD$29),FALSE)*eurostat_totals[[#This Row],[2020 1]]</f>
        <v>3639.7914166399996</v>
      </c>
      <c r="BG254" s="117">
        <f ca="1">VLOOKUP(eurostat_totals[[#This Row],[energy carrier EUCalc]],$AE$11:$BI$24,COLUMN()-COLUMN($AD$29),FALSE)*eurostat_totals[[#This Row],[2020 1]]</f>
        <v>3639.7914166399996</v>
      </c>
      <c r="BH254" s="117">
        <f ca="1">VLOOKUP(eurostat_totals[[#This Row],[energy carrier EUCalc]],$AE$11:$BI$24,COLUMN()-COLUMN($AD$29),FALSE)*eurostat_totals[[#This Row],[2020 1]]</f>
        <v>3639.7914166399996</v>
      </c>
      <c r="BI254" s="117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117" t="str">
        <f t="shared" si="129"/>
        <v>heat-districtFinland</v>
      </c>
      <c r="B255" s="6" t="s">
        <v>60</v>
      </c>
      <c r="C255" t="s">
        <v>11</v>
      </c>
      <c r="D255" s="120">
        <v>12519.997380000003</v>
      </c>
      <c r="E255" s="120">
        <v>13029.996139999999</v>
      </c>
      <c r="F255" s="120">
        <v>13049.999740000001</v>
      </c>
      <c r="G255" s="120">
        <v>13850.00418</v>
      </c>
      <c r="H255" s="120">
        <v>14040.003490000001</v>
      </c>
      <c r="I255" s="120">
        <v>13770.001410000001</v>
      </c>
      <c r="J255" s="120">
        <v>15429.99783</v>
      </c>
      <c r="K255" s="120">
        <v>14959.994640000001</v>
      </c>
      <c r="L255" s="120">
        <v>15590.003370000002</v>
      </c>
      <c r="M255" s="120">
        <v>15390.002259999999</v>
      </c>
      <c r="N255" s="120">
        <v>14870.001700000001</v>
      </c>
      <c r="O255" s="120">
        <v>16209.998670000001</v>
      </c>
      <c r="P255" s="120">
        <v>16599.999090000001</v>
      </c>
      <c r="Q255" s="120">
        <v>17640.000210000002</v>
      </c>
      <c r="R255" s="120">
        <v>17039.996879999999</v>
      </c>
      <c r="S255" s="120">
        <v>16639.99466</v>
      </c>
      <c r="T255" s="120">
        <v>17089.99425</v>
      </c>
      <c r="U255" s="120">
        <v>17309.998960000001</v>
      </c>
      <c r="V255" s="120">
        <v>17174.997920000002</v>
      </c>
      <c r="W255" s="120">
        <v>18213.894190000003</v>
      </c>
      <c r="X255" s="120">
        <v>20245.003910000003</v>
      </c>
      <c r="Y255" s="120">
        <v>17558.892589999999</v>
      </c>
      <c r="Z255" s="120">
        <v>19311.940640000001</v>
      </c>
      <c r="AA255" s="120">
        <v>18588.054550000001</v>
      </c>
      <c r="AB255" s="120">
        <v>18288.058700000001</v>
      </c>
      <c r="AC255" s="120">
        <v>17976.386330000001</v>
      </c>
      <c r="AD255" s="120">
        <v>19594.165850000001</v>
      </c>
      <c r="AE255" s="120">
        <v>19309.998430000003</v>
      </c>
      <c r="AF255" s="120">
        <f t="shared" si="126"/>
        <v>19309.609988000004</v>
      </c>
      <c r="AG255" s="120">
        <f t="shared" si="127"/>
        <v>19453.921075600003</v>
      </c>
      <c r="AH255" s="120">
        <f t="shared" si="128"/>
        <v>19687.093550720005</v>
      </c>
      <c r="AI255" s="120">
        <f ca="1">VLOOKUP(eurostat_totals[[#This Row],[energy carrier EUCalc]],$AE$11:$BI$24,COLUMN()-COLUMN($AD$29),FALSE)*eurostat_totals[[#This Row],[2020 1]]</f>
        <v>19687.093550720005</v>
      </c>
      <c r="AJ255" s="120">
        <f ca="1">VLOOKUP(eurostat_totals[[#This Row],[energy carrier EUCalc]],$AE$11:$BI$24,COLUMN()-COLUMN($AD$29),FALSE)*eurostat_totals[[#This Row],[2020 1]]</f>
        <v>19687.093550720005</v>
      </c>
      <c r="AK255" s="120">
        <f ca="1">VLOOKUP(eurostat_totals[[#This Row],[energy carrier EUCalc]],$AE$11:$BI$24,COLUMN()-COLUMN($AD$29),FALSE)*eurostat_totals[[#This Row],[2020 1]]</f>
        <v>19687.093550720005</v>
      </c>
      <c r="AL255" s="120">
        <f ca="1">VLOOKUP(eurostat_totals[[#This Row],[energy carrier EUCalc]],$AE$11:$BI$24,COLUMN()-COLUMN($AD$29),FALSE)*eurostat_totals[[#This Row],[2020 1]]</f>
        <v>19687.093550720005</v>
      </c>
      <c r="AM255" s="120">
        <f ca="1">VLOOKUP(eurostat_totals[[#This Row],[energy carrier EUCalc]],$AE$11:$BI$24,COLUMN()-COLUMN($AD$29),FALSE)*eurostat_totals[[#This Row],[2020 1]]</f>
        <v>19687.093550720005</v>
      </c>
      <c r="AN255" s="120">
        <f ca="1">VLOOKUP(eurostat_totals[[#This Row],[energy carrier EUCalc]],$AE$11:$BI$24,COLUMN()-COLUMN($AD$29),FALSE)*eurostat_totals[[#This Row],[2020 1]]</f>
        <v>19687.093550720005</v>
      </c>
      <c r="AO255" s="120">
        <f>VLOOKUP(eurostat_totals[[#This Row],[energy carrier EUCalc]],$AE$11:$BI$24,COLUMN()-COLUMN($AD$29),FALSE)*eurostat_totals[[#This Row],[2020 1]]</f>
        <v>19687.093550720005</v>
      </c>
      <c r="AP255" s="120">
        <f ca="1">VLOOKUP(eurostat_totals[[#This Row],[energy carrier EUCalc]],$AE$11:$BI$24,COLUMN()-COLUMN($AD$29),FALSE)*eurostat_totals[[#This Row],[2020 1]]</f>
        <v>19687.093550720005</v>
      </c>
      <c r="AQ255" s="120">
        <f ca="1">VLOOKUP(eurostat_totals[[#This Row],[energy carrier EUCalc]],$AE$11:$BI$24,COLUMN()-COLUMN($AD$29),FALSE)*eurostat_totals[[#This Row],[2020 1]]</f>
        <v>19687.093550720005</v>
      </c>
      <c r="AR255" s="117">
        <f ca="1">VLOOKUP(eurostat_totals[[#This Row],[energy carrier EUCalc]],$AE$11:$BI$24,COLUMN()-COLUMN($AD$29),FALSE)*eurostat_totals[[#This Row],[2020 1]]</f>
        <v>19687.093550720005</v>
      </c>
      <c r="AS255" s="117">
        <f ca="1">VLOOKUP(eurostat_totals[[#This Row],[energy carrier EUCalc]],$AE$11:$BI$24,COLUMN()-COLUMN($AD$29),FALSE)*eurostat_totals[[#This Row],[2020 1]]</f>
        <v>19687.093550720005</v>
      </c>
      <c r="AT255" s="117">
        <f ca="1">VLOOKUP(eurostat_totals[[#This Row],[energy carrier EUCalc]],$AE$11:$BI$24,COLUMN()-COLUMN($AD$29),FALSE)*eurostat_totals[[#This Row],[2020 1]]</f>
        <v>19687.093550720005</v>
      </c>
      <c r="AU255" s="117">
        <f ca="1">VLOOKUP(eurostat_totals[[#This Row],[energy carrier EUCalc]],$AE$11:$BI$24,COLUMN()-COLUMN($AD$29),FALSE)*eurostat_totals[[#This Row],[2020 1]]</f>
        <v>19687.093550720005</v>
      </c>
      <c r="AV255" s="117">
        <f>VLOOKUP(eurostat_totals[[#This Row],[energy carrier EUCalc]],$AE$11:$BI$24,COLUMN()-COLUMN($AD$29),FALSE)*eurostat_totals[[#This Row],[2020 1]]</f>
        <v>19687.093550720005</v>
      </c>
      <c r="AW255" s="117">
        <f ca="1">VLOOKUP(eurostat_totals[[#This Row],[energy carrier EUCalc]],$AE$11:$BI$24,COLUMN()-COLUMN($AD$29),FALSE)*eurostat_totals[[#This Row],[2020 1]]</f>
        <v>19687.093550720005</v>
      </c>
      <c r="AX255" s="117">
        <f ca="1">VLOOKUP(eurostat_totals[[#This Row],[energy carrier EUCalc]],$AE$11:$BI$24,COLUMN()-COLUMN($AD$29),FALSE)*eurostat_totals[[#This Row],[2020 1]]</f>
        <v>19687.093550720005</v>
      </c>
      <c r="AY255" s="117">
        <f ca="1">VLOOKUP(eurostat_totals[[#This Row],[energy carrier EUCalc]],$AE$11:$BI$24,COLUMN()-COLUMN($AD$29),FALSE)*eurostat_totals[[#This Row],[2020 1]]</f>
        <v>19687.093550720005</v>
      </c>
      <c r="AZ255" s="117">
        <f ca="1">VLOOKUP(eurostat_totals[[#This Row],[energy carrier EUCalc]],$AE$11:$BI$24,COLUMN()-COLUMN($AD$29),FALSE)*eurostat_totals[[#This Row],[2020 1]]</f>
        <v>19687.093550720005</v>
      </c>
      <c r="BA255" s="117">
        <f ca="1">VLOOKUP(eurostat_totals[[#This Row],[energy carrier EUCalc]],$AE$11:$BI$24,COLUMN()-COLUMN($AD$29),FALSE)*eurostat_totals[[#This Row],[2020 1]]</f>
        <v>19687.093550720005</v>
      </c>
      <c r="BB255" s="117">
        <f ca="1">VLOOKUP(eurostat_totals[[#This Row],[energy carrier EUCalc]],$AE$11:$BI$24,COLUMN()-COLUMN($AD$29),FALSE)*eurostat_totals[[#This Row],[2020 1]]</f>
        <v>19687.093550720005</v>
      </c>
      <c r="BC255" s="117">
        <f>VLOOKUP(eurostat_totals[[#This Row],[energy carrier EUCalc]],$AE$11:$BI$24,COLUMN()-COLUMN($AD$29),FALSE)*eurostat_totals[[#This Row],[2020 1]]</f>
        <v>19687.093550720005</v>
      </c>
      <c r="BD255" s="117">
        <f ca="1">VLOOKUP(eurostat_totals[[#This Row],[energy carrier EUCalc]],$AE$11:$BI$24,COLUMN()-COLUMN($AD$29),FALSE)*eurostat_totals[[#This Row],[2020 1]]</f>
        <v>19687.093550720005</v>
      </c>
      <c r="BE255" s="117">
        <f ca="1">VLOOKUP(eurostat_totals[[#This Row],[energy carrier EUCalc]],$AE$11:$BI$24,COLUMN()-COLUMN($AD$29),FALSE)*eurostat_totals[[#This Row],[2020 1]]</f>
        <v>19687.093550720005</v>
      </c>
      <c r="BF255" s="117">
        <f ca="1">VLOOKUP(eurostat_totals[[#This Row],[energy carrier EUCalc]],$AE$11:$BI$24,COLUMN()-COLUMN($AD$29),FALSE)*eurostat_totals[[#This Row],[2020 1]]</f>
        <v>19687.093550720005</v>
      </c>
      <c r="BG255" s="117">
        <f ca="1">VLOOKUP(eurostat_totals[[#This Row],[energy carrier EUCalc]],$AE$11:$BI$24,COLUMN()-COLUMN($AD$29),FALSE)*eurostat_totals[[#This Row],[2020 1]]</f>
        <v>19687.093550720005</v>
      </c>
      <c r="BH255" s="117">
        <f ca="1">VLOOKUP(eurostat_totals[[#This Row],[energy carrier EUCalc]],$AE$11:$BI$24,COLUMN()-COLUMN($AD$29),FALSE)*eurostat_totals[[#This Row],[2020 1]]</f>
        <v>19687.093550720005</v>
      </c>
      <c r="BI255" s="117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117" t="str">
        <f t="shared" si="129"/>
        <v>heat-districtFrance</v>
      </c>
      <c r="B256" s="6" t="s">
        <v>60</v>
      </c>
      <c r="C256" t="s">
        <v>3</v>
      </c>
      <c r="D256" s="120">
        <v>0</v>
      </c>
      <c r="E256" s="120">
        <v>0</v>
      </c>
      <c r="F256" s="120">
        <v>0</v>
      </c>
      <c r="G256" s="120">
        <v>0</v>
      </c>
      <c r="H256" s="120">
        <v>0</v>
      </c>
      <c r="I256" s="120">
        <v>0</v>
      </c>
      <c r="J256" s="120">
        <v>0</v>
      </c>
      <c r="K256" s="120">
        <v>0</v>
      </c>
      <c r="L256" s="120">
        <v>0</v>
      </c>
      <c r="M256" s="120">
        <v>0</v>
      </c>
      <c r="N256" s="120">
        <v>0</v>
      </c>
      <c r="O256" s="120">
        <v>0</v>
      </c>
      <c r="P256" s="120">
        <v>0</v>
      </c>
      <c r="Q256" s="120">
        <v>0</v>
      </c>
      <c r="R256" s="120">
        <v>0</v>
      </c>
      <c r="S256" s="120">
        <v>0</v>
      </c>
      <c r="T256" s="120">
        <v>0</v>
      </c>
      <c r="U256" s="120">
        <v>14396.62581</v>
      </c>
      <c r="V256" s="120">
        <v>15823.766370000001</v>
      </c>
      <c r="W256" s="120">
        <v>13872.229110000002</v>
      </c>
      <c r="X256" s="120">
        <v>15139.445540000001</v>
      </c>
      <c r="Y256" s="120">
        <v>12885.028190000001</v>
      </c>
      <c r="Z256" s="120">
        <v>14365.527190000001</v>
      </c>
      <c r="AA256" s="120">
        <v>15527.701460000002</v>
      </c>
      <c r="AB256" s="120">
        <v>12849.149640000001</v>
      </c>
      <c r="AC256" s="120">
        <v>14570.796690000001</v>
      </c>
      <c r="AD256" s="120">
        <v>15546.251310000001</v>
      </c>
      <c r="AE256" s="120">
        <v>15489.392240000001</v>
      </c>
      <c r="AF256" s="120">
        <f t="shared" si="126"/>
        <v>15714.165250000002</v>
      </c>
      <c r="AG256" s="120">
        <f t="shared" si="127"/>
        <v>15751.458008000001</v>
      </c>
      <c r="AH256" s="120">
        <f t="shared" si="128"/>
        <v>16331.919681600002</v>
      </c>
      <c r="AI256" s="120">
        <f ca="1">VLOOKUP(eurostat_totals[[#This Row],[energy carrier EUCalc]],$AE$11:$BI$24,COLUMN()-COLUMN($AD$29),FALSE)*eurostat_totals[[#This Row],[2020 1]]</f>
        <v>16331.919681600002</v>
      </c>
      <c r="AJ256" s="120">
        <f ca="1">VLOOKUP(eurostat_totals[[#This Row],[energy carrier EUCalc]],$AE$11:$BI$24,COLUMN()-COLUMN($AD$29),FALSE)*eurostat_totals[[#This Row],[2020 1]]</f>
        <v>16331.919681600002</v>
      </c>
      <c r="AK256" s="120">
        <f ca="1">VLOOKUP(eurostat_totals[[#This Row],[energy carrier EUCalc]],$AE$11:$BI$24,COLUMN()-COLUMN($AD$29),FALSE)*eurostat_totals[[#This Row],[2020 1]]</f>
        <v>16331.919681600002</v>
      </c>
      <c r="AL256" s="120">
        <f ca="1">VLOOKUP(eurostat_totals[[#This Row],[energy carrier EUCalc]],$AE$11:$BI$24,COLUMN()-COLUMN($AD$29),FALSE)*eurostat_totals[[#This Row],[2020 1]]</f>
        <v>16331.919681600002</v>
      </c>
      <c r="AM256" s="120">
        <f ca="1">VLOOKUP(eurostat_totals[[#This Row],[energy carrier EUCalc]],$AE$11:$BI$24,COLUMN()-COLUMN($AD$29),FALSE)*eurostat_totals[[#This Row],[2020 1]]</f>
        <v>16331.919681600002</v>
      </c>
      <c r="AN256" s="120">
        <f ca="1">VLOOKUP(eurostat_totals[[#This Row],[energy carrier EUCalc]],$AE$11:$BI$24,COLUMN()-COLUMN($AD$29),FALSE)*eurostat_totals[[#This Row],[2020 1]]</f>
        <v>16331.919681600002</v>
      </c>
      <c r="AO256" s="120">
        <f>VLOOKUP(eurostat_totals[[#This Row],[energy carrier EUCalc]],$AE$11:$BI$24,COLUMN()-COLUMN($AD$29),FALSE)*eurostat_totals[[#This Row],[2020 1]]</f>
        <v>16331.919681600002</v>
      </c>
      <c r="AP256" s="120">
        <f ca="1">VLOOKUP(eurostat_totals[[#This Row],[energy carrier EUCalc]],$AE$11:$BI$24,COLUMN()-COLUMN($AD$29),FALSE)*eurostat_totals[[#This Row],[2020 1]]</f>
        <v>16331.919681600002</v>
      </c>
      <c r="AQ256" s="120">
        <f ca="1">VLOOKUP(eurostat_totals[[#This Row],[energy carrier EUCalc]],$AE$11:$BI$24,COLUMN()-COLUMN($AD$29),FALSE)*eurostat_totals[[#This Row],[2020 1]]</f>
        <v>16331.919681600002</v>
      </c>
      <c r="AR256" s="117">
        <f ca="1">VLOOKUP(eurostat_totals[[#This Row],[energy carrier EUCalc]],$AE$11:$BI$24,COLUMN()-COLUMN($AD$29),FALSE)*eurostat_totals[[#This Row],[2020 1]]</f>
        <v>16331.919681600002</v>
      </c>
      <c r="AS256" s="117">
        <f ca="1">VLOOKUP(eurostat_totals[[#This Row],[energy carrier EUCalc]],$AE$11:$BI$24,COLUMN()-COLUMN($AD$29),FALSE)*eurostat_totals[[#This Row],[2020 1]]</f>
        <v>16331.919681600002</v>
      </c>
      <c r="AT256" s="117">
        <f ca="1">VLOOKUP(eurostat_totals[[#This Row],[energy carrier EUCalc]],$AE$11:$BI$24,COLUMN()-COLUMN($AD$29),FALSE)*eurostat_totals[[#This Row],[2020 1]]</f>
        <v>16331.919681600002</v>
      </c>
      <c r="AU256" s="117">
        <f ca="1">VLOOKUP(eurostat_totals[[#This Row],[energy carrier EUCalc]],$AE$11:$BI$24,COLUMN()-COLUMN($AD$29),FALSE)*eurostat_totals[[#This Row],[2020 1]]</f>
        <v>16331.919681600002</v>
      </c>
      <c r="AV256" s="117">
        <f>VLOOKUP(eurostat_totals[[#This Row],[energy carrier EUCalc]],$AE$11:$BI$24,COLUMN()-COLUMN($AD$29),FALSE)*eurostat_totals[[#This Row],[2020 1]]</f>
        <v>16331.919681600002</v>
      </c>
      <c r="AW256" s="117">
        <f ca="1">VLOOKUP(eurostat_totals[[#This Row],[energy carrier EUCalc]],$AE$11:$BI$24,COLUMN()-COLUMN($AD$29),FALSE)*eurostat_totals[[#This Row],[2020 1]]</f>
        <v>16331.919681600002</v>
      </c>
      <c r="AX256" s="117">
        <f ca="1">VLOOKUP(eurostat_totals[[#This Row],[energy carrier EUCalc]],$AE$11:$BI$24,COLUMN()-COLUMN($AD$29),FALSE)*eurostat_totals[[#This Row],[2020 1]]</f>
        <v>16331.919681600002</v>
      </c>
      <c r="AY256" s="117">
        <f ca="1">VLOOKUP(eurostat_totals[[#This Row],[energy carrier EUCalc]],$AE$11:$BI$24,COLUMN()-COLUMN($AD$29),FALSE)*eurostat_totals[[#This Row],[2020 1]]</f>
        <v>16331.919681600002</v>
      </c>
      <c r="AZ256" s="117">
        <f ca="1">VLOOKUP(eurostat_totals[[#This Row],[energy carrier EUCalc]],$AE$11:$BI$24,COLUMN()-COLUMN($AD$29),FALSE)*eurostat_totals[[#This Row],[2020 1]]</f>
        <v>16331.919681600002</v>
      </c>
      <c r="BA256" s="117">
        <f ca="1">VLOOKUP(eurostat_totals[[#This Row],[energy carrier EUCalc]],$AE$11:$BI$24,COLUMN()-COLUMN($AD$29),FALSE)*eurostat_totals[[#This Row],[2020 1]]</f>
        <v>16331.919681600002</v>
      </c>
      <c r="BB256" s="117">
        <f ca="1">VLOOKUP(eurostat_totals[[#This Row],[energy carrier EUCalc]],$AE$11:$BI$24,COLUMN()-COLUMN($AD$29),FALSE)*eurostat_totals[[#This Row],[2020 1]]</f>
        <v>16331.919681600002</v>
      </c>
      <c r="BC256" s="117">
        <f>VLOOKUP(eurostat_totals[[#This Row],[energy carrier EUCalc]],$AE$11:$BI$24,COLUMN()-COLUMN($AD$29),FALSE)*eurostat_totals[[#This Row],[2020 1]]</f>
        <v>16331.919681600002</v>
      </c>
      <c r="BD256" s="117">
        <f ca="1">VLOOKUP(eurostat_totals[[#This Row],[energy carrier EUCalc]],$AE$11:$BI$24,COLUMN()-COLUMN($AD$29),FALSE)*eurostat_totals[[#This Row],[2020 1]]</f>
        <v>16331.919681600002</v>
      </c>
      <c r="BE256" s="117">
        <f ca="1">VLOOKUP(eurostat_totals[[#This Row],[energy carrier EUCalc]],$AE$11:$BI$24,COLUMN()-COLUMN($AD$29),FALSE)*eurostat_totals[[#This Row],[2020 1]]</f>
        <v>16331.919681600002</v>
      </c>
      <c r="BF256" s="117">
        <f ca="1">VLOOKUP(eurostat_totals[[#This Row],[energy carrier EUCalc]],$AE$11:$BI$24,COLUMN()-COLUMN($AD$29),FALSE)*eurostat_totals[[#This Row],[2020 1]]</f>
        <v>16331.919681600002</v>
      </c>
      <c r="BG256" s="117">
        <f ca="1">VLOOKUP(eurostat_totals[[#This Row],[energy carrier EUCalc]],$AE$11:$BI$24,COLUMN()-COLUMN($AD$29),FALSE)*eurostat_totals[[#This Row],[2020 1]]</f>
        <v>16331.919681600002</v>
      </c>
      <c r="BH256" s="117">
        <f ca="1">VLOOKUP(eurostat_totals[[#This Row],[energy carrier EUCalc]],$AE$11:$BI$24,COLUMN()-COLUMN($AD$29),FALSE)*eurostat_totals[[#This Row],[2020 1]]</f>
        <v>16331.919681600002</v>
      </c>
      <c r="BI256" s="117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117" t="str">
        <f t="shared" si="129"/>
        <v>heat-districtGermany</v>
      </c>
      <c r="B257" s="6" t="s">
        <v>60</v>
      </c>
      <c r="C257" t="s">
        <v>2</v>
      </c>
      <c r="D257" s="120">
        <v>78406.947920000006</v>
      </c>
      <c r="E257" s="120">
        <v>81272.777630000011</v>
      </c>
      <c r="F257" s="120">
        <v>79676.943920000005</v>
      </c>
      <c r="G257" s="120">
        <v>79652.497659999994</v>
      </c>
      <c r="H257" s="120">
        <v>77486.107780000006</v>
      </c>
      <c r="I257" s="120">
        <v>82166.671060000008</v>
      </c>
      <c r="J257" s="120">
        <v>85139.717740000007</v>
      </c>
      <c r="K257" s="120">
        <v>81578.89086</v>
      </c>
      <c r="L257" s="120">
        <v>84203.886530000003</v>
      </c>
      <c r="M257" s="120">
        <v>82864.726920000001</v>
      </c>
      <c r="N257" s="120">
        <v>68967.772430000012</v>
      </c>
      <c r="O257" s="120">
        <v>70080.554090000005</v>
      </c>
      <c r="P257" s="120">
        <v>69032.225890000016</v>
      </c>
      <c r="Q257" s="120">
        <v>58674.443220000001</v>
      </c>
      <c r="R257" s="120">
        <v>63574.162220000006</v>
      </c>
      <c r="S257" s="120">
        <v>62048.608600000007</v>
      </c>
      <c r="T257" s="120">
        <v>55869.717530000002</v>
      </c>
      <c r="U257" s="120">
        <v>51049.722180000004</v>
      </c>
      <c r="V257" s="120">
        <v>51295.557119999998</v>
      </c>
      <c r="W257" s="120">
        <v>49011.390229999997</v>
      </c>
      <c r="X257" s="120">
        <v>52467.77971000001</v>
      </c>
      <c r="Y257" s="120">
        <v>45651.948430000004</v>
      </c>
      <c r="Z257" s="120">
        <v>39264.450050000007</v>
      </c>
      <c r="AA257" s="120">
        <v>51246.106360000005</v>
      </c>
      <c r="AB257" s="120">
        <v>42595.002930000002</v>
      </c>
      <c r="AC257" s="120">
        <v>47334.448900000003</v>
      </c>
      <c r="AD257" s="120">
        <v>51401.111000000004</v>
      </c>
      <c r="AE257" s="120">
        <v>51534.169829999999</v>
      </c>
      <c r="AF257" s="120">
        <f t="shared" si="126"/>
        <v>53988.113785999994</v>
      </c>
      <c r="AG257" s="120">
        <f t="shared" si="127"/>
        <v>54536.515271199991</v>
      </c>
      <c r="AH257" s="120">
        <f t="shared" si="128"/>
        <v>56924.81773943999</v>
      </c>
      <c r="AI257" s="120">
        <f ca="1">VLOOKUP(eurostat_totals[[#This Row],[energy carrier EUCalc]],$AE$11:$BI$24,COLUMN()-COLUMN($AD$29),FALSE)*eurostat_totals[[#This Row],[2020 1]]</f>
        <v>56924.81773943999</v>
      </c>
      <c r="AJ257" s="120">
        <f ca="1">VLOOKUP(eurostat_totals[[#This Row],[energy carrier EUCalc]],$AE$11:$BI$24,COLUMN()-COLUMN($AD$29),FALSE)*eurostat_totals[[#This Row],[2020 1]]</f>
        <v>56924.81773943999</v>
      </c>
      <c r="AK257" s="120">
        <f ca="1">VLOOKUP(eurostat_totals[[#This Row],[energy carrier EUCalc]],$AE$11:$BI$24,COLUMN()-COLUMN($AD$29),FALSE)*eurostat_totals[[#This Row],[2020 1]]</f>
        <v>56924.81773943999</v>
      </c>
      <c r="AL257" s="120">
        <f ca="1">VLOOKUP(eurostat_totals[[#This Row],[energy carrier EUCalc]],$AE$11:$BI$24,COLUMN()-COLUMN($AD$29),FALSE)*eurostat_totals[[#This Row],[2020 1]]</f>
        <v>56924.81773943999</v>
      </c>
      <c r="AM257" s="120">
        <f ca="1">VLOOKUP(eurostat_totals[[#This Row],[energy carrier EUCalc]],$AE$11:$BI$24,COLUMN()-COLUMN($AD$29),FALSE)*eurostat_totals[[#This Row],[2020 1]]</f>
        <v>56924.81773943999</v>
      </c>
      <c r="AN257" s="120">
        <f ca="1">VLOOKUP(eurostat_totals[[#This Row],[energy carrier EUCalc]],$AE$11:$BI$24,COLUMN()-COLUMN($AD$29),FALSE)*eurostat_totals[[#This Row],[2020 1]]</f>
        <v>56924.81773943999</v>
      </c>
      <c r="AO257" s="120">
        <f>VLOOKUP(eurostat_totals[[#This Row],[energy carrier EUCalc]],$AE$11:$BI$24,COLUMN()-COLUMN($AD$29),FALSE)*eurostat_totals[[#This Row],[2020 1]]</f>
        <v>56924.81773943999</v>
      </c>
      <c r="AP257" s="120">
        <f ca="1">VLOOKUP(eurostat_totals[[#This Row],[energy carrier EUCalc]],$AE$11:$BI$24,COLUMN()-COLUMN($AD$29),FALSE)*eurostat_totals[[#This Row],[2020 1]]</f>
        <v>56924.81773943999</v>
      </c>
      <c r="AQ257" s="120">
        <f ca="1">VLOOKUP(eurostat_totals[[#This Row],[energy carrier EUCalc]],$AE$11:$BI$24,COLUMN()-COLUMN($AD$29),FALSE)*eurostat_totals[[#This Row],[2020 1]]</f>
        <v>56924.81773943999</v>
      </c>
      <c r="AR257" s="117">
        <f ca="1">VLOOKUP(eurostat_totals[[#This Row],[energy carrier EUCalc]],$AE$11:$BI$24,COLUMN()-COLUMN($AD$29),FALSE)*eurostat_totals[[#This Row],[2020 1]]</f>
        <v>56924.81773943999</v>
      </c>
      <c r="AS257" s="117">
        <f ca="1">VLOOKUP(eurostat_totals[[#This Row],[energy carrier EUCalc]],$AE$11:$BI$24,COLUMN()-COLUMN($AD$29),FALSE)*eurostat_totals[[#This Row],[2020 1]]</f>
        <v>56924.81773943999</v>
      </c>
      <c r="AT257" s="117">
        <f ca="1">VLOOKUP(eurostat_totals[[#This Row],[energy carrier EUCalc]],$AE$11:$BI$24,COLUMN()-COLUMN($AD$29),FALSE)*eurostat_totals[[#This Row],[2020 1]]</f>
        <v>56924.81773943999</v>
      </c>
      <c r="AU257" s="117">
        <f ca="1">VLOOKUP(eurostat_totals[[#This Row],[energy carrier EUCalc]],$AE$11:$BI$24,COLUMN()-COLUMN($AD$29),FALSE)*eurostat_totals[[#This Row],[2020 1]]</f>
        <v>56924.81773943999</v>
      </c>
      <c r="AV257" s="117">
        <f>VLOOKUP(eurostat_totals[[#This Row],[energy carrier EUCalc]],$AE$11:$BI$24,COLUMN()-COLUMN($AD$29),FALSE)*eurostat_totals[[#This Row],[2020 1]]</f>
        <v>56924.81773943999</v>
      </c>
      <c r="AW257" s="117">
        <f ca="1">VLOOKUP(eurostat_totals[[#This Row],[energy carrier EUCalc]],$AE$11:$BI$24,COLUMN()-COLUMN($AD$29),FALSE)*eurostat_totals[[#This Row],[2020 1]]</f>
        <v>56924.81773943999</v>
      </c>
      <c r="AX257" s="117">
        <f ca="1">VLOOKUP(eurostat_totals[[#This Row],[energy carrier EUCalc]],$AE$11:$BI$24,COLUMN()-COLUMN($AD$29),FALSE)*eurostat_totals[[#This Row],[2020 1]]</f>
        <v>56924.81773943999</v>
      </c>
      <c r="AY257" s="117">
        <f ca="1">VLOOKUP(eurostat_totals[[#This Row],[energy carrier EUCalc]],$AE$11:$BI$24,COLUMN()-COLUMN($AD$29),FALSE)*eurostat_totals[[#This Row],[2020 1]]</f>
        <v>56924.81773943999</v>
      </c>
      <c r="AZ257" s="117">
        <f ca="1">VLOOKUP(eurostat_totals[[#This Row],[energy carrier EUCalc]],$AE$11:$BI$24,COLUMN()-COLUMN($AD$29),FALSE)*eurostat_totals[[#This Row],[2020 1]]</f>
        <v>56924.81773943999</v>
      </c>
      <c r="BA257" s="117">
        <f ca="1">VLOOKUP(eurostat_totals[[#This Row],[energy carrier EUCalc]],$AE$11:$BI$24,COLUMN()-COLUMN($AD$29),FALSE)*eurostat_totals[[#This Row],[2020 1]]</f>
        <v>56924.81773943999</v>
      </c>
      <c r="BB257" s="117">
        <f ca="1">VLOOKUP(eurostat_totals[[#This Row],[energy carrier EUCalc]],$AE$11:$BI$24,COLUMN()-COLUMN($AD$29),FALSE)*eurostat_totals[[#This Row],[2020 1]]</f>
        <v>56924.81773943999</v>
      </c>
      <c r="BC257" s="117">
        <f>VLOOKUP(eurostat_totals[[#This Row],[energy carrier EUCalc]],$AE$11:$BI$24,COLUMN()-COLUMN($AD$29),FALSE)*eurostat_totals[[#This Row],[2020 1]]</f>
        <v>56924.81773943999</v>
      </c>
      <c r="BD257" s="117">
        <f ca="1">VLOOKUP(eurostat_totals[[#This Row],[energy carrier EUCalc]],$AE$11:$BI$24,COLUMN()-COLUMN($AD$29),FALSE)*eurostat_totals[[#This Row],[2020 1]]</f>
        <v>56924.81773943999</v>
      </c>
      <c r="BE257" s="117">
        <f ca="1">VLOOKUP(eurostat_totals[[#This Row],[energy carrier EUCalc]],$AE$11:$BI$24,COLUMN()-COLUMN($AD$29),FALSE)*eurostat_totals[[#This Row],[2020 1]]</f>
        <v>56924.81773943999</v>
      </c>
      <c r="BF257" s="117">
        <f ca="1">VLOOKUP(eurostat_totals[[#This Row],[energy carrier EUCalc]],$AE$11:$BI$24,COLUMN()-COLUMN($AD$29),FALSE)*eurostat_totals[[#This Row],[2020 1]]</f>
        <v>56924.81773943999</v>
      </c>
      <c r="BG257" s="117">
        <f ca="1">VLOOKUP(eurostat_totals[[#This Row],[energy carrier EUCalc]],$AE$11:$BI$24,COLUMN()-COLUMN($AD$29),FALSE)*eurostat_totals[[#This Row],[2020 1]]</f>
        <v>56924.81773943999</v>
      </c>
      <c r="BH257" s="117">
        <f ca="1">VLOOKUP(eurostat_totals[[#This Row],[energy carrier EUCalc]],$AE$11:$BI$24,COLUMN()-COLUMN($AD$29),FALSE)*eurostat_totals[[#This Row],[2020 1]]</f>
        <v>56924.81773943999</v>
      </c>
      <c r="BI257" s="117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117" t="str">
        <f t="shared" si="129"/>
        <v>heat-districtGreece</v>
      </c>
      <c r="B258" s="6" t="s">
        <v>60</v>
      </c>
      <c r="C258" t="s">
        <v>16</v>
      </c>
      <c r="D258" s="120">
        <v>0</v>
      </c>
      <c r="E258" s="120">
        <v>0</v>
      </c>
      <c r="F258" s="120">
        <v>0</v>
      </c>
      <c r="G258" s="120">
        <v>0</v>
      </c>
      <c r="H258" s="120">
        <v>0</v>
      </c>
      <c r="I258" s="120">
        <v>0</v>
      </c>
      <c r="J258" s="120">
        <v>0</v>
      </c>
      <c r="K258" s="120">
        <v>286.66787000000005</v>
      </c>
      <c r="L258" s="120">
        <v>291.38965000000002</v>
      </c>
      <c r="M258" s="120">
        <v>306.39235000000002</v>
      </c>
      <c r="N258" s="120">
        <v>326.11683000000005</v>
      </c>
      <c r="O258" s="120">
        <v>326.66344000000004</v>
      </c>
      <c r="P258" s="120">
        <v>320.27857000000006</v>
      </c>
      <c r="Q258" s="120">
        <v>536.10811000000001</v>
      </c>
      <c r="R258" s="120">
        <v>504.71874000000008</v>
      </c>
      <c r="S258" s="120">
        <v>569.17219999999998</v>
      </c>
      <c r="T258" s="120">
        <v>652.50115000000005</v>
      </c>
      <c r="U258" s="120">
        <v>482.50544000000002</v>
      </c>
      <c r="V258" s="120">
        <v>510.27787999999998</v>
      </c>
      <c r="W258" s="120">
        <v>569.43969000000004</v>
      </c>
      <c r="X258" s="120">
        <v>539.16680000000008</v>
      </c>
      <c r="Y258" s="120">
        <v>626.67092000000002</v>
      </c>
      <c r="Z258" s="120">
        <v>524.16410000000008</v>
      </c>
      <c r="AA258" s="120">
        <v>482.77293000000009</v>
      </c>
      <c r="AB258" s="120">
        <v>575.83618999999999</v>
      </c>
      <c r="AC258" s="120">
        <v>581.38370000000009</v>
      </c>
      <c r="AD258" s="120">
        <v>592.78110000000004</v>
      </c>
      <c r="AE258" s="120">
        <v>593.74639000000002</v>
      </c>
      <c r="AF258" s="120">
        <f t="shared" si="126"/>
        <v>607.66284800000005</v>
      </c>
      <c r="AG258" s="120">
        <f t="shared" si="127"/>
        <v>632.64083160000007</v>
      </c>
      <c r="AH258" s="120">
        <f t="shared" si="128"/>
        <v>644.00175992000004</v>
      </c>
      <c r="AI258" s="120">
        <f ca="1">VLOOKUP(eurostat_totals[[#This Row],[energy carrier EUCalc]],$AE$11:$BI$24,COLUMN()-COLUMN($AD$29),FALSE)*eurostat_totals[[#This Row],[2020 1]]</f>
        <v>644.00175992000004</v>
      </c>
      <c r="AJ258" s="120">
        <f ca="1">VLOOKUP(eurostat_totals[[#This Row],[energy carrier EUCalc]],$AE$11:$BI$24,COLUMN()-COLUMN($AD$29),FALSE)*eurostat_totals[[#This Row],[2020 1]]</f>
        <v>644.00175992000004</v>
      </c>
      <c r="AK258" s="120">
        <f ca="1">VLOOKUP(eurostat_totals[[#This Row],[energy carrier EUCalc]],$AE$11:$BI$24,COLUMN()-COLUMN($AD$29),FALSE)*eurostat_totals[[#This Row],[2020 1]]</f>
        <v>644.00175992000004</v>
      </c>
      <c r="AL258" s="120">
        <f ca="1">VLOOKUP(eurostat_totals[[#This Row],[energy carrier EUCalc]],$AE$11:$BI$24,COLUMN()-COLUMN($AD$29),FALSE)*eurostat_totals[[#This Row],[2020 1]]</f>
        <v>644.00175992000004</v>
      </c>
      <c r="AM258" s="120">
        <f ca="1">VLOOKUP(eurostat_totals[[#This Row],[energy carrier EUCalc]],$AE$11:$BI$24,COLUMN()-COLUMN($AD$29),FALSE)*eurostat_totals[[#This Row],[2020 1]]</f>
        <v>644.00175992000004</v>
      </c>
      <c r="AN258" s="120">
        <f ca="1">VLOOKUP(eurostat_totals[[#This Row],[energy carrier EUCalc]],$AE$11:$BI$24,COLUMN()-COLUMN($AD$29),FALSE)*eurostat_totals[[#This Row],[2020 1]]</f>
        <v>644.00175992000004</v>
      </c>
      <c r="AO258" s="120">
        <f>VLOOKUP(eurostat_totals[[#This Row],[energy carrier EUCalc]],$AE$11:$BI$24,COLUMN()-COLUMN($AD$29),FALSE)*eurostat_totals[[#This Row],[2020 1]]</f>
        <v>644.00175992000004</v>
      </c>
      <c r="AP258" s="120">
        <f ca="1">VLOOKUP(eurostat_totals[[#This Row],[energy carrier EUCalc]],$AE$11:$BI$24,COLUMN()-COLUMN($AD$29),FALSE)*eurostat_totals[[#This Row],[2020 1]]</f>
        <v>644.00175992000004</v>
      </c>
      <c r="AQ258" s="120">
        <f ca="1">VLOOKUP(eurostat_totals[[#This Row],[energy carrier EUCalc]],$AE$11:$BI$24,COLUMN()-COLUMN($AD$29),FALSE)*eurostat_totals[[#This Row],[2020 1]]</f>
        <v>644.00175992000004</v>
      </c>
      <c r="AR258" s="117">
        <f ca="1">VLOOKUP(eurostat_totals[[#This Row],[energy carrier EUCalc]],$AE$11:$BI$24,COLUMN()-COLUMN($AD$29),FALSE)*eurostat_totals[[#This Row],[2020 1]]</f>
        <v>644.00175992000004</v>
      </c>
      <c r="AS258" s="117">
        <f ca="1">VLOOKUP(eurostat_totals[[#This Row],[energy carrier EUCalc]],$AE$11:$BI$24,COLUMN()-COLUMN($AD$29),FALSE)*eurostat_totals[[#This Row],[2020 1]]</f>
        <v>644.00175992000004</v>
      </c>
      <c r="AT258" s="117">
        <f ca="1">VLOOKUP(eurostat_totals[[#This Row],[energy carrier EUCalc]],$AE$11:$BI$24,COLUMN()-COLUMN($AD$29),FALSE)*eurostat_totals[[#This Row],[2020 1]]</f>
        <v>644.00175992000004</v>
      </c>
      <c r="AU258" s="117">
        <f ca="1">VLOOKUP(eurostat_totals[[#This Row],[energy carrier EUCalc]],$AE$11:$BI$24,COLUMN()-COLUMN($AD$29),FALSE)*eurostat_totals[[#This Row],[2020 1]]</f>
        <v>644.00175992000004</v>
      </c>
      <c r="AV258" s="117">
        <f>VLOOKUP(eurostat_totals[[#This Row],[energy carrier EUCalc]],$AE$11:$BI$24,COLUMN()-COLUMN($AD$29),FALSE)*eurostat_totals[[#This Row],[2020 1]]</f>
        <v>644.00175992000004</v>
      </c>
      <c r="AW258" s="117">
        <f ca="1">VLOOKUP(eurostat_totals[[#This Row],[energy carrier EUCalc]],$AE$11:$BI$24,COLUMN()-COLUMN($AD$29),FALSE)*eurostat_totals[[#This Row],[2020 1]]</f>
        <v>644.00175992000004</v>
      </c>
      <c r="AX258" s="117">
        <f ca="1">VLOOKUP(eurostat_totals[[#This Row],[energy carrier EUCalc]],$AE$11:$BI$24,COLUMN()-COLUMN($AD$29),FALSE)*eurostat_totals[[#This Row],[2020 1]]</f>
        <v>644.00175992000004</v>
      </c>
      <c r="AY258" s="117">
        <f ca="1">VLOOKUP(eurostat_totals[[#This Row],[energy carrier EUCalc]],$AE$11:$BI$24,COLUMN()-COLUMN($AD$29),FALSE)*eurostat_totals[[#This Row],[2020 1]]</f>
        <v>644.00175992000004</v>
      </c>
      <c r="AZ258" s="117">
        <f ca="1">VLOOKUP(eurostat_totals[[#This Row],[energy carrier EUCalc]],$AE$11:$BI$24,COLUMN()-COLUMN($AD$29),FALSE)*eurostat_totals[[#This Row],[2020 1]]</f>
        <v>644.00175992000004</v>
      </c>
      <c r="BA258" s="117">
        <f ca="1">VLOOKUP(eurostat_totals[[#This Row],[energy carrier EUCalc]],$AE$11:$BI$24,COLUMN()-COLUMN($AD$29),FALSE)*eurostat_totals[[#This Row],[2020 1]]</f>
        <v>644.00175992000004</v>
      </c>
      <c r="BB258" s="117">
        <f ca="1">VLOOKUP(eurostat_totals[[#This Row],[energy carrier EUCalc]],$AE$11:$BI$24,COLUMN()-COLUMN($AD$29),FALSE)*eurostat_totals[[#This Row],[2020 1]]</f>
        <v>644.00175992000004</v>
      </c>
      <c r="BC258" s="117">
        <f>VLOOKUP(eurostat_totals[[#This Row],[energy carrier EUCalc]],$AE$11:$BI$24,COLUMN()-COLUMN($AD$29),FALSE)*eurostat_totals[[#This Row],[2020 1]]</f>
        <v>644.00175992000004</v>
      </c>
      <c r="BD258" s="117">
        <f ca="1">VLOOKUP(eurostat_totals[[#This Row],[energy carrier EUCalc]],$AE$11:$BI$24,COLUMN()-COLUMN($AD$29),FALSE)*eurostat_totals[[#This Row],[2020 1]]</f>
        <v>644.00175992000004</v>
      </c>
      <c r="BE258" s="117">
        <f ca="1">VLOOKUP(eurostat_totals[[#This Row],[energy carrier EUCalc]],$AE$11:$BI$24,COLUMN()-COLUMN($AD$29),FALSE)*eurostat_totals[[#This Row],[2020 1]]</f>
        <v>644.00175992000004</v>
      </c>
      <c r="BF258" s="117">
        <f ca="1">VLOOKUP(eurostat_totals[[#This Row],[energy carrier EUCalc]],$AE$11:$BI$24,COLUMN()-COLUMN($AD$29),FALSE)*eurostat_totals[[#This Row],[2020 1]]</f>
        <v>644.00175992000004</v>
      </c>
      <c r="BG258" s="117">
        <f ca="1">VLOOKUP(eurostat_totals[[#This Row],[energy carrier EUCalc]],$AE$11:$BI$24,COLUMN()-COLUMN($AD$29),FALSE)*eurostat_totals[[#This Row],[2020 1]]</f>
        <v>644.00175992000004</v>
      </c>
      <c r="BH258" s="117">
        <f ca="1">VLOOKUP(eurostat_totals[[#This Row],[energy carrier EUCalc]],$AE$11:$BI$24,COLUMN()-COLUMN($AD$29),FALSE)*eurostat_totals[[#This Row],[2020 1]]</f>
        <v>644.00175992000004</v>
      </c>
      <c r="BI258" s="117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117" t="str">
        <f t="shared" si="129"/>
        <v>heat-districtHungary</v>
      </c>
      <c r="B259" s="6" t="s">
        <v>60</v>
      </c>
      <c r="C259" t="s">
        <v>15</v>
      </c>
      <c r="D259" s="120">
        <v>9655.0050300000003</v>
      </c>
      <c r="E259" s="120">
        <v>9770.2815900000005</v>
      </c>
      <c r="F259" s="120">
        <v>9100.8355300000003</v>
      </c>
      <c r="G259" s="120">
        <v>8427.7725399999999</v>
      </c>
      <c r="H259" s="120">
        <v>7326.9465200000004</v>
      </c>
      <c r="I259" s="120">
        <v>9036.1145800000013</v>
      </c>
      <c r="J259" s="120">
        <v>9162.7769100000005</v>
      </c>
      <c r="K259" s="120">
        <v>8403.8845200000014</v>
      </c>
      <c r="L259" s="120">
        <v>8801.9445300000007</v>
      </c>
      <c r="M259" s="120">
        <v>8629.9949800000013</v>
      </c>
      <c r="N259" s="120">
        <v>7766.9443100000008</v>
      </c>
      <c r="O259" s="120">
        <v>8693.6110800000006</v>
      </c>
      <c r="P259" s="120">
        <v>7060.8288599999996</v>
      </c>
      <c r="Q259" s="120">
        <v>7417.77682</v>
      </c>
      <c r="R259" s="120">
        <v>7830.0021700000007</v>
      </c>
      <c r="S259" s="120">
        <v>8177.7740600000006</v>
      </c>
      <c r="T259" s="120">
        <v>7718.6100300000007</v>
      </c>
      <c r="U259" s="120">
        <v>7220.8344000000006</v>
      </c>
      <c r="V259" s="120">
        <v>6446.3927000000003</v>
      </c>
      <c r="W259" s="120">
        <v>6272.5009399999999</v>
      </c>
      <c r="X259" s="120">
        <v>6625.2737300000008</v>
      </c>
      <c r="Y259" s="120">
        <v>6149.7230300000001</v>
      </c>
      <c r="Z259" s="120">
        <v>6249.1711600000008</v>
      </c>
      <c r="AA259" s="120">
        <v>6085.2812000000004</v>
      </c>
      <c r="AB259" s="120">
        <v>5040.2791800000005</v>
      </c>
      <c r="AC259" s="120">
        <v>5444.7240600000005</v>
      </c>
      <c r="AD259" s="120">
        <v>5710.5509700000002</v>
      </c>
      <c r="AE259" s="120">
        <v>5799.4390599999997</v>
      </c>
      <c r="AF259" s="120">
        <f t="shared" si="126"/>
        <v>5709.4926399999995</v>
      </c>
      <c r="AG259" s="120">
        <f t="shared" si="127"/>
        <v>5634.3349279999993</v>
      </c>
      <c r="AH259" s="120">
        <f t="shared" si="128"/>
        <v>5753.1460775999994</v>
      </c>
      <c r="AI259" s="120">
        <f ca="1">VLOOKUP(eurostat_totals[[#This Row],[energy carrier EUCalc]],$AE$11:$BI$24,COLUMN()-COLUMN($AD$29),FALSE)*eurostat_totals[[#This Row],[2020 1]]</f>
        <v>5753.1460775999994</v>
      </c>
      <c r="AJ259" s="120">
        <f ca="1">VLOOKUP(eurostat_totals[[#This Row],[energy carrier EUCalc]],$AE$11:$BI$24,COLUMN()-COLUMN($AD$29),FALSE)*eurostat_totals[[#This Row],[2020 1]]</f>
        <v>5753.1460775999994</v>
      </c>
      <c r="AK259" s="120">
        <f ca="1">VLOOKUP(eurostat_totals[[#This Row],[energy carrier EUCalc]],$AE$11:$BI$24,COLUMN()-COLUMN($AD$29),FALSE)*eurostat_totals[[#This Row],[2020 1]]</f>
        <v>5753.1460775999994</v>
      </c>
      <c r="AL259" s="120">
        <f ca="1">VLOOKUP(eurostat_totals[[#This Row],[energy carrier EUCalc]],$AE$11:$BI$24,COLUMN()-COLUMN($AD$29),FALSE)*eurostat_totals[[#This Row],[2020 1]]</f>
        <v>5753.1460775999994</v>
      </c>
      <c r="AM259" s="120">
        <f ca="1">VLOOKUP(eurostat_totals[[#This Row],[energy carrier EUCalc]],$AE$11:$BI$24,COLUMN()-COLUMN($AD$29),FALSE)*eurostat_totals[[#This Row],[2020 1]]</f>
        <v>5753.1460775999994</v>
      </c>
      <c r="AN259" s="120">
        <f ca="1">VLOOKUP(eurostat_totals[[#This Row],[energy carrier EUCalc]],$AE$11:$BI$24,COLUMN()-COLUMN($AD$29),FALSE)*eurostat_totals[[#This Row],[2020 1]]</f>
        <v>5753.1460775999994</v>
      </c>
      <c r="AO259" s="120">
        <f>VLOOKUP(eurostat_totals[[#This Row],[energy carrier EUCalc]],$AE$11:$BI$24,COLUMN()-COLUMN($AD$29),FALSE)*eurostat_totals[[#This Row],[2020 1]]</f>
        <v>5753.1460775999994</v>
      </c>
      <c r="AP259" s="120">
        <f ca="1">VLOOKUP(eurostat_totals[[#This Row],[energy carrier EUCalc]],$AE$11:$BI$24,COLUMN()-COLUMN($AD$29),FALSE)*eurostat_totals[[#This Row],[2020 1]]</f>
        <v>5753.1460775999994</v>
      </c>
      <c r="AQ259" s="120">
        <f ca="1">VLOOKUP(eurostat_totals[[#This Row],[energy carrier EUCalc]],$AE$11:$BI$24,COLUMN()-COLUMN($AD$29),FALSE)*eurostat_totals[[#This Row],[2020 1]]</f>
        <v>5753.1460775999994</v>
      </c>
      <c r="AR259" s="117">
        <f ca="1">VLOOKUP(eurostat_totals[[#This Row],[energy carrier EUCalc]],$AE$11:$BI$24,COLUMN()-COLUMN($AD$29),FALSE)*eurostat_totals[[#This Row],[2020 1]]</f>
        <v>5753.1460775999994</v>
      </c>
      <c r="AS259" s="117">
        <f ca="1">VLOOKUP(eurostat_totals[[#This Row],[energy carrier EUCalc]],$AE$11:$BI$24,COLUMN()-COLUMN($AD$29),FALSE)*eurostat_totals[[#This Row],[2020 1]]</f>
        <v>5753.1460775999994</v>
      </c>
      <c r="AT259" s="117">
        <f ca="1">VLOOKUP(eurostat_totals[[#This Row],[energy carrier EUCalc]],$AE$11:$BI$24,COLUMN()-COLUMN($AD$29),FALSE)*eurostat_totals[[#This Row],[2020 1]]</f>
        <v>5753.1460775999994</v>
      </c>
      <c r="AU259" s="117">
        <f ca="1">VLOOKUP(eurostat_totals[[#This Row],[energy carrier EUCalc]],$AE$11:$BI$24,COLUMN()-COLUMN($AD$29),FALSE)*eurostat_totals[[#This Row],[2020 1]]</f>
        <v>5753.1460775999994</v>
      </c>
      <c r="AV259" s="117">
        <f>VLOOKUP(eurostat_totals[[#This Row],[energy carrier EUCalc]],$AE$11:$BI$24,COLUMN()-COLUMN($AD$29),FALSE)*eurostat_totals[[#This Row],[2020 1]]</f>
        <v>5753.1460775999994</v>
      </c>
      <c r="AW259" s="117">
        <f ca="1">VLOOKUP(eurostat_totals[[#This Row],[energy carrier EUCalc]],$AE$11:$BI$24,COLUMN()-COLUMN($AD$29),FALSE)*eurostat_totals[[#This Row],[2020 1]]</f>
        <v>5753.1460775999994</v>
      </c>
      <c r="AX259" s="117">
        <f ca="1">VLOOKUP(eurostat_totals[[#This Row],[energy carrier EUCalc]],$AE$11:$BI$24,COLUMN()-COLUMN($AD$29),FALSE)*eurostat_totals[[#This Row],[2020 1]]</f>
        <v>5753.1460775999994</v>
      </c>
      <c r="AY259" s="117">
        <f ca="1">VLOOKUP(eurostat_totals[[#This Row],[energy carrier EUCalc]],$AE$11:$BI$24,COLUMN()-COLUMN($AD$29),FALSE)*eurostat_totals[[#This Row],[2020 1]]</f>
        <v>5753.1460775999994</v>
      </c>
      <c r="AZ259" s="117">
        <f ca="1">VLOOKUP(eurostat_totals[[#This Row],[energy carrier EUCalc]],$AE$11:$BI$24,COLUMN()-COLUMN($AD$29),FALSE)*eurostat_totals[[#This Row],[2020 1]]</f>
        <v>5753.1460775999994</v>
      </c>
      <c r="BA259" s="117">
        <f ca="1">VLOOKUP(eurostat_totals[[#This Row],[energy carrier EUCalc]],$AE$11:$BI$24,COLUMN()-COLUMN($AD$29),FALSE)*eurostat_totals[[#This Row],[2020 1]]</f>
        <v>5753.1460775999994</v>
      </c>
      <c r="BB259" s="117">
        <f ca="1">VLOOKUP(eurostat_totals[[#This Row],[energy carrier EUCalc]],$AE$11:$BI$24,COLUMN()-COLUMN($AD$29),FALSE)*eurostat_totals[[#This Row],[2020 1]]</f>
        <v>5753.1460775999994</v>
      </c>
      <c r="BC259" s="117">
        <f>VLOOKUP(eurostat_totals[[#This Row],[energy carrier EUCalc]],$AE$11:$BI$24,COLUMN()-COLUMN($AD$29),FALSE)*eurostat_totals[[#This Row],[2020 1]]</f>
        <v>5753.1460775999994</v>
      </c>
      <c r="BD259" s="117">
        <f ca="1">VLOOKUP(eurostat_totals[[#This Row],[energy carrier EUCalc]],$AE$11:$BI$24,COLUMN()-COLUMN($AD$29),FALSE)*eurostat_totals[[#This Row],[2020 1]]</f>
        <v>5753.1460775999994</v>
      </c>
      <c r="BE259" s="117">
        <f ca="1">VLOOKUP(eurostat_totals[[#This Row],[energy carrier EUCalc]],$AE$11:$BI$24,COLUMN()-COLUMN($AD$29),FALSE)*eurostat_totals[[#This Row],[2020 1]]</f>
        <v>5753.1460775999994</v>
      </c>
      <c r="BF259" s="117">
        <f ca="1">VLOOKUP(eurostat_totals[[#This Row],[energy carrier EUCalc]],$AE$11:$BI$24,COLUMN()-COLUMN($AD$29),FALSE)*eurostat_totals[[#This Row],[2020 1]]</f>
        <v>5753.1460775999994</v>
      </c>
      <c r="BG259" s="117">
        <f ca="1">VLOOKUP(eurostat_totals[[#This Row],[energy carrier EUCalc]],$AE$11:$BI$24,COLUMN()-COLUMN($AD$29),FALSE)*eurostat_totals[[#This Row],[2020 1]]</f>
        <v>5753.1460775999994</v>
      </c>
      <c r="BH259" s="117">
        <f ca="1">VLOOKUP(eurostat_totals[[#This Row],[energy carrier EUCalc]],$AE$11:$BI$24,COLUMN()-COLUMN($AD$29),FALSE)*eurostat_totals[[#This Row],[2020 1]]</f>
        <v>5753.1460775999994</v>
      </c>
      <c r="BI259" s="117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117" t="str">
        <f t="shared" si="129"/>
        <v>heat-districtIceland</v>
      </c>
      <c r="B260" s="6" t="s">
        <v>60</v>
      </c>
      <c r="C260" t="s">
        <v>72</v>
      </c>
      <c r="D260" s="120">
        <v>2278.3286300000004</v>
      </c>
      <c r="E260" s="120">
        <v>2261.9419600000001</v>
      </c>
      <c r="F260" s="120">
        <v>2369.4496800000002</v>
      </c>
      <c r="G260" s="120">
        <v>2362.2274500000003</v>
      </c>
      <c r="H260" s="120">
        <v>2398.6060900000002</v>
      </c>
      <c r="I260" s="120">
        <v>2443.8933100000004</v>
      </c>
      <c r="J260" s="120">
        <v>2353.3305</v>
      </c>
      <c r="K260" s="120">
        <v>2399.1643300000001</v>
      </c>
      <c r="L260" s="120">
        <v>2403.8861100000004</v>
      </c>
      <c r="M260" s="120">
        <v>2522.2213600000005</v>
      </c>
      <c r="N260" s="120">
        <v>2629.7174500000001</v>
      </c>
      <c r="O260" s="120">
        <v>2679.1682100000003</v>
      </c>
      <c r="P260" s="120">
        <v>2740.5513500000002</v>
      </c>
      <c r="Q260" s="120">
        <v>2737.5042900000003</v>
      </c>
      <c r="R260" s="120">
        <v>2792.5025599999999</v>
      </c>
      <c r="S260" s="120">
        <v>2846.9425900000001</v>
      </c>
      <c r="T260" s="120">
        <v>2877.7737200000001</v>
      </c>
      <c r="U260" s="120">
        <v>3018.8921399999999</v>
      </c>
      <c r="V260" s="120">
        <v>3131.9473699999999</v>
      </c>
      <c r="W260" s="120">
        <v>3125.2833800000003</v>
      </c>
      <c r="X260" s="120">
        <v>3107.22199</v>
      </c>
      <c r="Y260" s="120">
        <v>3098.6157900000003</v>
      </c>
      <c r="Z260" s="120">
        <v>3462.7743500000001</v>
      </c>
      <c r="AA260" s="120">
        <v>3626.6643100000001</v>
      </c>
      <c r="AB260" s="120">
        <v>3449.7254900000003</v>
      </c>
      <c r="AC260" s="120">
        <v>3555.0002500000005</v>
      </c>
      <c r="AD260" s="120">
        <v>4503.61283</v>
      </c>
      <c r="AE260" s="120">
        <v>3919.4146700000006</v>
      </c>
      <c r="AF260" s="120">
        <f t="shared" si="126"/>
        <v>4010.7427340000008</v>
      </c>
      <c r="AG260" s="120">
        <f t="shared" si="127"/>
        <v>4087.5584188000012</v>
      </c>
      <c r="AH260" s="120">
        <f t="shared" si="128"/>
        <v>4215.1250045600009</v>
      </c>
      <c r="AI260" s="120">
        <f ca="1">VLOOKUP(eurostat_totals[[#This Row],[energy carrier EUCalc]],$AE$11:$BI$24,COLUMN()-COLUMN($AD$29),FALSE)*eurostat_totals[[#This Row],[2020 1]]</f>
        <v>4215.1250045600009</v>
      </c>
      <c r="AJ260" s="120">
        <f ca="1">VLOOKUP(eurostat_totals[[#This Row],[energy carrier EUCalc]],$AE$11:$BI$24,COLUMN()-COLUMN($AD$29),FALSE)*eurostat_totals[[#This Row],[2020 1]]</f>
        <v>4215.1250045600009</v>
      </c>
      <c r="AK260" s="120">
        <f ca="1">VLOOKUP(eurostat_totals[[#This Row],[energy carrier EUCalc]],$AE$11:$BI$24,COLUMN()-COLUMN($AD$29),FALSE)*eurostat_totals[[#This Row],[2020 1]]</f>
        <v>4215.1250045600009</v>
      </c>
      <c r="AL260" s="120">
        <f ca="1">VLOOKUP(eurostat_totals[[#This Row],[energy carrier EUCalc]],$AE$11:$BI$24,COLUMN()-COLUMN($AD$29),FALSE)*eurostat_totals[[#This Row],[2020 1]]</f>
        <v>4215.1250045600009</v>
      </c>
      <c r="AM260" s="120">
        <f ca="1">VLOOKUP(eurostat_totals[[#This Row],[energy carrier EUCalc]],$AE$11:$BI$24,COLUMN()-COLUMN($AD$29),FALSE)*eurostat_totals[[#This Row],[2020 1]]</f>
        <v>4215.1250045600009</v>
      </c>
      <c r="AN260" s="120">
        <f ca="1">VLOOKUP(eurostat_totals[[#This Row],[energy carrier EUCalc]],$AE$11:$BI$24,COLUMN()-COLUMN($AD$29),FALSE)*eurostat_totals[[#This Row],[2020 1]]</f>
        <v>4215.1250045600009</v>
      </c>
      <c r="AO260" s="120">
        <f>VLOOKUP(eurostat_totals[[#This Row],[energy carrier EUCalc]],$AE$11:$BI$24,COLUMN()-COLUMN($AD$29),FALSE)*eurostat_totals[[#This Row],[2020 1]]</f>
        <v>4215.1250045600009</v>
      </c>
      <c r="AP260" s="120">
        <f ca="1">VLOOKUP(eurostat_totals[[#This Row],[energy carrier EUCalc]],$AE$11:$BI$24,COLUMN()-COLUMN($AD$29),FALSE)*eurostat_totals[[#This Row],[2020 1]]</f>
        <v>4215.1250045600009</v>
      </c>
      <c r="AQ260" s="120">
        <f ca="1">VLOOKUP(eurostat_totals[[#This Row],[energy carrier EUCalc]],$AE$11:$BI$24,COLUMN()-COLUMN($AD$29),FALSE)*eurostat_totals[[#This Row],[2020 1]]</f>
        <v>4215.1250045600009</v>
      </c>
      <c r="AR260" s="117">
        <f ca="1">VLOOKUP(eurostat_totals[[#This Row],[energy carrier EUCalc]],$AE$11:$BI$24,COLUMN()-COLUMN($AD$29),FALSE)*eurostat_totals[[#This Row],[2020 1]]</f>
        <v>4215.1250045600009</v>
      </c>
      <c r="AS260" s="117">
        <f ca="1">VLOOKUP(eurostat_totals[[#This Row],[energy carrier EUCalc]],$AE$11:$BI$24,COLUMN()-COLUMN($AD$29),FALSE)*eurostat_totals[[#This Row],[2020 1]]</f>
        <v>4215.1250045600009</v>
      </c>
      <c r="AT260" s="117">
        <f ca="1">VLOOKUP(eurostat_totals[[#This Row],[energy carrier EUCalc]],$AE$11:$BI$24,COLUMN()-COLUMN($AD$29),FALSE)*eurostat_totals[[#This Row],[2020 1]]</f>
        <v>4215.1250045600009</v>
      </c>
      <c r="AU260" s="117">
        <f ca="1">VLOOKUP(eurostat_totals[[#This Row],[energy carrier EUCalc]],$AE$11:$BI$24,COLUMN()-COLUMN($AD$29),FALSE)*eurostat_totals[[#This Row],[2020 1]]</f>
        <v>4215.1250045600009</v>
      </c>
      <c r="AV260" s="117">
        <f>VLOOKUP(eurostat_totals[[#This Row],[energy carrier EUCalc]],$AE$11:$BI$24,COLUMN()-COLUMN($AD$29),FALSE)*eurostat_totals[[#This Row],[2020 1]]</f>
        <v>4215.1250045600009</v>
      </c>
      <c r="AW260" s="117">
        <f ca="1">VLOOKUP(eurostat_totals[[#This Row],[energy carrier EUCalc]],$AE$11:$BI$24,COLUMN()-COLUMN($AD$29),FALSE)*eurostat_totals[[#This Row],[2020 1]]</f>
        <v>4215.1250045600009</v>
      </c>
      <c r="AX260" s="117">
        <f ca="1">VLOOKUP(eurostat_totals[[#This Row],[energy carrier EUCalc]],$AE$11:$BI$24,COLUMN()-COLUMN($AD$29),FALSE)*eurostat_totals[[#This Row],[2020 1]]</f>
        <v>4215.1250045600009</v>
      </c>
      <c r="AY260" s="117">
        <f ca="1">VLOOKUP(eurostat_totals[[#This Row],[energy carrier EUCalc]],$AE$11:$BI$24,COLUMN()-COLUMN($AD$29),FALSE)*eurostat_totals[[#This Row],[2020 1]]</f>
        <v>4215.1250045600009</v>
      </c>
      <c r="AZ260" s="117">
        <f ca="1">VLOOKUP(eurostat_totals[[#This Row],[energy carrier EUCalc]],$AE$11:$BI$24,COLUMN()-COLUMN($AD$29),FALSE)*eurostat_totals[[#This Row],[2020 1]]</f>
        <v>4215.1250045600009</v>
      </c>
      <c r="BA260" s="117">
        <f ca="1">VLOOKUP(eurostat_totals[[#This Row],[energy carrier EUCalc]],$AE$11:$BI$24,COLUMN()-COLUMN($AD$29),FALSE)*eurostat_totals[[#This Row],[2020 1]]</f>
        <v>4215.1250045600009</v>
      </c>
      <c r="BB260" s="117">
        <f ca="1">VLOOKUP(eurostat_totals[[#This Row],[energy carrier EUCalc]],$AE$11:$BI$24,COLUMN()-COLUMN($AD$29),FALSE)*eurostat_totals[[#This Row],[2020 1]]</f>
        <v>4215.1250045600009</v>
      </c>
      <c r="BC260" s="117">
        <f>VLOOKUP(eurostat_totals[[#This Row],[energy carrier EUCalc]],$AE$11:$BI$24,COLUMN()-COLUMN($AD$29),FALSE)*eurostat_totals[[#This Row],[2020 1]]</f>
        <v>4215.1250045600009</v>
      </c>
      <c r="BD260" s="117">
        <f ca="1">VLOOKUP(eurostat_totals[[#This Row],[energy carrier EUCalc]],$AE$11:$BI$24,COLUMN()-COLUMN($AD$29),FALSE)*eurostat_totals[[#This Row],[2020 1]]</f>
        <v>4215.1250045600009</v>
      </c>
      <c r="BE260" s="117">
        <f ca="1">VLOOKUP(eurostat_totals[[#This Row],[energy carrier EUCalc]],$AE$11:$BI$24,COLUMN()-COLUMN($AD$29),FALSE)*eurostat_totals[[#This Row],[2020 1]]</f>
        <v>4215.1250045600009</v>
      </c>
      <c r="BF260" s="117">
        <f ca="1">VLOOKUP(eurostat_totals[[#This Row],[energy carrier EUCalc]],$AE$11:$BI$24,COLUMN()-COLUMN($AD$29),FALSE)*eurostat_totals[[#This Row],[2020 1]]</f>
        <v>4215.1250045600009</v>
      </c>
      <c r="BG260" s="117">
        <f ca="1">VLOOKUP(eurostat_totals[[#This Row],[energy carrier EUCalc]],$AE$11:$BI$24,COLUMN()-COLUMN($AD$29),FALSE)*eurostat_totals[[#This Row],[2020 1]]</f>
        <v>4215.1250045600009</v>
      </c>
      <c r="BH260" s="117">
        <f ca="1">VLOOKUP(eurostat_totals[[#This Row],[energy carrier EUCalc]],$AE$11:$BI$24,COLUMN()-COLUMN($AD$29),FALSE)*eurostat_totals[[#This Row],[2020 1]]</f>
        <v>4215.1250045600009</v>
      </c>
      <c r="BI260" s="117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117" t="str">
        <f t="shared" si="129"/>
        <v>heat-districtIreland</v>
      </c>
      <c r="B261" s="6" t="s">
        <v>60</v>
      </c>
      <c r="C261" t="s">
        <v>18</v>
      </c>
      <c r="D261" s="120">
        <v>0</v>
      </c>
      <c r="E261" s="120">
        <v>0</v>
      </c>
      <c r="F261" s="120">
        <v>0</v>
      </c>
      <c r="G261" s="120">
        <v>0</v>
      </c>
      <c r="H261" s="120">
        <v>0</v>
      </c>
      <c r="I261" s="120">
        <v>0</v>
      </c>
      <c r="J261" s="120">
        <v>0</v>
      </c>
      <c r="K261" s="120">
        <v>0</v>
      </c>
      <c r="L261" s="120">
        <v>0</v>
      </c>
      <c r="M261" s="120">
        <v>0</v>
      </c>
      <c r="N261" s="120">
        <v>0</v>
      </c>
      <c r="O261" s="120">
        <v>0</v>
      </c>
      <c r="P261" s="120">
        <v>0</v>
      </c>
      <c r="Q261" s="120">
        <v>0</v>
      </c>
      <c r="R261" s="120">
        <v>0</v>
      </c>
      <c r="S261" s="120">
        <v>0</v>
      </c>
      <c r="T261" s="120">
        <v>0</v>
      </c>
      <c r="U261" s="120">
        <v>0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0">
        <v>0</v>
      </c>
      <c r="AE261" s="120">
        <v>0</v>
      </c>
      <c r="AF261" s="120">
        <f t="shared" si="126"/>
        <v>0</v>
      </c>
      <c r="AG261" s="120">
        <f t="shared" si="127"/>
        <v>0</v>
      </c>
      <c r="AH261" s="120">
        <f t="shared" si="128"/>
        <v>0</v>
      </c>
      <c r="AI261" s="120">
        <f ca="1">VLOOKUP(eurostat_totals[[#This Row],[energy carrier EUCalc]],$AE$11:$BI$24,COLUMN()-COLUMN($AD$29),FALSE)*eurostat_totals[[#This Row],[2020 1]]</f>
        <v>0</v>
      </c>
      <c r="AJ261" s="120">
        <f ca="1">VLOOKUP(eurostat_totals[[#This Row],[energy carrier EUCalc]],$AE$11:$BI$24,COLUMN()-COLUMN($AD$29),FALSE)*eurostat_totals[[#This Row],[2020 1]]</f>
        <v>0</v>
      </c>
      <c r="AK261" s="120">
        <f ca="1">VLOOKUP(eurostat_totals[[#This Row],[energy carrier EUCalc]],$AE$11:$BI$24,COLUMN()-COLUMN($AD$29),FALSE)*eurostat_totals[[#This Row],[2020 1]]</f>
        <v>0</v>
      </c>
      <c r="AL261" s="120">
        <f ca="1">VLOOKUP(eurostat_totals[[#This Row],[energy carrier EUCalc]],$AE$11:$BI$24,COLUMN()-COLUMN($AD$29),FALSE)*eurostat_totals[[#This Row],[2020 1]]</f>
        <v>0</v>
      </c>
      <c r="AM261" s="120">
        <f ca="1">VLOOKUP(eurostat_totals[[#This Row],[energy carrier EUCalc]],$AE$11:$BI$24,COLUMN()-COLUMN($AD$29),FALSE)*eurostat_totals[[#This Row],[2020 1]]</f>
        <v>0</v>
      </c>
      <c r="AN261" s="120">
        <f ca="1">VLOOKUP(eurostat_totals[[#This Row],[energy carrier EUCalc]],$AE$11:$BI$24,COLUMN()-COLUMN($AD$29),FALSE)*eurostat_totals[[#This Row],[2020 1]]</f>
        <v>0</v>
      </c>
      <c r="AO261" s="120">
        <f>VLOOKUP(eurostat_totals[[#This Row],[energy carrier EUCalc]],$AE$11:$BI$24,COLUMN()-COLUMN($AD$29),FALSE)*eurostat_totals[[#This Row],[2020 1]]</f>
        <v>0</v>
      </c>
      <c r="AP261" s="120">
        <f ca="1">VLOOKUP(eurostat_totals[[#This Row],[energy carrier EUCalc]],$AE$11:$BI$24,COLUMN()-COLUMN($AD$29),FALSE)*eurostat_totals[[#This Row],[2020 1]]</f>
        <v>0</v>
      </c>
      <c r="AQ261" s="120">
        <f ca="1">VLOOKUP(eurostat_totals[[#This Row],[energy carrier EUCalc]],$AE$11:$BI$24,COLUMN()-COLUMN($AD$29),FALSE)*eurostat_totals[[#This Row],[2020 1]]</f>
        <v>0</v>
      </c>
      <c r="AR261" s="117">
        <f ca="1">VLOOKUP(eurostat_totals[[#This Row],[energy carrier EUCalc]],$AE$11:$BI$24,COLUMN()-COLUMN($AD$29),FALSE)*eurostat_totals[[#This Row],[2020 1]]</f>
        <v>0</v>
      </c>
      <c r="AS261" s="117">
        <f ca="1">VLOOKUP(eurostat_totals[[#This Row],[energy carrier EUCalc]],$AE$11:$BI$24,COLUMN()-COLUMN($AD$29),FALSE)*eurostat_totals[[#This Row],[2020 1]]</f>
        <v>0</v>
      </c>
      <c r="AT261" s="117">
        <f ca="1">VLOOKUP(eurostat_totals[[#This Row],[energy carrier EUCalc]],$AE$11:$BI$24,COLUMN()-COLUMN($AD$29),FALSE)*eurostat_totals[[#This Row],[2020 1]]</f>
        <v>0</v>
      </c>
      <c r="AU261" s="117">
        <f ca="1">VLOOKUP(eurostat_totals[[#This Row],[energy carrier EUCalc]],$AE$11:$BI$24,COLUMN()-COLUMN($AD$29),FALSE)*eurostat_totals[[#This Row],[2020 1]]</f>
        <v>0</v>
      </c>
      <c r="AV261" s="117">
        <f>VLOOKUP(eurostat_totals[[#This Row],[energy carrier EUCalc]],$AE$11:$BI$24,COLUMN()-COLUMN($AD$29),FALSE)*eurostat_totals[[#This Row],[2020 1]]</f>
        <v>0</v>
      </c>
      <c r="AW261" s="117">
        <f ca="1">VLOOKUP(eurostat_totals[[#This Row],[energy carrier EUCalc]],$AE$11:$BI$24,COLUMN()-COLUMN($AD$29),FALSE)*eurostat_totals[[#This Row],[2020 1]]</f>
        <v>0</v>
      </c>
      <c r="AX261" s="117">
        <f ca="1">VLOOKUP(eurostat_totals[[#This Row],[energy carrier EUCalc]],$AE$11:$BI$24,COLUMN()-COLUMN($AD$29),FALSE)*eurostat_totals[[#This Row],[2020 1]]</f>
        <v>0</v>
      </c>
      <c r="AY261" s="117">
        <f ca="1">VLOOKUP(eurostat_totals[[#This Row],[energy carrier EUCalc]],$AE$11:$BI$24,COLUMN()-COLUMN($AD$29),FALSE)*eurostat_totals[[#This Row],[2020 1]]</f>
        <v>0</v>
      </c>
      <c r="AZ261" s="117">
        <f ca="1">VLOOKUP(eurostat_totals[[#This Row],[energy carrier EUCalc]],$AE$11:$BI$24,COLUMN()-COLUMN($AD$29),FALSE)*eurostat_totals[[#This Row],[2020 1]]</f>
        <v>0</v>
      </c>
      <c r="BA261" s="117">
        <f ca="1">VLOOKUP(eurostat_totals[[#This Row],[energy carrier EUCalc]],$AE$11:$BI$24,COLUMN()-COLUMN($AD$29),FALSE)*eurostat_totals[[#This Row],[2020 1]]</f>
        <v>0</v>
      </c>
      <c r="BB261" s="117">
        <f ca="1">VLOOKUP(eurostat_totals[[#This Row],[energy carrier EUCalc]],$AE$11:$BI$24,COLUMN()-COLUMN($AD$29),FALSE)*eurostat_totals[[#This Row],[2020 1]]</f>
        <v>0</v>
      </c>
      <c r="BC261" s="117">
        <f>VLOOKUP(eurostat_totals[[#This Row],[energy carrier EUCalc]],$AE$11:$BI$24,COLUMN()-COLUMN($AD$29),FALSE)*eurostat_totals[[#This Row],[2020 1]]</f>
        <v>0</v>
      </c>
      <c r="BD261" s="117">
        <f ca="1">VLOOKUP(eurostat_totals[[#This Row],[energy carrier EUCalc]],$AE$11:$BI$24,COLUMN()-COLUMN($AD$29),FALSE)*eurostat_totals[[#This Row],[2020 1]]</f>
        <v>0</v>
      </c>
      <c r="BE261" s="117">
        <f ca="1">VLOOKUP(eurostat_totals[[#This Row],[energy carrier EUCalc]],$AE$11:$BI$24,COLUMN()-COLUMN($AD$29),FALSE)*eurostat_totals[[#This Row],[2020 1]]</f>
        <v>0</v>
      </c>
      <c r="BF261" s="117">
        <f ca="1">VLOOKUP(eurostat_totals[[#This Row],[energy carrier EUCalc]],$AE$11:$BI$24,COLUMN()-COLUMN($AD$29),FALSE)*eurostat_totals[[#This Row],[2020 1]]</f>
        <v>0</v>
      </c>
      <c r="BG261" s="117">
        <f ca="1">VLOOKUP(eurostat_totals[[#This Row],[energy carrier EUCalc]],$AE$11:$BI$24,COLUMN()-COLUMN($AD$29),FALSE)*eurostat_totals[[#This Row],[2020 1]]</f>
        <v>0</v>
      </c>
      <c r="BH261" s="117">
        <f ca="1">VLOOKUP(eurostat_totals[[#This Row],[energy carrier EUCalc]],$AE$11:$BI$24,COLUMN()-COLUMN($AD$29),FALSE)*eurostat_totals[[#This Row],[2020 1]]</f>
        <v>0</v>
      </c>
      <c r="BI261" s="117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117" t="str">
        <f t="shared" si="129"/>
        <v>heat-districtItaly</v>
      </c>
      <c r="B262" s="6" t="s">
        <v>60</v>
      </c>
      <c r="C262" t="s">
        <v>5</v>
      </c>
      <c r="D262" s="120">
        <v>0</v>
      </c>
      <c r="E262" s="120">
        <v>0</v>
      </c>
      <c r="F262" s="120">
        <v>0</v>
      </c>
      <c r="G262" s="120">
        <v>0</v>
      </c>
      <c r="H262" s="120">
        <v>0</v>
      </c>
      <c r="I262" s="120">
        <v>0</v>
      </c>
      <c r="J262" s="120">
        <v>0</v>
      </c>
      <c r="K262" s="120">
        <v>0</v>
      </c>
      <c r="L262" s="120">
        <v>0</v>
      </c>
      <c r="M262" s="120">
        <v>0</v>
      </c>
      <c r="N262" s="120">
        <v>0</v>
      </c>
      <c r="O262" s="120">
        <v>0</v>
      </c>
      <c r="P262" s="120">
        <v>0</v>
      </c>
      <c r="Q262" s="120">
        <v>0</v>
      </c>
      <c r="R262" s="120">
        <v>1814.1637000000003</v>
      </c>
      <c r="S262" s="120">
        <v>1847.4952800000001</v>
      </c>
      <c r="T262" s="120">
        <v>1670.2773400000001</v>
      </c>
      <c r="U262" s="120">
        <v>1550.8372400000003</v>
      </c>
      <c r="V262" s="120">
        <v>503.05565000000007</v>
      </c>
      <c r="W262" s="120">
        <v>601.10818000000006</v>
      </c>
      <c r="X262" s="120">
        <v>1425.838</v>
      </c>
      <c r="Y262" s="120">
        <v>6601.6648299999997</v>
      </c>
      <c r="Z262" s="120">
        <v>8074.9997500000009</v>
      </c>
      <c r="AA262" s="120">
        <v>10821.947600000001</v>
      </c>
      <c r="AB262" s="120">
        <v>9517.7826600000008</v>
      </c>
      <c r="AC262" s="120">
        <v>10564.726890000002</v>
      </c>
      <c r="AD262" s="120">
        <v>11009.725580000002</v>
      </c>
      <c r="AE262" s="120">
        <v>10524.475460000001</v>
      </c>
      <c r="AF262" s="120">
        <f t="shared" si="126"/>
        <v>11014.370602000001</v>
      </c>
      <c r="AG262" s="120">
        <f t="shared" si="127"/>
        <v>11052.8552024</v>
      </c>
      <c r="AH262" s="120">
        <f t="shared" si="128"/>
        <v>11359.869710880001</v>
      </c>
      <c r="AI262" s="120">
        <f ca="1">VLOOKUP(eurostat_totals[[#This Row],[energy carrier EUCalc]],$AE$11:$BI$24,COLUMN()-COLUMN($AD$29),FALSE)*eurostat_totals[[#This Row],[2020 1]]</f>
        <v>11359.869710880001</v>
      </c>
      <c r="AJ262" s="120">
        <f ca="1">VLOOKUP(eurostat_totals[[#This Row],[energy carrier EUCalc]],$AE$11:$BI$24,COLUMN()-COLUMN($AD$29),FALSE)*eurostat_totals[[#This Row],[2020 1]]</f>
        <v>11359.869710880001</v>
      </c>
      <c r="AK262" s="120">
        <f ca="1">VLOOKUP(eurostat_totals[[#This Row],[energy carrier EUCalc]],$AE$11:$BI$24,COLUMN()-COLUMN($AD$29),FALSE)*eurostat_totals[[#This Row],[2020 1]]</f>
        <v>11359.869710880001</v>
      </c>
      <c r="AL262" s="120">
        <f ca="1">VLOOKUP(eurostat_totals[[#This Row],[energy carrier EUCalc]],$AE$11:$BI$24,COLUMN()-COLUMN($AD$29),FALSE)*eurostat_totals[[#This Row],[2020 1]]</f>
        <v>11359.869710880001</v>
      </c>
      <c r="AM262" s="120">
        <f ca="1">VLOOKUP(eurostat_totals[[#This Row],[energy carrier EUCalc]],$AE$11:$BI$24,COLUMN()-COLUMN($AD$29),FALSE)*eurostat_totals[[#This Row],[2020 1]]</f>
        <v>11359.869710880001</v>
      </c>
      <c r="AN262" s="120">
        <f ca="1">VLOOKUP(eurostat_totals[[#This Row],[energy carrier EUCalc]],$AE$11:$BI$24,COLUMN()-COLUMN($AD$29),FALSE)*eurostat_totals[[#This Row],[2020 1]]</f>
        <v>11359.869710880001</v>
      </c>
      <c r="AO262" s="120">
        <f>VLOOKUP(eurostat_totals[[#This Row],[energy carrier EUCalc]],$AE$11:$BI$24,COLUMN()-COLUMN($AD$29),FALSE)*eurostat_totals[[#This Row],[2020 1]]</f>
        <v>11359.869710880001</v>
      </c>
      <c r="AP262" s="120">
        <f ca="1">VLOOKUP(eurostat_totals[[#This Row],[energy carrier EUCalc]],$AE$11:$BI$24,COLUMN()-COLUMN($AD$29),FALSE)*eurostat_totals[[#This Row],[2020 1]]</f>
        <v>11359.869710880001</v>
      </c>
      <c r="AQ262" s="120">
        <f ca="1">VLOOKUP(eurostat_totals[[#This Row],[energy carrier EUCalc]],$AE$11:$BI$24,COLUMN()-COLUMN($AD$29),FALSE)*eurostat_totals[[#This Row],[2020 1]]</f>
        <v>11359.869710880001</v>
      </c>
      <c r="AR262" s="117">
        <f ca="1">VLOOKUP(eurostat_totals[[#This Row],[energy carrier EUCalc]],$AE$11:$BI$24,COLUMN()-COLUMN($AD$29),FALSE)*eurostat_totals[[#This Row],[2020 1]]</f>
        <v>11359.869710880001</v>
      </c>
      <c r="AS262" s="117">
        <f ca="1">VLOOKUP(eurostat_totals[[#This Row],[energy carrier EUCalc]],$AE$11:$BI$24,COLUMN()-COLUMN($AD$29),FALSE)*eurostat_totals[[#This Row],[2020 1]]</f>
        <v>11359.869710880001</v>
      </c>
      <c r="AT262" s="117">
        <f ca="1">VLOOKUP(eurostat_totals[[#This Row],[energy carrier EUCalc]],$AE$11:$BI$24,COLUMN()-COLUMN($AD$29),FALSE)*eurostat_totals[[#This Row],[2020 1]]</f>
        <v>11359.869710880001</v>
      </c>
      <c r="AU262" s="117">
        <f ca="1">VLOOKUP(eurostat_totals[[#This Row],[energy carrier EUCalc]],$AE$11:$BI$24,COLUMN()-COLUMN($AD$29),FALSE)*eurostat_totals[[#This Row],[2020 1]]</f>
        <v>11359.869710880001</v>
      </c>
      <c r="AV262" s="117">
        <f>VLOOKUP(eurostat_totals[[#This Row],[energy carrier EUCalc]],$AE$11:$BI$24,COLUMN()-COLUMN($AD$29),FALSE)*eurostat_totals[[#This Row],[2020 1]]</f>
        <v>11359.869710880001</v>
      </c>
      <c r="AW262" s="117">
        <f ca="1">VLOOKUP(eurostat_totals[[#This Row],[energy carrier EUCalc]],$AE$11:$BI$24,COLUMN()-COLUMN($AD$29),FALSE)*eurostat_totals[[#This Row],[2020 1]]</f>
        <v>11359.869710880001</v>
      </c>
      <c r="AX262" s="117">
        <f ca="1">VLOOKUP(eurostat_totals[[#This Row],[energy carrier EUCalc]],$AE$11:$BI$24,COLUMN()-COLUMN($AD$29),FALSE)*eurostat_totals[[#This Row],[2020 1]]</f>
        <v>11359.869710880001</v>
      </c>
      <c r="AY262" s="117">
        <f ca="1">VLOOKUP(eurostat_totals[[#This Row],[energy carrier EUCalc]],$AE$11:$BI$24,COLUMN()-COLUMN($AD$29),FALSE)*eurostat_totals[[#This Row],[2020 1]]</f>
        <v>11359.869710880001</v>
      </c>
      <c r="AZ262" s="117">
        <f ca="1">VLOOKUP(eurostat_totals[[#This Row],[energy carrier EUCalc]],$AE$11:$BI$24,COLUMN()-COLUMN($AD$29),FALSE)*eurostat_totals[[#This Row],[2020 1]]</f>
        <v>11359.869710880001</v>
      </c>
      <c r="BA262" s="117">
        <f ca="1">VLOOKUP(eurostat_totals[[#This Row],[energy carrier EUCalc]],$AE$11:$BI$24,COLUMN()-COLUMN($AD$29),FALSE)*eurostat_totals[[#This Row],[2020 1]]</f>
        <v>11359.869710880001</v>
      </c>
      <c r="BB262" s="117">
        <f ca="1">VLOOKUP(eurostat_totals[[#This Row],[energy carrier EUCalc]],$AE$11:$BI$24,COLUMN()-COLUMN($AD$29),FALSE)*eurostat_totals[[#This Row],[2020 1]]</f>
        <v>11359.869710880001</v>
      </c>
      <c r="BC262" s="117">
        <f>VLOOKUP(eurostat_totals[[#This Row],[energy carrier EUCalc]],$AE$11:$BI$24,COLUMN()-COLUMN($AD$29),FALSE)*eurostat_totals[[#This Row],[2020 1]]</f>
        <v>11359.869710880001</v>
      </c>
      <c r="BD262" s="117">
        <f ca="1">VLOOKUP(eurostat_totals[[#This Row],[energy carrier EUCalc]],$AE$11:$BI$24,COLUMN()-COLUMN($AD$29),FALSE)*eurostat_totals[[#This Row],[2020 1]]</f>
        <v>11359.869710880001</v>
      </c>
      <c r="BE262" s="117">
        <f ca="1">VLOOKUP(eurostat_totals[[#This Row],[energy carrier EUCalc]],$AE$11:$BI$24,COLUMN()-COLUMN($AD$29),FALSE)*eurostat_totals[[#This Row],[2020 1]]</f>
        <v>11359.869710880001</v>
      </c>
      <c r="BF262" s="117">
        <f ca="1">VLOOKUP(eurostat_totals[[#This Row],[energy carrier EUCalc]],$AE$11:$BI$24,COLUMN()-COLUMN($AD$29),FALSE)*eurostat_totals[[#This Row],[2020 1]]</f>
        <v>11359.869710880001</v>
      </c>
      <c r="BG262" s="117">
        <f ca="1">VLOOKUP(eurostat_totals[[#This Row],[energy carrier EUCalc]],$AE$11:$BI$24,COLUMN()-COLUMN($AD$29),FALSE)*eurostat_totals[[#This Row],[2020 1]]</f>
        <v>11359.869710880001</v>
      </c>
      <c r="BH262" s="117">
        <f ca="1">VLOOKUP(eurostat_totals[[#This Row],[energy carrier EUCalc]],$AE$11:$BI$24,COLUMN()-COLUMN($AD$29),FALSE)*eurostat_totals[[#This Row],[2020 1]]</f>
        <v>11359.869710880001</v>
      </c>
      <c r="BI262" s="117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117" t="str">
        <f t="shared" si="129"/>
        <v>heat-districtLatvia</v>
      </c>
      <c r="B263" s="6" t="s">
        <v>60</v>
      </c>
      <c r="C263" t="s">
        <v>23</v>
      </c>
      <c r="D263" s="120">
        <v>7191.9454800000003</v>
      </c>
      <c r="E263" s="120">
        <v>7399.9945500000003</v>
      </c>
      <c r="F263" s="120">
        <v>7583.0507500000003</v>
      </c>
      <c r="G263" s="120">
        <v>8021.943690000001</v>
      </c>
      <c r="H263" s="120">
        <v>7728.0535900000013</v>
      </c>
      <c r="I263" s="120">
        <v>6993.0608499999998</v>
      </c>
      <c r="J263" s="120">
        <v>7863.891990000001</v>
      </c>
      <c r="K263" s="120">
        <v>6823.3326300000008</v>
      </c>
      <c r="L263" s="120">
        <v>6509.9971700000006</v>
      </c>
      <c r="M263" s="120">
        <v>5799.9973</v>
      </c>
      <c r="N263" s="120">
        <v>5114.1645699999999</v>
      </c>
      <c r="O263" s="120">
        <v>5451.9462900000008</v>
      </c>
      <c r="P263" s="120">
        <v>5418.89383</v>
      </c>
      <c r="Q263" s="120">
        <v>5536.9499599999999</v>
      </c>
      <c r="R263" s="120">
        <v>5033.0569500000001</v>
      </c>
      <c r="S263" s="120">
        <v>5099.9992300000004</v>
      </c>
      <c r="T263" s="120">
        <v>4948.8906400000005</v>
      </c>
      <c r="U263" s="120">
        <v>4810.0051800000001</v>
      </c>
      <c r="V263" s="120">
        <v>4553.8893200000002</v>
      </c>
      <c r="W263" s="120">
        <v>4511.6724200000008</v>
      </c>
      <c r="X263" s="120">
        <v>4894.9972200000002</v>
      </c>
      <c r="Y263" s="120">
        <v>4268.88454</v>
      </c>
      <c r="Z263" s="120">
        <v>4476.94524</v>
      </c>
      <c r="AA263" s="120">
        <v>4283.0498800000005</v>
      </c>
      <c r="AB263" s="120">
        <v>4078.0594999999998</v>
      </c>
      <c r="AC263" s="120">
        <v>3916.9491100000005</v>
      </c>
      <c r="AD263" s="120">
        <v>4296.9477300000008</v>
      </c>
      <c r="AE263" s="120">
        <v>4331.3957900000005</v>
      </c>
      <c r="AF263" s="120">
        <f t="shared" si="126"/>
        <v>4302.2859000000008</v>
      </c>
      <c r="AG263" s="120">
        <f t="shared" si="127"/>
        <v>4306.1331040000005</v>
      </c>
      <c r="AH263" s="120">
        <f t="shared" si="128"/>
        <v>4351.7478248000007</v>
      </c>
      <c r="AI263" s="120">
        <f ca="1">VLOOKUP(eurostat_totals[[#This Row],[energy carrier EUCalc]],$AE$11:$BI$24,COLUMN()-COLUMN($AD$29),FALSE)*eurostat_totals[[#This Row],[2020 1]]</f>
        <v>4351.7478248000007</v>
      </c>
      <c r="AJ263" s="120">
        <f ca="1">VLOOKUP(eurostat_totals[[#This Row],[energy carrier EUCalc]],$AE$11:$BI$24,COLUMN()-COLUMN($AD$29),FALSE)*eurostat_totals[[#This Row],[2020 1]]</f>
        <v>4351.7478248000007</v>
      </c>
      <c r="AK263" s="120">
        <f ca="1">VLOOKUP(eurostat_totals[[#This Row],[energy carrier EUCalc]],$AE$11:$BI$24,COLUMN()-COLUMN($AD$29),FALSE)*eurostat_totals[[#This Row],[2020 1]]</f>
        <v>4351.7478248000007</v>
      </c>
      <c r="AL263" s="120">
        <f ca="1">VLOOKUP(eurostat_totals[[#This Row],[energy carrier EUCalc]],$AE$11:$BI$24,COLUMN()-COLUMN($AD$29),FALSE)*eurostat_totals[[#This Row],[2020 1]]</f>
        <v>4351.7478248000007</v>
      </c>
      <c r="AM263" s="120">
        <f ca="1">VLOOKUP(eurostat_totals[[#This Row],[energy carrier EUCalc]],$AE$11:$BI$24,COLUMN()-COLUMN($AD$29),FALSE)*eurostat_totals[[#This Row],[2020 1]]</f>
        <v>4351.7478248000007</v>
      </c>
      <c r="AN263" s="120">
        <f ca="1">VLOOKUP(eurostat_totals[[#This Row],[energy carrier EUCalc]],$AE$11:$BI$24,COLUMN()-COLUMN($AD$29),FALSE)*eurostat_totals[[#This Row],[2020 1]]</f>
        <v>4351.7478248000007</v>
      </c>
      <c r="AO263" s="120">
        <f>VLOOKUP(eurostat_totals[[#This Row],[energy carrier EUCalc]],$AE$11:$BI$24,COLUMN()-COLUMN($AD$29),FALSE)*eurostat_totals[[#This Row],[2020 1]]</f>
        <v>4351.7478248000007</v>
      </c>
      <c r="AP263" s="120">
        <f ca="1">VLOOKUP(eurostat_totals[[#This Row],[energy carrier EUCalc]],$AE$11:$BI$24,COLUMN()-COLUMN($AD$29),FALSE)*eurostat_totals[[#This Row],[2020 1]]</f>
        <v>4351.7478248000007</v>
      </c>
      <c r="AQ263" s="120">
        <f ca="1">VLOOKUP(eurostat_totals[[#This Row],[energy carrier EUCalc]],$AE$11:$BI$24,COLUMN()-COLUMN($AD$29),FALSE)*eurostat_totals[[#This Row],[2020 1]]</f>
        <v>4351.7478248000007</v>
      </c>
      <c r="AR263" s="117">
        <f ca="1">VLOOKUP(eurostat_totals[[#This Row],[energy carrier EUCalc]],$AE$11:$BI$24,COLUMN()-COLUMN($AD$29),FALSE)*eurostat_totals[[#This Row],[2020 1]]</f>
        <v>4351.7478248000007</v>
      </c>
      <c r="AS263" s="117">
        <f ca="1">VLOOKUP(eurostat_totals[[#This Row],[energy carrier EUCalc]],$AE$11:$BI$24,COLUMN()-COLUMN($AD$29),FALSE)*eurostat_totals[[#This Row],[2020 1]]</f>
        <v>4351.7478248000007</v>
      </c>
      <c r="AT263" s="117">
        <f ca="1">VLOOKUP(eurostat_totals[[#This Row],[energy carrier EUCalc]],$AE$11:$BI$24,COLUMN()-COLUMN($AD$29),FALSE)*eurostat_totals[[#This Row],[2020 1]]</f>
        <v>4351.7478248000007</v>
      </c>
      <c r="AU263" s="117">
        <f ca="1">VLOOKUP(eurostat_totals[[#This Row],[energy carrier EUCalc]],$AE$11:$BI$24,COLUMN()-COLUMN($AD$29),FALSE)*eurostat_totals[[#This Row],[2020 1]]</f>
        <v>4351.7478248000007</v>
      </c>
      <c r="AV263" s="117">
        <f>VLOOKUP(eurostat_totals[[#This Row],[energy carrier EUCalc]],$AE$11:$BI$24,COLUMN()-COLUMN($AD$29),FALSE)*eurostat_totals[[#This Row],[2020 1]]</f>
        <v>4351.7478248000007</v>
      </c>
      <c r="AW263" s="117">
        <f ca="1">VLOOKUP(eurostat_totals[[#This Row],[energy carrier EUCalc]],$AE$11:$BI$24,COLUMN()-COLUMN($AD$29),FALSE)*eurostat_totals[[#This Row],[2020 1]]</f>
        <v>4351.7478248000007</v>
      </c>
      <c r="AX263" s="117">
        <f ca="1">VLOOKUP(eurostat_totals[[#This Row],[energy carrier EUCalc]],$AE$11:$BI$24,COLUMN()-COLUMN($AD$29),FALSE)*eurostat_totals[[#This Row],[2020 1]]</f>
        <v>4351.7478248000007</v>
      </c>
      <c r="AY263" s="117">
        <f ca="1">VLOOKUP(eurostat_totals[[#This Row],[energy carrier EUCalc]],$AE$11:$BI$24,COLUMN()-COLUMN($AD$29),FALSE)*eurostat_totals[[#This Row],[2020 1]]</f>
        <v>4351.7478248000007</v>
      </c>
      <c r="AZ263" s="117">
        <f ca="1">VLOOKUP(eurostat_totals[[#This Row],[energy carrier EUCalc]],$AE$11:$BI$24,COLUMN()-COLUMN($AD$29),FALSE)*eurostat_totals[[#This Row],[2020 1]]</f>
        <v>4351.7478248000007</v>
      </c>
      <c r="BA263" s="117">
        <f ca="1">VLOOKUP(eurostat_totals[[#This Row],[energy carrier EUCalc]],$AE$11:$BI$24,COLUMN()-COLUMN($AD$29),FALSE)*eurostat_totals[[#This Row],[2020 1]]</f>
        <v>4351.7478248000007</v>
      </c>
      <c r="BB263" s="117">
        <f ca="1">VLOOKUP(eurostat_totals[[#This Row],[energy carrier EUCalc]],$AE$11:$BI$24,COLUMN()-COLUMN($AD$29),FALSE)*eurostat_totals[[#This Row],[2020 1]]</f>
        <v>4351.7478248000007</v>
      </c>
      <c r="BC263" s="117">
        <f>VLOOKUP(eurostat_totals[[#This Row],[energy carrier EUCalc]],$AE$11:$BI$24,COLUMN()-COLUMN($AD$29),FALSE)*eurostat_totals[[#This Row],[2020 1]]</f>
        <v>4351.7478248000007</v>
      </c>
      <c r="BD263" s="117">
        <f ca="1">VLOOKUP(eurostat_totals[[#This Row],[energy carrier EUCalc]],$AE$11:$BI$24,COLUMN()-COLUMN($AD$29),FALSE)*eurostat_totals[[#This Row],[2020 1]]</f>
        <v>4351.7478248000007</v>
      </c>
      <c r="BE263" s="117">
        <f ca="1">VLOOKUP(eurostat_totals[[#This Row],[energy carrier EUCalc]],$AE$11:$BI$24,COLUMN()-COLUMN($AD$29),FALSE)*eurostat_totals[[#This Row],[2020 1]]</f>
        <v>4351.7478248000007</v>
      </c>
      <c r="BF263" s="117">
        <f ca="1">VLOOKUP(eurostat_totals[[#This Row],[energy carrier EUCalc]],$AE$11:$BI$24,COLUMN()-COLUMN($AD$29),FALSE)*eurostat_totals[[#This Row],[2020 1]]</f>
        <v>4351.7478248000007</v>
      </c>
      <c r="BG263" s="117">
        <f ca="1">VLOOKUP(eurostat_totals[[#This Row],[energy carrier EUCalc]],$AE$11:$BI$24,COLUMN()-COLUMN($AD$29),FALSE)*eurostat_totals[[#This Row],[2020 1]]</f>
        <v>4351.7478248000007</v>
      </c>
      <c r="BH263" s="117">
        <f ca="1">VLOOKUP(eurostat_totals[[#This Row],[energy carrier EUCalc]],$AE$11:$BI$24,COLUMN()-COLUMN($AD$29),FALSE)*eurostat_totals[[#This Row],[2020 1]]</f>
        <v>4351.7478248000007</v>
      </c>
      <c r="BI263" s="117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117" t="str">
        <f t="shared" si="129"/>
        <v>heat-districtLithuania</v>
      </c>
      <c r="B264" s="6" t="s">
        <v>60</v>
      </c>
      <c r="C264" t="s">
        <v>24</v>
      </c>
      <c r="D264" s="120">
        <v>8706.1133300000001</v>
      </c>
      <c r="E264" s="120">
        <v>8892.21659</v>
      </c>
      <c r="F264" s="120">
        <v>8978.6158600000017</v>
      </c>
      <c r="G264" s="120">
        <v>8990.0016300000007</v>
      </c>
      <c r="H264" s="120">
        <v>10212.221590000001</v>
      </c>
      <c r="I264" s="120">
        <v>9472.7745599999998</v>
      </c>
      <c r="J264" s="120">
        <v>8096.1082000000006</v>
      </c>
      <c r="K264" s="120">
        <v>7406.1119300000009</v>
      </c>
      <c r="L264" s="120">
        <v>7023.0546200000008</v>
      </c>
      <c r="M264" s="120">
        <v>6215.2813400000005</v>
      </c>
      <c r="N264" s="120">
        <v>5625.8380500000003</v>
      </c>
      <c r="O264" s="120">
        <v>6014.72199</v>
      </c>
      <c r="P264" s="120">
        <v>6324.1614</v>
      </c>
      <c r="Q264" s="120">
        <v>6326.9409700000006</v>
      </c>
      <c r="R264" s="120">
        <v>6220.0031200000003</v>
      </c>
      <c r="S264" s="120">
        <v>6181.9497600000004</v>
      </c>
      <c r="T264" s="120">
        <v>6380.5552700000007</v>
      </c>
      <c r="U264" s="120">
        <v>5832.7822700000006</v>
      </c>
      <c r="V264" s="120">
        <v>5905.5511800000004</v>
      </c>
      <c r="W264" s="120">
        <v>6015.5593500000004</v>
      </c>
      <c r="X264" s="120">
        <v>6133.3363600000002</v>
      </c>
      <c r="Y264" s="120">
        <v>5647.2256200000002</v>
      </c>
      <c r="Z264" s="120">
        <v>5669.9971599999999</v>
      </c>
      <c r="AA264" s="120">
        <v>5404.1702500000001</v>
      </c>
      <c r="AB264" s="120">
        <v>5117.2232600000007</v>
      </c>
      <c r="AC264" s="120">
        <v>4997.7831600000009</v>
      </c>
      <c r="AD264" s="120">
        <v>5423.6156099999998</v>
      </c>
      <c r="AE264" s="120">
        <v>5521.9472600000008</v>
      </c>
      <c r="AF264" s="120">
        <f t="shared" si="126"/>
        <v>5492.3372800000006</v>
      </c>
      <c r="AG264" s="120">
        <f t="shared" si="127"/>
        <v>5509.9706860000006</v>
      </c>
      <c r="AH264" s="120">
        <f t="shared" si="128"/>
        <v>5588.5201712000007</v>
      </c>
      <c r="AI264" s="120">
        <f ca="1">VLOOKUP(eurostat_totals[[#This Row],[energy carrier EUCalc]],$AE$11:$BI$24,COLUMN()-COLUMN($AD$29),FALSE)*eurostat_totals[[#This Row],[2020 1]]</f>
        <v>5588.5201712000007</v>
      </c>
      <c r="AJ264" s="120">
        <f ca="1">VLOOKUP(eurostat_totals[[#This Row],[energy carrier EUCalc]],$AE$11:$BI$24,COLUMN()-COLUMN($AD$29),FALSE)*eurostat_totals[[#This Row],[2020 1]]</f>
        <v>5588.5201712000007</v>
      </c>
      <c r="AK264" s="120">
        <f ca="1">VLOOKUP(eurostat_totals[[#This Row],[energy carrier EUCalc]],$AE$11:$BI$24,COLUMN()-COLUMN($AD$29),FALSE)*eurostat_totals[[#This Row],[2020 1]]</f>
        <v>5588.5201712000007</v>
      </c>
      <c r="AL264" s="120">
        <f ca="1">VLOOKUP(eurostat_totals[[#This Row],[energy carrier EUCalc]],$AE$11:$BI$24,COLUMN()-COLUMN($AD$29),FALSE)*eurostat_totals[[#This Row],[2020 1]]</f>
        <v>5588.5201712000007</v>
      </c>
      <c r="AM264" s="120">
        <f ca="1">VLOOKUP(eurostat_totals[[#This Row],[energy carrier EUCalc]],$AE$11:$BI$24,COLUMN()-COLUMN($AD$29),FALSE)*eurostat_totals[[#This Row],[2020 1]]</f>
        <v>5588.5201712000007</v>
      </c>
      <c r="AN264" s="120">
        <f ca="1">VLOOKUP(eurostat_totals[[#This Row],[energy carrier EUCalc]],$AE$11:$BI$24,COLUMN()-COLUMN($AD$29),FALSE)*eurostat_totals[[#This Row],[2020 1]]</f>
        <v>5588.5201712000007</v>
      </c>
      <c r="AO264" s="120">
        <f>VLOOKUP(eurostat_totals[[#This Row],[energy carrier EUCalc]],$AE$11:$BI$24,COLUMN()-COLUMN($AD$29),FALSE)*eurostat_totals[[#This Row],[2020 1]]</f>
        <v>5588.5201712000007</v>
      </c>
      <c r="AP264" s="120">
        <f ca="1">VLOOKUP(eurostat_totals[[#This Row],[energy carrier EUCalc]],$AE$11:$BI$24,COLUMN()-COLUMN($AD$29),FALSE)*eurostat_totals[[#This Row],[2020 1]]</f>
        <v>5588.5201712000007</v>
      </c>
      <c r="AQ264" s="120">
        <f ca="1">VLOOKUP(eurostat_totals[[#This Row],[energy carrier EUCalc]],$AE$11:$BI$24,COLUMN()-COLUMN($AD$29),FALSE)*eurostat_totals[[#This Row],[2020 1]]</f>
        <v>5588.5201712000007</v>
      </c>
      <c r="AR264" s="117">
        <f ca="1">VLOOKUP(eurostat_totals[[#This Row],[energy carrier EUCalc]],$AE$11:$BI$24,COLUMN()-COLUMN($AD$29),FALSE)*eurostat_totals[[#This Row],[2020 1]]</f>
        <v>5588.5201712000007</v>
      </c>
      <c r="AS264" s="117">
        <f ca="1">VLOOKUP(eurostat_totals[[#This Row],[energy carrier EUCalc]],$AE$11:$BI$24,COLUMN()-COLUMN($AD$29),FALSE)*eurostat_totals[[#This Row],[2020 1]]</f>
        <v>5588.5201712000007</v>
      </c>
      <c r="AT264" s="117">
        <f ca="1">VLOOKUP(eurostat_totals[[#This Row],[energy carrier EUCalc]],$AE$11:$BI$24,COLUMN()-COLUMN($AD$29),FALSE)*eurostat_totals[[#This Row],[2020 1]]</f>
        <v>5588.5201712000007</v>
      </c>
      <c r="AU264" s="117">
        <f ca="1">VLOOKUP(eurostat_totals[[#This Row],[energy carrier EUCalc]],$AE$11:$BI$24,COLUMN()-COLUMN($AD$29),FALSE)*eurostat_totals[[#This Row],[2020 1]]</f>
        <v>5588.5201712000007</v>
      </c>
      <c r="AV264" s="117">
        <f>VLOOKUP(eurostat_totals[[#This Row],[energy carrier EUCalc]],$AE$11:$BI$24,COLUMN()-COLUMN($AD$29),FALSE)*eurostat_totals[[#This Row],[2020 1]]</f>
        <v>5588.5201712000007</v>
      </c>
      <c r="AW264" s="117">
        <f ca="1">VLOOKUP(eurostat_totals[[#This Row],[energy carrier EUCalc]],$AE$11:$BI$24,COLUMN()-COLUMN($AD$29),FALSE)*eurostat_totals[[#This Row],[2020 1]]</f>
        <v>5588.5201712000007</v>
      </c>
      <c r="AX264" s="117">
        <f ca="1">VLOOKUP(eurostat_totals[[#This Row],[energy carrier EUCalc]],$AE$11:$BI$24,COLUMN()-COLUMN($AD$29),FALSE)*eurostat_totals[[#This Row],[2020 1]]</f>
        <v>5588.5201712000007</v>
      </c>
      <c r="AY264" s="117">
        <f ca="1">VLOOKUP(eurostat_totals[[#This Row],[energy carrier EUCalc]],$AE$11:$BI$24,COLUMN()-COLUMN($AD$29),FALSE)*eurostat_totals[[#This Row],[2020 1]]</f>
        <v>5588.5201712000007</v>
      </c>
      <c r="AZ264" s="117">
        <f ca="1">VLOOKUP(eurostat_totals[[#This Row],[energy carrier EUCalc]],$AE$11:$BI$24,COLUMN()-COLUMN($AD$29),FALSE)*eurostat_totals[[#This Row],[2020 1]]</f>
        <v>5588.5201712000007</v>
      </c>
      <c r="BA264" s="117">
        <f ca="1">VLOOKUP(eurostat_totals[[#This Row],[energy carrier EUCalc]],$AE$11:$BI$24,COLUMN()-COLUMN($AD$29),FALSE)*eurostat_totals[[#This Row],[2020 1]]</f>
        <v>5588.5201712000007</v>
      </c>
      <c r="BB264" s="117">
        <f ca="1">VLOOKUP(eurostat_totals[[#This Row],[energy carrier EUCalc]],$AE$11:$BI$24,COLUMN()-COLUMN($AD$29),FALSE)*eurostat_totals[[#This Row],[2020 1]]</f>
        <v>5588.5201712000007</v>
      </c>
      <c r="BC264" s="117">
        <f>VLOOKUP(eurostat_totals[[#This Row],[energy carrier EUCalc]],$AE$11:$BI$24,COLUMN()-COLUMN($AD$29),FALSE)*eurostat_totals[[#This Row],[2020 1]]</f>
        <v>5588.5201712000007</v>
      </c>
      <c r="BD264" s="117">
        <f ca="1">VLOOKUP(eurostat_totals[[#This Row],[energy carrier EUCalc]],$AE$11:$BI$24,COLUMN()-COLUMN($AD$29),FALSE)*eurostat_totals[[#This Row],[2020 1]]</f>
        <v>5588.5201712000007</v>
      </c>
      <c r="BE264" s="117">
        <f ca="1">VLOOKUP(eurostat_totals[[#This Row],[energy carrier EUCalc]],$AE$11:$BI$24,COLUMN()-COLUMN($AD$29),FALSE)*eurostat_totals[[#This Row],[2020 1]]</f>
        <v>5588.5201712000007</v>
      </c>
      <c r="BF264" s="117">
        <f ca="1">VLOOKUP(eurostat_totals[[#This Row],[energy carrier EUCalc]],$AE$11:$BI$24,COLUMN()-COLUMN($AD$29),FALSE)*eurostat_totals[[#This Row],[2020 1]]</f>
        <v>5588.5201712000007</v>
      </c>
      <c r="BG264" s="117">
        <f ca="1">VLOOKUP(eurostat_totals[[#This Row],[energy carrier EUCalc]],$AE$11:$BI$24,COLUMN()-COLUMN($AD$29),FALSE)*eurostat_totals[[#This Row],[2020 1]]</f>
        <v>5588.5201712000007</v>
      </c>
      <c r="BH264" s="117">
        <f ca="1">VLOOKUP(eurostat_totals[[#This Row],[energy carrier EUCalc]],$AE$11:$BI$24,COLUMN()-COLUMN($AD$29),FALSE)*eurostat_totals[[#This Row],[2020 1]]</f>
        <v>5588.5201712000007</v>
      </c>
      <c r="BI264" s="117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117" t="str">
        <f t="shared" si="129"/>
        <v>heat-districtLuxembourg</v>
      </c>
      <c r="B265" s="6" t="s">
        <v>60</v>
      </c>
      <c r="C265" t="s">
        <v>27</v>
      </c>
      <c r="D265" s="120">
        <v>0</v>
      </c>
      <c r="E265" s="120">
        <v>0</v>
      </c>
      <c r="F265" s="120">
        <v>0</v>
      </c>
      <c r="G265" s="120">
        <v>0</v>
      </c>
      <c r="H265" s="120">
        <v>0</v>
      </c>
      <c r="I265" s="120">
        <v>0</v>
      </c>
      <c r="J265" s="120">
        <v>0</v>
      </c>
      <c r="K265" s="120">
        <v>0</v>
      </c>
      <c r="L265" s="120">
        <v>0</v>
      </c>
      <c r="M265" s="120">
        <v>0</v>
      </c>
      <c r="N265" s="120">
        <v>0</v>
      </c>
      <c r="O265" s="120">
        <v>0</v>
      </c>
      <c r="P265" s="120">
        <v>0</v>
      </c>
      <c r="Q265" s="120">
        <v>0</v>
      </c>
      <c r="R265" s="120">
        <v>0</v>
      </c>
      <c r="S265" s="120">
        <v>0</v>
      </c>
      <c r="T265" s="120">
        <v>0</v>
      </c>
      <c r="U265" s="120">
        <v>0</v>
      </c>
      <c r="V265" s="120">
        <v>0</v>
      </c>
      <c r="W265" s="120">
        <v>0</v>
      </c>
      <c r="X265" s="120">
        <v>0</v>
      </c>
      <c r="Y265" s="120">
        <v>0</v>
      </c>
      <c r="Z265" s="120">
        <v>0</v>
      </c>
      <c r="AA265" s="120">
        <v>0</v>
      </c>
      <c r="AB265" s="120">
        <v>0</v>
      </c>
      <c r="AC265" s="120">
        <v>0</v>
      </c>
      <c r="AD265" s="120">
        <v>0</v>
      </c>
      <c r="AE265" s="120">
        <v>0</v>
      </c>
      <c r="AF265" s="120">
        <f t="shared" si="126"/>
        <v>0</v>
      </c>
      <c r="AG265" s="120">
        <f t="shared" si="127"/>
        <v>0</v>
      </c>
      <c r="AH265" s="120">
        <f t="shared" si="128"/>
        <v>0</v>
      </c>
      <c r="AI265" s="120">
        <f ca="1">VLOOKUP(eurostat_totals[[#This Row],[energy carrier EUCalc]],$AE$11:$BI$24,COLUMN()-COLUMN($AD$29),FALSE)*eurostat_totals[[#This Row],[2020 1]]</f>
        <v>0</v>
      </c>
      <c r="AJ265" s="120">
        <f ca="1">VLOOKUP(eurostat_totals[[#This Row],[energy carrier EUCalc]],$AE$11:$BI$24,COLUMN()-COLUMN($AD$29),FALSE)*eurostat_totals[[#This Row],[2020 1]]</f>
        <v>0</v>
      </c>
      <c r="AK265" s="120">
        <f ca="1">VLOOKUP(eurostat_totals[[#This Row],[energy carrier EUCalc]],$AE$11:$BI$24,COLUMN()-COLUMN($AD$29),FALSE)*eurostat_totals[[#This Row],[2020 1]]</f>
        <v>0</v>
      </c>
      <c r="AL265" s="120">
        <f ca="1">VLOOKUP(eurostat_totals[[#This Row],[energy carrier EUCalc]],$AE$11:$BI$24,COLUMN()-COLUMN($AD$29),FALSE)*eurostat_totals[[#This Row],[2020 1]]</f>
        <v>0</v>
      </c>
      <c r="AM265" s="120">
        <f ca="1">VLOOKUP(eurostat_totals[[#This Row],[energy carrier EUCalc]],$AE$11:$BI$24,COLUMN()-COLUMN($AD$29),FALSE)*eurostat_totals[[#This Row],[2020 1]]</f>
        <v>0</v>
      </c>
      <c r="AN265" s="120">
        <f ca="1">VLOOKUP(eurostat_totals[[#This Row],[energy carrier EUCalc]],$AE$11:$BI$24,COLUMN()-COLUMN($AD$29),FALSE)*eurostat_totals[[#This Row],[2020 1]]</f>
        <v>0</v>
      </c>
      <c r="AO265" s="120">
        <f>VLOOKUP(eurostat_totals[[#This Row],[energy carrier EUCalc]],$AE$11:$BI$24,COLUMN()-COLUMN($AD$29),FALSE)*eurostat_totals[[#This Row],[2020 1]]</f>
        <v>0</v>
      </c>
      <c r="AP265" s="120">
        <f ca="1">VLOOKUP(eurostat_totals[[#This Row],[energy carrier EUCalc]],$AE$11:$BI$24,COLUMN()-COLUMN($AD$29),FALSE)*eurostat_totals[[#This Row],[2020 1]]</f>
        <v>0</v>
      </c>
      <c r="AQ265" s="120">
        <f ca="1">VLOOKUP(eurostat_totals[[#This Row],[energy carrier EUCalc]],$AE$11:$BI$24,COLUMN()-COLUMN($AD$29),FALSE)*eurostat_totals[[#This Row],[2020 1]]</f>
        <v>0</v>
      </c>
      <c r="AR265" s="117">
        <f ca="1">VLOOKUP(eurostat_totals[[#This Row],[energy carrier EUCalc]],$AE$11:$BI$24,COLUMN()-COLUMN($AD$29),FALSE)*eurostat_totals[[#This Row],[2020 1]]</f>
        <v>0</v>
      </c>
      <c r="AS265" s="117">
        <f ca="1">VLOOKUP(eurostat_totals[[#This Row],[energy carrier EUCalc]],$AE$11:$BI$24,COLUMN()-COLUMN($AD$29),FALSE)*eurostat_totals[[#This Row],[2020 1]]</f>
        <v>0</v>
      </c>
      <c r="AT265" s="117">
        <f ca="1">VLOOKUP(eurostat_totals[[#This Row],[energy carrier EUCalc]],$AE$11:$BI$24,COLUMN()-COLUMN($AD$29),FALSE)*eurostat_totals[[#This Row],[2020 1]]</f>
        <v>0</v>
      </c>
      <c r="AU265" s="117">
        <f ca="1">VLOOKUP(eurostat_totals[[#This Row],[energy carrier EUCalc]],$AE$11:$BI$24,COLUMN()-COLUMN($AD$29),FALSE)*eurostat_totals[[#This Row],[2020 1]]</f>
        <v>0</v>
      </c>
      <c r="AV265" s="117">
        <f>VLOOKUP(eurostat_totals[[#This Row],[energy carrier EUCalc]],$AE$11:$BI$24,COLUMN()-COLUMN($AD$29),FALSE)*eurostat_totals[[#This Row],[2020 1]]</f>
        <v>0</v>
      </c>
      <c r="AW265" s="117">
        <f ca="1">VLOOKUP(eurostat_totals[[#This Row],[energy carrier EUCalc]],$AE$11:$BI$24,COLUMN()-COLUMN($AD$29),FALSE)*eurostat_totals[[#This Row],[2020 1]]</f>
        <v>0</v>
      </c>
      <c r="AX265" s="117">
        <f ca="1">VLOOKUP(eurostat_totals[[#This Row],[energy carrier EUCalc]],$AE$11:$BI$24,COLUMN()-COLUMN($AD$29),FALSE)*eurostat_totals[[#This Row],[2020 1]]</f>
        <v>0</v>
      </c>
      <c r="AY265" s="117">
        <f ca="1">VLOOKUP(eurostat_totals[[#This Row],[energy carrier EUCalc]],$AE$11:$BI$24,COLUMN()-COLUMN($AD$29),FALSE)*eurostat_totals[[#This Row],[2020 1]]</f>
        <v>0</v>
      </c>
      <c r="AZ265" s="117">
        <f ca="1">VLOOKUP(eurostat_totals[[#This Row],[energy carrier EUCalc]],$AE$11:$BI$24,COLUMN()-COLUMN($AD$29),FALSE)*eurostat_totals[[#This Row],[2020 1]]</f>
        <v>0</v>
      </c>
      <c r="BA265" s="117">
        <f ca="1">VLOOKUP(eurostat_totals[[#This Row],[energy carrier EUCalc]],$AE$11:$BI$24,COLUMN()-COLUMN($AD$29),FALSE)*eurostat_totals[[#This Row],[2020 1]]</f>
        <v>0</v>
      </c>
      <c r="BB265" s="117">
        <f ca="1">VLOOKUP(eurostat_totals[[#This Row],[energy carrier EUCalc]],$AE$11:$BI$24,COLUMN()-COLUMN($AD$29),FALSE)*eurostat_totals[[#This Row],[2020 1]]</f>
        <v>0</v>
      </c>
      <c r="BC265" s="117">
        <f>VLOOKUP(eurostat_totals[[#This Row],[energy carrier EUCalc]],$AE$11:$BI$24,COLUMN()-COLUMN($AD$29),FALSE)*eurostat_totals[[#This Row],[2020 1]]</f>
        <v>0</v>
      </c>
      <c r="BD265" s="117">
        <f ca="1">VLOOKUP(eurostat_totals[[#This Row],[energy carrier EUCalc]],$AE$11:$BI$24,COLUMN()-COLUMN($AD$29),FALSE)*eurostat_totals[[#This Row],[2020 1]]</f>
        <v>0</v>
      </c>
      <c r="BE265" s="117">
        <f ca="1">VLOOKUP(eurostat_totals[[#This Row],[energy carrier EUCalc]],$AE$11:$BI$24,COLUMN()-COLUMN($AD$29),FALSE)*eurostat_totals[[#This Row],[2020 1]]</f>
        <v>0</v>
      </c>
      <c r="BF265" s="117">
        <f ca="1">VLOOKUP(eurostat_totals[[#This Row],[energy carrier EUCalc]],$AE$11:$BI$24,COLUMN()-COLUMN($AD$29),FALSE)*eurostat_totals[[#This Row],[2020 1]]</f>
        <v>0</v>
      </c>
      <c r="BG265" s="117">
        <f ca="1">VLOOKUP(eurostat_totals[[#This Row],[energy carrier EUCalc]],$AE$11:$BI$24,COLUMN()-COLUMN($AD$29),FALSE)*eurostat_totals[[#This Row],[2020 1]]</f>
        <v>0</v>
      </c>
      <c r="BH265" s="117">
        <f ca="1">VLOOKUP(eurostat_totals[[#This Row],[energy carrier EUCalc]],$AE$11:$BI$24,COLUMN()-COLUMN($AD$29),FALSE)*eurostat_totals[[#This Row],[2020 1]]</f>
        <v>0</v>
      </c>
      <c r="BI265" s="117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117" t="str">
        <f t="shared" si="129"/>
        <v>heat-districtMalta</v>
      </c>
      <c r="B266" s="6" t="s">
        <v>60</v>
      </c>
      <c r="C266" t="s">
        <v>29</v>
      </c>
      <c r="D266" s="120">
        <v>0</v>
      </c>
      <c r="E266" s="120">
        <v>0</v>
      </c>
      <c r="F266" s="120">
        <v>0</v>
      </c>
      <c r="G266" s="120">
        <v>0</v>
      </c>
      <c r="H266" s="120">
        <v>0</v>
      </c>
      <c r="I266" s="120">
        <v>0</v>
      </c>
      <c r="J266" s="120">
        <v>0</v>
      </c>
      <c r="K266" s="120">
        <v>0</v>
      </c>
      <c r="L266" s="120">
        <v>0</v>
      </c>
      <c r="M266" s="120">
        <v>0</v>
      </c>
      <c r="N266" s="120">
        <v>0</v>
      </c>
      <c r="O266" s="120">
        <v>0</v>
      </c>
      <c r="P266" s="120">
        <v>0</v>
      </c>
      <c r="Q266" s="120">
        <v>0</v>
      </c>
      <c r="R266" s="120">
        <v>0</v>
      </c>
      <c r="S266" s="120">
        <v>0</v>
      </c>
      <c r="T266" s="120">
        <v>0</v>
      </c>
      <c r="U266" s="120">
        <v>0</v>
      </c>
      <c r="V266" s="120">
        <v>0</v>
      </c>
      <c r="W266" s="120">
        <v>0</v>
      </c>
      <c r="X266" s="120">
        <v>0</v>
      </c>
      <c r="Y266" s="120">
        <v>0</v>
      </c>
      <c r="Z266" s="120">
        <v>0</v>
      </c>
      <c r="AA266" s="120">
        <v>0</v>
      </c>
      <c r="AB266" s="120">
        <v>0</v>
      </c>
      <c r="AC266" s="120">
        <v>0</v>
      </c>
      <c r="AD266" s="120">
        <v>0</v>
      </c>
      <c r="AE266" s="120">
        <v>0</v>
      </c>
      <c r="AF266" s="120">
        <f t="shared" si="126"/>
        <v>0</v>
      </c>
      <c r="AG266" s="120">
        <f t="shared" si="127"/>
        <v>0</v>
      </c>
      <c r="AH266" s="120">
        <f t="shared" si="128"/>
        <v>0</v>
      </c>
      <c r="AI266" s="120">
        <f ca="1">VLOOKUP(eurostat_totals[[#This Row],[energy carrier EUCalc]],$AE$11:$BI$24,COLUMN()-COLUMN($AD$29),FALSE)*eurostat_totals[[#This Row],[2020 1]]</f>
        <v>0</v>
      </c>
      <c r="AJ266" s="120">
        <f ca="1">VLOOKUP(eurostat_totals[[#This Row],[energy carrier EUCalc]],$AE$11:$BI$24,COLUMN()-COLUMN($AD$29),FALSE)*eurostat_totals[[#This Row],[2020 1]]</f>
        <v>0</v>
      </c>
      <c r="AK266" s="120">
        <f ca="1">VLOOKUP(eurostat_totals[[#This Row],[energy carrier EUCalc]],$AE$11:$BI$24,COLUMN()-COLUMN($AD$29),FALSE)*eurostat_totals[[#This Row],[2020 1]]</f>
        <v>0</v>
      </c>
      <c r="AL266" s="120">
        <f ca="1">VLOOKUP(eurostat_totals[[#This Row],[energy carrier EUCalc]],$AE$11:$BI$24,COLUMN()-COLUMN($AD$29),FALSE)*eurostat_totals[[#This Row],[2020 1]]</f>
        <v>0</v>
      </c>
      <c r="AM266" s="120">
        <f ca="1">VLOOKUP(eurostat_totals[[#This Row],[energy carrier EUCalc]],$AE$11:$BI$24,COLUMN()-COLUMN($AD$29),FALSE)*eurostat_totals[[#This Row],[2020 1]]</f>
        <v>0</v>
      </c>
      <c r="AN266" s="120">
        <f ca="1">VLOOKUP(eurostat_totals[[#This Row],[energy carrier EUCalc]],$AE$11:$BI$24,COLUMN()-COLUMN($AD$29),FALSE)*eurostat_totals[[#This Row],[2020 1]]</f>
        <v>0</v>
      </c>
      <c r="AO266" s="120">
        <f>VLOOKUP(eurostat_totals[[#This Row],[energy carrier EUCalc]],$AE$11:$BI$24,COLUMN()-COLUMN($AD$29),FALSE)*eurostat_totals[[#This Row],[2020 1]]</f>
        <v>0</v>
      </c>
      <c r="AP266" s="120">
        <f ca="1">VLOOKUP(eurostat_totals[[#This Row],[energy carrier EUCalc]],$AE$11:$BI$24,COLUMN()-COLUMN($AD$29),FALSE)*eurostat_totals[[#This Row],[2020 1]]</f>
        <v>0</v>
      </c>
      <c r="AQ266" s="120">
        <f ca="1">VLOOKUP(eurostat_totals[[#This Row],[energy carrier EUCalc]],$AE$11:$BI$24,COLUMN()-COLUMN($AD$29),FALSE)*eurostat_totals[[#This Row],[2020 1]]</f>
        <v>0</v>
      </c>
      <c r="AR266" s="117">
        <f ca="1">VLOOKUP(eurostat_totals[[#This Row],[energy carrier EUCalc]],$AE$11:$BI$24,COLUMN()-COLUMN($AD$29),FALSE)*eurostat_totals[[#This Row],[2020 1]]</f>
        <v>0</v>
      </c>
      <c r="AS266" s="117">
        <f ca="1">VLOOKUP(eurostat_totals[[#This Row],[energy carrier EUCalc]],$AE$11:$BI$24,COLUMN()-COLUMN($AD$29),FALSE)*eurostat_totals[[#This Row],[2020 1]]</f>
        <v>0</v>
      </c>
      <c r="AT266" s="117">
        <f ca="1">VLOOKUP(eurostat_totals[[#This Row],[energy carrier EUCalc]],$AE$11:$BI$24,COLUMN()-COLUMN($AD$29),FALSE)*eurostat_totals[[#This Row],[2020 1]]</f>
        <v>0</v>
      </c>
      <c r="AU266" s="117">
        <f ca="1">VLOOKUP(eurostat_totals[[#This Row],[energy carrier EUCalc]],$AE$11:$BI$24,COLUMN()-COLUMN($AD$29),FALSE)*eurostat_totals[[#This Row],[2020 1]]</f>
        <v>0</v>
      </c>
      <c r="AV266" s="117">
        <f>VLOOKUP(eurostat_totals[[#This Row],[energy carrier EUCalc]],$AE$11:$BI$24,COLUMN()-COLUMN($AD$29),FALSE)*eurostat_totals[[#This Row],[2020 1]]</f>
        <v>0</v>
      </c>
      <c r="AW266" s="117">
        <f ca="1">VLOOKUP(eurostat_totals[[#This Row],[energy carrier EUCalc]],$AE$11:$BI$24,COLUMN()-COLUMN($AD$29),FALSE)*eurostat_totals[[#This Row],[2020 1]]</f>
        <v>0</v>
      </c>
      <c r="AX266" s="117">
        <f ca="1">VLOOKUP(eurostat_totals[[#This Row],[energy carrier EUCalc]],$AE$11:$BI$24,COLUMN()-COLUMN($AD$29),FALSE)*eurostat_totals[[#This Row],[2020 1]]</f>
        <v>0</v>
      </c>
      <c r="AY266" s="117">
        <f ca="1">VLOOKUP(eurostat_totals[[#This Row],[energy carrier EUCalc]],$AE$11:$BI$24,COLUMN()-COLUMN($AD$29),FALSE)*eurostat_totals[[#This Row],[2020 1]]</f>
        <v>0</v>
      </c>
      <c r="AZ266" s="117">
        <f ca="1">VLOOKUP(eurostat_totals[[#This Row],[energy carrier EUCalc]],$AE$11:$BI$24,COLUMN()-COLUMN($AD$29),FALSE)*eurostat_totals[[#This Row],[2020 1]]</f>
        <v>0</v>
      </c>
      <c r="BA266" s="117">
        <f ca="1">VLOOKUP(eurostat_totals[[#This Row],[energy carrier EUCalc]],$AE$11:$BI$24,COLUMN()-COLUMN($AD$29),FALSE)*eurostat_totals[[#This Row],[2020 1]]</f>
        <v>0</v>
      </c>
      <c r="BB266" s="117">
        <f ca="1">VLOOKUP(eurostat_totals[[#This Row],[energy carrier EUCalc]],$AE$11:$BI$24,COLUMN()-COLUMN($AD$29),FALSE)*eurostat_totals[[#This Row],[2020 1]]</f>
        <v>0</v>
      </c>
      <c r="BC266" s="117">
        <f>VLOOKUP(eurostat_totals[[#This Row],[energy carrier EUCalc]],$AE$11:$BI$24,COLUMN()-COLUMN($AD$29),FALSE)*eurostat_totals[[#This Row],[2020 1]]</f>
        <v>0</v>
      </c>
      <c r="BD266" s="117">
        <f ca="1">VLOOKUP(eurostat_totals[[#This Row],[energy carrier EUCalc]],$AE$11:$BI$24,COLUMN()-COLUMN($AD$29),FALSE)*eurostat_totals[[#This Row],[2020 1]]</f>
        <v>0</v>
      </c>
      <c r="BE266" s="117">
        <f ca="1">VLOOKUP(eurostat_totals[[#This Row],[energy carrier EUCalc]],$AE$11:$BI$24,COLUMN()-COLUMN($AD$29),FALSE)*eurostat_totals[[#This Row],[2020 1]]</f>
        <v>0</v>
      </c>
      <c r="BF266" s="117">
        <f ca="1">VLOOKUP(eurostat_totals[[#This Row],[energy carrier EUCalc]],$AE$11:$BI$24,COLUMN()-COLUMN($AD$29),FALSE)*eurostat_totals[[#This Row],[2020 1]]</f>
        <v>0</v>
      </c>
      <c r="BG266" s="117">
        <f ca="1">VLOOKUP(eurostat_totals[[#This Row],[energy carrier EUCalc]],$AE$11:$BI$24,COLUMN()-COLUMN($AD$29),FALSE)*eurostat_totals[[#This Row],[2020 1]]</f>
        <v>0</v>
      </c>
      <c r="BH266" s="117">
        <f ca="1">VLOOKUP(eurostat_totals[[#This Row],[energy carrier EUCalc]],$AE$11:$BI$24,COLUMN()-COLUMN($AD$29),FALSE)*eurostat_totals[[#This Row],[2020 1]]</f>
        <v>0</v>
      </c>
      <c r="BI266" s="117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117" t="str">
        <f t="shared" si="129"/>
        <v>heat-districtNetherlands</v>
      </c>
      <c r="B267" s="6" t="s">
        <v>60</v>
      </c>
      <c r="C267" t="s">
        <v>8</v>
      </c>
      <c r="D267" s="120">
        <v>1305.5605399999999</v>
      </c>
      <c r="E267" s="120">
        <v>1313.8876200000002</v>
      </c>
      <c r="F267" s="120">
        <v>1672.21955</v>
      </c>
      <c r="G267" s="120">
        <v>1843.0526199999999</v>
      </c>
      <c r="H267" s="120">
        <v>1861.11401</v>
      </c>
      <c r="I267" s="120">
        <v>1706.9467299999999</v>
      </c>
      <c r="J267" s="120">
        <v>2143.3275900000003</v>
      </c>
      <c r="K267" s="120">
        <v>1889.1655700000001</v>
      </c>
      <c r="L267" s="120">
        <v>1909.72741</v>
      </c>
      <c r="M267" s="120">
        <v>1901.1095800000003</v>
      </c>
      <c r="N267" s="120">
        <v>1982.7754400000001</v>
      </c>
      <c r="O267" s="120">
        <v>2288.33043</v>
      </c>
      <c r="P267" s="120">
        <v>2254.9988500000004</v>
      </c>
      <c r="Q267" s="120">
        <v>2459.4426200000003</v>
      </c>
      <c r="R267" s="120">
        <v>2525.0009300000002</v>
      </c>
      <c r="S267" s="120">
        <v>2446.1146400000002</v>
      </c>
      <c r="T267" s="120">
        <v>2448.8942100000004</v>
      </c>
      <c r="U267" s="120">
        <v>2401.6647800000001</v>
      </c>
      <c r="V267" s="120">
        <v>2737.2251700000002</v>
      </c>
      <c r="W267" s="120">
        <v>2782.2216400000002</v>
      </c>
      <c r="X267" s="120">
        <v>3381.3876100000002</v>
      </c>
      <c r="Y267" s="120">
        <v>2904.7204300000003</v>
      </c>
      <c r="Z267" s="120">
        <v>3362.5004899999999</v>
      </c>
      <c r="AA267" s="120">
        <v>3784.4485200000004</v>
      </c>
      <c r="AB267" s="120">
        <v>3032.7783600000002</v>
      </c>
      <c r="AC267" s="120">
        <v>3354.9991400000004</v>
      </c>
      <c r="AD267" s="120">
        <v>3409.6252500000005</v>
      </c>
      <c r="AE267" s="120">
        <v>3317.0271900000007</v>
      </c>
      <c r="AF267" s="120">
        <f t="shared" si="126"/>
        <v>3307.932530000001</v>
      </c>
      <c r="AG267" s="120">
        <f t="shared" si="127"/>
        <v>3212.6293320000009</v>
      </c>
      <c r="AH267" s="120">
        <f t="shared" si="128"/>
        <v>3248.5995264000012</v>
      </c>
      <c r="AI267" s="120">
        <f ca="1">VLOOKUP(eurostat_totals[[#This Row],[energy carrier EUCalc]],$AE$11:$BI$24,COLUMN()-COLUMN($AD$29),FALSE)*eurostat_totals[[#This Row],[2020 1]]</f>
        <v>3248.5995264000012</v>
      </c>
      <c r="AJ267" s="120">
        <f ca="1">VLOOKUP(eurostat_totals[[#This Row],[energy carrier EUCalc]],$AE$11:$BI$24,COLUMN()-COLUMN($AD$29),FALSE)*eurostat_totals[[#This Row],[2020 1]]</f>
        <v>3248.5995264000012</v>
      </c>
      <c r="AK267" s="120">
        <f ca="1">VLOOKUP(eurostat_totals[[#This Row],[energy carrier EUCalc]],$AE$11:$BI$24,COLUMN()-COLUMN($AD$29),FALSE)*eurostat_totals[[#This Row],[2020 1]]</f>
        <v>3248.5995264000012</v>
      </c>
      <c r="AL267" s="120">
        <f ca="1">VLOOKUP(eurostat_totals[[#This Row],[energy carrier EUCalc]],$AE$11:$BI$24,COLUMN()-COLUMN($AD$29),FALSE)*eurostat_totals[[#This Row],[2020 1]]</f>
        <v>3248.5995264000012</v>
      </c>
      <c r="AM267" s="120">
        <f ca="1">VLOOKUP(eurostat_totals[[#This Row],[energy carrier EUCalc]],$AE$11:$BI$24,COLUMN()-COLUMN($AD$29),FALSE)*eurostat_totals[[#This Row],[2020 1]]</f>
        <v>3248.5995264000012</v>
      </c>
      <c r="AN267" s="120">
        <f ca="1">VLOOKUP(eurostat_totals[[#This Row],[energy carrier EUCalc]],$AE$11:$BI$24,COLUMN()-COLUMN($AD$29),FALSE)*eurostat_totals[[#This Row],[2020 1]]</f>
        <v>3248.5995264000012</v>
      </c>
      <c r="AO267" s="120">
        <f>VLOOKUP(eurostat_totals[[#This Row],[energy carrier EUCalc]],$AE$11:$BI$24,COLUMN()-COLUMN($AD$29),FALSE)*eurostat_totals[[#This Row],[2020 1]]</f>
        <v>3248.5995264000012</v>
      </c>
      <c r="AP267" s="120">
        <f ca="1">VLOOKUP(eurostat_totals[[#This Row],[energy carrier EUCalc]],$AE$11:$BI$24,COLUMN()-COLUMN($AD$29),FALSE)*eurostat_totals[[#This Row],[2020 1]]</f>
        <v>3248.5995264000012</v>
      </c>
      <c r="AQ267" s="120">
        <f ca="1">VLOOKUP(eurostat_totals[[#This Row],[energy carrier EUCalc]],$AE$11:$BI$24,COLUMN()-COLUMN($AD$29),FALSE)*eurostat_totals[[#This Row],[2020 1]]</f>
        <v>3248.5995264000012</v>
      </c>
      <c r="AR267" s="117">
        <f ca="1">VLOOKUP(eurostat_totals[[#This Row],[energy carrier EUCalc]],$AE$11:$BI$24,COLUMN()-COLUMN($AD$29),FALSE)*eurostat_totals[[#This Row],[2020 1]]</f>
        <v>3248.5995264000012</v>
      </c>
      <c r="AS267" s="117">
        <f ca="1">VLOOKUP(eurostat_totals[[#This Row],[energy carrier EUCalc]],$AE$11:$BI$24,COLUMN()-COLUMN($AD$29),FALSE)*eurostat_totals[[#This Row],[2020 1]]</f>
        <v>3248.5995264000012</v>
      </c>
      <c r="AT267" s="117">
        <f ca="1">VLOOKUP(eurostat_totals[[#This Row],[energy carrier EUCalc]],$AE$11:$BI$24,COLUMN()-COLUMN($AD$29),FALSE)*eurostat_totals[[#This Row],[2020 1]]</f>
        <v>3248.5995264000012</v>
      </c>
      <c r="AU267" s="117">
        <f ca="1">VLOOKUP(eurostat_totals[[#This Row],[energy carrier EUCalc]],$AE$11:$BI$24,COLUMN()-COLUMN($AD$29),FALSE)*eurostat_totals[[#This Row],[2020 1]]</f>
        <v>3248.5995264000012</v>
      </c>
      <c r="AV267" s="117">
        <f>VLOOKUP(eurostat_totals[[#This Row],[energy carrier EUCalc]],$AE$11:$BI$24,COLUMN()-COLUMN($AD$29),FALSE)*eurostat_totals[[#This Row],[2020 1]]</f>
        <v>3248.5995264000012</v>
      </c>
      <c r="AW267" s="117">
        <f ca="1">VLOOKUP(eurostat_totals[[#This Row],[energy carrier EUCalc]],$AE$11:$BI$24,COLUMN()-COLUMN($AD$29),FALSE)*eurostat_totals[[#This Row],[2020 1]]</f>
        <v>3248.5995264000012</v>
      </c>
      <c r="AX267" s="117">
        <f ca="1">VLOOKUP(eurostat_totals[[#This Row],[energy carrier EUCalc]],$AE$11:$BI$24,COLUMN()-COLUMN($AD$29),FALSE)*eurostat_totals[[#This Row],[2020 1]]</f>
        <v>3248.5995264000012</v>
      </c>
      <c r="AY267" s="117">
        <f ca="1">VLOOKUP(eurostat_totals[[#This Row],[energy carrier EUCalc]],$AE$11:$BI$24,COLUMN()-COLUMN($AD$29),FALSE)*eurostat_totals[[#This Row],[2020 1]]</f>
        <v>3248.5995264000012</v>
      </c>
      <c r="AZ267" s="117">
        <f ca="1">VLOOKUP(eurostat_totals[[#This Row],[energy carrier EUCalc]],$AE$11:$BI$24,COLUMN()-COLUMN($AD$29),FALSE)*eurostat_totals[[#This Row],[2020 1]]</f>
        <v>3248.5995264000012</v>
      </c>
      <c r="BA267" s="117">
        <f ca="1">VLOOKUP(eurostat_totals[[#This Row],[energy carrier EUCalc]],$AE$11:$BI$24,COLUMN()-COLUMN($AD$29),FALSE)*eurostat_totals[[#This Row],[2020 1]]</f>
        <v>3248.5995264000012</v>
      </c>
      <c r="BB267" s="117">
        <f ca="1">VLOOKUP(eurostat_totals[[#This Row],[energy carrier EUCalc]],$AE$11:$BI$24,COLUMN()-COLUMN($AD$29),FALSE)*eurostat_totals[[#This Row],[2020 1]]</f>
        <v>3248.5995264000012</v>
      </c>
      <c r="BC267" s="117">
        <f>VLOOKUP(eurostat_totals[[#This Row],[energy carrier EUCalc]],$AE$11:$BI$24,COLUMN()-COLUMN($AD$29),FALSE)*eurostat_totals[[#This Row],[2020 1]]</f>
        <v>3248.5995264000012</v>
      </c>
      <c r="BD267" s="117">
        <f ca="1">VLOOKUP(eurostat_totals[[#This Row],[energy carrier EUCalc]],$AE$11:$BI$24,COLUMN()-COLUMN($AD$29),FALSE)*eurostat_totals[[#This Row],[2020 1]]</f>
        <v>3248.5995264000012</v>
      </c>
      <c r="BE267" s="117">
        <f ca="1">VLOOKUP(eurostat_totals[[#This Row],[energy carrier EUCalc]],$AE$11:$BI$24,COLUMN()-COLUMN($AD$29),FALSE)*eurostat_totals[[#This Row],[2020 1]]</f>
        <v>3248.5995264000012</v>
      </c>
      <c r="BF267" s="117">
        <f ca="1">VLOOKUP(eurostat_totals[[#This Row],[energy carrier EUCalc]],$AE$11:$BI$24,COLUMN()-COLUMN($AD$29),FALSE)*eurostat_totals[[#This Row],[2020 1]]</f>
        <v>3248.5995264000012</v>
      </c>
      <c r="BG267" s="117">
        <f ca="1">VLOOKUP(eurostat_totals[[#This Row],[energy carrier EUCalc]],$AE$11:$BI$24,COLUMN()-COLUMN($AD$29),FALSE)*eurostat_totals[[#This Row],[2020 1]]</f>
        <v>3248.5995264000012</v>
      </c>
      <c r="BH267" s="117">
        <f ca="1">VLOOKUP(eurostat_totals[[#This Row],[energy carrier EUCalc]],$AE$11:$BI$24,COLUMN()-COLUMN($AD$29),FALSE)*eurostat_totals[[#This Row],[2020 1]]</f>
        <v>3248.5995264000012</v>
      </c>
      <c r="BI267" s="117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117" t="str">
        <f t="shared" si="129"/>
        <v>heat-districtNorway</v>
      </c>
      <c r="B268" s="6" t="s">
        <v>60</v>
      </c>
      <c r="C268" t="s">
        <v>73</v>
      </c>
      <c r="D268" s="120">
        <v>286.38875000000002</v>
      </c>
      <c r="E268" s="120">
        <v>295.27406999999999</v>
      </c>
      <c r="F268" s="120">
        <v>273.32826</v>
      </c>
      <c r="G268" s="120">
        <v>328.33816000000002</v>
      </c>
      <c r="H268" s="120">
        <v>259.72116000000005</v>
      </c>
      <c r="I268" s="120">
        <v>290.27316999999999</v>
      </c>
      <c r="J268" s="120">
        <v>320.27857000000006</v>
      </c>
      <c r="K268" s="120">
        <v>275.56121999999999</v>
      </c>
      <c r="L268" s="120">
        <v>297.22791000000001</v>
      </c>
      <c r="M268" s="120">
        <v>325.55858999999998</v>
      </c>
      <c r="N268" s="120">
        <v>237.49623</v>
      </c>
      <c r="O268" s="120">
        <v>325.55858999999998</v>
      </c>
      <c r="P268" s="120">
        <v>333.33906000000002</v>
      </c>
      <c r="Q268" s="120">
        <v>374.71860000000004</v>
      </c>
      <c r="R268" s="120">
        <v>417.22625000000005</v>
      </c>
      <c r="S268" s="120">
        <v>426.94893000000002</v>
      </c>
      <c r="T268" s="120">
        <v>501.67168000000009</v>
      </c>
      <c r="U268" s="120">
        <v>568.61396000000002</v>
      </c>
      <c r="V268" s="120">
        <v>718.33857999999998</v>
      </c>
      <c r="W268" s="120">
        <v>750.5536800000001</v>
      </c>
      <c r="X268" s="120">
        <v>1083.89274</v>
      </c>
      <c r="Y268" s="120">
        <v>787.78130999999996</v>
      </c>
      <c r="Z268" s="120">
        <v>950.2756700000001</v>
      </c>
      <c r="AA268" s="120">
        <v>1082.4971400000002</v>
      </c>
      <c r="AB268" s="120">
        <v>999.72643000000005</v>
      </c>
      <c r="AC268" s="120">
        <v>1037.2215500000002</v>
      </c>
      <c r="AD268" s="120">
        <v>1331.6698900000001</v>
      </c>
      <c r="AE268" s="120">
        <v>1271.1124800000002</v>
      </c>
      <c r="AF268" s="120">
        <f t="shared" si="126"/>
        <v>1335.2798420000004</v>
      </c>
      <c r="AG268" s="120">
        <f t="shared" si="127"/>
        <v>1385.8363824000005</v>
      </c>
      <c r="AH268" s="120">
        <f t="shared" si="128"/>
        <v>1463.0583728800007</v>
      </c>
      <c r="AI268" s="120">
        <f ca="1">VLOOKUP(eurostat_totals[[#This Row],[energy carrier EUCalc]],$AE$11:$BI$24,COLUMN()-COLUMN($AD$29),FALSE)*eurostat_totals[[#This Row],[2020 1]]</f>
        <v>1463.0583728800007</v>
      </c>
      <c r="AJ268" s="120">
        <f ca="1">VLOOKUP(eurostat_totals[[#This Row],[energy carrier EUCalc]],$AE$11:$BI$24,COLUMN()-COLUMN($AD$29),FALSE)*eurostat_totals[[#This Row],[2020 1]]</f>
        <v>1463.0583728800007</v>
      </c>
      <c r="AK268" s="120">
        <f ca="1">VLOOKUP(eurostat_totals[[#This Row],[energy carrier EUCalc]],$AE$11:$BI$24,COLUMN()-COLUMN($AD$29),FALSE)*eurostat_totals[[#This Row],[2020 1]]</f>
        <v>1463.0583728800007</v>
      </c>
      <c r="AL268" s="120">
        <f ca="1">VLOOKUP(eurostat_totals[[#This Row],[energy carrier EUCalc]],$AE$11:$BI$24,COLUMN()-COLUMN($AD$29),FALSE)*eurostat_totals[[#This Row],[2020 1]]</f>
        <v>1463.0583728800007</v>
      </c>
      <c r="AM268" s="120">
        <f ca="1">VLOOKUP(eurostat_totals[[#This Row],[energy carrier EUCalc]],$AE$11:$BI$24,COLUMN()-COLUMN($AD$29),FALSE)*eurostat_totals[[#This Row],[2020 1]]</f>
        <v>1463.0583728800007</v>
      </c>
      <c r="AN268" s="120">
        <f ca="1">VLOOKUP(eurostat_totals[[#This Row],[energy carrier EUCalc]],$AE$11:$BI$24,COLUMN()-COLUMN($AD$29),FALSE)*eurostat_totals[[#This Row],[2020 1]]</f>
        <v>1463.0583728800007</v>
      </c>
      <c r="AO268" s="120">
        <f>VLOOKUP(eurostat_totals[[#This Row],[energy carrier EUCalc]],$AE$11:$BI$24,COLUMN()-COLUMN($AD$29),FALSE)*eurostat_totals[[#This Row],[2020 1]]</f>
        <v>1463.0583728800007</v>
      </c>
      <c r="AP268" s="120">
        <f ca="1">VLOOKUP(eurostat_totals[[#This Row],[energy carrier EUCalc]],$AE$11:$BI$24,COLUMN()-COLUMN($AD$29),FALSE)*eurostat_totals[[#This Row],[2020 1]]</f>
        <v>1463.0583728800007</v>
      </c>
      <c r="AQ268" s="120">
        <f ca="1">VLOOKUP(eurostat_totals[[#This Row],[energy carrier EUCalc]],$AE$11:$BI$24,COLUMN()-COLUMN($AD$29),FALSE)*eurostat_totals[[#This Row],[2020 1]]</f>
        <v>1463.0583728800007</v>
      </c>
      <c r="AR268" s="117">
        <f ca="1">VLOOKUP(eurostat_totals[[#This Row],[energy carrier EUCalc]],$AE$11:$BI$24,COLUMN()-COLUMN($AD$29),FALSE)*eurostat_totals[[#This Row],[2020 1]]</f>
        <v>1463.0583728800007</v>
      </c>
      <c r="AS268" s="117">
        <f ca="1">VLOOKUP(eurostat_totals[[#This Row],[energy carrier EUCalc]],$AE$11:$BI$24,COLUMN()-COLUMN($AD$29),FALSE)*eurostat_totals[[#This Row],[2020 1]]</f>
        <v>1463.0583728800007</v>
      </c>
      <c r="AT268" s="117">
        <f ca="1">VLOOKUP(eurostat_totals[[#This Row],[energy carrier EUCalc]],$AE$11:$BI$24,COLUMN()-COLUMN($AD$29),FALSE)*eurostat_totals[[#This Row],[2020 1]]</f>
        <v>1463.0583728800007</v>
      </c>
      <c r="AU268" s="117">
        <f ca="1">VLOOKUP(eurostat_totals[[#This Row],[energy carrier EUCalc]],$AE$11:$BI$24,COLUMN()-COLUMN($AD$29),FALSE)*eurostat_totals[[#This Row],[2020 1]]</f>
        <v>1463.0583728800007</v>
      </c>
      <c r="AV268" s="117">
        <f>VLOOKUP(eurostat_totals[[#This Row],[energy carrier EUCalc]],$AE$11:$BI$24,COLUMN()-COLUMN($AD$29),FALSE)*eurostat_totals[[#This Row],[2020 1]]</f>
        <v>1463.0583728800007</v>
      </c>
      <c r="AW268" s="117">
        <f ca="1">VLOOKUP(eurostat_totals[[#This Row],[energy carrier EUCalc]],$AE$11:$BI$24,COLUMN()-COLUMN($AD$29),FALSE)*eurostat_totals[[#This Row],[2020 1]]</f>
        <v>1463.0583728800007</v>
      </c>
      <c r="AX268" s="117">
        <f ca="1">VLOOKUP(eurostat_totals[[#This Row],[energy carrier EUCalc]],$AE$11:$BI$24,COLUMN()-COLUMN($AD$29),FALSE)*eurostat_totals[[#This Row],[2020 1]]</f>
        <v>1463.0583728800007</v>
      </c>
      <c r="AY268" s="117">
        <f ca="1">VLOOKUP(eurostat_totals[[#This Row],[energy carrier EUCalc]],$AE$11:$BI$24,COLUMN()-COLUMN($AD$29),FALSE)*eurostat_totals[[#This Row],[2020 1]]</f>
        <v>1463.0583728800007</v>
      </c>
      <c r="AZ268" s="117">
        <f ca="1">VLOOKUP(eurostat_totals[[#This Row],[energy carrier EUCalc]],$AE$11:$BI$24,COLUMN()-COLUMN($AD$29),FALSE)*eurostat_totals[[#This Row],[2020 1]]</f>
        <v>1463.0583728800007</v>
      </c>
      <c r="BA268" s="117">
        <f ca="1">VLOOKUP(eurostat_totals[[#This Row],[energy carrier EUCalc]],$AE$11:$BI$24,COLUMN()-COLUMN($AD$29),FALSE)*eurostat_totals[[#This Row],[2020 1]]</f>
        <v>1463.0583728800007</v>
      </c>
      <c r="BB268" s="117">
        <f ca="1">VLOOKUP(eurostat_totals[[#This Row],[energy carrier EUCalc]],$AE$11:$BI$24,COLUMN()-COLUMN($AD$29),FALSE)*eurostat_totals[[#This Row],[2020 1]]</f>
        <v>1463.0583728800007</v>
      </c>
      <c r="BC268" s="117">
        <f>VLOOKUP(eurostat_totals[[#This Row],[energy carrier EUCalc]],$AE$11:$BI$24,COLUMN()-COLUMN($AD$29),FALSE)*eurostat_totals[[#This Row],[2020 1]]</f>
        <v>1463.0583728800007</v>
      </c>
      <c r="BD268" s="117">
        <f ca="1">VLOOKUP(eurostat_totals[[#This Row],[energy carrier EUCalc]],$AE$11:$BI$24,COLUMN()-COLUMN($AD$29),FALSE)*eurostat_totals[[#This Row],[2020 1]]</f>
        <v>1463.0583728800007</v>
      </c>
      <c r="BE268" s="117">
        <f ca="1">VLOOKUP(eurostat_totals[[#This Row],[energy carrier EUCalc]],$AE$11:$BI$24,COLUMN()-COLUMN($AD$29),FALSE)*eurostat_totals[[#This Row],[2020 1]]</f>
        <v>1463.0583728800007</v>
      </c>
      <c r="BF268" s="117">
        <f ca="1">VLOOKUP(eurostat_totals[[#This Row],[energy carrier EUCalc]],$AE$11:$BI$24,COLUMN()-COLUMN($AD$29),FALSE)*eurostat_totals[[#This Row],[2020 1]]</f>
        <v>1463.0583728800007</v>
      </c>
      <c r="BG268" s="117">
        <f ca="1">VLOOKUP(eurostat_totals[[#This Row],[energy carrier EUCalc]],$AE$11:$BI$24,COLUMN()-COLUMN($AD$29),FALSE)*eurostat_totals[[#This Row],[2020 1]]</f>
        <v>1463.0583728800007</v>
      </c>
      <c r="BH268" s="117">
        <f ca="1">VLOOKUP(eurostat_totals[[#This Row],[energy carrier EUCalc]],$AE$11:$BI$24,COLUMN()-COLUMN($AD$29),FALSE)*eurostat_totals[[#This Row],[2020 1]]</f>
        <v>1463.0583728800007</v>
      </c>
      <c r="BI268" s="117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117" t="str">
        <f t="shared" si="129"/>
        <v>heat-districtPoland</v>
      </c>
      <c r="B269" s="6" t="s">
        <v>60</v>
      </c>
      <c r="C269" t="s">
        <v>6</v>
      </c>
      <c r="D269" s="120">
        <v>67426.669500000004</v>
      </c>
      <c r="E269" s="120">
        <v>73359.167390000002</v>
      </c>
      <c r="F269" s="120">
        <v>75364.446880000003</v>
      </c>
      <c r="G269" s="120">
        <v>80555.555529999998</v>
      </c>
      <c r="H269" s="120">
        <v>80555.555529999998</v>
      </c>
      <c r="I269" s="120">
        <v>74166.661550000004</v>
      </c>
      <c r="J269" s="120">
        <v>76111.116139999998</v>
      </c>
      <c r="K269" s="120">
        <v>70833.329100000003</v>
      </c>
      <c r="L269" s="120">
        <v>67777.779200000004</v>
      </c>
      <c r="M269" s="120">
        <v>65277.782770000005</v>
      </c>
      <c r="N269" s="120">
        <v>56944.445830000011</v>
      </c>
      <c r="O269" s="120">
        <v>64277.777220000004</v>
      </c>
      <c r="P269" s="120">
        <v>57777.781849999999</v>
      </c>
      <c r="Q269" s="120">
        <v>55555.556340000003</v>
      </c>
      <c r="R269" s="120">
        <v>53333.330830000006</v>
      </c>
      <c r="S269" s="120">
        <v>52777.777360000007</v>
      </c>
      <c r="T269" s="120">
        <v>51388.887870000006</v>
      </c>
      <c r="U269" s="120">
        <v>49999.998379999997</v>
      </c>
      <c r="V269" s="120">
        <v>48611.108890000003</v>
      </c>
      <c r="W269" s="120">
        <v>49305.559450000008</v>
      </c>
      <c r="X269" s="120">
        <v>54166.666850000001</v>
      </c>
      <c r="Y269" s="120">
        <v>48611.108890000003</v>
      </c>
      <c r="Z269" s="120">
        <v>49999.998379999997</v>
      </c>
      <c r="AA269" s="120">
        <v>48888.891440000007</v>
      </c>
      <c r="AB269" s="120">
        <v>45277.776440000001</v>
      </c>
      <c r="AC269" s="120">
        <v>45138.890980000004</v>
      </c>
      <c r="AD269" s="120">
        <v>45277.776440000001</v>
      </c>
      <c r="AE269" s="120">
        <v>45555.558990000005</v>
      </c>
      <c r="AF269" s="120">
        <f t="shared" si="126"/>
        <v>44666.671112000004</v>
      </c>
      <c r="AG269" s="120">
        <f t="shared" si="127"/>
        <v>43822.227046400003</v>
      </c>
      <c r="AH269" s="120">
        <f t="shared" si="128"/>
        <v>43531.11716768</v>
      </c>
      <c r="AI269" s="120">
        <f ca="1">VLOOKUP(eurostat_totals[[#This Row],[energy carrier EUCalc]],$AE$11:$BI$24,COLUMN()-COLUMN($AD$29),FALSE)*eurostat_totals[[#This Row],[2020 1]]</f>
        <v>43531.11716768</v>
      </c>
      <c r="AJ269" s="120">
        <f ca="1">VLOOKUP(eurostat_totals[[#This Row],[energy carrier EUCalc]],$AE$11:$BI$24,COLUMN()-COLUMN($AD$29),FALSE)*eurostat_totals[[#This Row],[2020 1]]</f>
        <v>43531.11716768</v>
      </c>
      <c r="AK269" s="120">
        <f ca="1">VLOOKUP(eurostat_totals[[#This Row],[energy carrier EUCalc]],$AE$11:$BI$24,COLUMN()-COLUMN($AD$29),FALSE)*eurostat_totals[[#This Row],[2020 1]]</f>
        <v>43531.11716768</v>
      </c>
      <c r="AL269" s="120">
        <f ca="1">VLOOKUP(eurostat_totals[[#This Row],[energy carrier EUCalc]],$AE$11:$BI$24,COLUMN()-COLUMN($AD$29),FALSE)*eurostat_totals[[#This Row],[2020 1]]</f>
        <v>43531.11716768</v>
      </c>
      <c r="AM269" s="120">
        <f ca="1">VLOOKUP(eurostat_totals[[#This Row],[energy carrier EUCalc]],$AE$11:$BI$24,COLUMN()-COLUMN($AD$29),FALSE)*eurostat_totals[[#This Row],[2020 1]]</f>
        <v>43531.11716768</v>
      </c>
      <c r="AN269" s="120">
        <f ca="1">VLOOKUP(eurostat_totals[[#This Row],[energy carrier EUCalc]],$AE$11:$BI$24,COLUMN()-COLUMN($AD$29),FALSE)*eurostat_totals[[#This Row],[2020 1]]</f>
        <v>43531.11716768</v>
      </c>
      <c r="AO269" s="120">
        <f>VLOOKUP(eurostat_totals[[#This Row],[energy carrier EUCalc]],$AE$11:$BI$24,COLUMN()-COLUMN($AD$29),FALSE)*eurostat_totals[[#This Row],[2020 1]]</f>
        <v>43531.11716768</v>
      </c>
      <c r="AP269" s="120">
        <f ca="1">VLOOKUP(eurostat_totals[[#This Row],[energy carrier EUCalc]],$AE$11:$BI$24,COLUMN()-COLUMN($AD$29),FALSE)*eurostat_totals[[#This Row],[2020 1]]</f>
        <v>43531.11716768</v>
      </c>
      <c r="AQ269" s="120">
        <f ca="1">VLOOKUP(eurostat_totals[[#This Row],[energy carrier EUCalc]],$AE$11:$BI$24,COLUMN()-COLUMN($AD$29),FALSE)*eurostat_totals[[#This Row],[2020 1]]</f>
        <v>43531.11716768</v>
      </c>
      <c r="AR269" s="117">
        <f ca="1">VLOOKUP(eurostat_totals[[#This Row],[energy carrier EUCalc]],$AE$11:$BI$24,COLUMN()-COLUMN($AD$29),FALSE)*eurostat_totals[[#This Row],[2020 1]]</f>
        <v>43531.11716768</v>
      </c>
      <c r="AS269" s="117">
        <f ca="1">VLOOKUP(eurostat_totals[[#This Row],[energy carrier EUCalc]],$AE$11:$BI$24,COLUMN()-COLUMN($AD$29),FALSE)*eurostat_totals[[#This Row],[2020 1]]</f>
        <v>43531.11716768</v>
      </c>
      <c r="AT269" s="117">
        <f ca="1">VLOOKUP(eurostat_totals[[#This Row],[energy carrier EUCalc]],$AE$11:$BI$24,COLUMN()-COLUMN($AD$29),FALSE)*eurostat_totals[[#This Row],[2020 1]]</f>
        <v>43531.11716768</v>
      </c>
      <c r="AU269" s="117">
        <f ca="1">VLOOKUP(eurostat_totals[[#This Row],[energy carrier EUCalc]],$AE$11:$BI$24,COLUMN()-COLUMN($AD$29),FALSE)*eurostat_totals[[#This Row],[2020 1]]</f>
        <v>43531.11716768</v>
      </c>
      <c r="AV269" s="117">
        <f>VLOOKUP(eurostat_totals[[#This Row],[energy carrier EUCalc]],$AE$11:$BI$24,COLUMN()-COLUMN($AD$29),FALSE)*eurostat_totals[[#This Row],[2020 1]]</f>
        <v>43531.11716768</v>
      </c>
      <c r="AW269" s="117">
        <f ca="1">VLOOKUP(eurostat_totals[[#This Row],[energy carrier EUCalc]],$AE$11:$BI$24,COLUMN()-COLUMN($AD$29),FALSE)*eurostat_totals[[#This Row],[2020 1]]</f>
        <v>43531.11716768</v>
      </c>
      <c r="AX269" s="117">
        <f ca="1">VLOOKUP(eurostat_totals[[#This Row],[energy carrier EUCalc]],$AE$11:$BI$24,COLUMN()-COLUMN($AD$29),FALSE)*eurostat_totals[[#This Row],[2020 1]]</f>
        <v>43531.11716768</v>
      </c>
      <c r="AY269" s="117">
        <f ca="1">VLOOKUP(eurostat_totals[[#This Row],[energy carrier EUCalc]],$AE$11:$BI$24,COLUMN()-COLUMN($AD$29),FALSE)*eurostat_totals[[#This Row],[2020 1]]</f>
        <v>43531.11716768</v>
      </c>
      <c r="AZ269" s="117">
        <f ca="1">VLOOKUP(eurostat_totals[[#This Row],[energy carrier EUCalc]],$AE$11:$BI$24,COLUMN()-COLUMN($AD$29),FALSE)*eurostat_totals[[#This Row],[2020 1]]</f>
        <v>43531.11716768</v>
      </c>
      <c r="BA269" s="117">
        <f ca="1">VLOOKUP(eurostat_totals[[#This Row],[energy carrier EUCalc]],$AE$11:$BI$24,COLUMN()-COLUMN($AD$29),FALSE)*eurostat_totals[[#This Row],[2020 1]]</f>
        <v>43531.11716768</v>
      </c>
      <c r="BB269" s="117">
        <f ca="1">VLOOKUP(eurostat_totals[[#This Row],[energy carrier EUCalc]],$AE$11:$BI$24,COLUMN()-COLUMN($AD$29),FALSE)*eurostat_totals[[#This Row],[2020 1]]</f>
        <v>43531.11716768</v>
      </c>
      <c r="BC269" s="117">
        <f>VLOOKUP(eurostat_totals[[#This Row],[energy carrier EUCalc]],$AE$11:$BI$24,COLUMN()-COLUMN($AD$29),FALSE)*eurostat_totals[[#This Row],[2020 1]]</f>
        <v>43531.11716768</v>
      </c>
      <c r="BD269" s="117">
        <f ca="1">VLOOKUP(eurostat_totals[[#This Row],[energy carrier EUCalc]],$AE$11:$BI$24,COLUMN()-COLUMN($AD$29),FALSE)*eurostat_totals[[#This Row],[2020 1]]</f>
        <v>43531.11716768</v>
      </c>
      <c r="BE269" s="117">
        <f ca="1">VLOOKUP(eurostat_totals[[#This Row],[energy carrier EUCalc]],$AE$11:$BI$24,COLUMN()-COLUMN($AD$29),FALSE)*eurostat_totals[[#This Row],[2020 1]]</f>
        <v>43531.11716768</v>
      </c>
      <c r="BF269" s="117">
        <f ca="1">VLOOKUP(eurostat_totals[[#This Row],[energy carrier EUCalc]],$AE$11:$BI$24,COLUMN()-COLUMN($AD$29),FALSE)*eurostat_totals[[#This Row],[2020 1]]</f>
        <v>43531.11716768</v>
      </c>
      <c r="BG269" s="117">
        <f ca="1">VLOOKUP(eurostat_totals[[#This Row],[energy carrier EUCalc]],$AE$11:$BI$24,COLUMN()-COLUMN($AD$29),FALSE)*eurostat_totals[[#This Row],[2020 1]]</f>
        <v>43531.11716768</v>
      </c>
      <c r="BH269" s="117">
        <f ca="1">VLOOKUP(eurostat_totals[[#This Row],[energy carrier EUCalc]],$AE$11:$BI$24,COLUMN()-COLUMN($AD$29),FALSE)*eurostat_totals[[#This Row],[2020 1]]</f>
        <v>43531.11716768</v>
      </c>
      <c r="BI269" s="117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117" t="str">
        <f t="shared" si="129"/>
        <v>heat-districtPortugal</v>
      </c>
      <c r="B270" s="6" t="s">
        <v>60</v>
      </c>
      <c r="C270" t="s">
        <v>21</v>
      </c>
      <c r="D270" s="120">
        <v>0</v>
      </c>
      <c r="E270" s="120">
        <v>0</v>
      </c>
      <c r="F270" s="120">
        <v>0</v>
      </c>
      <c r="G270" s="120">
        <v>0</v>
      </c>
      <c r="H270" s="120">
        <v>0</v>
      </c>
      <c r="I270" s="120">
        <v>0</v>
      </c>
      <c r="J270" s="120">
        <v>0</v>
      </c>
      <c r="K270" s="120">
        <v>0</v>
      </c>
      <c r="L270" s="120">
        <v>5.0009000000000006</v>
      </c>
      <c r="M270" s="120">
        <v>5.0009000000000006</v>
      </c>
      <c r="N270" s="120">
        <v>13.060490000000001</v>
      </c>
      <c r="O270" s="120">
        <v>8.6062000000000012</v>
      </c>
      <c r="P270" s="120">
        <v>13.88622</v>
      </c>
      <c r="Q270" s="120">
        <v>15.002700000000001</v>
      </c>
      <c r="R270" s="120">
        <v>17.503150000000002</v>
      </c>
      <c r="S270" s="120">
        <v>11.94401</v>
      </c>
      <c r="T270" s="120">
        <v>12.781370000000001</v>
      </c>
      <c r="U270" s="120">
        <v>12.781370000000001</v>
      </c>
      <c r="V270" s="120">
        <v>9.4435600000000015</v>
      </c>
      <c r="W270" s="120">
        <v>8.8853200000000001</v>
      </c>
      <c r="X270" s="120">
        <v>11.94401</v>
      </c>
      <c r="Y270" s="120">
        <v>10.560040000000001</v>
      </c>
      <c r="Z270" s="120">
        <v>12.50225</v>
      </c>
      <c r="AA270" s="120">
        <v>11.385770000000001</v>
      </c>
      <c r="AB270" s="120">
        <v>10.560040000000001</v>
      </c>
      <c r="AC270" s="120">
        <v>10.001800000000001</v>
      </c>
      <c r="AD270" s="120">
        <v>10.001800000000001</v>
      </c>
      <c r="AE270" s="120">
        <v>10.001800000000001</v>
      </c>
      <c r="AF270" s="120">
        <f t="shared" si="126"/>
        <v>9.501710000000001</v>
      </c>
      <c r="AG270" s="120">
        <f t="shared" si="127"/>
        <v>9.1248980000000017</v>
      </c>
      <c r="AH270" s="120">
        <f t="shared" si="128"/>
        <v>8.8378696000000012</v>
      </c>
      <c r="AI270" s="120">
        <f ca="1">VLOOKUP(eurostat_totals[[#This Row],[energy carrier EUCalc]],$AE$11:$BI$24,COLUMN()-COLUMN($AD$29),FALSE)*eurostat_totals[[#This Row],[2020 1]]</f>
        <v>8.8378696000000012</v>
      </c>
      <c r="AJ270" s="120">
        <f ca="1">VLOOKUP(eurostat_totals[[#This Row],[energy carrier EUCalc]],$AE$11:$BI$24,COLUMN()-COLUMN($AD$29),FALSE)*eurostat_totals[[#This Row],[2020 1]]</f>
        <v>8.8378696000000012</v>
      </c>
      <c r="AK270" s="120">
        <f ca="1">VLOOKUP(eurostat_totals[[#This Row],[energy carrier EUCalc]],$AE$11:$BI$24,COLUMN()-COLUMN($AD$29),FALSE)*eurostat_totals[[#This Row],[2020 1]]</f>
        <v>8.8378696000000012</v>
      </c>
      <c r="AL270" s="120">
        <f ca="1">VLOOKUP(eurostat_totals[[#This Row],[energy carrier EUCalc]],$AE$11:$BI$24,COLUMN()-COLUMN($AD$29),FALSE)*eurostat_totals[[#This Row],[2020 1]]</f>
        <v>8.8378696000000012</v>
      </c>
      <c r="AM270" s="120">
        <f ca="1">VLOOKUP(eurostat_totals[[#This Row],[energy carrier EUCalc]],$AE$11:$BI$24,COLUMN()-COLUMN($AD$29),FALSE)*eurostat_totals[[#This Row],[2020 1]]</f>
        <v>8.8378696000000012</v>
      </c>
      <c r="AN270" s="120">
        <f ca="1">VLOOKUP(eurostat_totals[[#This Row],[energy carrier EUCalc]],$AE$11:$BI$24,COLUMN()-COLUMN($AD$29),FALSE)*eurostat_totals[[#This Row],[2020 1]]</f>
        <v>8.8378696000000012</v>
      </c>
      <c r="AO270" s="120">
        <f>VLOOKUP(eurostat_totals[[#This Row],[energy carrier EUCalc]],$AE$11:$BI$24,COLUMN()-COLUMN($AD$29),FALSE)*eurostat_totals[[#This Row],[2020 1]]</f>
        <v>8.8378696000000012</v>
      </c>
      <c r="AP270" s="120">
        <f ca="1">VLOOKUP(eurostat_totals[[#This Row],[energy carrier EUCalc]],$AE$11:$BI$24,COLUMN()-COLUMN($AD$29),FALSE)*eurostat_totals[[#This Row],[2020 1]]</f>
        <v>8.8378696000000012</v>
      </c>
      <c r="AQ270" s="120">
        <f ca="1">VLOOKUP(eurostat_totals[[#This Row],[energy carrier EUCalc]],$AE$11:$BI$24,COLUMN()-COLUMN($AD$29),FALSE)*eurostat_totals[[#This Row],[2020 1]]</f>
        <v>8.8378696000000012</v>
      </c>
      <c r="AR270" s="117">
        <f ca="1">VLOOKUP(eurostat_totals[[#This Row],[energy carrier EUCalc]],$AE$11:$BI$24,COLUMN()-COLUMN($AD$29),FALSE)*eurostat_totals[[#This Row],[2020 1]]</f>
        <v>8.8378696000000012</v>
      </c>
      <c r="AS270" s="117">
        <f ca="1">VLOOKUP(eurostat_totals[[#This Row],[energy carrier EUCalc]],$AE$11:$BI$24,COLUMN()-COLUMN($AD$29),FALSE)*eurostat_totals[[#This Row],[2020 1]]</f>
        <v>8.8378696000000012</v>
      </c>
      <c r="AT270" s="117">
        <f ca="1">VLOOKUP(eurostat_totals[[#This Row],[energy carrier EUCalc]],$AE$11:$BI$24,COLUMN()-COLUMN($AD$29),FALSE)*eurostat_totals[[#This Row],[2020 1]]</f>
        <v>8.8378696000000012</v>
      </c>
      <c r="AU270" s="117">
        <f ca="1">VLOOKUP(eurostat_totals[[#This Row],[energy carrier EUCalc]],$AE$11:$BI$24,COLUMN()-COLUMN($AD$29),FALSE)*eurostat_totals[[#This Row],[2020 1]]</f>
        <v>8.8378696000000012</v>
      </c>
      <c r="AV270" s="117">
        <f>VLOOKUP(eurostat_totals[[#This Row],[energy carrier EUCalc]],$AE$11:$BI$24,COLUMN()-COLUMN($AD$29),FALSE)*eurostat_totals[[#This Row],[2020 1]]</f>
        <v>8.8378696000000012</v>
      </c>
      <c r="AW270" s="117">
        <f ca="1">VLOOKUP(eurostat_totals[[#This Row],[energy carrier EUCalc]],$AE$11:$BI$24,COLUMN()-COLUMN($AD$29),FALSE)*eurostat_totals[[#This Row],[2020 1]]</f>
        <v>8.8378696000000012</v>
      </c>
      <c r="AX270" s="117">
        <f ca="1">VLOOKUP(eurostat_totals[[#This Row],[energy carrier EUCalc]],$AE$11:$BI$24,COLUMN()-COLUMN($AD$29),FALSE)*eurostat_totals[[#This Row],[2020 1]]</f>
        <v>8.8378696000000012</v>
      </c>
      <c r="AY270" s="117">
        <f ca="1">VLOOKUP(eurostat_totals[[#This Row],[energy carrier EUCalc]],$AE$11:$BI$24,COLUMN()-COLUMN($AD$29),FALSE)*eurostat_totals[[#This Row],[2020 1]]</f>
        <v>8.8378696000000012</v>
      </c>
      <c r="AZ270" s="117">
        <f ca="1">VLOOKUP(eurostat_totals[[#This Row],[energy carrier EUCalc]],$AE$11:$BI$24,COLUMN()-COLUMN($AD$29),FALSE)*eurostat_totals[[#This Row],[2020 1]]</f>
        <v>8.8378696000000012</v>
      </c>
      <c r="BA270" s="117">
        <f ca="1">VLOOKUP(eurostat_totals[[#This Row],[energy carrier EUCalc]],$AE$11:$BI$24,COLUMN()-COLUMN($AD$29),FALSE)*eurostat_totals[[#This Row],[2020 1]]</f>
        <v>8.8378696000000012</v>
      </c>
      <c r="BB270" s="117">
        <f ca="1">VLOOKUP(eurostat_totals[[#This Row],[energy carrier EUCalc]],$AE$11:$BI$24,COLUMN()-COLUMN($AD$29),FALSE)*eurostat_totals[[#This Row],[2020 1]]</f>
        <v>8.8378696000000012</v>
      </c>
      <c r="BC270" s="117">
        <f>VLOOKUP(eurostat_totals[[#This Row],[energy carrier EUCalc]],$AE$11:$BI$24,COLUMN()-COLUMN($AD$29),FALSE)*eurostat_totals[[#This Row],[2020 1]]</f>
        <v>8.8378696000000012</v>
      </c>
      <c r="BD270" s="117">
        <f ca="1">VLOOKUP(eurostat_totals[[#This Row],[energy carrier EUCalc]],$AE$11:$BI$24,COLUMN()-COLUMN($AD$29),FALSE)*eurostat_totals[[#This Row],[2020 1]]</f>
        <v>8.8378696000000012</v>
      </c>
      <c r="BE270" s="117">
        <f ca="1">VLOOKUP(eurostat_totals[[#This Row],[energy carrier EUCalc]],$AE$11:$BI$24,COLUMN()-COLUMN($AD$29),FALSE)*eurostat_totals[[#This Row],[2020 1]]</f>
        <v>8.8378696000000012</v>
      </c>
      <c r="BF270" s="117">
        <f ca="1">VLOOKUP(eurostat_totals[[#This Row],[energy carrier EUCalc]],$AE$11:$BI$24,COLUMN()-COLUMN($AD$29),FALSE)*eurostat_totals[[#This Row],[2020 1]]</f>
        <v>8.8378696000000012</v>
      </c>
      <c r="BG270" s="117">
        <f ca="1">VLOOKUP(eurostat_totals[[#This Row],[energy carrier EUCalc]],$AE$11:$BI$24,COLUMN()-COLUMN($AD$29),FALSE)*eurostat_totals[[#This Row],[2020 1]]</f>
        <v>8.8378696000000012</v>
      </c>
      <c r="BH270" s="117">
        <f ca="1">VLOOKUP(eurostat_totals[[#This Row],[energy carrier EUCalc]],$AE$11:$BI$24,COLUMN()-COLUMN($AD$29),FALSE)*eurostat_totals[[#This Row],[2020 1]]</f>
        <v>8.8378696000000012</v>
      </c>
      <c r="BI270" s="117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117" t="str">
        <f t="shared" si="129"/>
        <v>heat-districtRomania</v>
      </c>
      <c r="B271" s="6" t="s">
        <v>60</v>
      </c>
      <c r="C271" t="s">
        <v>10</v>
      </c>
      <c r="D271" s="120">
        <v>71697.775370000003</v>
      </c>
      <c r="E271" s="120">
        <v>31166.667130000002</v>
      </c>
      <c r="F271" s="120">
        <v>32899.723210000004</v>
      </c>
      <c r="G271" s="120">
        <v>35922.778890000001</v>
      </c>
      <c r="H271" s="120">
        <v>35112.505160000001</v>
      </c>
      <c r="I271" s="120">
        <v>29833.613270000002</v>
      </c>
      <c r="J271" s="120">
        <v>37242.22565</v>
      </c>
      <c r="K271" s="120">
        <v>40223.052800000005</v>
      </c>
      <c r="L271" s="120">
        <v>40018.32991</v>
      </c>
      <c r="M271" s="120">
        <v>35446.390830000004</v>
      </c>
      <c r="N271" s="120">
        <v>30244.722140000002</v>
      </c>
      <c r="O271" s="120">
        <v>29119.717349999999</v>
      </c>
      <c r="P271" s="120">
        <v>24066.947550000004</v>
      </c>
      <c r="Q271" s="120">
        <v>22053.608470000003</v>
      </c>
      <c r="R271" s="120">
        <v>18511.947830000001</v>
      </c>
      <c r="S271" s="120">
        <v>17048.614710000002</v>
      </c>
      <c r="T271" s="120">
        <v>16197.217300000002</v>
      </c>
      <c r="U271" s="120">
        <v>14600.557860000001</v>
      </c>
      <c r="V271" s="120">
        <v>14026.384759999999</v>
      </c>
      <c r="W271" s="120">
        <v>13748.892960000001</v>
      </c>
      <c r="X271" s="120">
        <v>13197.50303</v>
      </c>
      <c r="Y271" s="120">
        <v>13032.21747</v>
      </c>
      <c r="Z271" s="120">
        <v>11159.717690000001</v>
      </c>
      <c r="AA271" s="120">
        <v>10526.11529</v>
      </c>
      <c r="AB271" s="120">
        <v>9293.6144100000001</v>
      </c>
      <c r="AC271" s="120">
        <v>9321.9450900000011</v>
      </c>
      <c r="AD271" s="120">
        <v>9350.275770000002</v>
      </c>
      <c r="AE271" s="120">
        <v>9361.4173100000007</v>
      </c>
      <c r="AF271" s="120">
        <f t="shared" si="126"/>
        <v>9001.7572340000006</v>
      </c>
      <c r="AG271" s="120">
        <f t="shared" si="127"/>
        <v>8696.8856228000004</v>
      </c>
      <c r="AH271" s="120">
        <f t="shared" si="128"/>
        <v>8577.5398653600005</v>
      </c>
      <c r="AI271" s="120">
        <f ca="1">VLOOKUP(eurostat_totals[[#This Row],[energy carrier EUCalc]],$AE$11:$BI$24,COLUMN()-COLUMN($AD$29),FALSE)*eurostat_totals[[#This Row],[2020 1]]</f>
        <v>8577.5398653600005</v>
      </c>
      <c r="AJ271" s="120">
        <f ca="1">VLOOKUP(eurostat_totals[[#This Row],[energy carrier EUCalc]],$AE$11:$BI$24,COLUMN()-COLUMN($AD$29),FALSE)*eurostat_totals[[#This Row],[2020 1]]</f>
        <v>8577.5398653600005</v>
      </c>
      <c r="AK271" s="120">
        <f ca="1">VLOOKUP(eurostat_totals[[#This Row],[energy carrier EUCalc]],$AE$11:$BI$24,COLUMN()-COLUMN($AD$29),FALSE)*eurostat_totals[[#This Row],[2020 1]]</f>
        <v>8577.5398653600005</v>
      </c>
      <c r="AL271" s="120">
        <f ca="1">VLOOKUP(eurostat_totals[[#This Row],[energy carrier EUCalc]],$AE$11:$BI$24,COLUMN()-COLUMN($AD$29),FALSE)*eurostat_totals[[#This Row],[2020 1]]</f>
        <v>8577.5398653600005</v>
      </c>
      <c r="AM271" s="120">
        <f ca="1">VLOOKUP(eurostat_totals[[#This Row],[energy carrier EUCalc]],$AE$11:$BI$24,COLUMN()-COLUMN($AD$29),FALSE)*eurostat_totals[[#This Row],[2020 1]]</f>
        <v>8577.5398653600005</v>
      </c>
      <c r="AN271" s="120">
        <f ca="1">VLOOKUP(eurostat_totals[[#This Row],[energy carrier EUCalc]],$AE$11:$BI$24,COLUMN()-COLUMN($AD$29),FALSE)*eurostat_totals[[#This Row],[2020 1]]</f>
        <v>8577.5398653600005</v>
      </c>
      <c r="AO271" s="120">
        <f>VLOOKUP(eurostat_totals[[#This Row],[energy carrier EUCalc]],$AE$11:$BI$24,COLUMN()-COLUMN($AD$29),FALSE)*eurostat_totals[[#This Row],[2020 1]]</f>
        <v>8577.5398653600005</v>
      </c>
      <c r="AP271" s="120">
        <f ca="1">VLOOKUP(eurostat_totals[[#This Row],[energy carrier EUCalc]],$AE$11:$BI$24,COLUMN()-COLUMN($AD$29),FALSE)*eurostat_totals[[#This Row],[2020 1]]</f>
        <v>8577.5398653600005</v>
      </c>
      <c r="AQ271" s="120">
        <f ca="1">VLOOKUP(eurostat_totals[[#This Row],[energy carrier EUCalc]],$AE$11:$BI$24,COLUMN()-COLUMN($AD$29),FALSE)*eurostat_totals[[#This Row],[2020 1]]</f>
        <v>8577.5398653600005</v>
      </c>
      <c r="AR271" s="117">
        <f ca="1">VLOOKUP(eurostat_totals[[#This Row],[energy carrier EUCalc]],$AE$11:$BI$24,COLUMN()-COLUMN($AD$29),FALSE)*eurostat_totals[[#This Row],[2020 1]]</f>
        <v>8577.5398653600005</v>
      </c>
      <c r="AS271" s="117">
        <f ca="1">VLOOKUP(eurostat_totals[[#This Row],[energy carrier EUCalc]],$AE$11:$BI$24,COLUMN()-COLUMN($AD$29),FALSE)*eurostat_totals[[#This Row],[2020 1]]</f>
        <v>8577.5398653600005</v>
      </c>
      <c r="AT271" s="117">
        <f ca="1">VLOOKUP(eurostat_totals[[#This Row],[energy carrier EUCalc]],$AE$11:$BI$24,COLUMN()-COLUMN($AD$29),FALSE)*eurostat_totals[[#This Row],[2020 1]]</f>
        <v>8577.5398653600005</v>
      </c>
      <c r="AU271" s="117">
        <f ca="1">VLOOKUP(eurostat_totals[[#This Row],[energy carrier EUCalc]],$AE$11:$BI$24,COLUMN()-COLUMN($AD$29),FALSE)*eurostat_totals[[#This Row],[2020 1]]</f>
        <v>8577.5398653600005</v>
      </c>
      <c r="AV271" s="117">
        <f>VLOOKUP(eurostat_totals[[#This Row],[energy carrier EUCalc]],$AE$11:$BI$24,COLUMN()-COLUMN($AD$29),FALSE)*eurostat_totals[[#This Row],[2020 1]]</f>
        <v>8577.5398653600005</v>
      </c>
      <c r="AW271" s="117">
        <f ca="1">VLOOKUP(eurostat_totals[[#This Row],[energy carrier EUCalc]],$AE$11:$BI$24,COLUMN()-COLUMN($AD$29),FALSE)*eurostat_totals[[#This Row],[2020 1]]</f>
        <v>8577.5398653600005</v>
      </c>
      <c r="AX271" s="117">
        <f ca="1">VLOOKUP(eurostat_totals[[#This Row],[energy carrier EUCalc]],$AE$11:$BI$24,COLUMN()-COLUMN($AD$29),FALSE)*eurostat_totals[[#This Row],[2020 1]]</f>
        <v>8577.5398653600005</v>
      </c>
      <c r="AY271" s="117">
        <f ca="1">VLOOKUP(eurostat_totals[[#This Row],[energy carrier EUCalc]],$AE$11:$BI$24,COLUMN()-COLUMN($AD$29),FALSE)*eurostat_totals[[#This Row],[2020 1]]</f>
        <v>8577.5398653600005</v>
      </c>
      <c r="AZ271" s="117">
        <f ca="1">VLOOKUP(eurostat_totals[[#This Row],[energy carrier EUCalc]],$AE$11:$BI$24,COLUMN()-COLUMN($AD$29),FALSE)*eurostat_totals[[#This Row],[2020 1]]</f>
        <v>8577.5398653600005</v>
      </c>
      <c r="BA271" s="117">
        <f ca="1">VLOOKUP(eurostat_totals[[#This Row],[energy carrier EUCalc]],$AE$11:$BI$24,COLUMN()-COLUMN($AD$29),FALSE)*eurostat_totals[[#This Row],[2020 1]]</f>
        <v>8577.5398653600005</v>
      </c>
      <c r="BB271" s="117">
        <f ca="1">VLOOKUP(eurostat_totals[[#This Row],[energy carrier EUCalc]],$AE$11:$BI$24,COLUMN()-COLUMN($AD$29),FALSE)*eurostat_totals[[#This Row],[2020 1]]</f>
        <v>8577.5398653600005</v>
      </c>
      <c r="BC271" s="117">
        <f>VLOOKUP(eurostat_totals[[#This Row],[energy carrier EUCalc]],$AE$11:$BI$24,COLUMN()-COLUMN($AD$29),FALSE)*eurostat_totals[[#This Row],[2020 1]]</f>
        <v>8577.5398653600005</v>
      </c>
      <c r="BD271" s="117">
        <f ca="1">VLOOKUP(eurostat_totals[[#This Row],[energy carrier EUCalc]],$AE$11:$BI$24,COLUMN()-COLUMN($AD$29),FALSE)*eurostat_totals[[#This Row],[2020 1]]</f>
        <v>8577.5398653600005</v>
      </c>
      <c r="BE271" s="117">
        <f ca="1">VLOOKUP(eurostat_totals[[#This Row],[energy carrier EUCalc]],$AE$11:$BI$24,COLUMN()-COLUMN($AD$29),FALSE)*eurostat_totals[[#This Row],[2020 1]]</f>
        <v>8577.5398653600005</v>
      </c>
      <c r="BF271" s="117">
        <f ca="1">VLOOKUP(eurostat_totals[[#This Row],[energy carrier EUCalc]],$AE$11:$BI$24,COLUMN()-COLUMN($AD$29),FALSE)*eurostat_totals[[#This Row],[2020 1]]</f>
        <v>8577.5398653600005</v>
      </c>
      <c r="BG271" s="117">
        <f ca="1">VLOOKUP(eurostat_totals[[#This Row],[energy carrier EUCalc]],$AE$11:$BI$24,COLUMN()-COLUMN($AD$29),FALSE)*eurostat_totals[[#This Row],[2020 1]]</f>
        <v>8577.5398653600005</v>
      </c>
      <c r="BH271" s="117">
        <f ca="1">VLOOKUP(eurostat_totals[[#This Row],[energy carrier EUCalc]],$AE$11:$BI$24,COLUMN()-COLUMN($AD$29),FALSE)*eurostat_totals[[#This Row],[2020 1]]</f>
        <v>8577.5398653600005</v>
      </c>
      <c r="BI271" s="117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117" t="str">
        <f t="shared" si="129"/>
        <v>heat-districtSerbia</v>
      </c>
      <c r="B272" s="6" t="s">
        <v>60</v>
      </c>
      <c r="C272" t="s">
        <v>74</v>
      </c>
      <c r="D272" s="120">
        <v>3846.1107800000004</v>
      </c>
      <c r="E272" s="120">
        <v>3333.3324500000003</v>
      </c>
      <c r="F272" s="120">
        <v>0</v>
      </c>
      <c r="G272" s="120">
        <v>0</v>
      </c>
      <c r="H272" s="120">
        <v>0</v>
      </c>
      <c r="I272" s="120">
        <v>0</v>
      </c>
      <c r="J272" s="120">
        <v>0</v>
      </c>
      <c r="K272" s="120">
        <v>0</v>
      </c>
      <c r="L272" s="120">
        <v>0</v>
      </c>
      <c r="M272" s="120">
        <v>0</v>
      </c>
      <c r="N272" s="120">
        <v>3222.2194300000001</v>
      </c>
      <c r="O272" s="120">
        <v>3833.3294100000007</v>
      </c>
      <c r="P272" s="120">
        <v>3777.7728999999999</v>
      </c>
      <c r="Q272" s="120">
        <v>3777.7728999999999</v>
      </c>
      <c r="R272" s="120">
        <v>4335.55933</v>
      </c>
      <c r="S272" s="120">
        <v>4554.7266800000007</v>
      </c>
      <c r="T272" s="120">
        <v>4360.8313200000002</v>
      </c>
      <c r="U272" s="120">
        <v>4214.1653900000001</v>
      </c>
      <c r="V272" s="120">
        <v>4211.3858200000004</v>
      </c>
      <c r="W272" s="120">
        <v>4344.4446500000004</v>
      </c>
      <c r="X272" s="120">
        <v>4429.7274399999997</v>
      </c>
      <c r="Y272" s="120">
        <v>4996.387560000001</v>
      </c>
      <c r="Z272" s="120">
        <v>4699.1712800000005</v>
      </c>
      <c r="AA272" s="120">
        <v>4379.4393200000004</v>
      </c>
      <c r="AB272" s="120">
        <v>4164.1680200000001</v>
      </c>
      <c r="AC272" s="120">
        <v>4670.2823600000002</v>
      </c>
      <c r="AD272" s="120">
        <v>4702.4974600000005</v>
      </c>
      <c r="AE272" s="120">
        <v>4592.1171300000005</v>
      </c>
      <c r="AF272" s="120">
        <f t="shared" si="126"/>
        <v>4570.7063000000007</v>
      </c>
      <c r="AG272" s="120">
        <f t="shared" si="127"/>
        <v>4608.9596960000008</v>
      </c>
      <c r="AH272" s="120">
        <f t="shared" si="128"/>
        <v>4697.9180312000008</v>
      </c>
      <c r="AI272" s="120">
        <f ca="1">VLOOKUP(eurostat_totals[[#This Row],[energy carrier EUCalc]],$AE$11:$BI$24,COLUMN()-COLUMN($AD$29),FALSE)*eurostat_totals[[#This Row],[2020 1]]</f>
        <v>4697.9180312000008</v>
      </c>
      <c r="AJ272" s="120">
        <f ca="1">VLOOKUP(eurostat_totals[[#This Row],[energy carrier EUCalc]],$AE$11:$BI$24,COLUMN()-COLUMN($AD$29),FALSE)*eurostat_totals[[#This Row],[2020 1]]</f>
        <v>4697.9180312000008</v>
      </c>
      <c r="AK272" s="120">
        <f ca="1">VLOOKUP(eurostat_totals[[#This Row],[energy carrier EUCalc]],$AE$11:$BI$24,COLUMN()-COLUMN($AD$29),FALSE)*eurostat_totals[[#This Row],[2020 1]]</f>
        <v>4697.9180312000008</v>
      </c>
      <c r="AL272" s="120">
        <f ca="1">VLOOKUP(eurostat_totals[[#This Row],[energy carrier EUCalc]],$AE$11:$BI$24,COLUMN()-COLUMN($AD$29),FALSE)*eurostat_totals[[#This Row],[2020 1]]</f>
        <v>4697.9180312000008</v>
      </c>
      <c r="AM272" s="120">
        <f ca="1">VLOOKUP(eurostat_totals[[#This Row],[energy carrier EUCalc]],$AE$11:$BI$24,COLUMN()-COLUMN($AD$29),FALSE)*eurostat_totals[[#This Row],[2020 1]]</f>
        <v>4697.9180312000008</v>
      </c>
      <c r="AN272" s="120">
        <f ca="1">VLOOKUP(eurostat_totals[[#This Row],[energy carrier EUCalc]],$AE$11:$BI$24,COLUMN()-COLUMN($AD$29),FALSE)*eurostat_totals[[#This Row],[2020 1]]</f>
        <v>4697.9180312000008</v>
      </c>
      <c r="AO272" s="120">
        <f>VLOOKUP(eurostat_totals[[#This Row],[energy carrier EUCalc]],$AE$11:$BI$24,COLUMN()-COLUMN($AD$29),FALSE)*eurostat_totals[[#This Row],[2020 1]]</f>
        <v>4697.9180312000008</v>
      </c>
      <c r="AP272" s="120">
        <f ca="1">VLOOKUP(eurostat_totals[[#This Row],[energy carrier EUCalc]],$AE$11:$BI$24,COLUMN()-COLUMN($AD$29),FALSE)*eurostat_totals[[#This Row],[2020 1]]</f>
        <v>4697.9180312000008</v>
      </c>
      <c r="AQ272" s="120">
        <f ca="1">VLOOKUP(eurostat_totals[[#This Row],[energy carrier EUCalc]],$AE$11:$BI$24,COLUMN()-COLUMN($AD$29),FALSE)*eurostat_totals[[#This Row],[2020 1]]</f>
        <v>4697.9180312000008</v>
      </c>
      <c r="AR272" s="117">
        <f ca="1">VLOOKUP(eurostat_totals[[#This Row],[energy carrier EUCalc]],$AE$11:$BI$24,COLUMN()-COLUMN($AD$29),FALSE)*eurostat_totals[[#This Row],[2020 1]]</f>
        <v>4697.9180312000008</v>
      </c>
      <c r="AS272" s="117">
        <f ca="1">VLOOKUP(eurostat_totals[[#This Row],[energy carrier EUCalc]],$AE$11:$BI$24,COLUMN()-COLUMN($AD$29),FALSE)*eurostat_totals[[#This Row],[2020 1]]</f>
        <v>4697.9180312000008</v>
      </c>
      <c r="AT272" s="117">
        <f ca="1">VLOOKUP(eurostat_totals[[#This Row],[energy carrier EUCalc]],$AE$11:$BI$24,COLUMN()-COLUMN($AD$29),FALSE)*eurostat_totals[[#This Row],[2020 1]]</f>
        <v>4697.9180312000008</v>
      </c>
      <c r="AU272" s="117">
        <f ca="1">VLOOKUP(eurostat_totals[[#This Row],[energy carrier EUCalc]],$AE$11:$BI$24,COLUMN()-COLUMN($AD$29),FALSE)*eurostat_totals[[#This Row],[2020 1]]</f>
        <v>4697.9180312000008</v>
      </c>
      <c r="AV272" s="117">
        <f>VLOOKUP(eurostat_totals[[#This Row],[energy carrier EUCalc]],$AE$11:$BI$24,COLUMN()-COLUMN($AD$29),FALSE)*eurostat_totals[[#This Row],[2020 1]]</f>
        <v>4697.9180312000008</v>
      </c>
      <c r="AW272" s="117">
        <f ca="1">VLOOKUP(eurostat_totals[[#This Row],[energy carrier EUCalc]],$AE$11:$BI$24,COLUMN()-COLUMN($AD$29),FALSE)*eurostat_totals[[#This Row],[2020 1]]</f>
        <v>4697.9180312000008</v>
      </c>
      <c r="AX272" s="117">
        <f ca="1">VLOOKUP(eurostat_totals[[#This Row],[energy carrier EUCalc]],$AE$11:$BI$24,COLUMN()-COLUMN($AD$29),FALSE)*eurostat_totals[[#This Row],[2020 1]]</f>
        <v>4697.9180312000008</v>
      </c>
      <c r="AY272" s="117">
        <f ca="1">VLOOKUP(eurostat_totals[[#This Row],[energy carrier EUCalc]],$AE$11:$BI$24,COLUMN()-COLUMN($AD$29),FALSE)*eurostat_totals[[#This Row],[2020 1]]</f>
        <v>4697.9180312000008</v>
      </c>
      <c r="AZ272" s="117">
        <f ca="1">VLOOKUP(eurostat_totals[[#This Row],[energy carrier EUCalc]],$AE$11:$BI$24,COLUMN()-COLUMN($AD$29),FALSE)*eurostat_totals[[#This Row],[2020 1]]</f>
        <v>4697.9180312000008</v>
      </c>
      <c r="BA272" s="117">
        <f ca="1">VLOOKUP(eurostat_totals[[#This Row],[energy carrier EUCalc]],$AE$11:$BI$24,COLUMN()-COLUMN($AD$29),FALSE)*eurostat_totals[[#This Row],[2020 1]]</f>
        <v>4697.9180312000008</v>
      </c>
      <c r="BB272" s="117">
        <f ca="1">VLOOKUP(eurostat_totals[[#This Row],[energy carrier EUCalc]],$AE$11:$BI$24,COLUMN()-COLUMN($AD$29),FALSE)*eurostat_totals[[#This Row],[2020 1]]</f>
        <v>4697.9180312000008</v>
      </c>
      <c r="BC272" s="117">
        <f>VLOOKUP(eurostat_totals[[#This Row],[energy carrier EUCalc]],$AE$11:$BI$24,COLUMN()-COLUMN($AD$29),FALSE)*eurostat_totals[[#This Row],[2020 1]]</f>
        <v>4697.9180312000008</v>
      </c>
      <c r="BD272" s="117">
        <f ca="1">VLOOKUP(eurostat_totals[[#This Row],[energy carrier EUCalc]],$AE$11:$BI$24,COLUMN()-COLUMN($AD$29),FALSE)*eurostat_totals[[#This Row],[2020 1]]</f>
        <v>4697.9180312000008</v>
      </c>
      <c r="BE272" s="117">
        <f ca="1">VLOOKUP(eurostat_totals[[#This Row],[energy carrier EUCalc]],$AE$11:$BI$24,COLUMN()-COLUMN($AD$29),FALSE)*eurostat_totals[[#This Row],[2020 1]]</f>
        <v>4697.9180312000008</v>
      </c>
      <c r="BF272" s="117">
        <f ca="1">VLOOKUP(eurostat_totals[[#This Row],[energy carrier EUCalc]],$AE$11:$BI$24,COLUMN()-COLUMN($AD$29),FALSE)*eurostat_totals[[#This Row],[2020 1]]</f>
        <v>4697.9180312000008</v>
      </c>
      <c r="BG272" s="117">
        <f ca="1">VLOOKUP(eurostat_totals[[#This Row],[energy carrier EUCalc]],$AE$11:$BI$24,COLUMN()-COLUMN($AD$29),FALSE)*eurostat_totals[[#This Row],[2020 1]]</f>
        <v>4697.9180312000008</v>
      </c>
      <c r="BH272" s="117">
        <f ca="1">VLOOKUP(eurostat_totals[[#This Row],[energy carrier EUCalc]],$AE$11:$BI$24,COLUMN()-COLUMN($AD$29),FALSE)*eurostat_totals[[#This Row],[2020 1]]</f>
        <v>4697.9180312000008</v>
      </c>
      <c r="BI272" s="117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117" t="str">
        <f t="shared" si="129"/>
        <v>heat-districtSlovakia</v>
      </c>
      <c r="B273" s="6" t="s">
        <v>60</v>
      </c>
      <c r="C273" t="s">
        <v>20</v>
      </c>
      <c r="D273" s="120">
        <v>4277.7814900000003</v>
      </c>
      <c r="E273" s="120">
        <v>4351.9459999999999</v>
      </c>
      <c r="F273" s="120">
        <v>3763.8866800000005</v>
      </c>
      <c r="G273" s="120">
        <v>3859.43876</v>
      </c>
      <c r="H273" s="120">
        <v>3893.8868200000006</v>
      </c>
      <c r="I273" s="120">
        <v>4531.1061500000005</v>
      </c>
      <c r="J273" s="120">
        <v>4565.2750900000001</v>
      </c>
      <c r="K273" s="120">
        <v>4616.9471800000001</v>
      </c>
      <c r="L273" s="120">
        <v>4700.5552500000003</v>
      </c>
      <c r="M273" s="120">
        <v>4856.38562</v>
      </c>
      <c r="N273" s="120">
        <v>4723.33842</v>
      </c>
      <c r="O273" s="120">
        <v>10089.7228</v>
      </c>
      <c r="P273" s="120">
        <v>9100.27729</v>
      </c>
      <c r="Q273" s="120">
        <v>7942.4991600000003</v>
      </c>
      <c r="R273" s="120">
        <v>7258.6086400000013</v>
      </c>
      <c r="S273" s="120">
        <v>7274.1695800000007</v>
      </c>
      <c r="T273" s="120">
        <v>6324.4405200000001</v>
      </c>
      <c r="U273" s="120">
        <v>5600.27531</v>
      </c>
      <c r="V273" s="120">
        <v>5151.6713200000004</v>
      </c>
      <c r="W273" s="120">
        <v>5331.1105900000002</v>
      </c>
      <c r="X273" s="120">
        <v>5711.9465700000001</v>
      </c>
      <c r="Y273" s="120">
        <v>5325.0048400000005</v>
      </c>
      <c r="Z273" s="120">
        <v>5604.7179700000006</v>
      </c>
      <c r="AA273" s="120">
        <v>5806.1146800000006</v>
      </c>
      <c r="AB273" s="120">
        <v>4973.8835100000006</v>
      </c>
      <c r="AC273" s="120">
        <v>5266.9478799999997</v>
      </c>
      <c r="AD273" s="120">
        <v>5215.2757900000006</v>
      </c>
      <c r="AE273" s="120">
        <v>5255.5504800000008</v>
      </c>
      <c r="AF273" s="120">
        <f t="shared" si="126"/>
        <v>5185.7169820000008</v>
      </c>
      <c r="AG273" s="120">
        <f t="shared" si="127"/>
        <v>5061.6374424000005</v>
      </c>
      <c r="AH273" s="120">
        <f t="shared" si="128"/>
        <v>5079.1882288800007</v>
      </c>
      <c r="AI273" s="120">
        <f ca="1">VLOOKUP(eurostat_totals[[#This Row],[energy carrier EUCalc]],$AE$11:$BI$24,COLUMN()-COLUMN($AD$29),FALSE)*eurostat_totals[[#This Row],[2020 1]]</f>
        <v>5079.1882288800007</v>
      </c>
      <c r="AJ273" s="120">
        <f ca="1">VLOOKUP(eurostat_totals[[#This Row],[energy carrier EUCalc]],$AE$11:$BI$24,COLUMN()-COLUMN($AD$29),FALSE)*eurostat_totals[[#This Row],[2020 1]]</f>
        <v>5079.1882288800007</v>
      </c>
      <c r="AK273" s="120">
        <f ca="1">VLOOKUP(eurostat_totals[[#This Row],[energy carrier EUCalc]],$AE$11:$BI$24,COLUMN()-COLUMN($AD$29),FALSE)*eurostat_totals[[#This Row],[2020 1]]</f>
        <v>5079.1882288800007</v>
      </c>
      <c r="AL273" s="120">
        <f ca="1">VLOOKUP(eurostat_totals[[#This Row],[energy carrier EUCalc]],$AE$11:$BI$24,COLUMN()-COLUMN($AD$29),FALSE)*eurostat_totals[[#This Row],[2020 1]]</f>
        <v>5079.1882288800007</v>
      </c>
      <c r="AM273" s="120">
        <f ca="1">VLOOKUP(eurostat_totals[[#This Row],[energy carrier EUCalc]],$AE$11:$BI$24,COLUMN()-COLUMN($AD$29),FALSE)*eurostat_totals[[#This Row],[2020 1]]</f>
        <v>5079.1882288800007</v>
      </c>
      <c r="AN273" s="120">
        <f ca="1">VLOOKUP(eurostat_totals[[#This Row],[energy carrier EUCalc]],$AE$11:$BI$24,COLUMN()-COLUMN($AD$29),FALSE)*eurostat_totals[[#This Row],[2020 1]]</f>
        <v>5079.1882288800007</v>
      </c>
      <c r="AO273" s="120">
        <f>VLOOKUP(eurostat_totals[[#This Row],[energy carrier EUCalc]],$AE$11:$BI$24,COLUMN()-COLUMN($AD$29),FALSE)*eurostat_totals[[#This Row],[2020 1]]</f>
        <v>5079.1882288800007</v>
      </c>
      <c r="AP273" s="120">
        <f ca="1">VLOOKUP(eurostat_totals[[#This Row],[energy carrier EUCalc]],$AE$11:$BI$24,COLUMN()-COLUMN($AD$29),FALSE)*eurostat_totals[[#This Row],[2020 1]]</f>
        <v>5079.1882288800007</v>
      </c>
      <c r="AQ273" s="120">
        <f ca="1">VLOOKUP(eurostat_totals[[#This Row],[energy carrier EUCalc]],$AE$11:$BI$24,COLUMN()-COLUMN($AD$29),FALSE)*eurostat_totals[[#This Row],[2020 1]]</f>
        <v>5079.1882288800007</v>
      </c>
      <c r="AR273" s="117">
        <f ca="1">VLOOKUP(eurostat_totals[[#This Row],[energy carrier EUCalc]],$AE$11:$BI$24,COLUMN()-COLUMN($AD$29),FALSE)*eurostat_totals[[#This Row],[2020 1]]</f>
        <v>5079.1882288800007</v>
      </c>
      <c r="AS273" s="117">
        <f ca="1">VLOOKUP(eurostat_totals[[#This Row],[energy carrier EUCalc]],$AE$11:$BI$24,COLUMN()-COLUMN($AD$29),FALSE)*eurostat_totals[[#This Row],[2020 1]]</f>
        <v>5079.1882288800007</v>
      </c>
      <c r="AT273" s="117">
        <f ca="1">VLOOKUP(eurostat_totals[[#This Row],[energy carrier EUCalc]],$AE$11:$BI$24,COLUMN()-COLUMN($AD$29),FALSE)*eurostat_totals[[#This Row],[2020 1]]</f>
        <v>5079.1882288800007</v>
      </c>
      <c r="AU273" s="117">
        <f ca="1">VLOOKUP(eurostat_totals[[#This Row],[energy carrier EUCalc]],$AE$11:$BI$24,COLUMN()-COLUMN($AD$29),FALSE)*eurostat_totals[[#This Row],[2020 1]]</f>
        <v>5079.1882288800007</v>
      </c>
      <c r="AV273" s="117">
        <f>VLOOKUP(eurostat_totals[[#This Row],[energy carrier EUCalc]],$AE$11:$BI$24,COLUMN()-COLUMN($AD$29),FALSE)*eurostat_totals[[#This Row],[2020 1]]</f>
        <v>5079.1882288800007</v>
      </c>
      <c r="AW273" s="117">
        <f ca="1">VLOOKUP(eurostat_totals[[#This Row],[energy carrier EUCalc]],$AE$11:$BI$24,COLUMN()-COLUMN($AD$29),FALSE)*eurostat_totals[[#This Row],[2020 1]]</f>
        <v>5079.1882288800007</v>
      </c>
      <c r="AX273" s="117">
        <f ca="1">VLOOKUP(eurostat_totals[[#This Row],[energy carrier EUCalc]],$AE$11:$BI$24,COLUMN()-COLUMN($AD$29),FALSE)*eurostat_totals[[#This Row],[2020 1]]</f>
        <v>5079.1882288800007</v>
      </c>
      <c r="AY273" s="117">
        <f ca="1">VLOOKUP(eurostat_totals[[#This Row],[energy carrier EUCalc]],$AE$11:$BI$24,COLUMN()-COLUMN($AD$29),FALSE)*eurostat_totals[[#This Row],[2020 1]]</f>
        <v>5079.1882288800007</v>
      </c>
      <c r="AZ273" s="117">
        <f ca="1">VLOOKUP(eurostat_totals[[#This Row],[energy carrier EUCalc]],$AE$11:$BI$24,COLUMN()-COLUMN($AD$29),FALSE)*eurostat_totals[[#This Row],[2020 1]]</f>
        <v>5079.1882288800007</v>
      </c>
      <c r="BA273" s="117">
        <f ca="1">VLOOKUP(eurostat_totals[[#This Row],[energy carrier EUCalc]],$AE$11:$BI$24,COLUMN()-COLUMN($AD$29),FALSE)*eurostat_totals[[#This Row],[2020 1]]</f>
        <v>5079.1882288800007</v>
      </c>
      <c r="BB273" s="117">
        <f ca="1">VLOOKUP(eurostat_totals[[#This Row],[energy carrier EUCalc]],$AE$11:$BI$24,COLUMN()-COLUMN($AD$29),FALSE)*eurostat_totals[[#This Row],[2020 1]]</f>
        <v>5079.1882288800007</v>
      </c>
      <c r="BC273" s="117">
        <f>VLOOKUP(eurostat_totals[[#This Row],[energy carrier EUCalc]],$AE$11:$BI$24,COLUMN()-COLUMN($AD$29),FALSE)*eurostat_totals[[#This Row],[2020 1]]</f>
        <v>5079.1882288800007</v>
      </c>
      <c r="BD273" s="117">
        <f ca="1">VLOOKUP(eurostat_totals[[#This Row],[energy carrier EUCalc]],$AE$11:$BI$24,COLUMN()-COLUMN($AD$29),FALSE)*eurostat_totals[[#This Row],[2020 1]]</f>
        <v>5079.1882288800007</v>
      </c>
      <c r="BE273" s="117">
        <f ca="1">VLOOKUP(eurostat_totals[[#This Row],[energy carrier EUCalc]],$AE$11:$BI$24,COLUMN()-COLUMN($AD$29),FALSE)*eurostat_totals[[#This Row],[2020 1]]</f>
        <v>5079.1882288800007</v>
      </c>
      <c r="BF273" s="117">
        <f ca="1">VLOOKUP(eurostat_totals[[#This Row],[energy carrier EUCalc]],$AE$11:$BI$24,COLUMN()-COLUMN($AD$29),FALSE)*eurostat_totals[[#This Row],[2020 1]]</f>
        <v>5079.1882288800007</v>
      </c>
      <c r="BG273" s="117">
        <f ca="1">VLOOKUP(eurostat_totals[[#This Row],[energy carrier EUCalc]],$AE$11:$BI$24,COLUMN()-COLUMN($AD$29),FALSE)*eurostat_totals[[#This Row],[2020 1]]</f>
        <v>5079.1882288800007</v>
      </c>
      <c r="BH273" s="117">
        <f ca="1">VLOOKUP(eurostat_totals[[#This Row],[energy carrier EUCalc]],$AE$11:$BI$24,COLUMN()-COLUMN($AD$29),FALSE)*eurostat_totals[[#This Row],[2020 1]]</f>
        <v>5079.1882288800007</v>
      </c>
      <c r="BI273" s="117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117" t="str">
        <f t="shared" si="129"/>
        <v>heat-districtSlovenia</v>
      </c>
      <c r="B274" s="6" t="s">
        <v>60</v>
      </c>
      <c r="C274" t="s">
        <v>26</v>
      </c>
      <c r="D274" s="120">
        <v>1086.1140700000001</v>
      </c>
      <c r="E274" s="120">
        <v>1187.2252900000001</v>
      </c>
      <c r="F274" s="120">
        <v>1171.1061100000002</v>
      </c>
      <c r="G274" s="120">
        <v>1186.9461699999999</v>
      </c>
      <c r="H274" s="120">
        <v>1099.16293</v>
      </c>
      <c r="I274" s="120">
        <v>1076.6705100000001</v>
      </c>
      <c r="J274" s="120">
        <v>1235.0013300000001</v>
      </c>
      <c r="K274" s="120">
        <v>1274.7177799999999</v>
      </c>
      <c r="L274" s="120">
        <v>1240.28135</v>
      </c>
      <c r="M274" s="120">
        <v>1202.7746000000002</v>
      </c>
      <c r="N274" s="120">
        <v>1097.7789600000001</v>
      </c>
      <c r="O274" s="120">
        <v>1206.3915300000001</v>
      </c>
      <c r="P274" s="120">
        <v>1127.7727300000001</v>
      </c>
      <c r="Q274" s="120">
        <v>1162.49991</v>
      </c>
      <c r="R274" s="120">
        <v>1239.44399</v>
      </c>
      <c r="S274" s="120">
        <v>1264.7276100000001</v>
      </c>
      <c r="T274" s="120">
        <v>1171.1061100000002</v>
      </c>
      <c r="U274" s="120">
        <v>1079.9966900000002</v>
      </c>
      <c r="V274" s="120">
        <v>1157.7781300000001</v>
      </c>
      <c r="W274" s="120">
        <v>1117.22432</v>
      </c>
      <c r="X274" s="120">
        <v>1179.1657</v>
      </c>
      <c r="Y274" s="120">
        <v>1039.4428800000001</v>
      </c>
      <c r="Z274" s="120">
        <v>953.61347999999998</v>
      </c>
      <c r="AA274" s="120">
        <v>947.21698000000004</v>
      </c>
      <c r="AB274" s="120">
        <v>777.22127</v>
      </c>
      <c r="AC274" s="120">
        <v>891.93959000000007</v>
      </c>
      <c r="AD274" s="120">
        <v>954.17172000000005</v>
      </c>
      <c r="AE274" s="120">
        <v>918.82815000000005</v>
      </c>
      <c r="AF274" s="120">
        <f t="shared" si="126"/>
        <v>911.87108400000011</v>
      </c>
      <c r="AG274" s="120">
        <f t="shared" si="127"/>
        <v>904.8019048000001</v>
      </c>
      <c r="AH274" s="120">
        <f t="shared" si="128"/>
        <v>930.31803176000017</v>
      </c>
      <c r="AI274" s="120">
        <f ca="1">VLOOKUP(eurostat_totals[[#This Row],[energy carrier EUCalc]],$AE$11:$BI$24,COLUMN()-COLUMN($AD$29),FALSE)*eurostat_totals[[#This Row],[2020 1]]</f>
        <v>930.31803176000017</v>
      </c>
      <c r="AJ274" s="120">
        <f ca="1">VLOOKUP(eurostat_totals[[#This Row],[energy carrier EUCalc]],$AE$11:$BI$24,COLUMN()-COLUMN($AD$29),FALSE)*eurostat_totals[[#This Row],[2020 1]]</f>
        <v>930.31803176000017</v>
      </c>
      <c r="AK274" s="120">
        <f ca="1">VLOOKUP(eurostat_totals[[#This Row],[energy carrier EUCalc]],$AE$11:$BI$24,COLUMN()-COLUMN($AD$29),FALSE)*eurostat_totals[[#This Row],[2020 1]]</f>
        <v>930.31803176000017</v>
      </c>
      <c r="AL274" s="120">
        <f ca="1">VLOOKUP(eurostat_totals[[#This Row],[energy carrier EUCalc]],$AE$11:$BI$24,COLUMN()-COLUMN($AD$29),FALSE)*eurostat_totals[[#This Row],[2020 1]]</f>
        <v>930.31803176000017</v>
      </c>
      <c r="AM274" s="120">
        <f ca="1">VLOOKUP(eurostat_totals[[#This Row],[energy carrier EUCalc]],$AE$11:$BI$24,COLUMN()-COLUMN($AD$29),FALSE)*eurostat_totals[[#This Row],[2020 1]]</f>
        <v>930.31803176000017</v>
      </c>
      <c r="AN274" s="120">
        <f ca="1">VLOOKUP(eurostat_totals[[#This Row],[energy carrier EUCalc]],$AE$11:$BI$24,COLUMN()-COLUMN($AD$29),FALSE)*eurostat_totals[[#This Row],[2020 1]]</f>
        <v>930.31803176000017</v>
      </c>
      <c r="AO274" s="120">
        <f>VLOOKUP(eurostat_totals[[#This Row],[energy carrier EUCalc]],$AE$11:$BI$24,COLUMN()-COLUMN($AD$29),FALSE)*eurostat_totals[[#This Row],[2020 1]]</f>
        <v>930.31803176000017</v>
      </c>
      <c r="AP274" s="120">
        <f ca="1">VLOOKUP(eurostat_totals[[#This Row],[energy carrier EUCalc]],$AE$11:$BI$24,COLUMN()-COLUMN($AD$29),FALSE)*eurostat_totals[[#This Row],[2020 1]]</f>
        <v>930.31803176000017</v>
      </c>
      <c r="AQ274" s="120">
        <f ca="1">VLOOKUP(eurostat_totals[[#This Row],[energy carrier EUCalc]],$AE$11:$BI$24,COLUMN()-COLUMN($AD$29),FALSE)*eurostat_totals[[#This Row],[2020 1]]</f>
        <v>930.31803176000017</v>
      </c>
      <c r="AR274" s="117">
        <f ca="1">VLOOKUP(eurostat_totals[[#This Row],[energy carrier EUCalc]],$AE$11:$BI$24,COLUMN()-COLUMN($AD$29),FALSE)*eurostat_totals[[#This Row],[2020 1]]</f>
        <v>930.31803176000017</v>
      </c>
      <c r="AS274" s="117">
        <f ca="1">VLOOKUP(eurostat_totals[[#This Row],[energy carrier EUCalc]],$AE$11:$BI$24,COLUMN()-COLUMN($AD$29),FALSE)*eurostat_totals[[#This Row],[2020 1]]</f>
        <v>930.31803176000017</v>
      </c>
      <c r="AT274" s="117">
        <f ca="1">VLOOKUP(eurostat_totals[[#This Row],[energy carrier EUCalc]],$AE$11:$BI$24,COLUMN()-COLUMN($AD$29),FALSE)*eurostat_totals[[#This Row],[2020 1]]</f>
        <v>930.31803176000017</v>
      </c>
      <c r="AU274" s="117">
        <f ca="1">VLOOKUP(eurostat_totals[[#This Row],[energy carrier EUCalc]],$AE$11:$BI$24,COLUMN()-COLUMN($AD$29),FALSE)*eurostat_totals[[#This Row],[2020 1]]</f>
        <v>930.31803176000017</v>
      </c>
      <c r="AV274" s="117">
        <f>VLOOKUP(eurostat_totals[[#This Row],[energy carrier EUCalc]],$AE$11:$BI$24,COLUMN()-COLUMN($AD$29),FALSE)*eurostat_totals[[#This Row],[2020 1]]</f>
        <v>930.31803176000017</v>
      </c>
      <c r="AW274" s="117">
        <f ca="1">VLOOKUP(eurostat_totals[[#This Row],[energy carrier EUCalc]],$AE$11:$BI$24,COLUMN()-COLUMN($AD$29),FALSE)*eurostat_totals[[#This Row],[2020 1]]</f>
        <v>930.31803176000017</v>
      </c>
      <c r="AX274" s="117">
        <f ca="1">VLOOKUP(eurostat_totals[[#This Row],[energy carrier EUCalc]],$AE$11:$BI$24,COLUMN()-COLUMN($AD$29),FALSE)*eurostat_totals[[#This Row],[2020 1]]</f>
        <v>930.31803176000017</v>
      </c>
      <c r="AY274" s="117">
        <f ca="1">VLOOKUP(eurostat_totals[[#This Row],[energy carrier EUCalc]],$AE$11:$BI$24,COLUMN()-COLUMN($AD$29),FALSE)*eurostat_totals[[#This Row],[2020 1]]</f>
        <v>930.31803176000017</v>
      </c>
      <c r="AZ274" s="117">
        <f ca="1">VLOOKUP(eurostat_totals[[#This Row],[energy carrier EUCalc]],$AE$11:$BI$24,COLUMN()-COLUMN($AD$29),FALSE)*eurostat_totals[[#This Row],[2020 1]]</f>
        <v>930.31803176000017</v>
      </c>
      <c r="BA274" s="117">
        <f ca="1">VLOOKUP(eurostat_totals[[#This Row],[energy carrier EUCalc]],$AE$11:$BI$24,COLUMN()-COLUMN($AD$29),FALSE)*eurostat_totals[[#This Row],[2020 1]]</f>
        <v>930.31803176000017</v>
      </c>
      <c r="BB274" s="117">
        <f ca="1">VLOOKUP(eurostat_totals[[#This Row],[energy carrier EUCalc]],$AE$11:$BI$24,COLUMN()-COLUMN($AD$29),FALSE)*eurostat_totals[[#This Row],[2020 1]]</f>
        <v>930.31803176000017</v>
      </c>
      <c r="BC274" s="117">
        <f>VLOOKUP(eurostat_totals[[#This Row],[energy carrier EUCalc]],$AE$11:$BI$24,COLUMN()-COLUMN($AD$29),FALSE)*eurostat_totals[[#This Row],[2020 1]]</f>
        <v>930.31803176000017</v>
      </c>
      <c r="BD274" s="117">
        <f ca="1">VLOOKUP(eurostat_totals[[#This Row],[energy carrier EUCalc]],$AE$11:$BI$24,COLUMN()-COLUMN($AD$29),FALSE)*eurostat_totals[[#This Row],[2020 1]]</f>
        <v>930.31803176000017</v>
      </c>
      <c r="BE274" s="117">
        <f ca="1">VLOOKUP(eurostat_totals[[#This Row],[energy carrier EUCalc]],$AE$11:$BI$24,COLUMN()-COLUMN($AD$29),FALSE)*eurostat_totals[[#This Row],[2020 1]]</f>
        <v>930.31803176000017</v>
      </c>
      <c r="BF274" s="117">
        <f ca="1">VLOOKUP(eurostat_totals[[#This Row],[energy carrier EUCalc]],$AE$11:$BI$24,COLUMN()-COLUMN($AD$29),FALSE)*eurostat_totals[[#This Row],[2020 1]]</f>
        <v>930.31803176000017</v>
      </c>
      <c r="BG274" s="117">
        <f ca="1">VLOOKUP(eurostat_totals[[#This Row],[energy carrier EUCalc]],$AE$11:$BI$24,COLUMN()-COLUMN($AD$29),FALSE)*eurostat_totals[[#This Row],[2020 1]]</f>
        <v>930.31803176000017</v>
      </c>
      <c r="BH274" s="117">
        <f ca="1">VLOOKUP(eurostat_totals[[#This Row],[energy carrier EUCalc]],$AE$11:$BI$24,COLUMN()-COLUMN($AD$29),FALSE)*eurostat_totals[[#This Row],[2020 1]]</f>
        <v>930.31803176000017</v>
      </c>
      <c r="BI274" s="117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117" t="str">
        <f t="shared" si="129"/>
        <v>heat-districtSpain</v>
      </c>
      <c r="B275" s="6" t="s">
        <v>60</v>
      </c>
      <c r="C275" t="s">
        <v>7</v>
      </c>
      <c r="D275" s="120">
        <v>0</v>
      </c>
      <c r="E275" s="120">
        <v>0</v>
      </c>
      <c r="F275" s="120">
        <v>0</v>
      </c>
      <c r="G275" s="120">
        <v>0</v>
      </c>
      <c r="H275" s="120">
        <v>0</v>
      </c>
      <c r="I275" s="120">
        <v>0</v>
      </c>
      <c r="J275" s="120">
        <v>0</v>
      </c>
      <c r="K275" s="120">
        <v>0</v>
      </c>
      <c r="L275" s="120">
        <v>0</v>
      </c>
      <c r="M275" s="120">
        <v>0</v>
      </c>
      <c r="N275" s="120">
        <v>0</v>
      </c>
      <c r="O275" s="120">
        <v>0</v>
      </c>
      <c r="P275" s="120">
        <v>0</v>
      </c>
      <c r="Q275" s="120">
        <v>0</v>
      </c>
      <c r="R275" s="120">
        <v>0</v>
      </c>
      <c r="S275" s="120">
        <v>0</v>
      </c>
      <c r="T275" s="120">
        <v>0</v>
      </c>
      <c r="U275" s="120">
        <v>0</v>
      </c>
      <c r="V275" s="120">
        <v>0</v>
      </c>
      <c r="W275" s="120">
        <v>0</v>
      </c>
      <c r="X275" s="120">
        <v>0</v>
      </c>
      <c r="Y275" s="120">
        <v>0</v>
      </c>
      <c r="Z275" s="120">
        <v>0</v>
      </c>
      <c r="AA275" s="120">
        <v>0</v>
      </c>
      <c r="AB275" s="120">
        <v>0</v>
      </c>
      <c r="AC275" s="120">
        <v>0</v>
      </c>
      <c r="AD275" s="120">
        <v>0</v>
      </c>
      <c r="AE275" s="120">
        <v>0</v>
      </c>
      <c r="AF275" s="120">
        <f t="shared" si="126"/>
        <v>0</v>
      </c>
      <c r="AG275" s="120">
        <f t="shared" si="127"/>
        <v>0</v>
      </c>
      <c r="AH275" s="120">
        <f t="shared" si="128"/>
        <v>0</v>
      </c>
      <c r="AI275" s="120">
        <f ca="1">VLOOKUP(eurostat_totals[[#This Row],[energy carrier EUCalc]],$AE$11:$BI$24,COLUMN()-COLUMN($AD$29),FALSE)*eurostat_totals[[#This Row],[2020 1]]</f>
        <v>0</v>
      </c>
      <c r="AJ275" s="120">
        <f ca="1">VLOOKUP(eurostat_totals[[#This Row],[energy carrier EUCalc]],$AE$11:$BI$24,COLUMN()-COLUMN($AD$29),FALSE)*eurostat_totals[[#This Row],[2020 1]]</f>
        <v>0</v>
      </c>
      <c r="AK275" s="120">
        <f ca="1">VLOOKUP(eurostat_totals[[#This Row],[energy carrier EUCalc]],$AE$11:$BI$24,COLUMN()-COLUMN($AD$29),FALSE)*eurostat_totals[[#This Row],[2020 1]]</f>
        <v>0</v>
      </c>
      <c r="AL275" s="120">
        <f ca="1">VLOOKUP(eurostat_totals[[#This Row],[energy carrier EUCalc]],$AE$11:$BI$24,COLUMN()-COLUMN($AD$29),FALSE)*eurostat_totals[[#This Row],[2020 1]]</f>
        <v>0</v>
      </c>
      <c r="AM275" s="120">
        <f ca="1">VLOOKUP(eurostat_totals[[#This Row],[energy carrier EUCalc]],$AE$11:$BI$24,COLUMN()-COLUMN($AD$29),FALSE)*eurostat_totals[[#This Row],[2020 1]]</f>
        <v>0</v>
      </c>
      <c r="AN275" s="120">
        <f ca="1">VLOOKUP(eurostat_totals[[#This Row],[energy carrier EUCalc]],$AE$11:$BI$24,COLUMN()-COLUMN($AD$29),FALSE)*eurostat_totals[[#This Row],[2020 1]]</f>
        <v>0</v>
      </c>
      <c r="AO275" s="120">
        <f>VLOOKUP(eurostat_totals[[#This Row],[energy carrier EUCalc]],$AE$11:$BI$24,COLUMN()-COLUMN($AD$29),FALSE)*eurostat_totals[[#This Row],[2020 1]]</f>
        <v>0</v>
      </c>
      <c r="AP275" s="120">
        <f ca="1">VLOOKUP(eurostat_totals[[#This Row],[energy carrier EUCalc]],$AE$11:$BI$24,COLUMN()-COLUMN($AD$29),FALSE)*eurostat_totals[[#This Row],[2020 1]]</f>
        <v>0</v>
      </c>
      <c r="AQ275" s="120">
        <f ca="1">VLOOKUP(eurostat_totals[[#This Row],[energy carrier EUCalc]],$AE$11:$BI$24,COLUMN()-COLUMN($AD$29),FALSE)*eurostat_totals[[#This Row],[2020 1]]</f>
        <v>0</v>
      </c>
      <c r="AR275" s="117">
        <f ca="1">VLOOKUP(eurostat_totals[[#This Row],[energy carrier EUCalc]],$AE$11:$BI$24,COLUMN()-COLUMN($AD$29),FALSE)*eurostat_totals[[#This Row],[2020 1]]</f>
        <v>0</v>
      </c>
      <c r="AS275" s="117">
        <f ca="1">VLOOKUP(eurostat_totals[[#This Row],[energy carrier EUCalc]],$AE$11:$BI$24,COLUMN()-COLUMN($AD$29),FALSE)*eurostat_totals[[#This Row],[2020 1]]</f>
        <v>0</v>
      </c>
      <c r="AT275" s="117">
        <f ca="1">VLOOKUP(eurostat_totals[[#This Row],[energy carrier EUCalc]],$AE$11:$BI$24,COLUMN()-COLUMN($AD$29),FALSE)*eurostat_totals[[#This Row],[2020 1]]</f>
        <v>0</v>
      </c>
      <c r="AU275" s="117">
        <f ca="1">VLOOKUP(eurostat_totals[[#This Row],[energy carrier EUCalc]],$AE$11:$BI$24,COLUMN()-COLUMN($AD$29),FALSE)*eurostat_totals[[#This Row],[2020 1]]</f>
        <v>0</v>
      </c>
      <c r="AV275" s="117">
        <f>VLOOKUP(eurostat_totals[[#This Row],[energy carrier EUCalc]],$AE$11:$BI$24,COLUMN()-COLUMN($AD$29),FALSE)*eurostat_totals[[#This Row],[2020 1]]</f>
        <v>0</v>
      </c>
      <c r="AW275" s="117">
        <f ca="1">VLOOKUP(eurostat_totals[[#This Row],[energy carrier EUCalc]],$AE$11:$BI$24,COLUMN()-COLUMN($AD$29),FALSE)*eurostat_totals[[#This Row],[2020 1]]</f>
        <v>0</v>
      </c>
      <c r="AX275" s="117">
        <f ca="1">VLOOKUP(eurostat_totals[[#This Row],[energy carrier EUCalc]],$AE$11:$BI$24,COLUMN()-COLUMN($AD$29),FALSE)*eurostat_totals[[#This Row],[2020 1]]</f>
        <v>0</v>
      </c>
      <c r="AY275" s="117">
        <f ca="1">VLOOKUP(eurostat_totals[[#This Row],[energy carrier EUCalc]],$AE$11:$BI$24,COLUMN()-COLUMN($AD$29),FALSE)*eurostat_totals[[#This Row],[2020 1]]</f>
        <v>0</v>
      </c>
      <c r="AZ275" s="117">
        <f ca="1">VLOOKUP(eurostat_totals[[#This Row],[energy carrier EUCalc]],$AE$11:$BI$24,COLUMN()-COLUMN($AD$29),FALSE)*eurostat_totals[[#This Row],[2020 1]]</f>
        <v>0</v>
      </c>
      <c r="BA275" s="117">
        <f ca="1">VLOOKUP(eurostat_totals[[#This Row],[energy carrier EUCalc]],$AE$11:$BI$24,COLUMN()-COLUMN($AD$29),FALSE)*eurostat_totals[[#This Row],[2020 1]]</f>
        <v>0</v>
      </c>
      <c r="BB275" s="117">
        <f ca="1">VLOOKUP(eurostat_totals[[#This Row],[energy carrier EUCalc]],$AE$11:$BI$24,COLUMN()-COLUMN($AD$29),FALSE)*eurostat_totals[[#This Row],[2020 1]]</f>
        <v>0</v>
      </c>
      <c r="BC275" s="117">
        <f>VLOOKUP(eurostat_totals[[#This Row],[energy carrier EUCalc]],$AE$11:$BI$24,COLUMN()-COLUMN($AD$29),FALSE)*eurostat_totals[[#This Row],[2020 1]]</f>
        <v>0</v>
      </c>
      <c r="BD275" s="117">
        <f ca="1">VLOOKUP(eurostat_totals[[#This Row],[energy carrier EUCalc]],$AE$11:$BI$24,COLUMN()-COLUMN($AD$29),FALSE)*eurostat_totals[[#This Row],[2020 1]]</f>
        <v>0</v>
      </c>
      <c r="BE275" s="117">
        <f ca="1">VLOOKUP(eurostat_totals[[#This Row],[energy carrier EUCalc]],$AE$11:$BI$24,COLUMN()-COLUMN($AD$29),FALSE)*eurostat_totals[[#This Row],[2020 1]]</f>
        <v>0</v>
      </c>
      <c r="BF275" s="117">
        <f ca="1">VLOOKUP(eurostat_totals[[#This Row],[energy carrier EUCalc]],$AE$11:$BI$24,COLUMN()-COLUMN($AD$29),FALSE)*eurostat_totals[[#This Row],[2020 1]]</f>
        <v>0</v>
      </c>
      <c r="BG275" s="117">
        <f ca="1">VLOOKUP(eurostat_totals[[#This Row],[energy carrier EUCalc]],$AE$11:$BI$24,COLUMN()-COLUMN($AD$29),FALSE)*eurostat_totals[[#This Row],[2020 1]]</f>
        <v>0</v>
      </c>
      <c r="BH275" s="117">
        <f ca="1">VLOOKUP(eurostat_totals[[#This Row],[energy carrier EUCalc]],$AE$11:$BI$24,COLUMN()-COLUMN($AD$29),FALSE)*eurostat_totals[[#This Row],[2020 1]]</f>
        <v>0</v>
      </c>
      <c r="BI275" s="117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117" t="str">
        <f t="shared" si="129"/>
        <v>heat-districtSweden</v>
      </c>
      <c r="B276" s="6" t="s">
        <v>60</v>
      </c>
      <c r="C276" t="s">
        <v>9</v>
      </c>
      <c r="D276" s="120">
        <v>12137.219190000002</v>
      </c>
      <c r="E276" s="120">
        <v>14139.160870000002</v>
      </c>
      <c r="F276" s="120">
        <v>21235.554270000004</v>
      </c>
      <c r="G276" s="120">
        <v>22147.776580000002</v>
      </c>
      <c r="H276" s="120">
        <v>22328.890570000003</v>
      </c>
      <c r="I276" s="120">
        <v>22693.06076</v>
      </c>
      <c r="J276" s="120">
        <v>25198.058090000002</v>
      </c>
      <c r="K276" s="120">
        <v>24714.168680000002</v>
      </c>
      <c r="L276" s="120">
        <v>25523.058440000004</v>
      </c>
      <c r="M276" s="120">
        <v>25975.000240000001</v>
      </c>
      <c r="N276" s="120">
        <v>24196.947690000005</v>
      </c>
      <c r="O276" s="120">
        <v>27471.944059999998</v>
      </c>
      <c r="P276" s="120">
        <v>27577.777060000004</v>
      </c>
      <c r="Q276" s="120">
        <v>28006.947320000003</v>
      </c>
      <c r="R276" s="120">
        <v>28371.664120000001</v>
      </c>
      <c r="S276" s="120">
        <v>29224.724620000001</v>
      </c>
      <c r="T276" s="120">
        <v>29405.28037</v>
      </c>
      <c r="U276" s="120">
        <v>29167.772509999999</v>
      </c>
      <c r="V276" s="120">
        <v>28554.162080000002</v>
      </c>
      <c r="W276" s="120">
        <v>30047.779719999999</v>
      </c>
      <c r="X276" s="120">
        <v>37608.058929999999</v>
      </c>
      <c r="Y276" s="120">
        <v>29128.056059999999</v>
      </c>
      <c r="Z276" s="120">
        <v>31796.943350000001</v>
      </c>
      <c r="AA276" s="120">
        <v>30748.056910000003</v>
      </c>
      <c r="AB276" s="120">
        <v>28466.111350000003</v>
      </c>
      <c r="AC276" s="120">
        <v>28751.941860000003</v>
      </c>
      <c r="AD276" s="120">
        <v>30311.106180000002</v>
      </c>
      <c r="AE276" s="120">
        <v>30399.994270000003</v>
      </c>
      <c r="AF276" s="120">
        <f t="shared" si="126"/>
        <v>30120.604454000004</v>
      </c>
      <c r="AG276" s="120">
        <f t="shared" si="127"/>
        <v>29995.113962800006</v>
      </c>
      <c r="AH276" s="120">
        <f t="shared" si="128"/>
        <v>30300.914485360005</v>
      </c>
      <c r="AI276" s="120">
        <f ca="1">VLOOKUP(eurostat_totals[[#This Row],[energy carrier EUCalc]],$AE$11:$BI$24,COLUMN()-COLUMN($AD$29),FALSE)*eurostat_totals[[#This Row],[2020 1]]</f>
        <v>30300.914485360005</v>
      </c>
      <c r="AJ276" s="120">
        <f ca="1">VLOOKUP(eurostat_totals[[#This Row],[energy carrier EUCalc]],$AE$11:$BI$24,COLUMN()-COLUMN($AD$29),FALSE)*eurostat_totals[[#This Row],[2020 1]]</f>
        <v>30300.914485360005</v>
      </c>
      <c r="AK276" s="120">
        <f ca="1">VLOOKUP(eurostat_totals[[#This Row],[energy carrier EUCalc]],$AE$11:$BI$24,COLUMN()-COLUMN($AD$29),FALSE)*eurostat_totals[[#This Row],[2020 1]]</f>
        <v>30300.914485360005</v>
      </c>
      <c r="AL276" s="120">
        <f ca="1">VLOOKUP(eurostat_totals[[#This Row],[energy carrier EUCalc]],$AE$11:$BI$24,COLUMN()-COLUMN($AD$29),FALSE)*eurostat_totals[[#This Row],[2020 1]]</f>
        <v>30300.914485360005</v>
      </c>
      <c r="AM276" s="120">
        <f ca="1">VLOOKUP(eurostat_totals[[#This Row],[energy carrier EUCalc]],$AE$11:$BI$24,COLUMN()-COLUMN($AD$29),FALSE)*eurostat_totals[[#This Row],[2020 1]]</f>
        <v>30300.914485360005</v>
      </c>
      <c r="AN276" s="120">
        <f ca="1">VLOOKUP(eurostat_totals[[#This Row],[energy carrier EUCalc]],$AE$11:$BI$24,COLUMN()-COLUMN($AD$29),FALSE)*eurostat_totals[[#This Row],[2020 1]]</f>
        <v>30300.914485360005</v>
      </c>
      <c r="AO276" s="120">
        <f>VLOOKUP(eurostat_totals[[#This Row],[energy carrier EUCalc]],$AE$11:$BI$24,COLUMN()-COLUMN($AD$29),FALSE)*eurostat_totals[[#This Row],[2020 1]]</f>
        <v>30300.914485360005</v>
      </c>
      <c r="AP276" s="120">
        <f ca="1">VLOOKUP(eurostat_totals[[#This Row],[energy carrier EUCalc]],$AE$11:$BI$24,COLUMN()-COLUMN($AD$29),FALSE)*eurostat_totals[[#This Row],[2020 1]]</f>
        <v>30300.914485360005</v>
      </c>
      <c r="AQ276" s="120">
        <f ca="1">VLOOKUP(eurostat_totals[[#This Row],[energy carrier EUCalc]],$AE$11:$BI$24,COLUMN()-COLUMN($AD$29),FALSE)*eurostat_totals[[#This Row],[2020 1]]</f>
        <v>30300.914485360005</v>
      </c>
      <c r="AR276" s="117">
        <f ca="1">VLOOKUP(eurostat_totals[[#This Row],[energy carrier EUCalc]],$AE$11:$BI$24,COLUMN()-COLUMN($AD$29),FALSE)*eurostat_totals[[#This Row],[2020 1]]</f>
        <v>30300.914485360005</v>
      </c>
      <c r="AS276" s="117">
        <f ca="1">VLOOKUP(eurostat_totals[[#This Row],[energy carrier EUCalc]],$AE$11:$BI$24,COLUMN()-COLUMN($AD$29),FALSE)*eurostat_totals[[#This Row],[2020 1]]</f>
        <v>30300.914485360005</v>
      </c>
      <c r="AT276" s="117">
        <f ca="1">VLOOKUP(eurostat_totals[[#This Row],[energy carrier EUCalc]],$AE$11:$BI$24,COLUMN()-COLUMN($AD$29),FALSE)*eurostat_totals[[#This Row],[2020 1]]</f>
        <v>30300.914485360005</v>
      </c>
      <c r="AU276" s="117">
        <f ca="1">VLOOKUP(eurostat_totals[[#This Row],[energy carrier EUCalc]],$AE$11:$BI$24,COLUMN()-COLUMN($AD$29),FALSE)*eurostat_totals[[#This Row],[2020 1]]</f>
        <v>30300.914485360005</v>
      </c>
      <c r="AV276" s="117">
        <f>VLOOKUP(eurostat_totals[[#This Row],[energy carrier EUCalc]],$AE$11:$BI$24,COLUMN()-COLUMN($AD$29),FALSE)*eurostat_totals[[#This Row],[2020 1]]</f>
        <v>30300.914485360005</v>
      </c>
      <c r="AW276" s="117">
        <f ca="1">VLOOKUP(eurostat_totals[[#This Row],[energy carrier EUCalc]],$AE$11:$BI$24,COLUMN()-COLUMN($AD$29),FALSE)*eurostat_totals[[#This Row],[2020 1]]</f>
        <v>30300.914485360005</v>
      </c>
      <c r="AX276" s="117">
        <f ca="1">VLOOKUP(eurostat_totals[[#This Row],[energy carrier EUCalc]],$AE$11:$BI$24,COLUMN()-COLUMN($AD$29),FALSE)*eurostat_totals[[#This Row],[2020 1]]</f>
        <v>30300.914485360005</v>
      </c>
      <c r="AY276" s="117">
        <f ca="1">VLOOKUP(eurostat_totals[[#This Row],[energy carrier EUCalc]],$AE$11:$BI$24,COLUMN()-COLUMN($AD$29),FALSE)*eurostat_totals[[#This Row],[2020 1]]</f>
        <v>30300.914485360005</v>
      </c>
      <c r="AZ276" s="117">
        <f ca="1">VLOOKUP(eurostat_totals[[#This Row],[energy carrier EUCalc]],$AE$11:$BI$24,COLUMN()-COLUMN($AD$29),FALSE)*eurostat_totals[[#This Row],[2020 1]]</f>
        <v>30300.914485360005</v>
      </c>
      <c r="BA276" s="117">
        <f ca="1">VLOOKUP(eurostat_totals[[#This Row],[energy carrier EUCalc]],$AE$11:$BI$24,COLUMN()-COLUMN($AD$29),FALSE)*eurostat_totals[[#This Row],[2020 1]]</f>
        <v>30300.914485360005</v>
      </c>
      <c r="BB276" s="117">
        <f ca="1">VLOOKUP(eurostat_totals[[#This Row],[energy carrier EUCalc]],$AE$11:$BI$24,COLUMN()-COLUMN($AD$29),FALSE)*eurostat_totals[[#This Row],[2020 1]]</f>
        <v>30300.914485360005</v>
      </c>
      <c r="BC276" s="117">
        <f>VLOOKUP(eurostat_totals[[#This Row],[energy carrier EUCalc]],$AE$11:$BI$24,COLUMN()-COLUMN($AD$29),FALSE)*eurostat_totals[[#This Row],[2020 1]]</f>
        <v>30300.914485360005</v>
      </c>
      <c r="BD276" s="117">
        <f ca="1">VLOOKUP(eurostat_totals[[#This Row],[energy carrier EUCalc]],$AE$11:$BI$24,COLUMN()-COLUMN($AD$29),FALSE)*eurostat_totals[[#This Row],[2020 1]]</f>
        <v>30300.914485360005</v>
      </c>
      <c r="BE276" s="117">
        <f ca="1">VLOOKUP(eurostat_totals[[#This Row],[energy carrier EUCalc]],$AE$11:$BI$24,COLUMN()-COLUMN($AD$29),FALSE)*eurostat_totals[[#This Row],[2020 1]]</f>
        <v>30300.914485360005</v>
      </c>
      <c r="BF276" s="117">
        <f ca="1">VLOOKUP(eurostat_totals[[#This Row],[energy carrier EUCalc]],$AE$11:$BI$24,COLUMN()-COLUMN($AD$29),FALSE)*eurostat_totals[[#This Row],[2020 1]]</f>
        <v>30300.914485360005</v>
      </c>
      <c r="BG276" s="117">
        <f ca="1">VLOOKUP(eurostat_totals[[#This Row],[energy carrier EUCalc]],$AE$11:$BI$24,COLUMN()-COLUMN($AD$29),FALSE)*eurostat_totals[[#This Row],[2020 1]]</f>
        <v>30300.914485360005</v>
      </c>
      <c r="BH276" s="117">
        <f ca="1">VLOOKUP(eurostat_totals[[#This Row],[energy carrier EUCalc]],$AE$11:$BI$24,COLUMN()-COLUMN($AD$29),FALSE)*eurostat_totals[[#This Row],[2020 1]]</f>
        <v>30300.914485360005</v>
      </c>
      <c r="BI276" s="117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117" t="str">
        <f t="shared" si="129"/>
        <v>heat-districtUnited Kingdom</v>
      </c>
      <c r="B277" s="81" t="s">
        <v>60</v>
      </c>
      <c r="C277" t="s">
        <v>4</v>
      </c>
      <c r="D277" s="120">
        <v>0</v>
      </c>
      <c r="E277" s="120">
        <v>0</v>
      </c>
      <c r="F277" s="120">
        <v>0</v>
      </c>
      <c r="G277" s="120">
        <v>0</v>
      </c>
      <c r="H277" s="120">
        <v>0</v>
      </c>
      <c r="I277" s="120">
        <v>0</v>
      </c>
      <c r="J277" s="120">
        <v>0</v>
      </c>
      <c r="K277" s="120">
        <v>0</v>
      </c>
      <c r="L277" s="120">
        <v>0</v>
      </c>
      <c r="M277" s="120">
        <v>491.94900000000001</v>
      </c>
      <c r="N277" s="120">
        <v>516.66274999999996</v>
      </c>
      <c r="O277" s="120">
        <v>370.83418</v>
      </c>
      <c r="P277" s="120">
        <v>386.11600000000004</v>
      </c>
      <c r="Q277" s="120">
        <v>126.11572</v>
      </c>
      <c r="R277" s="120">
        <v>603.88774999999998</v>
      </c>
      <c r="S277" s="120">
        <v>603.88774999999998</v>
      </c>
      <c r="T277" s="120">
        <v>603.88774999999998</v>
      </c>
      <c r="U277" s="120">
        <v>603.88774999999998</v>
      </c>
      <c r="V277" s="120">
        <v>603.88774999999998</v>
      </c>
      <c r="W277" s="120">
        <v>603.88774999999998</v>
      </c>
      <c r="X277" s="120">
        <v>603.88774999999998</v>
      </c>
      <c r="Y277" s="120">
        <v>603.88774999999998</v>
      </c>
      <c r="Z277" s="120">
        <v>603.88774999999998</v>
      </c>
      <c r="AA277" s="120">
        <v>603.88774999999998</v>
      </c>
      <c r="AB277" s="120">
        <v>603.88774999999998</v>
      </c>
      <c r="AC277" s="120">
        <v>3193.6677800000002</v>
      </c>
      <c r="AD277" s="120">
        <v>3170.07051</v>
      </c>
      <c r="AE277" s="120">
        <v>3164.7904900000003</v>
      </c>
      <c r="AF277" s="120">
        <f t="shared" si="126"/>
        <v>3676.9710380000006</v>
      </c>
      <c r="AG277" s="120">
        <f t="shared" si="127"/>
        <v>4291.5876956000011</v>
      </c>
      <c r="AH277" s="120">
        <f t="shared" si="128"/>
        <v>5029.1276847200015</v>
      </c>
      <c r="AI277" s="120">
        <f ca="1">VLOOKUP(eurostat_totals[[#This Row],[energy carrier EUCalc]],$AE$11:$BI$24,COLUMN()-COLUMN($AD$29),FALSE)*eurostat_totals[[#This Row],[2020 1]]</f>
        <v>5029.1276847200015</v>
      </c>
      <c r="AJ277" s="120">
        <f ca="1">VLOOKUP(eurostat_totals[[#This Row],[energy carrier EUCalc]],$AE$11:$BI$24,COLUMN()-COLUMN($AD$29),FALSE)*eurostat_totals[[#This Row],[2020 1]]</f>
        <v>5029.1276847200015</v>
      </c>
      <c r="AK277" s="120">
        <f ca="1">VLOOKUP(eurostat_totals[[#This Row],[energy carrier EUCalc]],$AE$11:$BI$24,COLUMN()-COLUMN($AD$29),FALSE)*eurostat_totals[[#This Row],[2020 1]]</f>
        <v>5029.1276847200015</v>
      </c>
      <c r="AL277" s="120">
        <f ca="1">VLOOKUP(eurostat_totals[[#This Row],[energy carrier EUCalc]],$AE$11:$BI$24,COLUMN()-COLUMN($AD$29),FALSE)*eurostat_totals[[#This Row],[2020 1]]</f>
        <v>5029.1276847200015</v>
      </c>
      <c r="AM277" s="120">
        <f ca="1">VLOOKUP(eurostat_totals[[#This Row],[energy carrier EUCalc]],$AE$11:$BI$24,COLUMN()-COLUMN($AD$29),FALSE)*eurostat_totals[[#This Row],[2020 1]]</f>
        <v>5029.1276847200015</v>
      </c>
      <c r="AN277" s="120">
        <f ca="1">VLOOKUP(eurostat_totals[[#This Row],[energy carrier EUCalc]],$AE$11:$BI$24,COLUMN()-COLUMN($AD$29),FALSE)*eurostat_totals[[#This Row],[2020 1]]</f>
        <v>5029.1276847200015</v>
      </c>
      <c r="AO277" s="120">
        <f>VLOOKUP(eurostat_totals[[#This Row],[energy carrier EUCalc]],$AE$11:$BI$24,COLUMN()-COLUMN($AD$29),FALSE)*eurostat_totals[[#This Row],[2020 1]]</f>
        <v>5029.1276847200015</v>
      </c>
      <c r="AP277" s="120">
        <f ca="1">VLOOKUP(eurostat_totals[[#This Row],[energy carrier EUCalc]],$AE$11:$BI$24,COLUMN()-COLUMN($AD$29),FALSE)*eurostat_totals[[#This Row],[2020 1]]</f>
        <v>5029.1276847200015</v>
      </c>
      <c r="AQ277" s="120">
        <f ca="1">VLOOKUP(eurostat_totals[[#This Row],[energy carrier EUCalc]],$AE$11:$BI$24,COLUMN()-COLUMN($AD$29),FALSE)*eurostat_totals[[#This Row],[2020 1]]</f>
        <v>5029.1276847200015</v>
      </c>
      <c r="AR277" s="117">
        <f ca="1">VLOOKUP(eurostat_totals[[#This Row],[energy carrier EUCalc]],$AE$11:$BI$24,COLUMN()-COLUMN($AD$29),FALSE)*eurostat_totals[[#This Row],[2020 1]]</f>
        <v>5029.1276847200015</v>
      </c>
      <c r="AS277" s="117">
        <f ca="1">VLOOKUP(eurostat_totals[[#This Row],[energy carrier EUCalc]],$AE$11:$BI$24,COLUMN()-COLUMN($AD$29),FALSE)*eurostat_totals[[#This Row],[2020 1]]</f>
        <v>5029.1276847200015</v>
      </c>
      <c r="AT277" s="117">
        <f ca="1">VLOOKUP(eurostat_totals[[#This Row],[energy carrier EUCalc]],$AE$11:$BI$24,COLUMN()-COLUMN($AD$29),FALSE)*eurostat_totals[[#This Row],[2020 1]]</f>
        <v>5029.1276847200015</v>
      </c>
      <c r="AU277" s="117">
        <f ca="1">VLOOKUP(eurostat_totals[[#This Row],[energy carrier EUCalc]],$AE$11:$BI$24,COLUMN()-COLUMN($AD$29),FALSE)*eurostat_totals[[#This Row],[2020 1]]</f>
        <v>5029.1276847200015</v>
      </c>
      <c r="AV277" s="117">
        <f>VLOOKUP(eurostat_totals[[#This Row],[energy carrier EUCalc]],$AE$11:$BI$24,COLUMN()-COLUMN($AD$29),FALSE)*eurostat_totals[[#This Row],[2020 1]]</f>
        <v>5029.1276847200015</v>
      </c>
      <c r="AW277" s="117">
        <f ca="1">VLOOKUP(eurostat_totals[[#This Row],[energy carrier EUCalc]],$AE$11:$BI$24,COLUMN()-COLUMN($AD$29),FALSE)*eurostat_totals[[#This Row],[2020 1]]</f>
        <v>5029.1276847200015</v>
      </c>
      <c r="AX277" s="117">
        <f ca="1">VLOOKUP(eurostat_totals[[#This Row],[energy carrier EUCalc]],$AE$11:$BI$24,COLUMN()-COLUMN($AD$29),FALSE)*eurostat_totals[[#This Row],[2020 1]]</f>
        <v>5029.1276847200015</v>
      </c>
      <c r="AY277" s="117">
        <f ca="1">VLOOKUP(eurostat_totals[[#This Row],[energy carrier EUCalc]],$AE$11:$BI$24,COLUMN()-COLUMN($AD$29),FALSE)*eurostat_totals[[#This Row],[2020 1]]</f>
        <v>5029.1276847200015</v>
      </c>
      <c r="AZ277" s="117">
        <f ca="1">VLOOKUP(eurostat_totals[[#This Row],[energy carrier EUCalc]],$AE$11:$BI$24,COLUMN()-COLUMN($AD$29),FALSE)*eurostat_totals[[#This Row],[2020 1]]</f>
        <v>5029.1276847200015</v>
      </c>
      <c r="BA277" s="117">
        <f ca="1">VLOOKUP(eurostat_totals[[#This Row],[energy carrier EUCalc]],$AE$11:$BI$24,COLUMN()-COLUMN($AD$29),FALSE)*eurostat_totals[[#This Row],[2020 1]]</f>
        <v>5029.1276847200015</v>
      </c>
      <c r="BB277" s="117">
        <f ca="1">VLOOKUP(eurostat_totals[[#This Row],[energy carrier EUCalc]],$AE$11:$BI$24,COLUMN()-COLUMN($AD$29),FALSE)*eurostat_totals[[#This Row],[2020 1]]</f>
        <v>5029.1276847200015</v>
      </c>
      <c r="BC277" s="117">
        <f>VLOOKUP(eurostat_totals[[#This Row],[energy carrier EUCalc]],$AE$11:$BI$24,COLUMN()-COLUMN($AD$29),FALSE)*eurostat_totals[[#This Row],[2020 1]]</f>
        <v>5029.1276847200015</v>
      </c>
      <c r="BD277" s="117">
        <f ca="1">VLOOKUP(eurostat_totals[[#This Row],[energy carrier EUCalc]],$AE$11:$BI$24,COLUMN()-COLUMN($AD$29),FALSE)*eurostat_totals[[#This Row],[2020 1]]</f>
        <v>5029.1276847200015</v>
      </c>
      <c r="BE277" s="117">
        <f ca="1">VLOOKUP(eurostat_totals[[#This Row],[energy carrier EUCalc]],$AE$11:$BI$24,COLUMN()-COLUMN($AD$29),FALSE)*eurostat_totals[[#This Row],[2020 1]]</f>
        <v>5029.1276847200015</v>
      </c>
      <c r="BF277" s="117">
        <f ca="1">VLOOKUP(eurostat_totals[[#This Row],[energy carrier EUCalc]],$AE$11:$BI$24,COLUMN()-COLUMN($AD$29),FALSE)*eurostat_totals[[#This Row],[2020 1]]</f>
        <v>5029.1276847200015</v>
      </c>
      <c r="BG277" s="117">
        <f ca="1">VLOOKUP(eurostat_totals[[#This Row],[energy carrier EUCalc]],$AE$11:$BI$24,COLUMN()-COLUMN($AD$29),FALSE)*eurostat_totals[[#This Row],[2020 1]]</f>
        <v>5029.1276847200015</v>
      </c>
      <c r="BH277" s="117">
        <f ca="1">VLOOKUP(eurostat_totals[[#This Row],[energy carrier EUCalc]],$AE$11:$BI$24,COLUMN()-COLUMN($AD$29),FALSE)*eurostat_totals[[#This Row],[2020 1]]</f>
        <v>5029.1276847200015</v>
      </c>
      <c r="BI277" s="117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117" t="str">
        <f t="shared" si="129"/>
        <v>liquid-bioAustria</v>
      </c>
      <c r="B278" s="6" t="s">
        <v>76</v>
      </c>
      <c r="C278" t="s">
        <v>12</v>
      </c>
      <c r="D278" s="120">
        <v>16316.669030000001</v>
      </c>
      <c r="E278" s="120">
        <v>18189.447930000002</v>
      </c>
      <c r="F278" s="120">
        <v>17234.717970000002</v>
      </c>
      <c r="G278" s="120">
        <v>17603.889060000001</v>
      </c>
      <c r="H278" s="120">
        <v>16348.88413</v>
      </c>
      <c r="I278" s="120">
        <v>17678.890930000001</v>
      </c>
      <c r="J278" s="120">
        <v>19425.274990000002</v>
      </c>
      <c r="K278" s="120">
        <v>18201.671060000001</v>
      </c>
      <c r="L278" s="120">
        <v>17825.835980000003</v>
      </c>
      <c r="M278" s="120">
        <v>18175.00347</v>
      </c>
      <c r="N278" s="120">
        <v>17100.55429</v>
      </c>
      <c r="O278" s="120">
        <v>18169.165210000003</v>
      </c>
      <c r="P278" s="120">
        <v>17069.164919999999</v>
      </c>
      <c r="Q278" s="120">
        <v>16945.003040000003</v>
      </c>
      <c r="R278" s="120">
        <v>16379.447770000001</v>
      </c>
      <c r="S278" s="120">
        <v>16059.45995</v>
      </c>
      <c r="T278" s="120">
        <v>16130.007530000001</v>
      </c>
      <c r="U278" s="120">
        <v>15295.92719</v>
      </c>
      <c r="V278" s="120">
        <v>15528.492300000002</v>
      </c>
      <c r="W278" s="120">
        <v>16924.255120000002</v>
      </c>
      <c r="X278" s="120">
        <v>18684.688220000004</v>
      </c>
      <c r="Y278" s="120">
        <v>17845.351119999999</v>
      </c>
      <c r="Z278" s="120">
        <v>18919.160650000002</v>
      </c>
      <c r="AA278" s="120">
        <v>22226.651239999999</v>
      </c>
      <c r="AB278" s="120">
        <v>18949.689400000003</v>
      </c>
      <c r="AC278" s="120">
        <v>20328.763170000002</v>
      </c>
      <c r="AD278" s="120">
        <v>20919.369460000002</v>
      </c>
      <c r="AE278" s="120">
        <v>21138.862450000001</v>
      </c>
      <c r="AF278" s="120">
        <f t="shared" si="126"/>
        <v>21582.802810000001</v>
      </c>
      <c r="AG278" s="120">
        <f t="shared" si="127"/>
        <v>21454.033124000001</v>
      </c>
      <c r="AH278" s="120">
        <f t="shared" si="128"/>
        <v>21954.9018688</v>
      </c>
      <c r="AI278" s="120">
        <f ca="1">VLOOKUP(eurostat_totals[[#This Row],[energy carrier EUCalc]],$AE$11:$BI$24,COLUMN()-COLUMN($AD$29),FALSE)*eurostat_totals[[#This Row],[2020 1]]</f>
        <v>21954.9018688</v>
      </c>
      <c r="AJ278" s="120">
        <f ca="1">VLOOKUP(eurostat_totals[[#This Row],[energy carrier EUCalc]],$AE$11:$BI$24,COLUMN()-COLUMN($AD$29),FALSE)*eurostat_totals[[#This Row],[2020 1]]</f>
        <v>21954.9018688</v>
      </c>
      <c r="AK278" s="120">
        <f ca="1">VLOOKUP(eurostat_totals[[#This Row],[energy carrier EUCalc]],$AE$11:$BI$24,COLUMN()-COLUMN($AD$29),FALSE)*eurostat_totals[[#This Row],[2020 1]]</f>
        <v>21954.9018688</v>
      </c>
      <c r="AL278" s="120">
        <f ca="1">VLOOKUP(eurostat_totals[[#This Row],[energy carrier EUCalc]],$AE$11:$BI$24,COLUMN()-COLUMN($AD$29),FALSE)*eurostat_totals[[#This Row],[2020 1]]</f>
        <v>21954.9018688</v>
      </c>
      <c r="AM278" s="120">
        <f ca="1">VLOOKUP(eurostat_totals[[#This Row],[energy carrier EUCalc]],$AE$11:$BI$24,COLUMN()-COLUMN($AD$29),FALSE)*eurostat_totals[[#This Row],[2020 1]]</f>
        <v>21954.9018688</v>
      </c>
      <c r="AN278" s="120">
        <f ca="1">VLOOKUP(eurostat_totals[[#This Row],[energy carrier EUCalc]],$AE$11:$BI$24,COLUMN()-COLUMN($AD$29),FALSE)*eurostat_totals[[#This Row],[2020 1]]</f>
        <v>21954.9018688</v>
      </c>
      <c r="AO278" s="120">
        <f>VLOOKUP(eurostat_totals[[#This Row],[energy carrier EUCalc]],$AE$11:$BI$24,COLUMN()-COLUMN($AD$29),FALSE)*eurostat_totals[[#This Row],[2020 1]]</f>
        <v>21954.9018688</v>
      </c>
      <c r="AP278" s="120">
        <f ca="1">VLOOKUP(eurostat_totals[[#This Row],[energy carrier EUCalc]],$AE$11:$BI$24,COLUMN()-COLUMN($AD$29),FALSE)*eurostat_totals[[#This Row],[2020 1]]</f>
        <v>21954.9018688</v>
      </c>
      <c r="AQ278" s="120">
        <f ca="1">VLOOKUP(eurostat_totals[[#This Row],[energy carrier EUCalc]],$AE$11:$BI$24,COLUMN()-COLUMN($AD$29),FALSE)*eurostat_totals[[#This Row],[2020 1]]</f>
        <v>21954.9018688</v>
      </c>
      <c r="AR278" s="117">
        <f ca="1">VLOOKUP(eurostat_totals[[#This Row],[energy carrier EUCalc]],$AE$11:$BI$24,COLUMN()-COLUMN($AD$29),FALSE)*eurostat_totals[[#This Row],[2020 1]]</f>
        <v>21954.9018688</v>
      </c>
      <c r="AS278" s="117">
        <f ca="1">VLOOKUP(eurostat_totals[[#This Row],[energy carrier EUCalc]],$AE$11:$BI$24,COLUMN()-COLUMN($AD$29),FALSE)*eurostat_totals[[#This Row],[2020 1]]</f>
        <v>21954.9018688</v>
      </c>
      <c r="AT278" s="117">
        <f ca="1">VLOOKUP(eurostat_totals[[#This Row],[energy carrier EUCalc]],$AE$11:$BI$24,COLUMN()-COLUMN($AD$29),FALSE)*eurostat_totals[[#This Row],[2020 1]]</f>
        <v>21954.9018688</v>
      </c>
      <c r="AU278" s="117">
        <f ca="1">VLOOKUP(eurostat_totals[[#This Row],[energy carrier EUCalc]],$AE$11:$BI$24,COLUMN()-COLUMN($AD$29),FALSE)*eurostat_totals[[#This Row],[2020 1]]</f>
        <v>21954.9018688</v>
      </c>
      <c r="AV278" s="117">
        <f>VLOOKUP(eurostat_totals[[#This Row],[energy carrier EUCalc]],$AE$11:$BI$24,COLUMN()-COLUMN($AD$29),FALSE)*eurostat_totals[[#This Row],[2020 1]]</f>
        <v>21954.9018688</v>
      </c>
      <c r="AW278" s="117">
        <f ca="1">VLOOKUP(eurostat_totals[[#This Row],[energy carrier EUCalc]],$AE$11:$BI$24,COLUMN()-COLUMN($AD$29),FALSE)*eurostat_totals[[#This Row],[2020 1]]</f>
        <v>21954.9018688</v>
      </c>
      <c r="AX278" s="117">
        <f ca="1">VLOOKUP(eurostat_totals[[#This Row],[energy carrier EUCalc]],$AE$11:$BI$24,COLUMN()-COLUMN($AD$29),FALSE)*eurostat_totals[[#This Row],[2020 1]]</f>
        <v>21954.9018688</v>
      </c>
      <c r="AY278" s="117">
        <f ca="1">VLOOKUP(eurostat_totals[[#This Row],[energy carrier EUCalc]],$AE$11:$BI$24,COLUMN()-COLUMN($AD$29),FALSE)*eurostat_totals[[#This Row],[2020 1]]</f>
        <v>21954.9018688</v>
      </c>
      <c r="AZ278" s="117">
        <f ca="1">VLOOKUP(eurostat_totals[[#This Row],[energy carrier EUCalc]],$AE$11:$BI$24,COLUMN()-COLUMN($AD$29),FALSE)*eurostat_totals[[#This Row],[2020 1]]</f>
        <v>21954.9018688</v>
      </c>
      <c r="BA278" s="117">
        <f ca="1">VLOOKUP(eurostat_totals[[#This Row],[energy carrier EUCalc]],$AE$11:$BI$24,COLUMN()-COLUMN($AD$29),FALSE)*eurostat_totals[[#This Row],[2020 1]]</f>
        <v>21954.9018688</v>
      </c>
      <c r="BB278" s="117">
        <f ca="1">VLOOKUP(eurostat_totals[[#This Row],[energy carrier EUCalc]],$AE$11:$BI$24,COLUMN()-COLUMN($AD$29),FALSE)*eurostat_totals[[#This Row],[2020 1]]</f>
        <v>21954.9018688</v>
      </c>
      <c r="BC278" s="117">
        <f>VLOOKUP(eurostat_totals[[#This Row],[energy carrier EUCalc]],$AE$11:$BI$24,COLUMN()-COLUMN($AD$29),FALSE)*eurostat_totals[[#This Row],[2020 1]]</f>
        <v>21954.9018688</v>
      </c>
      <c r="BD278" s="117">
        <f ca="1">VLOOKUP(eurostat_totals[[#This Row],[energy carrier EUCalc]],$AE$11:$BI$24,COLUMN()-COLUMN($AD$29),FALSE)*eurostat_totals[[#This Row],[2020 1]]</f>
        <v>21954.9018688</v>
      </c>
      <c r="BE278" s="117">
        <f ca="1">VLOOKUP(eurostat_totals[[#This Row],[energy carrier EUCalc]],$AE$11:$BI$24,COLUMN()-COLUMN($AD$29),FALSE)*eurostat_totals[[#This Row],[2020 1]]</f>
        <v>21954.9018688</v>
      </c>
      <c r="BF278" s="117">
        <f ca="1">VLOOKUP(eurostat_totals[[#This Row],[energy carrier EUCalc]],$AE$11:$BI$24,COLUMN()-COLUMN($AD$29),FALSE)*eurostat_totals[[#This Row],[2020 1]]</f>
        <v>21954.9018688</v>
      </c>
      <c r="BG278" s="117">
        <f ca="1">VLOOKUP(eurostat_totals[[#This Row],[energy carrier EUCalc]],$AE$11:$BI$24,COLUMN()-COLUMN($AD$29),FALSE)*eurostat_totals[[#This Row],[2020 1]]</f>
        <v>21954.9018688</v>
      </c>
      <c r="BH278" s="117">
        <f ca="1">VLOOKUP(eurostat_totals[[#This Row],[energy carrier EUCalc]],$AE$11:$BI$24,COLUMN()-COLUMN($AD$29),FALSE)*eurostat_totals[[#This Row],[2020 1]]</f>
        <v>21954.9018688</v>
      </c>
      <c r="BI278" s="117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117" t="str">
        <f t="shared" si="129"/>
        <v>liquid-bioBelgium</v>
      </c>
      <c r="B279" s="6" t="s">
        <v>76</v>
      </c>
      <c r="C279" t="s">
        <v>1</v>
      </c>
      <c r="D279" s="120">
        <v>2155.5507200000002</v>
      </c>
      <c r="E279" s="120">
        <v>2155.5507200000002</v>
      </c>
      <c r="F279" s="120">
        <v>2061.94085</v>
      </c>
      <c r="G279" s="120">
        <v>2090.28316</v>
      </c>
      <c r="H279" s="120">
        <v>2051.1133200000004</v>
      </c>
      <c r="I279" s="120">
        <v>1972.4945200000002</v>
      </c>
      <c r="J279" s="120">
        <v>2441.3928599999999</v>
      </c>
      <c r="K279" s="120">
        <v>1946.3851700000002</v>
      </c>
      <c r="L279" s="120">
        <v>1952.22343</v>
      </c>
      <c r="M279" s="120">
        <v>1841.3895299999999</v>
      </c>
      <c r="N279" s="120">
        <v>1772.2259199999999</v>
      </c>
      <c r="O279" s="120">
        <v>1994.7194500000001</v>
      </c>
      <c r="P279" s="120">
        <v>1740.8365500000002</v>
      </c>
      <c r="Q279" s="120">
        <v>2233.6112800000001</v>
      </c>
      <c r="R279" s="120">
        <v>2214.4450400000001</v>
      </c>
      <c r="S279" s="120">
        <v>2261.9419600000001</v>
      </c>
      <c r="T279" s="120">
        <v>2471.9448700000003</v>
      </c>
      <c r="U279" s="120">
        <v>4197.4996000000001</v>
      </c>
      <c r="V279" s="120">
        <v>4875.0052500000002</v>
      </c>
      <c r="W279" s="120">
        <v>5103.6859400000003</v>
      </c>
      <c r="X279" s="120">
        <v>6364.5872800000016</v>
      </c>
      <c r="Y279" s="120">
        <v>5437.2924900000007</v>
      </c>
      <c r="Z279" s="120">
        <v>7028.3346400000009</v>
      </c>
      <c r="AA279" s="120">
        <v>7643.85239</v>
      </c>
      <c r="AB279" s="120">
        <v>5901.6202400000011</v>
      </c>
      <c r="AC279" s="120">
        <v>6965.0558100000007</v>
      </c>
      <c r="AD279" s="120">
        <v>7968.7829600000005</v>
      </c>
      <c r="AE279" s="120">
        <v>7558.476560000001</v>
      </c>
      <c r="AF279" s="120">
        <f t="shared" si="126"/>
        <v>7664.5049440000012</v>
      </c>
      <c r="AG279" s="120">
        <f t="shared" si="127"/>
        <v>7668.6354548000018</v>
      </c>
      <c r="AH279" s="120">
        <f t="shared" si="128"/>
        <v>8022.0384977600015</v>
      </c>
      <c r="AI279" s="120">
        <f ca="1">VLOOKUP(eurostat_totals[[#This Row],[energy carrier EUCalc]],$AE$11:$BI$24,COLUMN()-COLUMN($AD$29),FALSE)*eurostat_totals[[#This Row],[2020 1]]</f>
        <v>8022.0384977600015</v>
      </c>
      <c r="AJ279" s="120">
        <f ca="1">VLOOKUP(eurostat_totals[[#This Row],[energy carrier EUCalc]],$AE$11:$BI$24,COLUMN()-COLUMN($AD$29),FALSE)*eurostat_totals[[#This Row],[2020 1]]</f>
        <v>8022.0384977600015</v>
      </c>
      <c r="AK279" s="120">
        <f ca="1">VLOOKUP(eurostat_totals[[#This Row],[energy carrier EUCalc]],$AE$11:$BI$24,COLUMN()-COLUMN($AD$29),FALSE)*eurostat_totals[[#This Row],[2020 1]]</f>
        <v>8022.0384977600015</v>
      </c>
      <c r="AL279" s="120">
        <f ca="1">VLOOKUP(eurostat_totals[[#This Row],[energy carrier EUCalc]],$AE$11:$BI$24,COLUMN()-COLUMN($AD$29),FALSE)*eurostat_totals[[#This Row],[2020 1]]</f>
        <v>8022.0384977600015</v>
      </c>
      <c r="AM279" s="120">
        <f ca="1">VLOOKUP(eurostat_totals[[#This Row],[energy carrier EUCalc]],$AE$11:$BI$24,COLUMN()-COLUMN($AD$29),FALSE)*eurostat_totals[[#This Row],[2020 1]]</f>
        <v>8022.0384977600015</v>
      </c>
      <c r="AN279" s="120">
        <f ca="1">VLOOKUP(eurostat_totals[[#This Row],[energy carrier EUCalc]],$AE$11:$BI$24,COLUMN()-COLUMN($AD$29),FALSE)*eurostat_totals[[#This Row],[2020 1]]</f>
        <v>8022.0384977600015</v>
      </c>
      <c r="AO279" s="120">
        <f>VLOOKUP(eurostat_totals[[#This Row],[energy carrier EUCalc]],$AE$11:$BI$24,COLUMN()-COLUMN($AD$29),FALSE)*eurostat_totals[[#This Row],[2020 1]]</f>
        <v>8022.0384977600015</v>
      </c>
      <c r="AP279" s="120">
        <f ca="1">VLOOKUP(eurostat_totals[[#This Row],[energy carrier EUCalc]],$AE$11:$BI$24,COLUMN()-COLUMN($AD$29),FALSE)*eurostat_totals[[#This Row],[2020 1]]</f>
        <v>8022.0384977600015</v>
      </c>
      <c r="AQ279" s="120">
        <f ca="1">VLOOKUP(eurostat_totals[[#This Row],[energy carrier EUCalc]],$AE$11:$BI$24,COLUMN()-COLUMN($AD$29),FALSE)*eurostat_totals[[#This Row],[2020 1]]</f>
        <v>8022.0384977600015</v>
      </c>
      <c r="AR279" s="117">
        <f ca="1">VLOOKUP(eurostat_totals[[#This Row],[energy carrier EUCalc]],$AE$11:$BI$24,COLUMN()-COLUMN($AD$29),FALSE)*eurostat_totals[[#This Row],[2020 1]]</f>
        <v>8022.0384977600015</v>
      </c>
      <c r="AS279" s="117">
        <f ca="1">VLOOKUP(eurostat_totals[[#This Row],[energy carrier EUCalc]],$AE$11:$BI$24,COLUMN()-COLUMN($AD$29),FALSE)*eurostat_totals[[#This Row],[2020 1]]</f>
        <v>8022.0384977600015</v>
      </c>
      <c r="AT279" s="117">
        <f ca="1">VLOOKUP(eurostat_totals[[#This Row],[energy carrier EUCalc]],$AE$11:$BI$24,COLUMN()-COLUMN($AD$29),FALSE)*eurostat_totals[[#This Row],[2020 1]]</f>
        <v>8022.0384977600015</v>
      </c>
      <c r="AU279" s="117">
        <f ca="1">VLOOKUP(eurostat_totals[[#This Row],[energy carrier EUCalc]],$AE$11:$BI$24,COLUMN()-COLUMN($AD$29),FALSE)*eurostat_totals[[#This Row],[2020 1]]</f>
        <v>8022.0384977600015</v>
      </c>
      <c r="AV279" s="117">
        <f>VLOOKUP(eurostat_totals[[#This Row],[energy carrier EUCalc]],$AE$11:$BI$24,COLUMN()-COLUMN($AD$29),FALSE)*eurostat_totals[[#This Row],[2020 1]]</f>
        <v>8022.0384977600015</v>
      </c>
      <c r="AW279" s="117">
        <f ca="1">VLOOKUP(eurostat_totals[[#This Row],[energy carrier EUCalc]],$AE$11:$BI$24,COLUMN()-COLUMN($AD$29),FALSE)*eurostat_totals[[#This Row],[2020 1]]</f>
        <v>8022.0384977600015</v>
      </c>
      <c r="AX279" s="117">
        <f ca="1">VLOOKUP(eurostat_totals[[#This Row],[energy carrier EUCalc]],$AE$11:$BI$24,COLUMN()-COLUMN($AD$29),FALSE)*eurostat_totals[[#This Row],[2020 1]]</f>
        <v>8022.0384977600015</v>
      </c>
      <c r="AY279" s="117">
        <f ca="1">VLOOKUP(eurostat_totals[[#This Row],[energy carrier EUCalc]],$AE$11:$BI$24,COLUMN()-COLUMN($AD$29),FALSE)*eurostat_totals[[#This Row],[2020 1]]</f>
        <v>8022.0384977600015</v>
      </c>
      <c r="AZ279" s="117">
        <f ca="1">VLOOKUP(eurostat_totals[[#This Row],[energy carrier EUCalc]],$AE$11:$BI$24,COLUMN()-COLUMN($AD$29),FALSE)*eurostat_totals[[#This Row],[2020 1]]</f>
        <v>8022.0384977600015</v>
      </c>
      <c r="BA279" s="117">
        <f ca="1">VLOOKUP(eurostat_totals[[#This Row],[energy carrier EUCalc]],$AE$11:$BI$24,COLUMN()-COLUMN($AD$29),FALSE)*eurostat_totals[[#This Row],[2020 1]]</f>
        <v>8022.0384977600015</v>
      </c>
      <c r="BB279" s="117">
        <f ca="1">VLOOKUP(eurostat_totals[[#This Row],[energy carrier EUCalc]],$AE$11:$BI$24,COLUMN()-COLUMN($AD$29),FALSE)*eurostat_totals[[#This Row],[2020 1]]</f>
        <v>8022.0384977600015</v>
      </c>
      <c r="BC279" s="117">
        <f>VLOOKUP(eurostat_totals[[#This Row],[energy carrier EUCalc]],$AE$11:$BI$24,COLUMN()-COLUMN($AD$29),FALSE)*eurostat_totals[[#This Row],[2020 1]]</f>
        <v>8022.0384977600015</v>
      </c>
      <c r="BD279" s="117">
        <f ca="1">VLOOKUP(eurostat_totals[[#This Row],[energy carrier EUCalc]],$AE$11:$BI$24,COLUMN()-COLUMN($AD$29),FALSE)*eurostat_totals[[#This Row],[2020 1]]</f>
        <v>8022.0384977600015</v>
      </c>
      <c r="BE279" s="117">
        <f ca="1">VLOOKUP(eurostat_totals[[#This Row],[energy carrier EUCalc]],$AE$11:$BI$24,COLUMN()-COLUMN($AD$29),FALSE)*eurostat_totals[[#This Row],[2020 1]]</f>
        <v>8022.0384977600015</v>
      </c>
      <c r="BF279" s="117">
        <f ca="1">VLOOKUP(eurostat_totals[[#This Row],[energy carrier EUCalc]],$AE$11:$BI$24,COLUMN()-COLUMN($AD$29),FALSE)*eurostat_totals[[#This Row],[2020 1]]</f>
        <v>8022.0384977600015</v>
      </c>
      <c r="BG279" s="117">
        <f ca="1">VLOOKUP(eurostat_totals[[#This Row],[energy carrier EUCalc]],$AE$11:$BI$24,COLUMN()-COLUMN($AD$29),FALSE)*eurostat_totals[[#This Row],[2020 1]]</f>
        <v>8022.0384977600015</v>
      </c>
      <c r="BH279" s="117">
        <f ca="1">VLOOKUP(eurostat_totals[[#This Row],[energy carrier EUCalc]],$AE$11:$BI$24,COLUMN()-COLUMN($AD$29),FALSE)*eurostat_totals[[#This Row],[2020 1]]</f>
        <v>8022.0384977600015</v>
      </c>
      <c r="BI279" s="117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117" t="str">
        <f t="shared" si="129"/>
        <v>liquid-bioBulgaria</v>
      </c>
      <c r="B280" s="6" t="s">
        <v>76</v>
      </c>
      <c r="C280" t="s">
        <v>19</v>
      </c>
      <c r="D280" s="120">
        <v>2005.8377300000002</v>
      </c>
      <c r="E280" s="120">
        <v>1163.8838800000001</v>
      </c>
      <c r="F280" s="120">
        <v>1190.83059</v>
      </c>
      <c r="G280" s="120">
        <v>1092.4989400000002</v>
      </c>
      <c r="H280" s="120">
        <v>1256.3889000000001</v>
      </c>
      <c r="I280" s="120">
        <v>1673.8942700000002</v>
      </c>
      <c r="J280" s="120">
        <v>1997.49902</v>
      </c>
      <c r="K280" s="120">
        <v>1839.44732</v>
      </c>
      <c r="L280" s="120">
        <v>3922.7757400000005</v>
      </c>
      <c r="M280" s="120">
        <v>3979.1696100000004</v>
      </c>
      <c r="N280" s="120">
        <v>5684.7207400000007</v>
      </c>
      <c r="O280" s="120">
        <v>5488.0574400000005</v>
      </c>
      <c r="P280" s="120">
        <v>6615.0044400000006</v>
      </c>
      <c r="Q280" s="120">
        <v>6827.2170500000002</v>
      </c>
      <c r="R280" s="120">
        <v>7144.4485600000007</v>
      </c>
      <c r="S280" s="120">
        <v>6975.2785800000001</v>
      </c>
      <c r="T280" s="120">
        <v>7385.2826000000005</v>
      </c>
      <c r="U280" s="120">
        <v>7059.7240100000008</v>
      </c>
      <c r="V280" s="120">
        <v>7435.8382099999999</v>
      </c>
      <c r="W280" s="120">
        <v>7595.8321200000009</v>
      </c>
      <c r="X280" s="120">
        <v>8344.1644700000015</v>
      </c>
      <c r="Y280" s="120">
        <v>8779.7196000000004</v>
      </c>
      <c r="Z280" s="120">
        <v>8920.0006599999997</v>
      </c>
      <c r="AA280" s="120">
        <v>8822.4947400000001</v>
      </c>
      <c r="AB280" s="120">
        <v>8638.0545700000002</v>
      </c>
      <c r="AC280" s="120">
        <v>8440.5539100000005</v>
      </c>
      <c r="AD280" s="120">
        <v>8928.0602500000005</v>
      </c>
      <c r="AE280" s="120">
        <v>8950.2735500000017</v>
      </c>
      <c r="AF280" s="120">
        <f t="shared" si="126"/>
        <v>8956.3281280000028</v>
      </c>
      <c r="AG280" s="120">
        <f t="shared" si="127"/>
        <v>8983.0948056000034</v>
      </c>
      <c r="AH280" s="120">
        <f t="shared" si="128"/>
        <v>9052.1028527200033</v>
      </c>
      <c r="AI280" s="120">
        <f ca="1">VLOOKUP(eurostat_totals[[#This Row],[energy carrier EUCalc]],$AE$11:$BI$24,COLUMN()-COLUMN($AD$29),FALSE)*eurostat_totals[[#This Row],[2020 1]]</f>
        <v>9052.1028527200033</v>
      </c>
      <c r="AJ280" s="120">
        <f ca="1">VLOOKUP(eurostat_totals[[#This Row],[energy carrier EUCalc]],$AE$11:$BI$24,COLUMN()-COLUMN($AD$29),FALSE)*eurostat_totals[[#This Row],[2020 1]]</f>
        <v>9052.1028527200033</v>
      </c>
      <c r="AK280" s="120">
        <f ca="1">VLOOKUP(eurostat_totals[[#This Row],[energy carrier EUCalc]],$AE$11:$BI$24,COLUMN()-COLUMN($AD$29),FALSE)*eurostat_totals[[#This Row],[2020 1]]</f>
        <v>9052.1028527200033</v>
      </c>
      <c r="AL280" s="120">
        <f ca="1">VLOOKUP(eurostat_totals[[#This Row],[energy carrier EUCalc]],$AE$11:$BI$24,COLUMN()-COLUMN($AD$29),FALSE)*eurostat_totals[[#This Row],[2020 1]]</f>
        <v>9052.1028527200033</v>
      </c>
      <c r="AM280" s="120">
        <f ca="1">VLOOKUP(eurostat_totals[[#This Row],[energy carrier EUCalc]],$AE$11:$BI$24,COLUMN()-COLUMN($AD$29),FALSE)*eurostat_totals[[#This Row],[2020 1]]</f>
        <v>9052.1028527200033</v>
      </c>
      <c r="AN280" s="120">
        <f ca="1">VLOOKUP(eurostat_totals[[#This Row],[energy carrier EUCalc]],$AE$11:$BI$24,COLUMN()-COLUMN($AD$29),FALSE)*eurostat_totals[[#This Row],[2020 1]]</f>
        <v>9052.1028527200033</v>
      </c>
      <c r="AO280" s="120">
        <f>VLOOKUP(eurostat_totals[[#This Row],[energy carrier EUCalc]],$AE$11:$BI$24,COLUMN()-COLUMN($AD$29),FALSE)*eurostat_totals[[#This Row],[2020 1]]</f>
        <v>9052.1028527200033</v>
      </c>
      <c r="AP280" s="120">
        <f ca="1">VLOOKUP(eurostat_totals[[#This Row],[energy carrier EUCalc]],$AE$11:$BI$24,COLUMN()-COLUMN($AD$29),FALSE)*eurostat_totals[[#This Row],[2020 1]]</f>
        <v>9052.1028527200033</v>
      </c>
      <c r="AQ280" s="120">
        <f ca="1">VLOOKUP(eurostat_totals[[#This Row],[energy carrier EUCalc]],$AE$11:$BI$24,COLUMN()-COLUMN($AD$29),FALSE)*eurostat_totals[[#This Row],[2020 1]]</f>
        <v>9052.1028527200033</v>
      </c>
      <c r="AR280" s="117">
        <f ca="1">VLOOKUP(eurostat_totals[[#This Row],[energy carrier EUCalc]],$AE$11:$BI$24,COLUMN()-COLUMN($AD$29),FALSE)*eurostat_totals[[#This Row],[2020 1]]</f>
        <v>9052.1028527200033</v>
      </c>
      <c r="AS280" s="117">
        <f ca="1">VLOOKUP(eurostat_totals[[#This Row],[energy carrier EUCalc]],$AE$11:$BI$24,COLUMN()-COLUMN($AD$29),FALSE)*eurostat_totals[[#This Row],[2020 1]]</f>
        <v>9052.1028527200033</v>
      </c>
      <c r="AT280" s="117">
        <f ca="1">VLOOKUP(eurostat_totals[[#This Row],[energy carrier EUCalc]],$AE$11:$BI$24,COLUMN()-COLUMN($AD$29),FALSE)*eurostat_totals[[#This Row],[2020 1]]</f>
        <v>9052.1028527200033</v>
      </c>
      <c r="AU280" s="117">
        <f ca="1">VLOOKUP(eurostat_totals[[#This Row],[energy carrier EUCalc]],$AE$11:$BI$24,COLUMN()-COLUMN($AD$29),FALSE)*eurostat_totals[[#This Row],[2020 1]]</f>
        <v>9052.1028527200033</v>
      </c>
      <c r="AV280" s="117">
        <f>VLOOKUP(eurostat_totals[[#This Row],[energy carrier EUCalc]],$AE$11:$BI$24,COLUMN()-COLUMN($AD$29),FALSE)*eurostat_totals[[#This Row],[2020 1]]</f>
        <v>9052.1028527200033</v>
      </c>
      <c r="AW280" s="117">
        <f ca="1">VLOOKUP(eurostat_totals[[#This Row],[energy carrier EUCalc]],$AE$11:$BI$24,COLUMN()-COLUMN($AD$29),FALSE)*eurostat_totals[[#This Row],[2020 1]]</f>
        <v>9052.1028527200033</v>
      </c>
      <c r="AX280" s="117">
        <f ca="1">VLOOKUP(eurostat_totals[[#This Row],[energy carrier EUCalc]],$AE$11:$BI$24,COLUMN()-COLUMN($AD$29),FALSE)*eurostat_totals[[#This Row],[2020 1]]</f>
        <v>9052.1028527200033</v>
      </c>
      <c r="AY280" s="117">
        <f ca="1">VLOOKUP(eurostat_totals[[#This Row],[energy carrier EUCalc]],$AE$11:$BI$24,COLUMN()-COLUMN($AD$29),FALSE)*eurostat_totals[[#This Row],[2020 1]]</f>
        <v>9052.1028527200033</v>
      </c>
      <c r="AZ280" s="117">
        <f ca="1">VLOOKUP(eurostat_totals[[#This Row],[energy carrier EUCalc]],$AE$11:$BI$24,COLUMN()-COLUMN($AD$29),FALSE)*eurostat_totals[[#This Row],[2020 1]]</f>
        <v>9052.1028527200033</v>
      </c>
      <c r="BA280" s="117">
        <f ca="1">VLOOKUP(eurostat_totals[[#This Row],[energy carrier EUCalc]],$AE$11:$BI$24,COLUMN()-COLUMN($AD$29),FALSE)*eurostat_totals[[#This Row],[2020 1]]</f>
        <v>9052.1028527200033</v>
      </c>
      <c r="BB280" s="117">
        <f ca="1">VLOOKUP(eurostat_totals[[#This Row],[energy carrier EUCalc]],$AE$11:$BI$24,COLUMN()-COLUMN($AD$29),FALSE)*eurostat_totals[[#This Row],[2020 1]]</f>
        <v>9052.1028527200033</v>
      </c>
      <c r="BC280" s="117">
        <f>VLOOKUP(eurostat_totals[[#This Row],[energy carrier EUCalc]],$AE$11:$BI$24,COLUMN()-COLUMN($AD$29),FALSE)*eurostat_totals[[#This Row],[2020 1]]</f>
        <v>9052.1028527200033</v>
      </c>
      <c r="BD280" s="117">
        <f ca="1">VLOOKUP(eurostat_totals[[#This Row],[energy carrier EUCalc]],$AE$11:$BI$24,COLUMN()-COLUMN($AD$29),FALSE)*eurostat_totals[[#This Row],[2020 1]]</f>
        <v>9052.1028527200033</v>
      </c>
      <c r="BE280" s="117">
        <f ca="1">VLOOKUP(eurostat_totals[[#This Row],[energy carrier EUCalc]],$AE$11:$BI$24,COLUMN()-COLUMN($AD$29),FALSE)*eurostat_totals[[#This Row],[2020 1]]</f>
        <v>9052.1028527200033</v>
      </c>
      <c r="BF280" s="117">
        <f ca="1">VLOOKUP(eurostat_totals[[#This Row],[energy carrier EUCalc]],$AE$11:$BI$24,COLUMN()-COLUMN($AD$29),FALSE)*eurostat_totals[[#This Row],[2020 1]]</f>
        <v>9052.1028527200033</v>
      </c>
      <c r="BG280" s="117">
        <f ca="1">VLOOKUP(eurostat_totals[[#This Row],[energy carrier EUCalc]],$AE$11:$BI$24,COLUMN()-COLUMN($AD$29),FALSE)*eurostat_totals[[#This Row],[2020 1]]</f>
        <v>9052.1028527200033</v>
      </c>
      <c r="BH280" s="117">
        <f ca="1">VLOOKUP(eurostat_totals[[#This Row],[energy carrier EUCalc]],$AE$11:$BI$24,COLUMN()-COLUMN($AD$29),FALSE)*eurostat_totals[[#This Row],[2020 1]]</f>
        <v>9052.1028527200033</v>
      </c>
      <c r="BI280" s="117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117" t="str">
        <f t="shared" si="129"/>
        <v>liquid-bioCroatia</v>
      </c>
      <c r="B281" s="6" t="s">
        <v>76</v>
      </c>
      <c r="C281" t="s">
        <v>22</v>
      </c>
      <c r="D281" s="120">
        <v>10019.163590000002</v>
      </c>
      <c r="E281" s="120">
        <v>13903.060240000003</v>
      </c>
      <c r="F281" s="120">
        <v>12147.500110000001</v>
      </c>
      <c r="G281" s="120">
        <v>12810.003060000001</v>
      </c>
      <c r="H281" s="120">
        <v>11597.505780000001</v>
      </c>
      <c r="I281" s="120">
        <v>12247.494850000001</v>
      </c>
      <c r="J281" s="120">
        <v>13705.001339999999</v>
      </c>
      <c r="K281" s="120">
        <v>12588.335260000002</v>
      </c>
      <c r="L281" s="120">
        <v>12673.059809999999</v>
      </c>
      <c r="M281" s="120">
        <v>12418.327920000002</v>
      </c>
      <c r="N281" s="120">
        <v>11034.171840000001</v>
      </c>
      <c r="O281" s="120">
        <v>12175.005060000001</v>
      </c>
      <c r="P281" s="120">
        <v>11634.16354</v>
      </c>
      <c r="Q281" s="120">
        <v>13401.388559999999</v>
      </c>
      <c r="R281" s="120">
        <v>13088.890460000001</v>
      </c>
      <c r="S281" s="120">
        <v>13858.61038</v>
      </c>
      <c r="T281" s="120">
        <v>12736.664280000001</v>
      </c>
      <c r="U281" s="120">
        <v>12291.386469999999</v>
      </c>
      <c r="V281" s="120">
        <v>12333.894119999999</v>
      </c>
      <c r="W281" s="120">
        <v>12873.561009999999</v>
      </c>
      <c r="X281" s="120">
        <v>13846.108130000001</v>
      </c>
      <c r="Y281" s="120">
        <v>13517.014020000001</v>
      </c>
      <c r="Z281" s="120">
        <v>13506.0353</v>
      </c>
      <c r="AA281" s="120">
        <v>13440.000160000001</v>
      </c>
      <c r="AB281" s="120">
        <v>11852.191150000001</v>
      </c>
      <c r="AC281" s="120">
        <v>13588.573410000001</v>
      </c>
      <c r="AD281" s="120">
        <v>13209.447040000001</v>
      </c>
      <c r="AE281" s="120">
        <v>12791.91841</v>
      </c>
      <c r="AF281" s="120">
        <f t="shared" si="126"/>
        <v>12649.095032000001</v>
      </c>
      <c r="AG281" s="120">
        <f t="shared" si="127"/>
        <v>12490.9140064</v>
      </c>
      <c r="AH281" s="120">
        <f t="shared" si="128"/>
        <v>12618.65857768</v>
      </c>
      <c r="AI281" s="120">
        <f ca="1">VLOOKUP(eurostat_totals[[#This Row],[energy carrier EUCalc]],$AE$11:$BI$24,COLUMN()-COLUMN($AD$29),FALSE)*eurostat_totals[[#This Row],[2020 1]]</f>
        <v>12618.65857768</v>
      </c>
      <c r="AJ281" s="120">
        <f ca="1">VLOOKUP(eurostat_totals[[#This Row],[energy carrier EUCalc]],$AE$11:$BI$24,COLUMN()-COLUMN($AD$29),FALSE)*eurostat_totals[[#This Row],[2020 1]]</f>
        <v>12618.65857768</v>
      </c>
      <c r="AK281" s="120">
        <f ca="1">VLOOKUP(eurostat_totals[[#This Row],[energy carrier EUCalc]],$AE$11:$BI$24,COLUMN()-COLUMN($AD$29),FALSE)*eurostat_totals[[#This Row],[2020 1]]</f>
        <v>12618.65857768</v>
      </c>
      <c r="AL281" s="120">
        <f ca="1">VLOOKUP(eurostat_totals[[#This Row],[energy carrier EUCalc]],$AE$11:$BI$24,COLUMN()-COLUMN($AD$29),FALSE)*eurostat_totals[[#This Row],[2020 1]]</f>
        <v>12618.65857768</v>
      </c>
      <c r="AM281" s="120">
        <f ca="1">VLOOKUP(eurostat_totals[[#This Row],[energy carrier EUCalc]],$AE$11:$BI$24,COLUMN()-COLUMN($AD$29),FALSE)*eurostat_totals[[#This Row],[2020 1]]</f>
        <v>12618.65857768</v>
      </c>
      <c r="AN281" s="120">
        <f ca="1">VLOOKUP(eurostat_totals[[#This Row],[energy carrier EUCalc]],$AE$11:$BI$24,COLUMN()-COLUMN($AD$29),FALSE)*eurostat_totals[[#This Row],[2020 1]]</f>
        <v>12618.65857768</v>
      </c>
      <c r="AO281" s="120">
        <f>VLOOKUP(eurostat_totals[[#This Row],[energy carrier EUCalc]],$AE$11:$BI$24,COLUMN()-COLUMN($AD$29),FALSE)*eurostat_totals[[#This Row],[2020 1]]</f>
        <v>12618.65857768</v>
      </c>
      <c r="AP281" s="120">
        <f ca="1">VLOOKUP(eurostat_totals[[#This Row],[energy carrier EUCalc]],$AE$11:$BI$24,COLUMN()-COLUMN($AD$29),FALSE)*eurostat_totals[[#This Row],[2020 1]]</f>
        <v>12618.65857768</v>
      </c>
      <c r="AQ281" s="120">
        <f ca="1">VLOOKUP(eurostat_totals[[#This Row],[energy carrier EUCalc]],$AE$11:$BI$24,COLUMN()-COLUMN($AD$29),FALSE)*eurostat_totals[[#This Row],[2020 1]]</f>
        <v>12618.65857768</v>
      </c>
      <c r="AR281" s="117">
        <f ca="1">VLOOKUP(eurostat_totals[[#This Row],[energy carrier EUCalc]],$AE$11:$BI$24,COLUMN()-COLUMN($AD$29),FALSE)*eurostat_totals[[#This Row],[2020 1]]</f>
        <v>12618.65857768</v>
      </c>
      <c r="AS281" s="117">
        <f ca="1">VLOOKUP(eurostat_totals[[#This Row],[energy carrier EUCalc]],$AE$11:$BI$24,COLUMN()-COLUMN($AD$29),FALSE)*eurostat_totals[[#This Row],[2020 1]]</f>
        <v>12618.65857768</v>
      </c>
      <c r="AT281" s="117">
        <f ca="1">VLOOKUP(eurostat_totals[[#This Row],[energy carrier EUCalc]],$AE$11:$BI$24,COLUMN()-COLUMN($AD$29),FALSE)*eurostat_totals[[#This Row],[2020 1]]</f>
        <v>12618.65857768</v>
      </c>
      <c r="AU281" s="117">
        <f ca="1">VLOOKUP(eurostat_totals[[#This Row],[energy carrier EUCalc]],$AE$11:$BI$24,COLUMN()-COLUMN($AD$29),FALSE)*eurostat_totals[[#This Row],[2020 1]]</f>
        <v>12618.65857768</v>
      </c>
      <c r="AV281" s="117">
        <f>VLOOKUP(eurostat_totals[[#This Row],[energy carrier EUCalc]],$AE$11:$BI$24,COLUMN()-COLUMN($AD$29),FALSE)*eurostat_totals[[#This Row],[2020 1]]</f>
        <v>12618.65857768</v>
      </c>
      <c r="AW281" s="117">
        <f ca="1">VLOOKUP(eurostat_totals[[#This Row],[energy carrier EUCalc]],$AE$11:$BI$24,COLUMN()-COLUMN($AD$29),FALSE)*eurostat_totals[[#This Row],[2020 1]]</f>
        <v>12618.65857768</v>
      </c>
      <c r="AX281" s="117">
        <f ca="1">VLOOKUP(eurostat_totals[[#This Row],[energy carrier EUCalc]],$AE$11:$BI$24,COLUMN()-COLUMN($AD$29),FALSE)*eurostat_totals[[#This Row],[2020 1]]</f>
        <v>12618.65857768</v>
      </c>
      <c r="AY281" s="117">
        <f ca="1">VLOOKUP(eurostat_totals[[#This Row],[energy carrier EUCalc]],$AE$11:$BI$24,COLUMN()-COLUMN($AD$29),FALSE)*eurostat_totals[[#This Row],[2020 1]]</f>
        <v>12618.65857768</v>
      </c>
      <c r="AZ281" s="117">
        <f ca="1">VLOOKUP(eurostat_totals[[#This Row],[energy carrier EUCalc]],$AE$11:$BI$24,COLUMN()-COLUMN($AD$29),FALSE)*eurostat_totals[[#This Row],[2020 1]]</f>
        <v>12618.65857768</v>
      </c>
      <c r="BA281" s="117">
        <f ca="1">VLOOKUP(eurostat_totals[[#This Row],[energy carrier EUCalc]],$AE$11:$BI$24,COLUMN()-COLUMN($AD$29),FALSE)*eurostat_totals[[#This Row],[2020 1]]</f>
        <v>12618.65857768</v>
      </c>
      <c r="BB281" s="117">
        <f ca="1">VLOOKUP(eurostat_totals[[#This Row],[energy carrier EUCalc]],$AE$11:$BI$24,COLUMN()-COLUMN($AD$29),FALSE)*eurostat_totals[[#This Row],[2020 1]]</f>
        <v>12618.65857768</v>
      </c>
      <c r="BC281" s="117">
        <f>VLOOKUP(eurostat_totals[[#This Row],[energy carrier EUCalc]],$AE$11:$BI$24,COLUMN()-COLUMN($AD$29),FALSE)*eurostat_totals[[#This Row],[2020 1]]</f>
        <v>12618.65857768</v>
      </c>
      <c r="BD281" s="117">
        <f ca="1">VLOOKUP(eurostat_totals[[#This Row],[energy carrier EUCalc]],$AE$11:$BI$24,COLUMN()-COLUMN($AD$29),FALSE)*eurostat_totals[[#This Row],[2020 1]]</f>
        <v>12618.65857768</v>
      </c>
      <c r="BE281" s="117">
        <f ca="1">VLOOKUP(eurostat_totals[[#This Row],[energy carrier EUCalc]],$AE$11:$BI$24,COLUMN()-COLUMN($AD$29),FALSE)*eurostat_totals[[#This Row],[2020 1]]</f>
        <v>12618.65857768</v>
      </c>
      <c r="BF281" s="117">
        <f ca="1">VLOOKUP(eurostat_totals[[#This Row],[energy carrier EUCalc]],$AE$11:$BI$24,COLUMN()-COLUMN($AD$29),FALSE)*eurostat_totals[[#This Row],[2020 1]]</f>
        <v>12618.65857768</v>
      </c>
      <c r="BG281" s="117">
        <f ca="1">VLOOKUP(eurostat_totals[[#This Row],[energy carrier EUCalc]],$AE$11:$BI$24,COLUMN()-COLUMN($AD$29),FALSE)*eurostat_totals[[#This Row],[2020 1]]</f>
        <v>12618.65857768</v>
      </c>
      <c r="BH281" s="117">
        <f ca="1">VLOOKUP(eurostat_totals[[#This Row],[energy carrier EUCalc]],$AE$11:$BI$24,COLUMN()-COLUMN($AD$29),FALSE)*eurostat_totals[[#This Row],[2020 1]]</f>
        <v>12618.65857768</v>
      </c>
      <c r="BI281" s="117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117" t="str">
        <f t="shared" si="129"/>
        <v>liquid-bioCyprus</v>
      </c>
      <c r="B282" s="6" t="s">
        <v>76</v>
      </c>
      <c r="C282" t="s">
        <v>28</v>
      </c>
      <c r="D282" s="120">
        <v>0</v>
      </c>
      <c r="E282" s="120">
        <v>0</v>
      </c>
      <c r="F282" s="120">
        <v>0</v>
      </c>
      <c r="G282" s="120">
        <v>0</v>
      </c>
      <c r="H282" s="120">
        <v>49.171640000000004</v>
      </c>
      <c r="I282" s="120">
        <v>0</v>
      </c>
      <c r="J282" s="120">
        <v>0</v>
      </c>
      <c r="K282" s="120">
        <v>0</v>
      </c>
      <c r="L282" s="120">
        <v>0</v>
      </c>
      <c r="M282" s="120">
        <v>0</v>
      </c>
      <c r="N282" s="120">
        <v>0</v>
      </c>
      <c r="O282" s="120">
        <v>0</v>
      </c>
      <c r="P282" s="120">
        <v>0</v>
      </c>
      <c r="Q282" s="120">
        <v>0</v>
      </c>
      <c r="R282" s="120">
        <v>0</v>
      </c>
      <c r="S282" s="120">
        <v>409.44578000000007</v>
      </c>
      <c r="T282" s="120">
        <v>493.05385000000007</v>
      </c>
      <c r="U282" s="120">
        <v>611.33095000000003</v>
      </c>
      <c r="V282" s="120">
        <v>642.72032000000013</v>
      </c>
      <c r="W282" s="120">
        <v>681.11095</v>
      </c>
      <c r="X282" s="120">
        <v>675.83092999999997</v>
      </c>
      <c r="Y282" s="120">
        <v>717.44307000000003</v>
      </c>
      <c r="Z282" s="120">
        <v>745.77375000000006</v>
      </c>
      <c r="AA282" s="120">
        <v>749.11156000000017</v>
      </c>
      <c r="AB282" s="120">
        <v>749.39068000000009</v>
      </c>
      <c r="AC282" s="120">
        <v>780.78005000000007</v>
      </c>
      <c r="AD282" s="120">
        <v>804.27265000000011</v>
      </c>
      <c r="AE282" s="120">
        <v>831.40544</v>
      </c>
      <c r="AF282" s="120">
        <f t="shared" si="126"/>
        <v>848.53177800000003</v>
      </c>
      <c r="AG282" s="120">
        <f t="shared" si="127"/>
        <v>868.41582159999996</v>
      </c>
      <c r="AH282" s="120">
        <f t="shared" si="128"/>
        <v>892.22084991999998</v>
      </c>
      <c r="AI282" s="120">
        <f ca="1">VLOOKUP(eurostat_totals[[#This Row],[energy carrier EUCalc]],$AE$11:$BI$24,COLUMN()-COLUMN($AD$29),FALSE)*eurostat_totals[[#This Row],[2020 1]]</f>
        <v>892.22084991999998</v>
      </c>
      <c r="AJ282" s="120">
        <f ca="1">VLOOKUP(eurostat_totals[[#This Row],[energy carrier EUCalc]],$AE$11:$BI$24,COLUMN()-COLUMN($AD$29),FALSE)*eurostat_totals[[#This Row],[2020 1]]</f>
        <v>892.22084991999998</v>
      </c>
      <c r="AK282" s="120">
        <f ca="1">VLOOKUP(eurostat_totals[[#This Row],[energy carrier EUCalc]],$AE$11:$BI$24,COLUMN()-COLUMN($AD$29),FALSE)*eurostat_totals[[#This Row],[2020 1]]</f>
        <v>892.22084991999998</v>
      </c>
      <c r="AL282" s="120">
        <f ca="1">VLOOKUP(eurostat_totals[[#This Row],[energy carrier EUCalc]],$AE$11:$BI$24,COLUMN()-COLUMN($AD$29),FALSE)*eurostat_totals[[#This Row],[2020 1]]</f>
        <v>892.22084991999998</v>
      </c>
      <c r="AM282" s="120">
        <f ca="1">VLOOKUP(eurostat_totals[[#This Row],[energy carrier EUCalc]],$AE$11:$BI$24,COLUMN()-COLUMN($AD$29),FALSE)*eurostat_totals[[#This Row],[2020 1]]</f>
        <v>892.22084991999998</v>
      </c>
      <c r="AN282" s="120">
        <f ca="1">VLOOKUP(eurostat_totals[[#This Row],[energy carrier EUCalc]],$AE$11:$BI$24,COLUMN()-COLUMN($AD$29),FALSE)*eurostat_totals[[#This Row],[2020 1]]</f>
        <v>892.22084991999998</v>
      </c>
      <c r="AO282" s="120">
        <f>VLOOKUP(eurostat_totals[[#This Row],[energy carrier EUCalc]],$AE$11:$BI$24,COLUMN()-COLUMN($AD$29),FALSE)*eurostat_totals[[#This Row],[2020 1]]</f>
        <v>892.22084991999998</v>
      </c>
      <c r="AP282" s="120">
        <f ca="1">VLOOKUP(eurostat_totals[[#This Row],[energy carrier EUCalc]],$AE$11:$BI$24,COLUMN()-COLUMN($AD$29),FALSE)*eurostat_totals[[#This Row],[2020 1]]</f>
        <v>892.22084991999998</v>
      </c>
      <c r="AQ282" s="120">
        <f ca="1">VLOOKUP(eurostat_totals[[#This Row],[energy carrier EUCalc]],$AE$11:$BI$24,COLUMN()-COLUMN($AD$29),FALSE)*eurostat_totals[[#This Row],[2020 1]]</f>
        <v>892.22084991999998</v>
      </c>
      <c r="AR282" s="117">
        <f ca="1">VLOOKUP(eurostat_totals[[#This Row],[energy carrier EUCalc]],$AE$11:$BI$24,COLUMN()-COLUMN($AD$29),FALSE)*eurostat_totals[[#This Row],[2020 1]]</f>
        <v>892.22084991999998</v>
      </c>
      <c r="AS282" s="117">
        <f ca="1">VLOOKUP(eurostat_totals[[#This Row],[energy carrier EUCalc]],$AE$11:$BI$24,COLUMN()-COLUMN($AD$29),FALSE)*eurostat_totals[[#This Row],[2020 1]]</f>
        <v>892.22084991999998</v>
      </c>
      <c r="AT282" s="117">
        <f ca="1">VLOOKUP(eurostat_totals[[#This Row],[energy carrier EUCalc]],$AE$11:$BI$24,COLUMN()-COLUMN($AD$29),FALSE)*eurostat_totals[[#This Row],[2020 1]]</f>
        <v>892.22084991999998</v>
      </c>
      <c r="AU282" s="117">
        <f ca="1">VLOOKUP(eurostat_totals[[#This Row],[energy carrier EUCalc]],$AE$11:$BI$24,COLUMN()-COLUMN($AD$29),FALSE)*eurostat_totals[[#This Row],[2020 1]]</f>
        <v>892.22084991999998</v>
      </c>
      <c r="AV282" s="117">
        <f>VLOOKUP(eurostat_totals[[#This Row],[energy carrier EUCalc]],$AE$11:$BI$24,COLUMN()-COLUMN($AD$29),FALSE)*eurostat_totals[[#This Row],[2020 1]]</f>
        <v>892.22084991999998</v>
      </c>
      <c r="AW282" s="117">
        <f ca="1">VLOOKUP(eurostat_totals[[#This Row],[energy carrier EUCalc]],$AE$11:$BI$24,COLUMN()-COLUMN($AD$29),FALSE)*eurostat_totals[[#This Row],[2020 1]]</f>
        <v>892.22084991999998</v>
      </c>
      <c r="AX282" s="117">
        <f ca="1">VLOOKUP(eurostat_totals[[#This Row],[energy carrier EUCalc]],$AE$11:$BI$24,COLUMN()-COLUMN($AD$29),FALSE)*eurostat_totals[[#This Row],[2020 1]]</f>
        <v>892.22084991999998</v>
      </c>
      <c r="AY282" s="117">
        <f ca="1">VLOOKUP(eurostat_totals[[#This Row],[energy carrier EUCalc]],$AE$11:$BI$24,COLUMN()-COLUMN($AD$29),FALSE)*eurostat_totals[[#This Row],[2020 1]]</f>
        <v>892.22084991999998</v>
      </c>
      <c r="AZ282" s="117">
        <f ca="1">VLOOKUP(eurostat_totals[[#This Row],[energy carrier EUCalc]],$AE$11:$BI$24,COLUMN()-COLUMN($AD$29),FALSE)*eurostat_totals[[#This Row],[2020 1]]</f>
        <v>892.22084991999998</v>
      </c>
      <c r="BA282" s="117">
        <f ca="1">VLOOKUP(eurostat_totals[[#This Row],[energy carrier EUCalc]],$AE$11:$BI$24,COLUMN()-COLUMN($AD$29),FALSE)*eurostat_totals[[#This Row],[2020 1]]</f>
        <v>892.22084991999998</v>
      </c>
      <c r="BB282" s="117">
        <f ca="1">VLOOKUP(eurostat_totals[[#This Row],[energy carrier EUCalc]],$AE$11:$BI$24,COLUMN()-COLUMN($AD$29),FALSE)*eurostat_totals[[#This Row],[2020 1]]</f>
        <v>892.22084991999998</v>
      </c>
      <c r="BC282" s="117">
        <f>VLOOKUP(eurostat_totals[[#This Row],[energy carrier EUCalc]],$AE$11:$BI$24,COLUMN()-COLUMN($AD$29),FALSE)*eurostat_totals[[#This Row],[2020 1]]</f>
        <v>892.22084991999998</v>
      </c>
      <c r="BD282" s="117">
        <f ca="1">VLOOKUP(eurostat_totals[[#This Row],[energy carrier EUCalc]],$AE$11:$BI$24,COLUMN()-COLUMN($AD$29),FALSE)*eurostat_totals[[#This Row],[2020 1]]</f>
        <v>892.22084991999998</v>
      </c>
      <c r="BE282" s="117">
        <f ca="1">VLOOKUP(eurostat_totals[[#This Row],[energy carrier EUCalc]],$AE$11:$BI$24,COLUMN()-COLUMN($AD$29),FALSE)*eurostat_totals[[#This Row],[2020 1]]</f>
        <v>892.22084991999998</v>
      </c>
      <c r="BF282" s="117">
        <f ca="1">VLOOKUP(eurostat_totals[[#This Row],[energy carrier EUCalc]],$AE$11:$BI$24,COLUMN()-COLUMN($AD$29),FALSE)*eurostat_totals[[#This Row],[2020 1]]</f>
        <v>892.22084991999998</v>
      </c>
      <c r="BG282" s="117">
        <f ca="1">VLOOKUP(eurostat_totals[[#This Row],[energy carrier EUCalc]],$AE$11:$BI$24,COLUMN()-COLUMN($AD$29),FALSE)*eurostat_totals[[#This Row],[2020 1]]</f>
        <v>892.22084991999998</v>
      </c>
      <c r="BH282" s="117">
        <f ca="1">VLOOKUP(eurostat_totals[[#This Row],[energy carrier EUCalc]],$AE$11:$BI$24,COLUMN()-COLUMN($AD$29),FALSE)*eurostat_totals[[#This Row],[2020 1]]</f>
        <v>892.22084991999998</v>
      </c>
      <c r="BI282" s="117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117" t="str">
        <f t="shared" si="129"/>
        <v>liquid-bioCzech Republic</v>
      </c>
      <c r="B283" s="6" t="s">
        <v>76</v>
      </c>
      <c r="C283" t="s">
        <v>13</v>
      </c>
      <c r="D283" s="120">
        <v>11995.554160000002</v>
      </c>
      <c r="E283" s="120">
        <v>12122.774730000003</v>
      </c>
      <c r="F283" s="120">
        <v>11979.16749</v>
      </c>
      <c r="G283" s="120">
        <v>11098.89279</v>
      </c>
      <c r="H283" s="120">
        <v>9837.5029900000009</v>
      </c>
      <c r="I283" s="120">
        <v>9351.3922500000008</v>
      </c>
      <c r="J283" s="120">
        <v>9450.5612600000004</v>
      </c>
      <c r="K283" s="120">
        <v>9922.4950300000019</v>
      </c>
      <c r="L283" s="120">
        <v>10283.339040000001</v>
      </c>
      <c r="M283" s="120">
        <v>10934.444590000001</v>
      </c>
      <c r="N283" s="120">
        <v>11634.442660000001</v>
      </c>
      <c r="O283" s="120">
        <v>12331.393670000001</v>
      </c>
      <c r="P283" s="120">
        <v>12693.330900000001</v>
      </c>
      <c r="Q283" s="120">
        <v>13135.89892</v>
      </c>
      <c r="R283" s="120">
        <v>13577.094600000002</v>
      </c>
      <c r="S283" s="120">
        <v>14001.357000000002</v>
      </c>
      <c r="T283" s="120">
        <v>14656.498160000001</v>
      </c>
      <c r="U283" s="120">
        <v>15305.289340000001</v>
      </c>
      <c r="V283" s="120">
        <v>16213.057360000001</v>
      </c>
      <c r="W283" s="120">
        <v>17356.69341</v>
      </c>
      <c r="X283" s="120">
        <v>18093.59347</v>
      </c>
      <c r="Y283" s="120">
        <v>18727.847150000001</v>
      </c>
      <c r="Z283" s="120">
        <v>19571.661800000002</v>
      </c>
      <c r="AA283" s="120">
        <v>20401.915870000001</v>
      </c>
      <c r="AB283" s="120">
        <v>20968.692289999999</v>
      </c>
      <c r="AC283" s="120">
        <v>21394.989939999999</v>
      </c>
      <c r="AD283" s="120">
        <v>21822.904160000002</v>
      </c>
      <c r="AE283" s="120">
        <v>22400.752339999999</v>
      </c>
      <c r="AF283" s="120">
        <f t="shared" si="126"/>
        <v>22966.570447999999</v>
      </c>
      <c r="AG283" s="120">
        <f t="shared" si="127"/>
        <v>23479.501363599997</v>
      </c>
      <c r="AH283" s="120">
        <f t="shared" si="128"/>
        <v>23981.663178319995</v>
      </c>
      <c r="AI283" s="120">
        <f ca="1">VLOOKUP(eurostat_totals[[#This Row],[energy carrier EUCalc]],$AE$11:$BI$24,COLUMN()-COLUMN($AD$29),FALSE)*eurostat_totals[[#This Row],[2020 1]]</f>
        <v>23981.663178319995</v>
      </c>
      <c r="AJ283" s="120">
        <f ca="1">VLOOKUP(eurostat_totals[[#This Row],[energy carrier EUCalc]],$AE$11:$BI$24,COLUMN()-COLUMN($AD$29),FALSE)*eurostat_totals[[#This Row],[2020 1]]</f>
        <v>23981.663178319995</v>
      </c>
      <c r="AK283" s="120">
        <f ca="1">VLOOKUP(eurostat_totals[[#This Row],[energy carrier EUCalc]],$AE$11:$BI$24,COLUMN()-COLUMN($AD$29),FALSE)*eurostat_totals[[#This Row],[2020 1]]</f>
        <v>23981.663178319995</v>
      </c>
      <c r="AL283" s="120">
        <f ca="1">VLOOKUP(eurostat_totals[[#This Row],[energy carrier EUCalc]],$AE$11:$BI$24,COLUMN()-COLUMN($AD$29),FALSE)*eurostat_totals[[#This Row],[2020 1]]</f>
        <v>23981.663178319995</v>
      </c>
      <c r="AM283" s="120">
        <f ca="1">VLOOKUP(eurostat_totals[[#This Row],[energy carrier EUCalc]],$AE$11:$BI$24,COLUMN()-COLUMN($AD$29),FALSE)*eurostat_totals[[#This Row],[2020 1]]</f>
        <v>23981.663178319995</v>
      </c>
      <c r="AN283" s="120">
        <f ca="1">VLOOKUP(eurostat_totals[[#This Row],[energy carrier EUCalc]],$AE$11:$BI$24,COLUMN()-COLUMN($AD$29),FALSE)*eurostat_totals[[#This Row],[2020 1]]</f>
        <v>23981.663178319995</v>
      </c>
      <c r="AO283" s="120">
        <f>VLOOKUP(eurostat_totals[[#This Row],[energy carrier EUCalc]],$AE$11:$BI$24,COLUMN()-COLUMN($AD$29),FALSE)*eurostat_totals[[#This Row],[2020 1]]</f>
        <v>23981.663178319995</v>
      </c>
      <c r="AP283" s="120">
        <f ca="1">VLOOKUP(eurostat_totals[[#This Row],[energy carrier EUCalc]],$AE$11:$BI$24,COLUMN()-COLUMN($AD$29),FALSE)*eurostat_totals[[#This Row],[2020 1]]</f>
        <v>23981.663178319995</v>
      </c>
      <c r="AQ283" s="120">
        <f ca="1">VLOOKUP(eurostat_totals[[#This Row],[energy carrier EUCalc]],$AE$11:$BI$24,COLUMN()-COLUMN($AD$29),FALSE)*eurostat_totals[[#This Row],[2020 1]]</f>
        <v>23981.663178319995</v>
      </c>
      <c r="AR283" s="117">
        <f ca="1">VLOOKUP(eurostat_totals[[#This Row],[energy carrier EUCalc]],$AE$11:$BI$24,COLUMN()-COLUMN($AD$29),FALSE)*eurostat_totals[[#This Row],[2020 1]]</f>
        <v>23981.663178319995</v>
      </c>
      <c r="AS283" s="117">
        <f ca="1">VLOOKUP(eurostat_totals[[#This Row],[energy carrier EUCalc]],$AE$11:$BI$24,COLUMN()-COLUMN($AD$29),FALSE)*eurostat_totals[[#This Row],[2020 1]]</f>
        <v>23981.663178319995</v>
      </c>
      <c r="AT283" s="117">
        <f ca="1">VLOOKUP(eurostat_totals[[#This Row],[energy carrier EUCalc]],$AE$11:$BI$24,COLUMN()-COLUMN($AD$29),FALSE)*eurostat_totals[[#This Row],[2020 1]]</f>
        <v>23981.663178319995</v>
      </c>
      <c r="AU283" s="117">
        <f ca="1">VLOOKUP(eurostat_totals[[#This Row],[energy carrier EUCalc]],$AE$11:$BI$24,COLUMN()-COLUMN($AD$29),FALSE)*eurostat_totals[[#This Row],[2020 1]]</f>
        <v>23981.663178319995</v>
      </c>
      <c r="AV283" s="117">
        <f>VLOOKUP(eurostat_totals[[#This Row],[energy carrier EUCalc]],$AE$11:$BI$24,COLUMN()-COLUMN($AD$29),FALSE)*eurostat_totals[[#This Row],[2020 1]]</f>
        <v>23981.663178319995</v>
      </c>
      <c r="AW283" s="117">
        <f ca="1">VLOOKUP(eurostat_totals[[#This Row],[energy carrier EUCalc]],$AE$11:$BI$24,COLUMN()-COLUMN($AD$29),FALSE)*eurostat_totals[[#This Row],[2020 1]]</f>
        <v>23981.663178319995</v>
      </c>
      <c r="AX283" s="117">
        <f ca="1">VLOOKUP(eurostat_totals[[#This Row],[energy carrier EUCalc]],$AE$11:$BI$24,COLUMN()-COLUMN($AD$29),FALSE)*eurostat_totals[[#This Row],[2020 1]]</f>
        <v>23981.663178319995</v>
      </c>
      <c r="AY283" s="117">
        <f ca="1">VLOOKUP(eurostat_totals[[#This Row],[energy carrier EUCalc]],$AE$11:$BI$24,COLUMN()-COLUMN($AD$29),FALSE)*eurostat_totals[[#This Row],[2020 1]]</f>
        <v>23981.663178319995</v>
      </c>
      <c r="AZ283" s="117">
        <f ca="1">VLOOKUP(eurostat_totals[[#This Row],[energy carrier EUCalc]],$AE$11:$BI$24,COLUMN()-COLUMN($AD$29),FALSE)*eurostat_totals[[#This Row],[2020 1]]</f>
        <v>23981.663178319995</v>
      </c>
      <c r="BA283" s="117">
        <f ca="1">VLOOKUP(eurostat_totals[[#This Row],[energy carrier EUCalc]],$AE$11:$BI$24,COLUMN()-COLUMN($AD$29),FALSE)*eurostat_totals[[#This Row],[2020 1]]</f>
        <v>23981.663178319995</v>
      </c>
      <c r="BB283" s="117">
        <f ca="1">VLOOKUP(eurostat_totals[[#This Row],[energy carrier EUCalc]],$AE$11:$BI$24,COLUMN()-COLUMN($AD$29),FALSE)*eurostat_totals[[#This Row],[2020 1]]</f>
        <v>23981.663178319995</v>
      </c>
      <c r="BC283" s="117">
        <f>VLOOKUP(eurostat_totals[[#This Row],[energy carrier EUCalc]],$AE$11:$BI$24,COLUMN()-COLUMN($AD$29),FALSE)*eurostat_totals[[#This Row],[2020 1]]</f>
        <v>23981.663178319995</v>
      </c>
      <c r="BD283" s="117">
        <f ca="1">VLOOKUP(eurostat_totals[[#This Row],[energy carrier EUCalc]],$AE$11:$BI$24,COLUMN()-COLUMN($AD$29),FALSE)*eurostat_totals[[#This Row],[2020 1]]</f>
        <v>23981.663178319995</v>
      </c>
      <c r="BE283" s="117">
        <f ca="1">VLOOKUP(eurostat_totals[[#This Row],[energy carrier EUCalc]],$AE$11:$BI$24,COLUMN()-COLUMN($AD$29),FALSE)*eurostat_totals[[#This Row],[2020 1]]</f>
        <v>23981.663178319995</v>
      </c>
      <c r="BF283" s="117">
        <f ca="1">VLOOKUP(eurostat_totals[[#This Row],[energy carrier EUCalc]],$AE$11:$BI$24,COLUMN()-COLUMN($AD$29),FALSE)*eurostat_totals[[#This Row],[2020 1]]</f>
        <v>23981.663178319995</v>
      </c>
      <c r="BG283" s="117">
        <f ca="1">VLOOKUP(eurostat_totals[[#This Row],[energy carrier EUCalc]],$AE$11:$BI$24,COLUMN()-COLUMN($AD$29),FALSE)*eurostat_totals[[#This Row],[2020 1]]</f>
        <v>23981.663178319995</v>
      </c>
      <c r="BH283" s="117">
        <f ca="1">VLOOKUP(eurostat_totals[[#This Row],[energy carrier EUCalc]],$AE$11:$BI$24,COLUMN()-COLUMN($AD$29),FALSE)*eurostat_totals[[#This Row],[2020 1]]</f>
        <v>23981.663178319995</v>
      </c>
      <c r="BI283" s="117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117" t="str">
        <f t="shared" si="129"/>
        <v>liquid-bioDenmark</v>
      </c>
      <c r="B284" s="6" t="s">
        <v>76</v>
      </c>
      <c r="C284" t="s">
        <v>17</v>
      </c>
      <c r="D284" s="120">
        <v>4358.3308700000007</v>
      </c>
      <c r="E284" s="120">
        <v>4759.1704499999996</v>
      </c>
      <c r="F284" s="120">
        <v>4872.2256800000005</v>
      </c>
      <c r="G284" s="120">
        <v>5137.2268599999998</v>
      </c>
      <c r="H284" s="120">
        <v>4985.2809100000004</v>
      </c>
      <c r="I284" s="120">
        <v>4974.9999900000003</v>
      </c>
      <c r="J284" s="120">
        <v>5137.2268599999998</v>
      </c>
      <c r="K284" s="120">
        <v>5213.8918200000007</v>
      </c>
      <c r="L284" s="120">
        <v>4814.4478400000007</v>
      </c>
      <c r="M284" s="120">
        <v>4883.3323300000002</v>
      </c>
      <c r="N284" s="120">
        <v>5648.0513499999997</v>
      </c>
      <c r="O284" s="120">
        <v>6399.1632700000009</v>
      </c>
      <c r="P284" s="120">
        <v>6566.3910399999995</v>
      </c>
      <c r="Q284" s="120">
        <v>7347.4967299999998</v>
      </c>
      <c r="R284" s="120">
        <v>7759.4429600000003</v>
      </c>
      <c r="S284" s="120">
        <v>8957.7749000000003</v>
      </c>
      <c r="T284" s="120">
        <v>9888.6168400000006</v>
      </c>
      <c r="U284" s="120">
        <v>11580.432940000001</v>
      </c>
      <c r="V284" s="120">
        <v>11413.93786</v>
      </c>
      <c r="W284" s="120">
        <v>11461.43478</v>
      </c>
      <c r="X284" s="120">
        <v>12258.35727</v>
      </c>
      <c r="Y284" s="120">
        <v>11216.71632</v>
      </c>
      <c r="Z284" s="120">
        <v>11101.416500000001</v>
      </c>
      <c r="AA284" s="120">
        <v>11441.977790000001</v>
      </c>
      <c r="AB284" s="120">
        <v>11247.117140000002</v>
      </c>
      <c r="AC284" s="120">
        <v>12947.795300000002</v>
      </c>
      <c r="AD284" s="120">
        <v>13849.992550000001</v>
      </c>
      <c r="AE284" s="120">
        <v>14165.27022</v>
      </c>
      <c r="AF284" s="120">
        <f t="shared" si="126"/>
        <v>14778.040964</v>
      </c>
      <c r="AG284" s="120">
        <f t="shared" si="127"/>
        <v>15445.2535988</v>
      </c>
      <c r="AH284" s="120">
        <f t="shared" si="128"/>
        <v>16284.88089056</v>
      </c>
      <c r="AI284" s="120">
        <f ca="1">VLOOKUP(eurostat_totals[[#This Row],[energy carrier EUCalc]],$AE$11:$BI$24,COLUMN()-COLUMN($AD$29),FALSE)*eurostat_totals[[#This Row],[2020 1]]</f>
        <v>16284.88089056</v>
      </c>
      <c r="AJ284" s="120">
        <f ca="1">VLOOKUP(eurostat_totals[[#This Row],[energy carrier EUCalc]],$AE$11:$BI$24,COLUMN()-COLUMN($AD$29),FALSE)*eurostat_totals[[#This Row],[2020 1]]</f>
        <v>16284.88089056</v>
      </c>
      <c r="AK284" s="120">
        <f ca="1">VLOOKUP(eurostat_totals[[#This Row],[energy carrier EUCalc]],$AE$11:$BI$24,COLUMN()-COLUMN($AD$29),FALSE)*eurostat_totals[[#This Row],[2020 1]]</f>
        <v>16284.88089056</v>
      </c>
      <c r="AL284" s="120">
        <f ca="1">VLOOKUP(eurostat_totals[[#This Row],[energy carrier EUCalc]],$AE$11:$BI$24,COLUMN()-COLUMN($AD$29),FALSE)*eurostat_totals[[#This Row],[2020 1]]</f>
        <v>16284.88089056</v>
      </c>
      <c r="AM284" s="120">
        <f ca="1">VLOOKUP(eurostat_totals[[#This Row],[energy carrier EUCalc]],$AE$11:$BI$24,COLUMN()-COLUMN($AD$29),FALSE)*eurostat_totals[[#This Row],[2020 1]]</f>
        <v>16284.88089056</v>
      </c>
      <c r="AN284" s="120">
        <f ca="1">VLOOKUP(eurostat_totals[[#This Row],[energy carrier EUCalc]],$AE$11:$BI$24,COLUMN()-COLUMN($AD$29),FALSE)*eurostat_totals[[#This Row],[2020 1]]</f>
        <v>16284.88089056</v>
      </c>
      <c r="AO284" s="120">
        <f>VLOOKUP(eurostat_totals[[#This Row],[energy carrier EUCalc]],$AE$11:$BI$24,COLUMN()-COLUMN($AD$29),FALSE)*eurostat_totals[[#This Row],[2020 1]]</f>
        <v>16284.88089056</v>
      </c>
      <c r="AP284" s="120">
        <f ca="1">VLOOKUP(eurostat_totals[[#This Row],[energy carrier EUCalc]],$AE$11:$BI$24,COLUMN()-COLUMN($AD$29),FALSE)*eurostat_totals[[#This Row],[2020 1]]</f>
        <v>16284.88089056</v>
      </c>
      <c r="AQ284" s="120">
        <f ca="1">VLOOKUP(eurostat_totals[[#This Row],[energy carrier EUCalc]],$AE$11:$BI$24,COLUMN()-COLUMN($AD$29),FALSE)*eurostat_totals[[#This Row],[2020 1]]</f>
        <v>16284.88089056</v>
      </c>
      <c r="AR284" s="117">
        <f ca="1">VLOOKUP(eurostat_totals[[#This Row],[energy carrier EUCalc]],$AE$11:$BI$24,COLUMN()-COLUMN($AD$29),FALSE)*eurostat_totals[[#This Row],[2020 1]]</f>
        <v>16284.88089056</v>
      </c>
      <c r="AS284" s="117">
        <f ca="1">VLOOKUP(eurostat_totals[[#This Row],[energy carrier EUCalc]],$AE$11:$BI$24,COLUMN()-COLUMN($AD$29),FALSE)*eurostat_totals[[#This Row],[2020 1]]</f>
        <v>16284.88089056</v>
      </c>
      <c r="AT284" s="117">
        <f ca="1">VLOOKUP(eurostat_totals[[#This Row],[energy carrier EUCalc]],$AE$11:$BI$24,COLUMN()-COLUMN($AD$29),FALSE)*eurostat_totals[[#This Row],[2020 1]]</f>
        <v>16284.88089056</v>
      </c>
      <c r="AU284" s="117">
        <f ca="1">VLOOKUP(eurostat_totals[[#This Row],[energy carrier EUCalc]],$AE$11:$BI$24,COLUMN()-COLUMN($AD$29),FALSE)*eurostat_totals[[#This Row],[2020 1]]</f>
        <v>16284.88089056</v>
      </c>
      <c r="AV284" s="117">
        <f>VLOOKUP(eurostat_totals[[#This Row],[energy carrier EUCalc]],$AE$11:$BI$24,COLUMN()-COLUMN($AD$29),FALSE)*eurostat_totals[[#This Row],[2020 1]]</f>
        <v>16284.88089056</v>
      </c>
      <c r="AW284" s="117">
        <f ca="1">VLOOKUP(eurostat_totals[[#This Row],[energy carrier EUCalc]],$AE$11:$BI$24,COLUMN()-COLUMN($AD$29),FALSE)*eurostat_totals[[#This Row],[2020 1]]</f>
        <v>16284.88089056</v>
      </c>
      <c r="AX284" s="117">
        <f ca="1">VLOOKUP(eurostat_totals[[#This Row],[energy carrier EUCalc]],$AE$11:$BI$24,COLUMN()-COLUMN($AD$29),FALSE)*eurostat_totals[[#This Row],[2020 1]]</f>
        <v>16284.88089056</v>
      </c>
      <c r="AY284" s="117">
        <f ca="1">VLOOKUP(eurostat_totals[[#This Row],[energy carrier EUCalc]],$AE$11:$BI$24,COLUMN()-COLUMN($AD$29),FALSE)*eurostat_totals[[#This Row],[2020 1]]</f>
        <v>16284.88089056</v>
      </c>
      <c r="AZ284" s="117">
        <f ca="1">VLOOKUP(eurostat_totals[[#This Row],[energy carrier EUCalc]],$AE$11:$BI$24,COLUMN()-COLUMN($AD$29),FALSE)*eurostat_totals[[#This Row],[2020 1]]</f>
        <v>16284.88089056</v>
      </c>
      <c r="BA284" s="117">
        <f ca="1">VLOOKUP(eurostat_totals[[#This Row],[energy carrier EUCalc]],$AE$11:$BI$24,COLUMN()-COLUMN($AD$29),FALSE)*eurostat_totals[[#This Row],[2020 1]]</f>
        <v>16284.88089056</v>
      </c>
      <c r="BB284" s="117">
        <f ca="1">VLOOKUP(eurostat_totals[[#This Row],[energy carrier EUCalc]],$AE$11:$BI$24,COLUMN()-COLUMN($AD$29),FALSE)*eurostat_totals[[#This Row],[2020 1]]</f>
        <v>16284.88089056</v>
      </c>
      <c r="BC284" s="117">
        <f>VLOOKUP(eurostat_totals[[#This Row],[energy carrier EUCalc]],$AE$11:$BI$24,COLUMN()-COLUMN($AD$29),FALSE)*eurostat_totals[[#This Row],[2020 1]]</f>
        <v>16284.88089056</v>
      </c>
      <c r="BD284" s="117">
        <f ca="1">VLOOKUP(eurostat_totals[[#This Row],[energy carrier EUCalc]],$AE$11:$BI$24,COLUMN()-COLUMN($AD$29),FALSE)*eurostat_totals[[#This Row],[2020 1]]</f>
        <v>16284.88089056</v>
      </c>
      <c r="BE284" s="117">
        <f ca="1">VLOOKUP(eurostat_totals[[#This Row],[energy carrier EUCalc]],$AE$11:$BI$24,COLUMN()-COLUMN($AD$29),FALSE)*eurostat_totals[[#This Row],[2020 1]]</f>
        <v>16284.88089056</v>
      </c>
      <c r="BF284" s="117">
        <f ca="1">VLOOKUP(eurostat_totals[[#This Row],[energy carrier EUCalc]],$AE$11:$BI$24,COLUMN()-COLUMN($AD$29),FALSE)*eurostat_totals[[#This Row],[2020 1]]</f>
        <v>16284.88089056</v>
      </c>
      <c r="BG284" s="117">
        <f ca="1">VLOOKUP(eurostat_totals[[#This Row],[energy carrier EUCalc]],$AE$11:$BI$24,COLUMN()-COLUMN($AD$29),FALSE)*eurostat_totals[[#This Row],[2020 1]]</f>
        <v>16284.88089056</v>
      </c>
      <c r="BH284" s="117">
        <f ca="1">VLOOKUP(eurostat_totals[[#This Row],[energy carrier EUCalc]],$AE$11:$BI$24,COLUMN()-COLUMN($AD$29),FALSE)*eurostat_totals[[#This Row],[2020 1]]</f>
        <v>16284.88089056</v>
      </c>
      <c r="BI284" s="117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117" t="str">
        <f t="shared" si="129"/>
        <v>liquid-bioEstonia</v>
      </c>
      <c r="B285" s="6" t="s">
        <v>76</v>
      </c>
      <c r="C285" t="s">
        <v>25</v>
      </c>
      <c r="D285" s="120">
        <v>1414.7197200000001</v>
      </c>
      <c r="E285" s="120">
        <v>1408.3348500000002</v>
      </c>
      <c r="F285" s="120">
        <v>1514.44697</v>
      </c>
      <c r="G285" s="120">
        <v>1548.6159100000002</v>
      </c>
      <c r="H285" s="120">
        <v>1571.9456900000002</v>
      </c>
      <c r="I285" s="120">
        <v>2348.6087200000002</v>
      </c>
      <c r="J285" s="120">
        <v>4875.2727400000003</v>
      </c>
      <c r="K285" s="120">
        <v>5087.2178600000007</v>
      </c>
      <c r="L285" s="120">
        <v>3955.0024700000004</v>
      </c>
      <c r="M285" s="120">
        <v>3809.4413900000004</v>
      </c>
      <c r="N285" s="120">
        <v>3857.7756700000004</v>
      </c>
      <c r="O285" s="120">
        <v>3789.9960299999998</v>
      </c>
      <c r="P285" s="120">
        <v>3580.2722400000002</v>
      </c>
      <c r="Q285" s="120">
        <v>3999.9989399999999</v>
      </c>
      <c r="R285" s="120">
        <v>3914.44866</v>
      </c>
      <c r="S285" s="120">
        <v>3428.3379199999999</v>
      </c>
      <c r="T285" s="120">
        <v>3363.0587300000002</v>
      </c>
      <c r="U285" s="120">
        <v>4406.1069100000004</v>
      </c>
      <c r="V285" s="120">
        <v>4516.6616899999999</v>
      </c>
      <c r="W285" s="120">
        <v>4783.0584699999999</v>
      </c>
      <c r="X285" s="120">
        <v>4924.4443799999999</v>
      </c>
      <c r="Y285" s="120">
        <v>4239.7165000000005</v>
      </c>
      <c r="Z285" s="120">
        <v>4526.9426100000001</v>
      </c>
      <c r="AA285" s="120">
        <v>4345.56113</v>
      </c>
      <c r="AB285" s="120">
        <v>4320.2775099999999</v>
      </c>
      <c r="AC285" s="120">
        <v>4203.6053499999998</v>
      </c>
      <c r="AD285" s="120">
        <v>4463.3381400000007</v>
      </c>
      <c r="AE285" s="120">
        <v>4540.5613400000002</v>
      </c>
      <c r="AF285" s="120">
        <f t="shared" si="126"/>
        <v>4543.2850859999999</v>
      </c>
      <c r="AG285" s="120">
        <f t="shared" si="127"/>
        <v>4582.8298771999998</v>
      </c>
      <c r="AH285" s="120">
        <f t="shared" si="128"/>
        <v>4635.34035064</v>
      </c>
      <c r="AI285" s="120">
        <f ca="1">VLOOKUP(eurostat_totals[[#This Row],[energy carrier EUCalc]],$AE$11:$BI$24,COLUMN()-COLUMN($AD$29),FALSE)*eurostat_totals[[#This Row],[2020 1]]</f>
        <v>4635.34035064</v>
      </c>
      <c r="AJ285" s="120">
        <f ca="1">VLOOKUP(eurostat_totals[[#This Row],[energy carrier EUCalc]],$AE$11:$BI$24,COLUMN()-COLUMN($AD$29),FALSE)*eurostat_totals[[#This Row],[2020 1]]</f>
        <v>4635.34035064</v>
      </c>
      <c r="AK285" s="120">
        <f ca="1">VLOOKUP(eurostat_totals[[#This Row],[energy carrier EUCalc]],$AE$11:$BI$24,COLUMN()-COLUMN($AD$29),FALSE)*eurostat_totals[[#This Row],[2020 1]]</f>
        <v>4635.34035064</v>
      </c>
      <c r="AL285" s="120">
        <f ca="1">VLOOKUP(eurostat_totals[[#This Row],[energy carrier EUCalc]],$AE$11:$BI$24,COLUMN()-COLUMN($AD$29),FALSE)*eurostat_totals[[#This Row],[2020 1]]</f>
        <v>4635.34035064</v>
      </c>
      <c r="AM285" s="120">
        <f ca="1">VLOOKUP(eurostat_totals[[#This Row],[energy carrier EUCalc]],$AE$11:$BI$24,COLUMN()-COLUMN($AD$29),FALSE)*eurostat_totals[[#This Row],[2020 1]]</f>
        <v>4635.34035064</v>
      </c>
      <c r="AN285" s="120">
        <f ca="1">VLOOKUP(eurostat_totals[[#This Row],[energy carrier EUCalc]],$AE$11:$BI$24,COLUMN()-COLUMN($AD$29),FALSE)*eurostat_totals[[#This Row],[2020 1]]</f>
        <v>4635.34035064</v>
      </c>
      <c r="AO285" s="120">
        <f>VLOOKUP(eurostat_totals[[#This Row],[energy carrier EUCalc]],$AE$11:$BI$24,COLUMN()-COLUMN($AD$29),FALSE)*eurostat_totals[[#This Row],[2020 1]]</f>
        <v>4635.34035064</v>
      </c>
      <c r="AP285" s="120">
        <f ca="1">VLOOKUP(eurostat_totals[[#This Row],[energy carrier EUCalc]],$AE$11:$BI$24,COLUMN()-COLUMN($AD$29),FALSE)*eurostat_totals[[#This Row],[2020 1]]</f>
        <v>4635.34035064</v>
      </c>
      <c r="AQ285" s="120">
        <f ca="1">VLOOKUP(eurostat_totals[[#This Row],[energy carrier EUCalc]],$AE$11:$BI$24,COLUMN()-COLUMN($AD$29),FALSE)*eurostat_totals[[#This Row],[2020 1]]</f>
        <v>4635.34035064</v>
      </c>
      <c r="AR285" s="117">
        <f ca="1">VLOOKUP(eurostat_totals[[#This Row],[energy carrier EUCalc]],$AE$11:$BI$24,COLUMN()-COLUMN($AD$29),FALSE)*eurostat_totals[[#This Row],[2020 1]]</f>
        <v>4635.34035064</v>
      </c>
      <c r="AS285" s="117">
        <f ca="1">VLOOKUP(eurostat_totals[[#This Row],[energy carrier EUCalc]],$AE$11:$BI$24,COLUMN()-COLUMN($AD$29),FALSE)*eurostat_totals[[#This Row],[2020 1]]</f>
        <v>4635.34035064</v>
      </c>
      <c r="AT285" s="117">
        <f ca="1">VLOOKUP(eurostat_totals[[#This Row],[energy carrier EUCalc]],$AE$11:$BI$24,COLUMN()-COLUMN($AD$29),FALSE)*eurostat_totals[[#This Row],[2020 1]]</f>
        <v>4635.34035064</v>
      </c>
      <c r="AU285" s="117">
        <f ca="1">VLOOKUP(eurostat_totals[[#This Row],[energy carrier EUCalc]],$AE$11:$BI$24,COLUMN()-COLUMN($AD$29),FALSE)*eurostat_totals[[#This Row],[2020 1]]</f>
        <v>4635.34035064</v>
      </c>
      <c r="AV285" s="117">
        <f>VLOOKUP(eurostat_totals[[#This Row],[energy carrier EUCalc]],$AE$11:$BI$24,COLUMN()-COLUMN($AD$29),FALSE)*eurostat_totals[[#This Row],[2020 1]]</f>
        <v>4635.34035064</v>
      </c>
      <c r="AW285" s="117">
        <f ca="1">VLOOKUP(eurostat_totals[[#This Row],[energy carrier EUCalc]],$AE$11:$BI$24,COLUMN()-COLUMN($AD$29),FALSE)*eurostat_totals[[#This Row],[2020 1]]</f>
        <v>4635.34035064</v>
      </c>
      <c r="AX285" s="117">
        <f ca="1">VLOOKUP(eurostat_totals[[#This Row],[energy carrier EUCalc]],$AE$11:$BI$24,COLUMN()-COLUMN($AD$29),FALSE)*eurostat_totals[[#This Row],[2020 1]]</f>
        <v>4635.34035064</v>
      </c>
      <c r="AY285" s="117">
        <f ca="1">VLOOKUP(eurostat_totals[[#This Row],[energy carrier EUCalc]],$AE$11:$BI$24,COLUMN()-COLUMN($AD$29),FALSE)*eurostat_totals[[#This Row],[2020 1]]</f>
        <v>4635.34035064</v>
      </c>
      <c r="AZ285" s="117">
        <f ca="1">VLOOKUP(eurostat_totals[[#This Row],[energy carrier EUCalc]],$AE$11:$BI$24,COLUMN()-COLUMN($AD$29),FALSE)*eurostat_totals[[#This Row],[2020 1]]</f>
        <v>4635.34035064</v>
      </c>
      <c r="BA285" s="117">
        <f ca="1">VLOOKUP(eurostat_totals[[#This Row],[energy carrier EUCalc]],$AE$11:$BI$24,COLUMN()-COLUMN($AD$29),FALSE)*eurostat_totals[[#This Row],[2020 1]]</f>
        <v>4635.34035064</v>
      </c>
      <c r="BB285" s="117">
        <f ca="1">VLOOKUP(eurostat_totals[[#This Row],[energy carrier EUCalc]],$AE$11:$BI$24,COLUMN()-COLUMN($AD$29),FALSE)*eurostat_totals[[#This Row],[2020 1]]</f>
        <v>4635.34035064</v>
      </c>
      <c r="BC285" s="117">
        <f>VLOOKUP(eurostat_totals[[#This Row],[energy carrier EUCalc]],$AE$11:$BI$24,COLUMN()-COLUMN($AD$29),FALSE)*eurostat_totals[[#This Row],[2020 1]]</f>
        <v>4635.34035064</v>
      </c>
      <c r="BD285" s="117">
        <f ca="1">VLOOKUP(eurostat_totals[[#This Row],[energy carrier EUCalc]],$AE$11:$BI$24,COLUMN()-COLUMN($AD$29),FALSE)*eurostat_totals[[#This Row],[2020 1]]</f>
        <v>4635.34035064</v>
      </c>
      <c r="BE285" s="117">
        <f ca="1">VLOOKUP(eurostat_totals[[#This Row],[energy carrier EUCalc]],$AE$11:$BI$24,COLUMN()-COLUMN($AD$29),FALSE)*eurostat_totals[[#This Row],[2020 1]]</f>
        <v>4635.34035064</v>
      </c>
      <c r="BF285" s="117">
        <f ca="1">VLOOKUP(eurostat_totals[[#This Row],[energy carrier EUCalc]],$AE$11:$BI$24,COLUMN()-COLUMN($AD$29),FALSE)*eurostat_totals[[#This Row],[2020 1]]</f>
        <v>4635.34035064</v>
      </c>
      <c r="BG285" s="117">
        <f ca="1">VLOOKUP(eurostat_totals[[#This Row],[energy carrier EUCalc]],$AE$11:$BI$24,COLUMN()-COLUMN($AD$29),FALSE)*eurostat_totals[[#This Row],[2020 1]]</f>
        <v>4635.34035064</v>
      </c>
      <c r="BH285" s="117">
        <f ca="1">VLOOKUP(eurostat_totals[[#This Row],[energy carrier EUCalc]],$AE$11:$BI$24,COLUMN()-COLUMN($AD$29),FALSE)*eurostat_totals[[#This Row],[2020 1]]</f>
        <v>4635.34035064</v>
      </c>
      <c r="BI285" s="117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117" t="str">
        <f t="shared" si="129"/>
        <v>liquid-bioFinland</v>
      </c>
      <c r="B286" s="6" t="s">
        <v>76</v>
      </c>
      <c r="C286" t="s">
        <v>11</v>
      </c>
      <c r="D286" s="120">
        <v>10616.108230000002</v>
      </c>
      <c r="E286" s="120">
        <v>10756.668410000002</v>
      </c>
      <c r="F286" s="120">
        <v>10784.440850000001</v>
      </c>
      <c r="G286" s="120">
        <v>10868.886280000001</v>
      </c>
      <c r="H286" s="120">
        <v>10880.27205</v>
      </c>
      <c r="I286" s="120">
        <v>10785.836450000001</v>
      </c>
      <c r="J286" s="120">
        <v>11929.449240000002</v>
      </c>
      <c r="K286" s="120">
        <v>11976.66704</v>
      </c>
      <c r="L286" s="120">
        <v>12112.772930000001</v>
      </c>
      <c r="M286" s="120">
        <v>11820.836670000001</v>
      </c>
      <c r="N286" s="120">
        <v>10886.947670000001</v>
      </c>
      <c r="O286" s="120">
        <v>12232.503780000001</v>
      </c>
      <c r="P286" s="120">
        <v>12594.161890000001</v>
      </c>
      <c r="Q286" s="120">
        <v>12721.940700000003</v>
      </c>
      <c r="R286" s="120">
        <v>12815.283080000001</v>
      </c>
      <c r="S286" s="120">
        <v>12871.66532</v>
      </c>
      <c r="T286" s="120">
        <v>13262.223980000001</v>
      </c>
      <c r="U286" s="120">
        <v>13380.280110000002</v>
      </c>
      <c r="V286" s="120">
        <v>14697.505540000002</v>
      </c>
      <c r="W286" s="120">
        <v>15695.266500000002</v>
      </c>
      <c r="X286" s="120">
        <v>17606.819820000001</v>
      </c>
      <c r="Y286" s="120">
        <v>15041.707020000002</v>
      </c>
      <c r="Z286" s="120">
        <v>16070.113030000002</v>
      </c>
      <c r="AA286" s="120">
        <v>14629.644490000001</v>
      </c>
      <c r="AB286" s="120">
        <v>14815.5733</v>
      </c>
      <c r="AC286" s="120">
        <v>13979.28326</v>
      </c>
      <c r="AD286" s="120">
        <v>15209.004570000001</v>
      </c>
      <c r="AE286" s="120">
        <v>20710.413250000001</v>
      </c>
      <c r="AF286" s="120">
        <f t="shared" ref="AF286:AF349" si="130">AE286+(AE286-Z286)/5</f>
        <v>21638.473294000003</v>
      </c>
      <c r="AG286" s="120">
        <f t="shared" ref="AG286:AG349" si="131">AF286+(AF286-AA286)/5</f>
        <v>23040.239054800004</v>
      </c>
      <c r="AH286" s="120">
        <f t="shared" ref="AH286:AH349" si="132">AG286+(AG286-AB286)/5</f>
        <v>24685.172205760005</v>
      </c>
      <c r="AI286" s="120">
        <f ca="1">VLOOKUP(eurostat_totals[[#This Row],[energy carrier EUCalc]],$AE$11:$BI$24,COLUMN()-COLUMN($AD$29),FALSE)*eurostat_totals[[#This Row],[2020 1]]</f>
        <v>24685.172205760005</v>
      </c>
      <c r="AJ286" s="120">
        <f ca="1">VLOOKUP(eurostat_totals[[#This Row],[energy carrier EUCalc]],$AE$11:$BI$24,COLUMN()-COLUMN($AD$29),FALSE)*eurostat_totals[[#This Row],[2020 1]]</f>
        <v>24685.172205760005</v>
      </c>
      <c r="AK286" s="120">
        <f ca="1">VLOOKUP(eurostat_totals[[#This Row],[energy carrier EUCalc]],$AE$11:$BI$24,COLUMN()-COLUMN($AD$29),FALSE)*eurostat_totals[[#This Row],[2020 1]]</f>
        <v>24685.172205760005</v>
      </c>
      <c r="AL286" s="120">
        <f ca="1">VLOOKUP(eurostat_totals[[#This Row],[energy carrier EUCalc]],$AE$11:$BI$24,COLUMN()-COLUMN($AD$29),FALSE)*eurostat_totals[[#This Row],[2020 1]]</f>
        <v>24685.172205760005</v>
      </c>
      <c r="AM286" s="120">
        <f ca="1">VLOOKUP(eurostat_totals[[#This Row],[energy carrier EUCalc]],$AE$11:$BI$24,COLUMN()-COLUMN($AD$29),FALSE)*eurostat_totals[[#This Row],[2020 1]]</f>
        <v>24685.172205760005</v>
      </c>
      <c r="AN286" s="120">
        <f ca="1">VLOOKUP(eurostat_totals[[#This Row],[energy carrier EUCalc]],$AE$11:$BI$24,COLUMN()-COLUMN($AD$29),FALSE)*eurostat_totals[[#This Row],[2020 1]]</f>
        <v>24685.172205760005</v>
      </c>
      <c r="AO286" s="120">
        <f>VLOOKUP(eurostat_totals[[#This Row],[energy carrier EUCalc]],$AE$11:$BI$24,COLUMN()-COLUMN($AD$29),FALSE)*eurostat_totals[[#This Row],[2020 1]]</f>
        <v>24685.172205760005</v>
      </c>
      <c r="AP286" s="120">
        <f ca="1">VLOOKUP(eurostat_totals[[#This Row],[energy carrier EUCalc]],$AE$11:$BI$24,COLUMN()-COLUMN($AD$29),FALSE)*eurostat_totals[[#This Row],[2020 1]]</f>
        <v>24685.172205760005</v>
      </c>
      <c r="AQ286" s="120">
        <f ca="1">VLOOKUP(eurostat_totals[[#This Row],[energy carrier EUCalc]],$AE$11:$BI$24,COLUMN()-COLUMN($AD$29),FALSE)*eurostat_totals[[#This Row],[2020 1]]</f>
        <v>24685.172205760005</v>
      </c>
      <c r="AR286" s="117">
        <f ca="1">VLOOKUP(eurostat_totals[[#This Row],[energy carrier EUCalc]],$AE$11:$BI$24,COLUMN()-COLUMN($AD$29),FALSE)*eurostat_totals[[#This Row],[2020 1]]</f>
        <v>24685.172205760005</v>
      </c>
      <c r="AS286" s="117">
        <f ca="1">VLOOKUP(eurostat_totals[[#This Row],[energy carrier EUCalc]],$AE$11:$BI$24,COLUMN()-COLUMN($AD$29),FALSE)*eurostat_totals[[#This Row],[2020 1]]</f>
        <v>24685.172205760005</v>
      </c>
      <c r="AT286" s="117">
        <f ca="1">VLOOKUP(eurostat_totals[[#This Row],[energy carrier EUCalc]],$AE$11:$BI$24,COLUMN()-COLUMN($AD$29),FALSE)*eurostat_totals[[#This Row],[2020 1]]</f>
        <v>24685.172205760005</v>
      </c>
      <c r="AU286" s="117">
        <f ca="1">VLOOKUP(eurostat_totals[[#This Row],[energy carrier EUCalc]],$AE$11:$BI$24,COLUMN()-COLUMN($AD$29),FALSE)*eurostat_totals[[#This Row],[2020 1]]</f>
        <v>24685.172205760005</v>
      </c>
      <c r="AV286" s="117">
        <f>VLOOKUP(eurostat_totals[[#This Row],[energy carrier EUCalc]],$AE$11:$BI$24,COLUMN()-COLUMN($AD$29),FALSE)*eurostat_totals[[#This Row],[2020 1]]</f>
        <v>24685.172205760005</v>
      </c>
      <c r="AW286" s="117">
        <f ca="1">VLOOKUP(eurostat_totals[[#This Row],[energy carrier EUCalc]],$AE$11:$BI$24,COLUMN()-COLUMN($AD$29),FALSE)*eurostat_totals[[#This Row],[2020 1]]</f>
        <v>24685.172205760005</v>
      </c>
      <c r="AX286" s="117">
        <f ca="1">VLOOKUP(eurostat_totals[[#This Row],[energy carrier EUCalc]],$AE$11:$BI$24,COLUMN()-COLUMN($AD$29),FALSE)*eurostat_totals[[#This Row],[2020 1]]</f>
        <v>24685.172205760005</v>
      </c>
      <c r="AY286" s="117">
        <f ca="1">VLOOKUP(eurostat_totals[[#This Row],[energy carrier EUCalc]],$AE$11:$BI$24,COLUMN()-COLUMN($AD$29),FALSE)*eurostat_totals[[#This Row],[2020 1]]</f>
        <v>24685.172205760005</v>
      </c>
      <c r="AZ286" s="117">
        <f ca="1">VLOOKUP(eurostat_totals[[#This Row],[energy carrier EUCalc]],$AE$11:$BI$24,COLUMN()-COLUMN($AD$29),FALSE)*eurostat_totals[[#This Row],[2020 1]]</f>
        <v>24685.172205760005</v>
      </c>
      <c r="BA286" s="117">
        <f ca="1">VLOOKUP(eurostat_totals[[#This Row],[energy carrier EUCalc]],$AE$11:$BI$24,COLUMN()-COLUMN($AD$29),FALSE)*eurostat_totals[[#This Row],[2020 1]]</f>
        <v>24685.172205760005</v>
      </c>
      <c r="BB286" s="117">
        <f ca="1">VLOOKUP(eurostat_totals[[#This Row],[energy carrier EUCalc]],$AE$11:$BI$24,COLUMN()-COLUMN($AD$29),FALSE)*eurostat_totals[[#This Row],[2020 1]]</f>
        <v>24685.172205760005</v>
      </c>
      <c r="BC286" s="117">
        <f>VLOOKUP(eurostat_totals[[#This Row],[energy carrier EUCalc]],$AE$11:$BI$24,COLUMN()-COLUMN($AD$29),FALSE)*eurostat_totals[[#This Row],[2020 1]]</f>
        <v>24685.172205760005</v>
      </c>
      <c r="BD286" s="117">
        <f ca="1">VLOOKUP(eurostat_totals[[#This Row],[energy carrier EUCalc]],$AE$11:$BI$24,COLUMN()-COLUMN($AD$29),FALSE)*eurostat_totals[[#This Row],[2020 1]]</f>
        <v>24685.172205760005</v>
      </c>
      <c r="BE286" s="117">
        <f ca="1">VLOOKUP(eurostat_totals[[#This Row],[energy carrier EUCalc]],$AE$11:$BI$24,COLUMN()-COLUMN($AD$29),FALSE)*eurostat_totals[[#This Row],[2020 1]]</f>
        <v>24685.172205760005</v>
      </c>
      <c r="BF286" s="117">
        <f ca="1">VLOOKUP(eurostat_totals[[#This Row],[energy carrier EUCalc]],$AE$11:$BI$24,COLUMN()-COLUMN($AD$29),FALSE)*eurostat_totals[[#This Row],[2020 1]]</f>
        <v>24685.172205760005</v>
      </c>
      <c r="BG286" s="117">
        <f ca="1">VLOOKUP(eurostat_totals[[#This Row],[energy carrier EUCalc]],$AE$11:$BI$24,COLUMN()-COLUMN($AD$29),FALSE)*eurostat_totals[[#This Row],[2020 1]]</f>
        <v>24685.172205760005</v>
      </c>
      <c r="BH286" s="117">
        <f ca="1">VLOOKUP(eurostat_totals[[#This Row],[energy carrier EUCalc]],$AE$11:$BI$24,COLUMN()-COLUMN($AD$29),FALSE)*eurostat_totals[[#This Row],[2020 1]]</f>
        <v>24685.172205760005</v>
      </c>
      <c r="BI286" s="117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117" t="str">
        <f t="shared" ref="A287:A350" si="133">B287&amp;C287</f>
        <v>liquid-bioFrance</v>
      </c>
      <c r="B287" s="6" t="s">
        <v>76</v>
      </c>
      <c r="C287" t="s">
        <v>3</v>
      </c>
      <c r="D287" s="120">
        <v>95469.169729999994</v>
      </c>
      <c r="E287" s="120">
        <v>113115.27569000001</v>
      </c>
      <c r="F287" s="120">
        <v>109121.39413000002</v>
      </c>
      <c r="G287" s="120">
        <v>105251.11621000001</v>
      </c>
      <c r="H287" s="120">
        <v>91273.054100000008</v>
      </c>
      <c r="I287" s="120">
        <v>92608.608410000001</v>
      </c>
      <c r="J287" s="120">
        <v>101184.44248000001</v>
      </c>
      <c r="K287" s="120">
        <v>88713.616739999998</v>
      </c>
      <c r="L287" s="120">
        <v>88931.388490000012</v>
      </c>
      <c r="M287" s="120">
        <v>84044.71835000001</v>
      </c>
      <c r="N287" s="120">
        <v>79341.116040000008</v>
      </c>
      <c r="O287" s="120">
        <v>80989.447570000004</v>
      </c>
      <c r="P287" s="120">
        <v>74356.393370000005</v>
      </c>
      <c r="Q287" s="120">
        <v>80023.331839999999</v>
      </c>
      <c r="R287" s="120">
        <v>81071.997310000006</v>
      </c>
      <c r="S287" s="120">
        <v>78936.392040000006</v>
      </c>
      <c r="T287" s="120">
        <v>74584.236700000009</v>
      </c>
      <c r="U287" s="120">
        <v>73196.033380000008</v>
      </c>
      <c r="V287" s="120">
        <v>80758.289690000005</v>
      </c>
      <c r="W287" s="120">
        <v>85335.671610000005</v>
      </c>
      <c r="X287" s="120">
        <v>98296.89956000002</v>
      </c>
      <c r="Y287" s="120">
        <v>81629.085940000004</v>
      </c>
      <c r="Z287" s="120">
        <v>95890.385070000004</v>
      </c>
      <c r="AA287" s="120">
        <v>106692.67797</v>
      </c>
      <c r="AB287" s="120">
        <v>88793.933520000006</v>
      </c>
      <c r="AC287" s="120">
        <v>96043.69173000002</v>
      </c>
      <c r="AD287" s="120">
        <v>105449.43097000002</v>
      </c>
      <c r="AE287" s="120">
        <v>103633.12735</v>
      </c>
      <c r="AF287" s="120">
        <f t="shared" si="130"/>
        <v>105181.675806</v>
      </c>
      <c r="AG287" s="120">
        <f t="shared" si="131"/>
        <v>104879.4753732</v>
      </c>
      <c r="AH287" s="120">
        <f t="shared" si="132"/>
        <v>108096.58374383999</v>
      </c>
      <c r="AI287" s="120">
        <f ca="1">VLOOKUP(eurostat_totals[[#This Row],[energy carrier EUCalc]],$AE$11:$BI$24,COLUMN()-COLUMN($AD$29),FALSE)*eurostat_totals[[#This Row],[2020 1]]</f>
        <v>108096.58374383999</v>
      </c>
      <c r="AJ287" s="120">
        <f ca="1">VLOOKUP(eurostat_totals[[#This Row],[energy carrier EUCalc]],$AE$11:$BI$24,COLUMN()-COLUMN($AD$29),FALSE)*eurostat_totals[[#This Row],[2020 1]]</f>
        <v>108096.58374383999</v>
      </c>
      <c r="AK287" s="120">
        <f ca="1">VLOOKUP(eurostat_totals[[#This Row],[energy carrier EUCalc]],$AE$11:$BI$24,COLUMN()-COLUMN($AD$29),FALSE)*eurostat_totals[[#This Row],[2020 1]]</f>
        <v>108096.58374383999</v>
      </c>
      <c r="AL287" s="120">
        <f ca="1">VLOOKUP(eurostat_totals[[#This Row],[energy carrier EUCalc]],$AE$11:$BI$24,COLUMN()-COLUMN($AD$29),FALSE)*eurostat_totals[[#This Row],[2020 1]]</f>
        <v>108096.58374383999</v>
      </c>
      <c r="AM287" s="120">
        <f ca="1">VLOOKUP(eurostat_totals[[#This Row],[energy carrier EUCalc]],$AE$11:$BI$24,COLUMN()-COLUMN($AD$29),FALSE)*eurostat_totals[[#This Row],[2020 1]]</f>
        <v>108096.58374383999</v>
      </c>
      <c r="AN287" s="120">
        <f ca="1">VLOOKUP(eurostat_totals[[#This Row],[energy carrier EUCalc]],$AE$11:$BI$24,COLUMN()-COLUMN($AD$29),FALSE)*eurostat_totals[[#This Row],[2020 1]]</f>
        <v>108096.58374383999</v>
      </c>
      <c r="AO287" s="120">
        <f>VLOOKUP(eurostat_totals[[#This Row],[energy carrier EUCalc]],$AE$11:$BI$24,COLUMN()-COLUMN($AD$29),FALSE)*eurostat_totals[[#This Row],[2020 1]]</f>
        <v>108096.58374383999</v>
      </c>
      <c r="AP287" s="120">
        <f ca="1">VLOOKUP(eurostat_totals[[#This Row],[energy carrier EUCalc]],$AE$11:$BI$24,COLUMN()-COLUMN($AD$29),FALSE)*eurostat_totals[[#This Row],[2020 1]]</f>
        <v>108096.58374383999</v>
      </c>
      <c r="AQ287" s="120">
        <f ca="1">VLOOKUP(eurostat_totals[[#This Row],[energy carrier EUCalc]],$AE$11:$BI$24,COLUMN()-COLUMN($AD$29),FALSE)*eurostat_totals[[#This Row],[2020 1]]</f>
        <v>108096.58374383999</v>
      </c>
      <c r="AR287" s="117">
        <f ca="1">VLOOKUP(eurostat_totals[[#This Row],[energy carrier EUCalc]],$AE$11:$BI$24,COLUMN()-COLUMN($AD$29),FALSE)*eurostat_totals[[#This Row],[2020 1]]</f>
        <v>108096.58374383999</v>
      </c>
      <c r="AS287" s="117">
        <f ca="1">VLOOKUP(eurostat_totals[[#This Row],[energy carrier EUCalc]],$AE$11:$BI$24,COLUMN()-COLUMN($AD$29),FALSE)*eurostat_totals[[#This Row],[2020 1]]</f>
        <v>108096.58374383999</v>
      </c>
      <c r="AT287" s="117">
        <f ca="1">VLOOKUP(eurostat_totals[[#This Row],[energy carrier EUCalc]],$AE$11:$BI$24,COLUMN()-COLUMN($AD$29),FALSE)*eurostat_totals[[#This Row],[2020 1]]</f>
        <v>108096.58374383999</v>
      </c>
      <c r="AU287" s="117">
        <f ca="1">VLOOKUP(eurostat_totals[[#This Row],[energy carrier EUCalc]],$AE$11:$BI$24,COLUMN()-COLUMN($AD$29),FALSE)*eurostat_totals[[#This Row],[2020 1]]</f>
        <v>108096.58374383999</v>
      </c>
      <c r="AV287" s="117">
        <f>VLOOKUP(eurostat_totals[[#This Row],[energy carrier EUCalc]],$AE$11:$BI$24,COLUMN()-COLUMN($AD$29),FALSE)*eurostat_totals[[#This Row],[2020 1]]</f>
        <v>108096.58374383999</v>
      </c>
      <c r="AW287" s="117">
        <f ca="1">VLOOKUP(eurostat_totals[[#This Row],[energy carrier EUCalc]],$AE$11:$BI$24,COLUMN()-COLUMN($AD$29),FALSE)*eurostat_totals[[#This Row],[2020 1]]</f>
        <v>108096.58374383999</v>
      </c>
      <c r="AX287" s="117">
        <f ca="1">VLOOKUP(eurostat_totals[[#This Row],[energy carrier EUCalc]],$AE$11:$BI$24,COLUMN()-COLUMN($AD$29),FALSE)*eurostat_totals[[#This Row],[2020 1]]</f>
        <v>108096.58374383999</v>
      </c>
      <c r="AY287" s="117">
        <f ca="1">VLOOKUP(eurostat_totals[[#This Row],[energy carrier EUCalc]],$AE$11:$BI$24,COLUMN()-COLUMN($AD$29),FALSE)*eurostat_totals[[#This Row],[2020 1]]</f>
        <v>108096.58374383999</v>
      </c>
      <c r="AZ287" s="117">
        <f ca="1">VLOOKUP(eurostat_totals[[#This Row],[energy carrier EUCalc]],$AE$11:$BI$24,COLUMN()-COLUMN($AD$29),FALSE)*eurostat_totals[[#This Row],[2020 1]]</f>
        <v>108096.58374383999</v>
      </c>
      <c r="BA287" s="117">
        <f ca="1">VLOOKUP(eurostat_totals[[#This Row],[energy carrier EUCalc]],$AE$11:$BI$24,COLUMN()-COLUMN($AD$29),FALSE)*eurostat_totals[[#This Row],[2020 1]]</f>
        <v>108096.58374383999</v>
      </c>
      <c r="BB287" s="117">
        <f ca="1">VLOOKUP(eurostat_totals[[#This Row],[energy carrier EUCalc]],$AE$11:$BI$24,COLUMN()-COLUMN($AD$29),FALSE)*eurostat_totals[[#This Row],[2020 1]]</f>
        <v>108096.58374383999</v>
      </c>
      <c r="BC287" s="117">
        <f>VLOOKUP(eurostat_totals[[#This Row],[energy carrier EUCalc]],$AE$11:$BI$24,COLUMN()-COLUMN($AD$29),FALSE)*eurostat_totals[[#This Row],[2020 1]]</f>
        <v>108096.58374383999</v>
      </c>
      <c r="BD287" s="117">
        <f ca="1">VLOOKUP(eurostat_totals[[#This Row],[energy carrier EUCalc]],$AE$11:$BI$24,COLUMN()-COLUMN($AD$29),FALSE)*eurostat_totals[[#This Row],[2020 1]]</f>
        <v>108096.58374383999</v>
      </c>
      <c r="BE287" s="117">
        <f ca="1">VLOOKUP(eurostat_totals[[#This Row],[energy carrier EUCalc]],$AE$11:$BI$24,COLUMN()-COLUMN($AD$29),FALSE)*eurostat_totals[[#This Row],[2020 1]]</f>
        <v>108096.58374383999</v>
      </c>
      <c r="BF287" s="117">
        <f ca="1">VLOOKUP(eurostat_totals[[#This Row],[energy carrier EUCalc]],$AE$11:$BI$24,COLUMN()-COLUMN($AD$29),FALSE)*eurostat_totals[[#This Row],[2020 1]]</f>
        <v>108096.58374383999</v>
      </c>
      <c r="BG287" s="117">
        <f ca="1">VLOOKUP(eurostat_totals[[#This Row],[energy carrier EUCalc]],$AE$11:$BI$24,COLUMN()-COLUMN($AD$29),FALSE)*eurostat_totals[[#This Row],[2020 1]]</f>
        <v>108096.58374383999</v>
      </c>
      <c r="BH287" s="117">
        <f ca="1">VLOOKUP(eurostat_totals[[#This Row],[energy carrier EUCalc]],$AE$11:$BI$24,COLUMN()-COLUMN($AD$29),FALSE)*eurostat_totals[[#This Row],[2020 1]]</f>
        <v>108096.58374383999</v>
      </c>
      <c r="BI287" s="117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117" t="str">
        <f t="shared" si="133"/>
        <v>liquid-bioGermany</v>
      </c>
      <c r="B288" s="6" t="s">
        <v>76</v>
      </c>
      <c r="C288" t="s">
        <v>2</v>
      </c>
      <c r="D288" s="120">
        <v>25455.278800000004</v>
      </c>
      <c r="E288" s="120">
        <v>25579.998920000002</v>
      </c>
      <c r="F288" s="120">
        <v>25621.110969999998</v>
      </c>
      <c r="G288" s="120">
        <v>25670.282609999998</v>
      </c>
      <c r="H288" s="120">
        <v>25736.108410000004</v>
      </c>
      <c r="I288" s="120">
        <v>25804.44629</v>
      </c>
      <c r="J288" s="120">
        <v>25903.336180000002</v>
      </c>
      <c r="K288" s="120">
        <v>43323.052560000004</v>
      </c>
      <c r="L288" s="120">
        <v>45082.217990000005</v>
      </c>
      <c r="M288" s="120">
        <v>44503.892980000004</v>
      </c>
      <c r="N288" s="120">
        <v>47967.504690000002</v>
      </c>
      <c r="O288" s="120">
        <v>49153.334380000008</v>
      </c>
      <c r="P288" s="120">
        <v>49814.441729999999</v>
      </c>
      <c r="Q288" s="120">
        <v>55251.94356</v>
      </c>
      <c r="R288" s="120">
        <v>54045.831149999998</v>
      </c>
      <c r="S288" s="120">
        <v>55283.891170000003</v>
      </c>
      <c r="T288" s="120">
        <v>59151.947760000003</v>
      </c>
      <c r="U288" s="120">
        <v>57876.939230000004</v>
      </c>
      <c r="V288" s="120">
        <v>61029.995050000005</v>
      </c>
      <c r="W288" s="120">
        <v>67048.892210000005</v>
      </c>
      <c r="X288" s="120">
        <v>76097.497410000011</v>
      </c>
      <c r="Y288" s="120">
        <v>68807.499400000001</v>
      </c>
      <c r="Z288" s="120">
        <v>70688.605380000008</v>
      </c>
      <c r="AA288" s="120">
        <v>72119.444280000011</v>
      </c>
      <c r="AB288" s="120">
        <v>63995.005400000002</v>
      </c>
      <c r="AC288" s="120">
        <v>69458.88407</v>
      </c>
      <c r="AD288" s="120">
        <v>75696.948579999997</v>
      </c>
      <c r="AE288" s="120">
        <v>88998.923900000009</v>
      </c>
      <c r="AF288" s="120">
        <f t="shared" si="130"/>
        <v>92660.987604000009</v>
      </c>
      <c r="AG288" s="120">
        <f t="shared" si="131"/>
        <v>96769.296268800012</v>
      </c>
      <c r="AH288" s="120">
        <f t="shared" si="132"/>
        <v>103324.15444256002</v>
      </c>
      <c r="AI288" s="120">
        <f ca="1">VLOOKUP(eurostat_totals[[#This Row],[energy carrier EUCalc]],$AE$11:$BI$24,COLUMN()-COLUMN($AD$29),FALSE)*eurostat_totals[[#This Row],[2020 1]]</f>
        <v>103324.15444256002</v>
      </c>
      <c r="AJ288" s="120">
        <f ca="1">VLOOKUP(eurostat_totals[[#This Row],[energy carrier EUCalc]],$AE$11:$BI$24,COLUMN()-COLUMN($AD$29),FALSE)*eurostat_totals[[#This Row],[2020 1]]</f>
        <v>103324.15444256002</v>
      </c>
      <c r="AK288" s="120">
        <f ca="1">VLOOKUP(eurostat_totals[[#This Row],[energy carrier EUCalc]],$AE$11:$BI$24,COLUMN()-COLUMN($AD$29),FALSE)*eurostat_totals[[#This Row],[2020 1]]</f>
        <v>103324.15444256002</v>
      </c>
      <c r="AL288" s="120">
        <f ca="1">VLOOKUP(eurostat_totals[[#This Row],[energy carrier EUCalc]],$AE$11:$BI$24,COLUMN()-COLUMN($AD$29),FALSE)*eurostat_totals[[#This Row],[2020 1]]</f>
        <v>103324.15444256002</v>
      </c>
      <c r="AM288" s="120">
        <f ca="1">VLOOKUP(eurostat_totals[[#This Row],[energy carrier EUCalc]],$AE$11:$BI$24,COLUMN()-COLUMN($AD$29),FALSE)*eurostat_totals[[#This Row],[2020 1]]</f>
        <v>103324.15444256002</v>
      </c>
      <c r="AN288" s="120">
        <f ca="1">VLOOKUP(eurostat_totals[[#This Row],[energy carrier EUCalc]],$AE$11:$BI$24,COLUMN()-COLUMN($AD$29),FALSE)*eurostat_totals[[#This Row],[2020 1]]</f>
        <v>103324.15444256002</v>
      </c>
      <c r="AO288" s="120">
        <f>VLOOKUP(eurostat_totals[[#This Row],[energy carrier EUCalc]],$AE$11:$BI$24,COLUMN()-COLUMN($AD$29),FALSE)*eurostat_totals[[#This Row],[2020 1]]</f>
        <v>103324.15444256002</v>
      </c>
      <c r="AP288" s="120">
        <f ca="1">VLOOKUP(eurostat_totals[[#This Row],[energy carrier EUCalc]],$AE$11:$BI$24,COLUMN()-COLUMN($AD$29),FALSE)*eurostat_totals[[#This Row],[2020 1]]</f>
        <v>103324.15444256002</v>
      </c>
      <c r="AQ288" s="120">
        <f ca="1">VLOOKUP(eurostat_totals[[#This Row],[energy carrier EUCalc]],$AE$11:$BI$24,COLUMN()-COLUMN($AD$29),FALSE)*eurostat_totals[[#This Row],[2020 1]]</f>
        <v>103324.15444256002</v>
      </c>
      <c r="AR288" s="117">
        <f ca="1">VLOOKUP(eurostat_totals[[#This Row],[energy carrier EUCalc]],$AE$11:$BI$24,COLUMN()-COLUMN($AD$29),FALSE)*eurostat_totals[[#This Row],[2020 1]]</f>
        <v>103324.15444256002</v>
      </c>
      <c r="AS288" s="117">
        <f ca="1">VLOOKUP(eurostat_totals[[#This Row],[energy carrier EUCalc]],$AE$11:$BI$24,COLUMN()-COLUMN($AD$29),FALSE)*eurostat_totals[[#This Row],[2020 1]]</f>
        <v>103324.15444256002</v>
      </c>
      <c r="AT288" s="117">
        <f ca="1">VLOOKUP(eurostat_totals[[#This Row],[energy carrier EUCalc]],$AE$11:$BI$24,COLUMN()-COLUMN($AD$29),FALSE)*eurostat_totals[[#This Row],[2020 1]]</f>
        <v>103324.15444256002</v>
      </c>
      <c r="AU288" s="117">
        <f ca="1">VLOOKUP(eurostat_totals[[#This Row],[energy carrier EUCalc]],$AE$11:$BI$24,COLUMN()-COLUMN($AD$29),FALSE)*eurostat_totals[[#This Row],[2020 1]]</f>
        <v>103324.15444256002</v>
      </c>
      <c r="AV288" s="117">
        <f>VLOOKUP(eurostat_totals[[#This Row],[energy carrier EUCalc]],$AE$11:$BI$24,COLUMN()-COLUMN($AD$29),FALSE)*eurostat_totals[[#This Row],[2020 1]]</f>
        <v>103324.15444256002</v>
      </c>
      <c r="AW288" s="117">
        <f ca="1">VLOOKUP(eurostat_totals[[#This Row],[energy carrier EUCalc]],$AE$11:$BI$24,COLUMN()-COLUMN($AD$29),FALSE)*eurostat_totals[[#This Row],[2020 1]]</f>
        <v>103324.15444256002</v>
      </c>
      <c r="AX288" s="117">
        <f ca="1">VLOOKUP(eurostat_totals[[#This Row],[energy carrier EUCalc]],$AE$11:$BI$24,COLUMN()-COLUMN($AD$29),FALSE)*eurostat_totals[[#This Row],[2020 1]]</f>
        <v>103324.15444256002</v>
      </c>
      <c r="AY288" s="117">
        <f ca="1">VLOOKUP(eurostat_totals[[#This Row],[energy carrier EUCalc]],$AE$11:$BI$24,COLUMN()-COLUMN($AD$29),FALSE)*eurostat_totals[[#This Row],[2020 1]]</f>
        <v>103324.15444256002</v>
      </c>
      <c r="AZ288" s="117">
        <f ca="1">VLOOKUP(eurostat_totals[[#This Row],[energy carrier EUCalc]],$AE$11:$BI$24,COLUMN()-COLUMN($AD$29),FALSE)*eurostat_totals[[#This Row],[2020 1]]</f>
        <v>103324.15444256002</v>
      </c>
      <c r="BA288" s="117">
        <f ca="1">VLOOKUP(eurostat_totals[[#This Row],[energy carrier EUCalc]],$AE$11:$BI$24,COLUMN()-COLUMN($AD$29),FALSE)*eurostat_totals[[#This Row],[2020 1]]</f>
        <v>103324.15444256002</v>
      </c>
      <c r="BB288" s="117">
        <f ca="1">VLOOKUP(eurostat_totals[[#This Row],[energy carrier EUCalc]],$AE$11:$BI$24,COLUMN()-COLUMN($AD$29),FALSE)*eurostat_totals[[#This Row],[2020 1]]</f>
        <v>103324.15444256002</v>
      </c>
      <c r="BC288" s="117">
        <f>VLOOKUP(eurostat_totals[[#This Row],[energy carrier EUCalc]],$AE$11:$BI$24,COLUMN()-COLUMN($AD$29),FALSE)*eurostat_totals[[#This Row],[2020 1]]</f>
        <v>103324.15444256002</v>
      </c>
      <c r="BD288" s="117">
        <f ca="1">VLOOKUP(eurostat_totals[[#This Row],[energy carrier EUCalc]],$AE$11:$BI$24,COLUMN()-COLUMN($AD$29),FALSE)*eurostat_totals[[#This Row],[2020 1]]</f>
        <v>103324.15444256002</v>
      </c>
      <c r="BE288" s="117">
        <f ca="1">VLOOKUP(eurostat_totals[[#This Row],[energy carrier EUCalc]],$AE$11:$BI$24,COLUMN()-COLUMN($AD$29),FALSE)*eurostat_totals[[#This Row],[2020 1]]</f>
        <v>103324.15444256002</v>
      </c>
      <c r="BF288" s="117">
        <f ca="1">VLOOKUP(eurostat_totals[[#This Row],[energy carrier EUCalc]],$AE$11:$BI$24,COLUMN()-COLUMN($AD$29),FALSE)*eurostat_totals[[#This Row],[2020 1]]</f>
        <v>103324.15444256002</v>
      </c>
      <c r="BG288" s="117">
        <f ca="1">VLOOKUP(eurostat_totals[[#This Row],[energy carrier EUCalc]],$AE$11:$BI$24,COLUMN()-COLUMN($AD$29),FALSE)*eurostat_totals[[#This Row],[2020 1]]</f>
        <v>103324.15444256002</v>
      </c>
      <c r="BH288" s="117">
        <f ca="1">VLOOKUP(eurostat_totals[[#This Row],[energy carrier EUCalc]],$AE$11:$BI$24,COLUMN()-COLUMN($AD$29),FALSE)*eurostat_totals[[#This Row],[2020 1]]</f>
        <v>103324.15444256002</v>
      </c>
      <c r="BI288" s="117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117" t="str">
        <f t="shared" si="133"/>
        <v>liquid-bioGreece</v>
      </c>
      <c r="B289" s="6" t="s">
        <v>76</v>
      </c>
      <c r="C289" t="s">
        <v>16</v>
      </c>
      <c r="D289" s="120">
        <v>8816.9472299999998</v>
      </c>
      <c r="E289" s="120">
        <v>8893.0539499999995</v>
      </c>
      <c r="F289" s="120">
        <v>8967.7767000000003</v>
      </c>
      <c r="G289" s="120">
        <v>9026.9501400000008</v>
      </c>
      <c r="H289" s="120">
        <v>9072.5048500000012</v>
      </c>
      <c r="I289" s="120">
        <v>9113.6169000000009</v>
      </c>
      <c r="J289" s="120">
        <v>9154.1707100000003</v>
      </c>
      <c r="K289" s="120">
        <v>9195.5502500000002</v>
      </c>
      <c r="L289" s="120">
        <v>9250.5601500000012</v>
      </c>
      <c r="M289" s="120">
        <v>9280.5539200000003</v>
      </c>
      <c r="N289" s="120">
        <v>9303.6162100000001</v>
      </c>
      <c r="O289" s="120">
        <v>9318.3281600000009</v>
      </c>
      <c r="P289" s="120">
        <v>9299.7201600000008</v>
      </c>
      <c r="Q289" s="120">
        <v>9296.3939800000007</v>
      </c>
      <c r="R289" s="120">
        <v>9397.5051999999996</v>
      </c>
      <c r="S289" s="120">
        <v>9321.9450900000011</v>
      </c>
      <c r="T289" s="120">
        <v>9417.7762900000016</v>
      </c>
      <c r="U289" s="120">
        <v>11178.337320000001</v>
      </c>
      <c r="V289" s="120">
        <v>9696.1054500000009</v>
      </c>
      <c r="W289" s="120">
        <v>8946.3891299999996</v>
      </c>
      <c r="X289" s="120">
        <v>9134.4462300000014</v>
      </c>
      <c r="Y289" s="120">
        <v>11225.834240000002</v>
      </c>
      <c r="Z289" s="120">
        <v>13151.11096</v>
      </c>
      <c r="AA289" s="120">
        <v>11637.78047</v>
      </c>
      <c r="AB289" s="120">
        <v>11349.99612</v>
      </c>
      <c r="AC289" s="120">
        <v>11841.666000000001</v>
      </c>
      <c r="AD289" s="120">
        <v>10692.773190000002</v>
      </c>
      <c r="AE289" s="120">
        <v>12367.09777</v>
      </c>
      <c r="AF289" s="120">
        <f t="shared" si="130"/>
        <v>12210.295132000001</v>
      </c>
      <c r="AG289" s="120">
        <f t="shared" si="131"/>
        <v>12324.798064400002</v>
      </c>
      <c r="AH289" s="120">
        <f t="shared" si="132"/>
        <v>12519.758453280003</v>
      </c>
      <c r="AI289" s="120">
        <f ca="1">VLOOKUP(eurostat_totals[[#This Row],[energy carrier EUCalc]],$AE$11:$BI$24,COLUMN()-COLUMN($AD$29),FALSE)*eurostat_totals[[#This Row],[2020 1]]</f>
        <v>12519.758453280003</v>
      </c>
      <c r="AJ289" s="120">
        <f ca="1">VLOOKUP(eurostat_totals[[#This Row],[energy carrier EUCalc]],$AE$11:$BI$24,COLUMN()-COLUMN($AD$29),FALSE)*eurostat_totals[[#This Row],[2020 1]]</f>
        <v>12519.758453280003</v>
      </c>
      <c r="AK289" s="120">
        <f ca="1">VLOOKUP(eurostat_totals[[#This Row],[energy carrier EUCalc]],$AE$11:$BI$24,COLUMN()-COLUMN($AD$29),FALSE)*eurostat_totals[[#This Row],[2020 1]]</f>
        <v>12519.758453280003</v>
      </c>
      <c r="AL289" s="120">
        <f ca="1">VLOOKUP(eurostat_totals[[#This Row],[energy carrier EUCalc]],$AE$11:$BI$24,COLUMN()-COLUMN($AD$29),FALSE)*eurostat_totals[[#This Row],[2020 1]]</f>
        <v>12519.758453280003</v>
      </c>
      <c r="AM289" s="120">
        <f ca="1">VLOOKUP(eurostat_totals[[#This Row],[energy carrier EUCalc]],$AE$11:$BI$24,COLUMN()-COLUMN($AD$29),FALSE)*eurostat_totals[[#This Row],[2020 1]]</f>
        <v>12519.758453280003</v>
      </c>
      <c r="AN289" s="120">
        <f ca="1">VLOOKUP(eurostat_totals[[#This Row],[energy carrier EUCalc]],$AE$11:$BI$24,COLUMN()-COLUMN($AD$29),FALSE)*eurostat_totals[[#This Row],[2020 1]]</f>
        <v>12519.758453280003</v>
      </c>
      <c r="AO289" s="120">
        <f>VLOOKUP(eurostat_totals[[#This Row],[energy carrier EUCalc]],$AE$11:$BI$24,COLUMN()-COLUMN($AD$29),FALSE)*eurostat_totals[[#This Row],[2020 1]]</f>
        <v>12519.758453280003</v>
      </c>
      <c r="AP289" s="120">
        <f ca="1">VLOOKUP(eurostat_totals[[#This Row],[energy carrier EUCalc]],$AE$11:$BI$24,COLUMN()-COLUMN($AD$29),FALSE)*eurostat_totals[[#This Row],[2020 1]]</f>
        <v>12519.758453280003</v>
      </c>
      <c r="AQ289" s="120">
        <f ca="1">VLOOKUP(eurostat_totals[[#This Row],[energy carrier EUCalc]],$AE$11:$BI$24,COLUMN()-COLUMN($AD$29),FALSE)*eurostat_totals[[#This Row],[2020 1]]</f>
        <v>12519.758453280003</v>
      </c>
      <c r="AR289" s="117">
        <f ca="1">VLOOKUP(eurostat_totals[[#This Row],[energy carrier EUCalc]],$AE$11:$BI$24,COLUMN()-COLUMN($AD$29),FALSE)*eurostat_totals[[#This Row],[2020 1]]</f>
        <v>12519.758453280003</v>
      </c>
      <c r="AS289" s="117">
        <f ca="1">VLOOKUP(eurostat_totals[[#This Row],[energy carrier EUCalc]],$AE$11:$BI$24,COLUMN()-COLUMN($AD$29),FALSE)*eurostat_totals[[#This Row],[2020 1]]</f>
        <v>12519.758453280003</v>
      </c>
      <c r="AT289" s="117">
        <f ca="1">VLOOKUP(eurostat_totals[[#This Row],[energy carrier EUCalc]],$AE$11:$BI$24,COLUMN()-COLUMN($AD$29),FALSE)*eurostat_totals[[#This Row],[2020 1]]</f>
        <v>12519.758453280003</v>
      </c>
      <c r="AU289" s="117">
        <f ca="1">VLOOKUP(eurostat_totals[[#This Row],[energy carrier EUCalc]],$AE$11:$BI$24,COLUMN()-COLUMN($AD$29),FALSE)*eurostat_totals[[#This Row],[2020 1]]</f>
        <v>12519.758453280003</v>
      </c>
      <c r="AV289" s="117">
        <f>VLOOKUP(eurostat_totals[[#This Row],[energy carrier EUCalc]],$AE$11:$BI$24,COLUMN()-COLUMN($AD$29),FALSE)*eurostat_totals[[#This Row],[2020 1]]</f>
        <v>12519.758453280003</v>
      </c>
      <c r="AW289" s="117">
        <f ca="1">VLOOKUP(eurostat_totals[[#This Row],[energy carrier EUCalc]],$AE$11:$BI$24,COLUMN()-COLUMN($AD$29),FALSE)*eurostat_totals[[#This Row],[2020 1]]</f>
        <v>12519.758453280003</v>
      </c>
      <c r="AX289" s="117">
        <f ca="1">VLOOKUP(eurostat_totals[[#This Row],[energy carrier EUCalc]],$AE$11:$BI$24,COLUMN()-COLUMN($AD$29),FALSE)*eurostat_totals[[#This Row],[2020 1]]</f>
        <v>12519.758453280003</v>
      </c>
      <c r="AY289" s="117">
        <f ca="1">VLOOKUP(eurostat_totals[[#This Row],[energy carrier EUCalc]],$AE$11:$BI$24,COLUMN()-COLUMN($AD$29),FALSE)*eurostat_totals[[#This Row],[2020 1]]</f>
        <v>12519.758453280003</v>
      </c>
      <c r="AZ289" s="117">
        <f ca="1">VLOOKUP(eurostat_totals[[#This Row],[energy carrier EUCalc]],$AE$11:$BI$24,COLUMN()-COLUMN($AD$29),FALSE)*eurostat_totals[[#This Row],[2020 1]]</f>
        <v>12519.758453280003</v>
      </c>
      <c r="BA289" s="117">
        <f ca="1">VLOOKUP(eurostat_totals[[#This Row],[energy carrier EUCalc]],$AE$11:$BI$24,COLUMN()-COLUMN($AD$29),FALSE)*eurostat_totals[[#This Row],[2020 1]]</f>
        <v>12519.758453280003</v>
      </c>
      <c r="BB289" s="117">
        <f ca="1">VLOOKUP(eurostat_totals[[#This Row],[energy carrier EUCalc]],$AE$11:$BI$24,COLUMN()-COLUMN($AD$29),FALSE)*eurostat_totals[[#This Row],[2020 1]]</f>
        <v>12519.758453280003</v>
      </c>
      <c r="BC289" s="117">
        <f>VLOOKUP(eurostat_totals[[#This Row],[energy carrier EUCalc]],$AE$11:$BI$24,COLUMN()-COLUMN($AD$29),FALSE)*eurostat_totals[[#This Row],[2020 1]]</f>
        <v>12519.758453280003</v>
      </c>
      <c r="BD289" s="117">
        <f ca="1">VLOOKUP(eurostat_totals[[#This Row],[energy carrier EUCalc]],$AE$11:$BI$24,COLUMN()-COLUMN($AD$29),FALSE)*eurostat_totals[[#This Row],[2020 1]]</f>
        <v>12519.758453280003</v>
      </c>
      <c r="BE289" s="117">
        <f ca="1">VLOOKUP(eurostat_totals[[#This Row],[energy carrier EUCalc]],$AE$11:$BI$24,COLUMN()-COLUMN($AD$29),FALSE)*eurostat_totals[[#This Row],[2020 1]]</f>
        <v>12519.758453280003</v>
      </c>
      <c r="BF289" s="117">
        <f ca="1">VLOOKUP(eurostat_totals[[#This Row],[energy carrier EUCalc]],$AE$11:$BI$24,COLUMN()-COLUMN($AD$29),FALSE)*eurostat_totals[[#This Row],[2020 1]]</f>
        <v>12519.758453280003</v>
      </c>
      <c r="BG289" s="117">
        <f ca="1">VLOOKUP(eurostat_totals[[#This Row],[energy carrier EUCalc]],$AE$11:$BI$24,COLUMN()-COLUMN($AD$29),FALSE)*eurostat_totals[[#This Row],[2020 1]]</f>
        <v>12519.758453280003</v>
      </c>
      <c r="BH289" s="117">
        <f ca="1">VLOOKUP(eurostat_totals[[#This Row],[energy carrier EUCalc]],$AE$11:$BI$24,COLUMN()-COLUMN($AD$29),FALSE)*eurostat_totals[[#This Row],[2020 1]]</f>
        <v>12519.758453280003</v>
      </c>
      <c r="BI289" s="117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117" t="str">
        <f t="shared" si="133"/>
        <v>liquid-bioHungary</v>
      </c>
      <c r="B290" s="6" t="s">
        <v>76</v>
      </c>
      <c r="C290" t="s">
        <v>15</v>
      </c>
      <c r="D290" s="120">
        <v>6903.3354000000008</v>
      </c>
      <c r="E290" s="120">
        <v>6352.50371</v>
      </c>
      <c r="F290" s="120">
        <v>6382.4974800000009</v>
      </c>
      <c r="G290" s="120">
        <v>6776.94056</v>
      </c>
      <c r="H290" s="120">
        <v>6852.5006699999994</v>
      </c>
      <c r="I290" s="120">
        <v>6951.9488000000001</v>
      </c>
      <c r="J290" s="120">
        <v>6718.3369900000007</v>
      </c>
      <c r="K290" s="120">
        <v>6430.5526400000008</v>
      </c>
      <c r="L290" s="120">
        <v>6601.3857099999996</v>
      </c>
      <c r="M290" s="120">
        <v>6775.5565900000001</v>
      </c>
      <c r="N290" s="120">
        <v>6433.8904500000008</v>
      </c>
      <c r="O290" s="120">
        <v>7004.7257400000008</v>
      </c>
      <c r="P290" s="120">
        <v>6781.9414600000009</v>
      </c>
      <c r="Q290" s="120">
        <v>6795.28107</v>
      </c>
      <c r="R290" s="120">
        <v>5661.3909599999997</v>
      </c>
      <c r="S290" s="120">
        <v>11063.886490000001</v>
      </c>
      <c r="T290" s="120">
        <v>11912.50433</v>
      </c>
      <c r="U290" s="120">
        <v>12817.225290000002</v>
      </c>
      <c r="V290" s="120">
        <v>10649.17232</v>
      </c>
      <c r="W290" s="120">
        <v>16006.93887</v>
      </c>
      <c r="X290" s="120">
        <v>18289.44267</v>
      </c>
      <c r="Y290" s="120">
        <v>21229.169400000002</v>
      </c>
      <c r="Z290" s="120">
        <v>23151.387430000002</v>
      </c>
      <c r="AA290" s="120">
        <v>23784.164100000002</v>
      </c>
      <c r="AB290" s="120">
        <v>19315.278450000002</v>
      </c>
      <c r="AC290" s="120">
        <v>20645.831860000002</v>
      </c>
      <c r="AD290" s="120">
        <v>20120.830399999999</v>
      </c>
      <c r="AE290" s="120">
        <v>19123.616050000001</v>
      </c>
      <c r="AF290" s="120">
        <f t="shared" si="130"/>
        <v>18318.061774000002</v>
      </c>
      <c r="AG290" s="120">
        <f t="shared" si="131"/>
        <v>17224.841308800002</v>
      </c>
      <c r="AH290" s="120">
        <f t="shared" si="132"/>
        <v>16806.753880560002</v>
      </c>
      <c r="AI290" s="120">
        <f ca="1">VLOOKUP(eurostat_totals[[#This Row],[energy carrier EUCalc]],$AE$11:$BI$24,COLUMN()-COLUMN($AD$29),FALSE)*eurostat_totals[[#This Row],[2020 1]]</f>
        <v>16806.753880560002</v>
      </c>
      <c r="AJ290" s="120">
        <f ca="1">VLOOKUP(eurostat_totals[[#This Row],[energy carrier EUCalc]],$AE$11:$BI$24,COLUMN()-COLUMN($AD$29),FALSE)*eurostat_totals[[#This Row],[2020 1]]</f>
        <v>16806.753880560002</v>
      </c>
      <c r="AK290" s="120">
        <f ca="1">VLOOKUP(eurostat_totals[[#This Row],[energy carrier EUCalc]],$AE$11:$BI$24,COLUMN()-COLUMN($AD$29),FALSE)*eurostat_totals[[#This Row],[2020 1]]</f>
        <v>16806.753880560002</v>
      </c>
      <c r="AL290" s="120">
        <f ca="1">VLOOKUP(eurostat_totals[[#This Row],[energy carrier EUCalc]],$AE$11:$BI$24,COLUMN()-COLUMN($AD$29),FALSE)*eurostat_totals[[#This Row],[2020 1]]</f>
        <v>16806.753880560002</v>
      </c>
      <c r="AM290" s="120">
        <f ca="1">VLOOKUP(eurostat_totals[[#This Row],[energy carrier EUCalc]],$AE$11:$BI$24,COLUMN()-COLUMN($AD$29),FALSE)*eurostat_totals[[#This Row],[2020 1]]</f>
        <v>16806.753880560002</v>
      </c>
      <c r="AN290" s="120">
        <f ca="1">VLOOKUP(eurostat_totals[[#This Row],[energy carrier EUCalc]],$AE$11:$BI$24,COLUMN()-COLUMN($AD$29),FALSE)*eurostat_totals[[#This Row],[2020 1]]</f>
        <v>16806.753880560002</v>
      </c>
      <c r="AO290" s="120">
        <f>VLOOKUP(eurostat_totals[[#This Row],[energy carrier EUCalc]],$AE$11:$BI$24,COLUMN()-COLUMN($AD$29),FALSE)*eurostat_totals[[#This Row],[2020 1]]</f>
        <v>16806.753880560002</v>
      </c>
      <c r="AP290" s="120">
        <f ca="1">VLOOKUP(eurostat_totals[[#This Row],[energy carrier EUCalc]],$AE$11:$BI$24,COLUMN()-COLUMN($AD$29),FALSE)*eurostat_totals[[#This Row],[2020 1]]</f>
        <v>16806.753880560002</v>
      </c>
      <c r="AQ290" s="120">
        <f ca="1">VLOOKUP(eurostat_totals[[#This Row],[energy carrier EUCalc]],$AE$11:$BI$24,COLUMN()-COLUMN($AD$29),FALSE)*eurostat_totals[[#This Row],[2020 1]]</f>
        <v>16806.753880560002</v>
      </c>
      <c r="AR290" s="117">
        <f ca="1">VLOOKUP(eurostat_totals[[#This Row],[energy carrier EUCalc]],$AE$11:$BI$24,COLUMN()-COLUMN($AD$29),FALSE)*eurostat_totals[[#This Row],[2020 1]]</f>
        <v>16806.753880560002</v>
      </c>
      <c r="AS290" s="117">
        <f ca="1">VLOOKUP(eurostat_totals[[#This Row],[energy carrier EUCalc]],$AE$11:$BI$24,COLUMN()-COLUMN($AD$29),FALSE)*eurostat_totals[[#This Row],[2020 1]]</f>
        <v>16806.753880560002</v>
      </c>
      <c r="AT290" s="117">
        <f ca="1">VLOOKUP(eurostat_totals[[#This Row],[energy carrier EUCalc]],$AE$11:$BI$24,COLUMN()-COLUMN($AD$29),FALSE)*eurostat_totals[[#This Row],[2020 1]]</f>
        <v>16806.753880560002</v>
      </c>
      <c r="AU290" s="117">
        <f ca="1">VLOOKUP(eurostat_totals[[#This Row],[energy carrier EUCalc]],$AE$11:$BI$24,COLUMN()-COLUMN($AD$29),FALSE)*eurostat_totals[[#This Row],[2020 1]]</f>
        <v>16806.753880560002</v>
      </c>
      <c r="AV290" s="117">
        <f>VLOOKUP(eurostat_totals[[#This Row],[energy carrier EUCalc]],$AE$11:$BI$24,COLUMN()-COLUMN($AD$29),FALSE)*eurostat_totals[[#This Row],[2020 1]]</f>
        <v>16806.753880560002</v>
      </c>
      <c r="AW290" s="117">
        <f ca="1">VLOOKUP(eurostat_totals[[#This Row],[energy carrier EUCalc]],$AE$11:$BI$24,COLUMN()-COLUMN($AD$29),FALSE)*eurostat_totals[[#This Row],[2020 1]]</f>
        <v>16806.753880560002</v>
      </c>
      <c r="AX290" s="117">
        <f ca="1">VLOOKUP(eurostat_totals[[#This Row],[energy carrier EUCalc]],$AE$11:$BI$24,COLUMN()-COLUMN($AD$29),FALSE)*eurostat_totals[[#This Row],[2020 1]]</f>
        <v>16806.753880560002</v>
      </c>
      <c r="AY290" s="117">
        <f ca="1">VLOOKUP(eurostat_totals[[#This Row],[energy carrier EUCalc]],$AE$11:$BI$24,COLUMN()-COLUMN($AD$29),FALSE)*eurostat_totals[[#This Row],[2020 1]]</f>
        <v>16806.753880560002</v>
      </c>
      <c r="AZ290" s="117">
        <f ca="1">VLOOKUP(eurostat_totals[[#This Row],[energy carrier EUCalc]],$AE$11:$BI$24,COLUMN()-COLUMN($AD$29),FALSE)*eurostat_totals[[#This Row],[2020 1]]</f>
        <v>16806.753880560002</v>
      </c>
      <c r="BA290" s="117">
        <f ca="1">VLOOKUP(eurostat_totals[[#This Row],[energy carrier EUCalc]],$AE$11:$BI$24,COLUMN()-COLUMN($AD$29),FALSE)*eurostat_totals[[#This Row],[2020 1]]</f>
        <v>16806.753880560002</v>
      </c>
      <c r="BB290" s="117">
        <f ca="1">VLOOKUP(eurostat_totals[[#This Row],[energy carrier EUCalc]],$AE$11:$BI$24,COLUMN()-COLUMN($AD$29),FALSE)*eurostat_totals[[#This Row],[2020 1]]</f>
        <v>16806.753880560002</v>
      </c>
      <c r="BC290" s="117">
        <f>VLOOKUP(eurostat_totals[[#This Row],[energy carrier EUCalc]],$AE$11:$BI$24,COLUMN()-COLUMN($AD$29),FALSE)*eurostat_totals[[#This Row],[2020 1]]</f>
        <v>16806.753880560002</v>
      </c>
      <c r="BD290" s="117">
        <f ca="1">VLOOKUP(eurostat_totals[[#This Row],[energy carrier EUCalc]],$AE$11:$BI$24,COLUMN()-COLUMN($AD$29),FALSE)*eurostat_totals[[#This Row],[2020 1]]</f>
        <v>16806.753880560002</v>
      </c>
      <c r="BE290" s="117">
        <f ca="1">VLOOKUP(eurostat_totals[[#This Row],[energy carrier EUCalc]],$AE$11:$BI$24,COLUMN()-COLUMN($AD$29),FALSE)*eurostat_totals[[#This Row],[2020 1]]</f>
        <v>16806.753880560002</v>
      </c>
      <c r="BF290" s="117">
        <f ca="1">VLOOKUP(eurostat_totals[[#This Row],[energy carrier EUCalc]],$AE$11:$BI$24,COLUMN()-COLUMN($AD$29),FALSE)*eurostat_totals[[#This Row],[2020 1]]</f>
        <v>16806.753880560002</v>
      </c>
      <c r="BG290" s="117">
        <f ca="1">VLOOKUP(eurostat_totals[[#This Row],[energy carrier EUCalc]],$AE$11:$BI$24,COLUMN()-COLUMN($AD$29),FALSE)*eurostat_totals[[#This Row],[2020 1]]</f>
        <v>16806.753880560002</v>
      </c>
      <c r="BH290" s="117">
        <f ca="1">VLOOKUP(eurostat_totals[[#This Row],[energy carrier EUCalc]],$AE$11:$BI$24,COLUMN()-COLUMN($AD$29),FALSE)*eurostat_totals[[#This Row],[2020 1]]</f>
        <v>16806.753880560002</v>
      </c>
      <c r="BI290" s="117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117" t="str">
        <f t="shared" si="133"/>
        <v>liquid-bioIceland</v>
      </c>
      <c r="B291" s="6" t="s">
        <v>76</v>
      </c>
      <c r="C291" t="s">
        <v>72</v>
      </c>
      <c r="D291" s="120">
        <v>248.89363</v>
      </c>
      <c r="E291" s="120">
        <v>242.77625</v>
      </c>
      <c r="F291" s="120">
        <v>254.99938</v>
      </c>
      <c r="G291" s="120">
        <v>250.83584000000005</v>
      </c>
      <c r="H291" s="120">
        <v>253.05717000000001</v>
      </c>
      <c r="I291" s="120">
        <v>255.55762000000001</v>
      </c>
      <c r="J291" s="120">
        <v>242.77625</v>
      </c>
      <c r="K291" s="120">
        <v>244.43934000000002</v>
      </c>
      <c r="L291" s="120">
        <v>243.33448999999999</v>
      </c>
      <c r="M291" s="120">
        <v>253.05717000000001</v>
      </c>
      <c r="N291" s="120">
        <v>270.00208000000003</v>
      </c>
      <c r="O291" s="120">
        <v>271.38605000000001</v>
      </c>
      <c r="P291" s="120">
        <v>276.66607000000005</v>
      </c>
      <c r="Q291" s="120">
        <v>276.10783000000004</v>
      </c>
      <c r="R291" s="120">
        <v>281.38785000000001</v>
      </c>
      <c r="S291" s="120">
        <v>286.66787000000005</v>
      </c>
      <c r="T291" s="120">
        <v>288.05184000000003</v>
      </c>
      <c r="U291" s="120">
        <v>303.33366000000001</v>
      </c>
      <c r="V291" s="120">
        <v>318.61548000000005</v>
      </c>
      <c r="W291" s="120">
        <v>318.05724000000004</v>
      </c>
      <c r="X291" s="120">
        <v>318.05724000000004</v>
      </c>
      <c r="Y291" s="120">
        <v>318.05724000000004</v>
      </c>
      <c r="Z291" s="120">
        <v>318.05724000000004</v>
      </c>
      <c r="AA291" s="120">
        <v>153.60904000000002</v>
      </c>
      <c r="AB291" s="120">
        <v>146.38681</v>
      </c>
      <c r="AC291" s="120">
        <v>146.38681</v>
      </c>
      <c r="AD291" s="120">
        <v>146.38681</v>
      </c>
      <c r="AE291" s="120">
        <v>140.28106</v>
      </c>
      <c r="AF291" s="120">
        <f t="shared" si="130"/>
        <v>104.72582399999999</v>
      </c>
      <c r="AG291" s="120">
        <f t="shared" si="131"/>
        <v>94.949180799999979</v>
      </c>
      <c r="AH291" s="120">
        <f t="shared" si="132"/>
        <v>84.661654959999979</v>
      </c>
      <c r="AI291" s="120">
        <f ca="1">VLOOKUP(eurostat_totals[[#This Row],[energy carrier EUCalc]],$AE$11:$BI$24,COLUMN()-COLUMN($AD$29),FALSE)*eurostat_totals[[#This Row],[2020 1]]</f>
        <v>84.661654959999979</v>
      </c>
      <c r="AJ291" s="120">
        <f ca="1">VLOOKUP(eurostat_totals[[#This Row],[energy carrier EUCalc]],$AE$11:$BI$24,COLUMN()-COLUMN($AD$29),FALSE)*eurostat_totals[[#This Row],[2020 1]]</f>
        <v>84.661654959999979</v>
      </c>
      <c r="AK291" s="120">
        <f ca="1">VLOOKUP(eurostat_totals[[#This Row],[energy carrier EUCalc]],$AE$11:$BI$24,COLUMN()-COLUMN($AD$29),FALSE)*eurostat_totals[[#This Row],[2020 1]]</f>
        <v>84.661654959999979</v>
      </c>
      <c r="AL291" s="120">
        <f ca="1">VLOOKUP(eurostat_totals[[#This Row],[energy carrier EUCalc]],$AE$11:$BI$24,COLUMN()-COLUMN($AD$29),FALSE)*eurostat_totals[[#This Row],[2020 1]]</f>
        <v>84.661654959999979</v>
      </c>
      <c r="AM291" s="120">
        <f ca="1">VLOOKUP(eurostat_totals[[#This Row],[energy carrier EUCalc]],$AE$11:$BI$24,COLUMN()-COLUMN($AD$29),FALSE)*eurostat_totals[[#This Row],[2020 1]]</f>
        <v>84.661654959999979</v>
      </c>
      <c r="AN291" s="120">
        <f ca="1">VLOOKUP(eurostat_totals[[#This Row],[energy carrier EUCalc]],$AE$11:$BI$24,COLUMN()-COLUMN($AD$29),FALSE)*eurostat_totals[[#This Row],[2020 1]]</f>
        <v>84.661654959999979</v>
      </c>
      <c r="AO291" s="120">
        <f>VLOOKUP(eurostat_totals[[#This Row],[energy carrier EUCalc]],$AE$11:$BI$24,COLUMN()-COLUMN($AD$29),FALSE)*eurostat_totals[[#This Row],[2020 1]]</f>
        <v>84.661654959999979</v>
      </c>
      <c r="AP291" s="120">
        <f ca="1">VLOOKUP(eurostat_totals[[#This Row],[energy carrier EUCalc]],$AE$11:$BI$24,COLUMN()-COLUMN($AD$29),FALSE)*eurostat_totals[[#This Row],[2020 1]]</f>
        <v>84.661654959999979</v>
      </c>
      <c r="AQ291" s="120">
        <f ca="1">VLOOKUP(eurostat_totals[[#This Row],[energy carrier EUCalc]],$AE$11:$BI$24,COLUMN()-COLUMN($AD$29),FALSE)*eurostat_totals[[#This Row],[2020 1]]</f>
        <v>84.661654959999979</v>
      </c>
      <c r="AR291" s="117">
        <f ca="1">VLOOKUP(eurostat_totals[[#This Row],[energy carrier EUCalc]],$AE$11:$BI$24,COLUMN()-COLUMN($AD$29),FALSE)*eurostat_totals[[#This Row],[2020 1]]</f>
        <v>84.661654959999979</v>
      </c>
      <c r="AS291" s="117">
        <f ca="1">VLOOKUP(eurostat_totals[[#This Row],[energy carrier EUCalc]],$AE$11:$BI$24,COLUMN()-COLUMN($AD$29),FALSE)*eurostat_totals[[#This Row],[2020 1]]</f>
        <v>84.661654959999979</v>
      </c>
      <c r="AT291" s="117">
        <f ca="1">VLOOKUP(eurostat_totals[[#This Row],[energy carrier EUCalc]],$AE$11:$BI$24,COLUMN()-COLUMN($AD$29),FALSE)*eurostat_totals[[#This Row],[2020 1]]</f>
        <v>84.661654959999979</v>
      </c>
      <c r="AU291" s="117">
        <f ca="1">VLOOKUP(eurostat_totals[[#This Row],[energy carrier EUCalc]],$AE$11:$BI$24,COLUMN()-COLUMN($AD$29),FALSE)*eurostat_totals[[#This Row],[2020 1]]</f>
        <v>84.661654959999979</v>
      </c>
      <c r="AV291" s="117">
        <f>VLOOKUP(eurostat_totals[[#This Row],[energy carrier EUCalc]],$AE$11:$BI$24,COLUMN()-COLUMN($AD$29),FALSE)*eurostat_totals[[#This Row],[2020 1]]</f>
        <v>84.661654959999979</v>
      </c>
      <c r="AW291" s="117">
        <f ca="1">VLOOKUP(eurostat_totals[[#This Row],[energy carrier EUCalc]],$AE$11:$BI$24,COLUMN()-COLUMN($AD$29),FALSE)*eurostat_totals[[#This Row],[2020 1]]</f>
        <v>84.661654959999979</v>
      </c>
      <c r="AX291" s="117">
        <f ca="1">VLOOKUP(eurostat_totals[[#This Row],[energy carrier EUCalc]],$AE$11:$BI$24,COLUMN()-COLUMN($AD$29),FALSE)*eurostat_totals[[#This Row],[2020 1]]</f>
        <v>84.661654959999979</v>
      </c>
      <c r="AY291" s="117">
        <f ca="1">VLOOKUP(eurostat_totals[[#This Row],[energy carrier EUCalc]],$AE$11:$BI$24,COLUMN()-COLUMN($AD$29),FALSE)*eurostat_totals[[#This Row],[2020 1]]</f>
        <v>84.661654959999979</v>
      </c>
      <c r="AZ291" s="117">
        <f ca="1">VLOOKUP(eurostat_totals[[#This Row],[energy carrier EUCalc]],$AE$11:$BI$24,COLUMN()-COLUMN($AD$29),FALSE)*eurostat_totals[[#This Row],[2020 1]]</f>
        <v>84.661654959999979</v>
      </c>
      <c r="BA291" s="117">
        <f ca="1">VLOOKUP(eurostat_totals[[#This Row],[energy carrier EUCalc]],$AE$11:$BI$24,COLUMN()-COLUMN($AD$29),FALSE)*eurostat_totals[[#This Row],[2020 1]]</f>
        <v>84.661654959999979</v>
      </c>
      <c r="BB291" s="117">
        <f ca="1">VLOOKUP(eurostat_totals[[#This Row],[energy carrier EUCalc]],$AE$11:$BI$24,COLUMN()-COLUMN($AD$29),FALSE)*eurostat_totals[[#This Row],[2020 1]]</f>
        <v>84.661654959999979</v>
      </c>
      <c r="BC291" s="117">
        <f>VLOOKUP(eurostat_totals[[#This Row],[energy carrier EUCalc]],$AE$11:$BI$24,COLUMN()-COLUMN($AD$29),FALSE)*eurostat_totals[[#This Row],[2020 1]]</f>
        <v>84.661654959999979</v>
      </c>
      <c r="BD291" s="117">
        <f ca="1">VLOOKUP(eurostat_totals[[#This Row],[energy carrier EUCalc]],$AE$11:$BI$24,COLUMN()-COLUMN($AD$29),FALSE)*eurostat_totals[[#This Row],[2020 1]]</f>
        <v>84.661654959999979</v>
      </c>
      <c r="BE291" s="117">
        <f ca="1">VLOOKUP(eurostat_totals[[#This Row],[energy carrier EUCalc]],$AE$11:$BI$24,COLUMN()-COLUMN($AD$29),FALSE)*eurostat_totals[[#This Row],[2020 1]]</f>
        <v>84.661654959999979</v>
      </c>
      <c r="BF291" s="117">
        <f ca="1">VLOOKUP(eurostat_totals[[#This Row],[energy carrier EUCalc]],$AE$11:$BI$24,COLUMN()-COLUMN($AD$29),FALSE)*eurostat_totals[[#This Row],[2020 1]]</f>
        <v>84.661654959999979</v>
      </c>
      <c r="BG291" s="117">
        <f ca="1">VLOOKUP(eurostat_totals[[#This Row],[energy carrier EUCalc]],$AE$11:$BI$24,COLUMN()-COLUMN($AD$29),FALSE)*eurostat_totals[[#This Row],[2020 1]]</f>
        <v>84.661654959999979</v>
      </c>
      <c r="BH291" s="117">
        <f ca="1">VLOOKUP(eurostat_totals[[#This Row],[energy carrier EUCalc]],$AE$11:$BI$24,COLUMN()-COLUMN($AD$29),FALSE)*eurostat_totals[[#This Row],[2020 1]]</f>
        <v>84.661654959999979</v>
      </c>
      <c r="BI291" s="117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117" t="str">
        <f t="shared" si="133"/>
        <v>liquid-bioIreland</v>
      </c>
      <c r="B292" s="6" t="s">
        <v>76</v>
      </c>
      <c r="C292" t="s">
        <v>18</v>
      </c>
      <c r="D292" s="120">
        <v>520.27967999999998</v>
      </c>
      <c r="E292" s="120">
        <v>465.08370000000008</v>
      </c>
      <c r="F292" s="120">
        <v>376.93993000000006</v>
      </c>
      <c r="G292" s="120">
        <v>387.22085000000004</v>
      </c>
      <c r="H292" s="120">
        <v>367.68245000000002</v>
      </c>
      <c r="I292" s="120">
        <v>346.52748000000003</v>
      </c>
      <c r="J292" s="120">
        <v>313.42849999999999</v>
      </c>
      <c r="K292" s="120">
        <v>283.06256999999999</v>
      </c>
      <c r="L292" s="120">
        <v>292.84340000000003</v>
      </c>
      <c r="M292" s="120">
        <v>209.13066000000001</v>
      </c>
      <c r="N292" s="120">
        <v>201.30367000000004</v>
      </c>
      <c r="O292" s="120">
        <v>192.42998</v>
      </c>
      <c r="P292" s="120">
        <v>191.3135</v>
      </c>
      <c r="Q292" s="120">
        <v>180.89302000000001</v>
      </c>
      <c r="R292" s="120">
        <v>178.04366999999999</v>
      </c>
      <c r="S292" s="120">
        <v>190.88319000000001</v>
      </c>
      <c r="T292" s="120">
        <v>202.33874</v>
      </c>
      <c r="U292" s="120">
        <v>286.01659000000001</v>
      </c>
      <c r="V292" s="120">
        <v>274.24703</v>
      </c>
      <c r="W292" s="120">
        <v>372.12511000000001</v>
      </c>
      <c r="X292" s="120">
        <v>396.39692000000008</v>
      </c>
      <c r="Y292" s="120">
        <v>360.49511000000001</v>
      </c>
      <c r="Z292" s="120">
        <v>428.05378000000002</v>
      </c>
      <c r="AA292" s="120">
        <v>445.89420000000007</v>
      </c>
      <c r="AB292" s="120">
        <v>421.32000999999997</v>
      </c>
      <c r="AC292" s="120">
        <v>507.57972000000001</v>
      </c>
      <c r="AD292" s="120">
        <v>509.70801</v>
      </c>
      <c r="AE292" s="120">
        <v>457.47768000000002</v>
      </c>
      <c r="AF292" s="120">
        <f t="shared" si="130"/>
        <v>463.36246</v>
      </c>
      <c r="AG292" s="120">
        <f t="shared" si="131"/>
        <v>466.856112</v>
      </c>
      <c r="AH292" s="120">
        <f t="shared" si="132"/>
        <v>475.96333240000001</v>
      </c>
      <c r="AI292" s="120">
        <f ca="1">VLOOKUP(eurostat_totals[[#This Row],[energy carrier EUCalc]],$AE$11:$BI$24,COLUMN()-COLUMN($AD$29),FALSE)*eurostat_totals[[#This Row],[2020 1]]</f>
        <v>475.96333240000001</v>
      </c>
      <c r="AJ292" s="120">
        <f ca="1">VLOOKUP(eurostat_totals[[#This Row],[energy carrier EUCalc]],$AE$11:$BI$24,COLUMN()-COLUMN($AD$29),FALSE)*eurostat_totals[[#This Row],[2020 1]]</f>
        <v>475.96333240000001</v>
      </c>
      <c r="AK292" s="120">
        <f ca="1">VLOOKUP(eurostat_totals[[#This Row],[energy carrier EUCalc]],$AE$11:$BI$24,COLUMN()-COLUMN($AD$29),FALSE)*eurostat_totals[[#This Row],[2020 1]]</f>
        <v>475.96333240000001</v>
      </c>
      <c r="AL292" s="120">
        <f ca="1">VLOOKUP(eurostat_totals[[#This Row],[energy carrier EUCalc]],$AE$11:$BI$24,COLUMN()-COLUMN($AD$29),FALSE)*eurostat_totals[[#This Row],[2020 1]]</f>
        <v>475.96333240000001</v>
      </c>
      <c r="AM292" s="120">
        <f ca="1">VLOOKUP(eurostat_totals[[#This Row],[energy carrier EUCalc]],$AE$11:$BI$24,COLUMN()-COLUMN($AD$29),FALSE)*eurostat_totals[[#This Row],[2020 1]]</f>
        <v>475.96333240000001</v>
      </c>
      <c r="AN292" s="120">
        <f ca="1">VLOOKUP(eurostat_totals[[#This Row],[energy carrier EUCalc]],$AE$11:$BI$24,COLUMN()-COLUMN($AD$29),FALSE)*eurostat_totals[[#This Row],[2020 1]]</f>
        <v>475.96333240000001</v>
      </c>
      <c r="AO292" s="120">
        <f>VLOOKUP(eurostat_totals[[#This Row],[energy carrier EUCalc]],$AE$11:$BI$24,COLUMN()-COLUMN($AD$29),FALSE)*eurostat_totals[[#This Row],[2020 1]]</f>
        <v>475.96333240000001</v>
      </c>
      <c r="AP292" s="120">
        <f ca="1">VLOOKUP(eurostat_totals[[#This Row],[energy carrier EUCalc]],$AE$11:$BI$24,COLUMN()-COLUMN($AD$29),FALSE)*eurostat_totals[[#This Row],[2020 1]]</f>
        <v>475.96333240000001</v>
      </c>
      <c r="AQ292" s="120">
        <f ca="1">VLOOKUP(eurostat_totals[[#This Row],[energy carrier EUCalc]],$AE$11:$BI$24,COLUMN()-COLUMN($AD$29),FALSE)*eurostat_totals[[#This Row],[2020 1]]</f>
        <v>475.96333240000001</v>
      </c>
      <c r="AR292" s="117">
        <f ca="1">VLOOKUP(eurostat_totals[[#This Row],[energy carrier EUCalc]],$AE$11:$BI$24,COLUMN()-COLUMN($AD$29),FALSE)*eurostat_totals[[#This Row],[2020 1]]</f>
        <v>475.96333240000001</v>
      </c>
      <c r="AS292" s="117">
        <f ca="1">VLOOKUP(eurostat_totals[[#This Row],[energy carrier EUCalc]],$AE$11:$BI$24,COLUMN()-COLUMN($AD$29),FALSE)*eurostat_totals[[#This Row],[2020 1]]</f>
        <v>475.96333240000001</v>
      </c>
      <c r="AT292" s="117">
        <f ca="1">VLOOKUP(eurostat_totals[[#This Row],[energy carrier EUCalc]],$AE$11:$BI$24,COLUMN()-COLUMN($AD$29),FALSE)*eurostat_totals[[#This Row],[2020 1]]</f>
        <v>475.96333240000001</v>
      </c>
      <c r="AU292" s="117">
        <f ca="1">VLOOKUP(eurostat_totals[[#This Row],[energy carrier EUCalc]],$AE$11:$BI$24,COLUMN()-COLUMN($AD$29),FALSE)*eurostat_totals[[#This Row],[2020 1]]</f>
        <v>475.96333240000001</v>
      </c>
      <c r="AV292" s="117">
        <f>VLOOKUP(eurostat_totals[[#This Row],[energy carrier EUCalc]],$AE$11:$BI$24,COLUMN()-COLUMN($AD$29),FALSE)*eurostat_totals[[#This Row],[2020 1]]</f>
        <v>475.96333240000001</v>
      </c>
      <c r="AW292" s="117">
        <f ca="1">VLOOKUP(eurostat_totals[[#This Row],[energy carrier EUCalc]],$AE$11:$BI$24,COLUMN()-COLUMN($AD$29),FALSE)*eurostat_totals[[#This Row],[2020 1]]</f>
        <v>475.96333240000001</v>
      </c>
      <c r="AX292" s="117">
        <f ca="1">VLOOKUP(eurostat_totals[[#This Row],[energy carrier EUCalc]],$AE$11:$BI$24,COLUMN()-COLUMN($AD$29),FALSE)*eurostat_totals[[#This Row],[2020 1]]</f>
        <v>475.96333240000001</v>
      </c>
      <c r="AY292" s="117">
        <f ca="1">VLOOKUP(eurostat_totals[[#This Row],[energy carrier EUCalc]],$AE$11:$BI$24,COLUMN()-COLUMN($AD$29),FALSE)*eurostat_totals[[#This Row],[2020 1]]</f>
        <v>475.96333240000001</v>
      </c>
      <c r="AZ292" s="117">
        <f ca="1">VLOOKUP(eurostat_totals[[#This Row],[energy carrier EUCalc]],$AE$11:$BI$24,COLUMN()-COLUMN($AD$29),FALSE)*eurostat_totals[[#This Row],[2020 1]]</f>
        <v>475.96333240000001</v>
      </c>
      <c r="BA292" s="117">
        <f ca="1">VLOOKUP(eurostat_totals[[#This Row],[energy carrier EUCalc]],$AE$11:$BI$24,COLUMN()-COLUMN($AD$29),FALSE)*eurostat_totals[[#This Row],[2020 1]]</f>
        <v>475.96333240000001</v>
      </c>
      <c r="BB292" s="117">
        <f ca="1">VLOOKUP(eurostat_totals[[#This Row],[energy carrier EUCalc]],$AE$11:$BI$24,COLUMN()-COLUMN($AD$29),FALSE)*eurostat_totals[[#This Row],[2020 1]]</f>
        <v>475.96333240000001</v>
      </c>
      <c r="BC292" s="117">
        <f>VLOOKUP(eurostat_totals[[#This Row],[energy carrier EUCalc]],$AE$11:$BI$24,COLUMN()-COLUMN($AD$29),FALSE)*eurostat_totals[[#This Row],[2020 1]]</f>
        <v>475.96333240000001</v>
      </c>
      <c r="BD292" s="117">
        <f ca="1">VLOOKUP(eurostat_totals[[#This Row],[energy carrier EUCalc]],$AE$11:$BI$24,COLUMN()-COLUMN($AD$29),FALSE)*eurostat_totals[[#This Row],[2020 1]]</f>
        <v>475.96333240000001</v>
      </c>
      <c r="BE292" s="117">
        <f ca="1">VLOOKUP(eurostat_totals[[#This Row],[energy carrier EUCalc]],$AE$11:$BI$24,COLUMN()-COLUMN($AD$29),FALSE)*eurostat_totals[[#This Row],[2020 1]]</f>
        <v>475.96333240000001</v>
      </c>
      <c r="BF292" s="117">
        <f ca="1">VLOOKUP(eurostat_totals[[#This Row],[energy carrier EUCalc]],$AE$11:$BI$24,COLUMN()-COLUMN($AD$29),FALSE)*eurostat_totals[[#This Row],[2020 1]]</f>
        <v>475.96333240000001</v>
      </c>
      <c r="BG292" s="117">
        <f ca="1">VLOOKUP(eurostat_totals[[#This Row],[energy carrier EUCalc]],$AE$11:$BI$24,COLUMN()-COLUMN($AD$29),FALSE)*eurostat_totals[[#This Row],[2020 1]]</f>
        <v>475.96333240000001</v>
      </c>
      <c r="BH292" s="117">
        <f ca="1">VLOOKUP(eurostat_totals[[#This Row],[energy carrier EUCalc]],$AE$11:$BI$24,COLUMN()-COLUMN($AD$29),FALSE)*eurostat_totals[[#This Row],[2020 1]]</f>
        <v>475.96333240000001</v>
      </c>
      <c r="BI292" s="117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117" t="str">
        <f t="shared" si="133"/>
        <v>liquid-bioItaly</v>
      </c>
      <c r="B293" s="6" t="s">
        <v>76</v>
      </c>
      <c r="C293" t="s">
        <v>5</v>
      </c>
      <c r="D293" s="120">
        <v>7187.5028200000006</v>
      </c>
      <c r="E293" s="120">
        <v>8243.6114900000011</v>
      </c>
      <c r="F293" s="120">
        <v>9772.2237999999998</v>
      </c>
      <c r="G293" s="120">
        <v>9125.0026700000017</v>
      </c>
      <c r="H293" s="120">
        <v>10970.555740000002</v>
      </c>
      <c r="I293" s="120">
        <v>10916.3832</v>
      </c>
      <c r="J293" s="120">
        <v>10680.55006</v>
      </c>
      <c r="K293" s="120">
        <v>11855.00561</v>
      </c>
      <c r="L293" s="120">
        <v>12228.886849999999</v>
      </c>
      <c r="M293" s="120">
        <v>13031.67086</v>
      </c>
      <c r="N293" s="120">
        <v>15014.504450000002</v>
      </c>
      <c r="O293" s="120">
        <v>15609.227760000002</v>
      </c>
      <c r="P293" s="120">
        <v>25276.50244</v>
      </c>
      <c r="Q293" s="120">
        <v>40775.059119999998</v>
      </c>
      <c r="R293" s="120">
        <v>26291.836329999998</v>
      </c>
      <c r="S293" s="120">
        <v>45691.22294</v>
      </c>
      <c r="T293" s="120">
        <v>55409.437020000012</v>
      </c>
      <c r="U293" s="120">
        <v>76698.442770000009</v>
      </c>
      <c r="V293" s="120">
        <v>89886.723210000011</v>
      </c>
      <c r="W293" s="120">
        <v>86631.39317000001</v>
      </c>
      <c r="X293" s="120">
        <v>84474.272400000002</v>
      </c>
      <c r="Y293" s="120">
        <v>54741.502860000001</v>
      </c>
      <c r="Z293" s="120">
        <v>78546.996380000011</v>
      </c>
      <c r="AA293" s="120">
        <v>78601.889980000007</v>
      </c>
      <c r="AB293" s="120">
        <v>67556.948759999999</v>
      </c>
      <c r="AC293" s="120">
        <v>76000.445060000013</v>
      </c>
      <c r="AD293" s="120">
        <v>73528.058250000002</v>
      </c>
      <c r="AE293" s="120">
        <v>81577.83253</v>
      </c>
      <c r="AF293" s="120">
        <f t="shared" si="130"/>
        <v>82183.999759999992</v>
      </c>
      <c r="AG293" s="120">
        <f t="shared" si="131"/>
        <v>82900.421715999983</v>
      </c>
      <c r="AH293" s="120">
        <f t="shared" si="132"/>
        <v>85969.116307199976</v>
      </c>
      <c r="AI293" s="120">
        <f ca="1">VLOOKUP(eurostat_totals[[#This Row],[energy carrier EUCalc]],$AE$11:$BI$24,COLUMN()-COLUMN($AD$29),FALSE)*eurostat_totals[[#This Row],[2020 1]]</f>
        <v>85969.116307199976</v>
      </c>
      <c r="AJ293" s="120">
        <f ca="1">VLOOKUP(eurostat_totals[[#This Row],[energy carrier EUCalc]],$AE$11:$BI$24,COLUMN()-COLUMN($AD$29),FALSE)*eurostat_totals[[#This Row],[2020 1]]</f>
        <v>85969.116307199976</v>
      </c>
      <c r="AK293" s="120">
        <f ca="1">VLOOKUP(eurostat_totals[[#This Row],[energy carrier EUCalc]],$AE$11:$BI$24,COLUMN()-COLUMN($AD$29),FALSE)*eurostat_totals[[#This Row],[2020 1]]</f>
        <v>85969.116307199976</v>
      </c>
      <c r="AL293" s="120">
        <f ca="1">VLOOKUP(eurostat_totals[[#This Row],[energy carrier EUCalc]],$AE$11:$BI$24,COLUMN()-COLUMN($AD$29),FALSE)*eurostat_totals[[#This Row],[2020 1]]</f>
        <v>85969.116307199976</v>
      </c>
      <c r="AM293" s="120">
        <f ca="1">VLOOKUP(eurostat_totals[[#This Row],[energy carrier EUCalc]],$AE$11:$BI$24,COLUMN()-COLUMN($AD$29),FALSE)*eurostat_totals[[#This Row],[2020 1]]</f>
        <v>85969.116307199976</v>
      </c>
      <c r="AN293" s="120">
        <f ca="1">VLOOKUP(eurostat_totals[[#This Row],[energy carrier EUCalc]],$AE$11:$BI$24,COLUMN()-COLUMN($AD$29),FALSE)*eurostat_totals[[#This Row],[2020 1]]</f>
        <v>85969.116307199976</v>
      </c>
      <c r="AO293" s="120">
        <f>VLOOKUP(eurostat_totals[[#This Row],[energy carrier EUCalc]],$AE$11:$BI$24,COLUMN()-COLUMN($AD$29),FALSE)*eurostat_totals[[#This Row],[2020 1]]</f>
        <v>85969.116307199976</v>
      </c>
      <c r="AP293" s="120">
        <f ca="1">VLOOKUP(eurostat_totals[[#This Row],[energy carrier EUCalc]],$AE$11:$BI$24,COLUMN()-COLUMN($AD$29),FALSE)*eurostat_totals[[#This Row],[2020 1]]</f>
        <v>85969.116307199976</v>
      </c>
      <c r="AQ293" s="120">
        <f ca="1">VLOOKUP(eurostat_totals[[#This Row],[energy carrier EUCalc]],$AE$11:$BI$24,COLUMN()-COLUMN($AD$29),FALSE)*eurostat_totals[[#This Row],[2020 1]]</f>
        <v>85969.116307199976</v>
      </c>
      <c r="AR293" s="117">
        <f ca="1">VLOOKUP(eurostat_totals[[#This Row],[energy carrier EUCalc]],$AE$11:$BI$24,COLUMN()-COLUMN($AD$29),FALSE)*eurostat_totals[[#This Row],[2020 1]]</f>
        <v>85969.116307199976</v>
      </c>
      <c r="AS293" s="117">
        <f ca="1">VLOOKUP(eurostat_totals[[#This Row],[energy carrier EUCalc]],$AE$11:$BI$24,COLUMN()-COLUMN($AD$29),FALSE)*eurostat_totals[[#This Row],[2020 1]]</f>
        <v>85969.116307199976</v>
      </c>
      <c r="AT293" s="117">
        <f ca="1">VLOOKUP(eurostat_totals[[#This Row],[energy carrier EUCalc]],$AE$11:$BI$24,COLUMN()-COLUMN($AD$29),FALSE)*eurostat_totals[[#This Row],[2020 1]]</f>
        <v>85969.116307199976</v>
      </c>
      <c r="AU293" s="117">
        <f ca="1">VLOOKUP(eurostat_totals[[#This Row],[energy carrier EUCalc]],$AE$11:$BI$24,COLUMN()-COLUMN($AD$29),FALSE)*eurostat_totals[[#This Row],[2020 1]]</f>
        <v>85969.116307199976</v>
      </c>
      <c r="AV293" s="117">
        <f>VLOOKUP(eurostat_totals[[#This Row],[energy carrier EUCalc]],$AE$11:$BI$24,COLUMN()-COLUMN($AD$29),FALSE)*eurostat_totals[[#This Row],[2020 1]]</f>
        <v>85969.116307199976</v>
      </c>
      <c r="AW293" s="117">
        <f ca="1">VLOOKUP(eurostat_totals[[#This Row],[energy carrier EUCalc]],$AE$11:$BI$24,COLUMN()-COLUMN($AD$29),FALSE)*eurostat_totals[[#This Row],[2020 1]]</f>
        <v>85969.116307199976</v>
      </c>
      <c r="AX293" s="117">
        <f ca="1">VLOOKUP(eurostat_totals[[#This Row],[energy carrier EUCalc]],$AE$11:$BI$24,COLUMN()-COLUMN($AD$29),FALSE)*eurostat_totals[[#This Row],[2020 1]]</f>
        <v>85969.116307199976</v>
      </c>
      <c r="AY293" s="117">
        <f ca="1">VLOOKUP(eurostat_totals[[#This Row],[energy carrier EUCalc]],$AE$11:$BI$24,COLUMN()-COLUMN($AD$29),FALSE)*eurostat_totals[[#This Row],[2020 1]]</f>
        <v>85969.116307199976</v>
      </c>
      <c r="AZ293" s="117">
        <f ca="1">VLOOKUP(eurostat_totals[[#This Row],[energy carrier EUCalc]],$AE$11:$BI$24,COLUMN()-COLUMN($AD$29),FALSE)*eurostat_totals[[#This Row],[2020 1]]</f>
        <v>85969.116307199976</v>
      </c>
      <c r="BA293" s="117">
        <f ca="1">VLOOKUP(eurostat_totals[[#This Row],[energy carrier EUCalc]],$AE$11:$BI$24,COLUMN()-COLUMN($AD$29),FALSE)*eurostat_totals[[#This Row],[2020 1]]</f>
        <v>85969.116307199976</v>
      </c>
      <c r="BB293" s="117">
        <f ca="1">VLOOKUP(eurostat_totals[[#This Row],[energy carrier EUCalc]],$AE$11:$BI$24,COLUMN()-COLUMN($AD$29),FALSE)*eurostat_totals[[#This Row],[2020 1]]</f>
        <v>85969.116307199976</v>
      </c>
      <c r="BC293" s="117">
        <f>VLOOKUP(eurostat_totals[[#This Row],[energy carrier EUCalc]],$AE$11:$BI$24,COLUMN()-COLUMN($AD$29),FALSE)*eurostat_totals[[#This Row],[2020 1]]</f>
        <v>85969.116307199976</v>
      </c>
      <c r="BD293" s="117">
        <f ca="1">VLOOKUP(eurostat_totals[[#This Row],[energy carrier EUCalc]],$AE$11:$BI$24,COLUMN()-COLUMN($AD$29),FALSE)*eurostat_totals[[#This Row],[2020 1]]</f>
        <v>85969.116307199976</v>
      </c>
      <c r="BE293" s="117">
        <f ca="1">VLOOKUP(eurostat_totals[[#This Row],[energy carrier EUCalc]],$AE$11:$BI$24,COLUMN()-COLUMN($AD$29),FALSE)*eurostat_totals[[#This Row],[2020 1]]</f>
        <v>85969.116307199976</v>
      </c>
      <c r="BF293" s="117">
        <f ca="1">VLOOKUP(eurostat_totals[[#This Row],[energy carrier EUCalc]],$AE$11:$BI$24,COLUMN()-COLUMN($AD$29),FALSE)*eurostat_totals[[#This Row],[2020 1]]</f>
        <v>85969.116307199976</v>
      </c>
      <c r="BG293" s="117">
        <f ca="1">VLOOKUP(eurostat_totals[[#This Row],[energy carrier EUCalc]],$AE$11:$BI$24,COLUMN()-COLUMN($AD$29),FALSE)*eurostat_totals[[#This Row],[2020 1]]</f>
        <v>85969.116307199976</v>
      </c>
      <c r="BH293" s="117">
        <f ca="1">VLOOKUP(eurostat_totals[[#This Row],[energy carrier EUCalc]],$AE$11:$BI$24,COLUMN()-COLUMN($AD$29),FALSE)*eurostat_totals[[#This Row],[2020 1]]</f>
        <v>85969.116307199976</v>
      </c>
      <c r="BI293" s="117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117" t="str">
        <f t="shared" si="133"/>
        <v>liquid-bioLatvia</v>
      </c>
      <c r="B294" s="6" t="s">
        <v>76</v>
      </c>
      <c r="C294" t="s">
        <v>23</v>
      </c>
      <c r="D294" s="120">
        <v>5558.3375299999998</v>
      </c>
      <c r="E294" s="120">
        <v>6852.5006699999994</v>
      </c>
      <c r="F294" s="120">
        <v>6755.552990000001</v>
      </c>
      <c r="G294" s="120">
        <v>7332.2265400000006</v>
      </c>
      <c r="H294" s="120">
        <v>7444.4444100000001</v>
      </c>
      <c r="I294" s="120">
        <v>8334.1626700000015</v>
      </c>
      <c r="J294" s="120">
        <v>8708.0555400000012</v>
      </c>
      <c r="K294" s="120">
        <v>8258.335070000001</v>
      </c>
      <c r="L294" s="120">
        <v>8331.6622200000002</v>
      </c>
      <c r="M294" s="120">
        <v>8071.6619400000009</v>
      </c>
      <c r="N294" s="120">
        <v>7841.1088200000013</v>
      </c>
      <c r="O294" s="120">
        <v>8477.5024200000007</v>
      </c>
      <c r="P294" s="120">
        <v>8355.0036299999992</v>
      </c>
      <c r="Q294" s="120">
        <v>8847.2201200000018</v>
      </c>
      <c r="R294" s="120">
        <v>8909.1615000000002</v>
      </c>
      <c r="S294" s="120">
        <v>8953.89048</v>
      </c>
      <c r="T294" s="120">
        <v>8665.2804000000015</v>
      </c>
      <c r="U294" s="120">
        <v>8449.43923</v>
      </c>
      <c r="V294" s="120">
        <v>8379.9964999999993</v>
      </c>
      <c r="W294" s="120">
        <v>9351.9388600000002</v>
      </c>
      <c r="X294" s="120">
        <v>6954.4492500000006</v>
      </c>
      <c r="Y294" s="120">
        <v>7262.2255700000005</v>
      </c>
      <c r="Z294" s="120">
        <v>7728.8909500000009</v>
      </c>
      <c r="AA294" s="120">
        <v>6720.8374400000012</v>
      </c>
      <c r="AB294" s="120">
        <v>6605.56088</v>
      </c>
      <c r="AC294" s="120">
        <v>5330.5523500000008</v>
      </c>
      <c r="AD294" s="120">
        <v>5238.6055700000006</v>
      </c>
      <c r="AE294" s="120">
        <v>5877.3600600000009</v>
      </c>
      <c r="AF294" s="120">
        <f t="shared" si="130"/>
        <v>5507.0538820000011</v>
      </c>
      <c r="AG294" s="120">
        <f t="shared" si="131"/>
        <v>5264.2971704000011</v>
      </c>
      <c r="AH294" s="120">
        <f t="shared" si="132"/>
        <v>4996.0444284800014</v>
      </c>
      <c r="AI294" s="120">
        <f ca="1">VLOOKUP(eurostat_totals[[#This Row],[energy carrier EUCalc]],$AE$11:$BI$24,COLUMN()-COLUMN($AD$29),FALSE)*eurostat_totals[[#This Row],[2020 1]]</f>
        <v>4996.0444284800014</v>
      </c>
      <c r="AJ294" s="120">
        <f ca="1">VLOOKUP(eurostat_totals[[#This Row],[energy carrier EUCalc]],$AE$11:$BI$24,COLUMN()-COLUMN($AD$29),FALSE)*eurostat_totals[[#This Row],[2020 1]]</f>
        <v>4996.0444284800014</v>
      </c>
      <c r="AK294" s="120">
        <f ca="1">VLOOKUP(eurostat_totals[[#This Row],[energy carrier EUCalc]],$AE$11:$BI$24,COLUMN()-COLUMN($AD$29),FALSE)*eurostat_totals[[#This Row],[2020 1]]</f>
        <v>4996.0444284800014</v>
      </c>
      <c r="AL294" s="120">
        <f ca="1">VLOOKUP(eurostat_totals[[#This Row],[energy carrier EUCalc]],$AE$11:$BI$24,COLUMN()-COLUMN($AD$29),FALSE)*eurostat_totals[[#This Row],[2020 1]]</f>
        <v>4996.0444284800014</v>
      </c>
      <c r="AM294" s="120">
        <f ca="1">VLOOKUP(eurostat_totals[[#This Row],[energy carrier EUCalc]],$AE$11:$BI$24,COLUMN()-COLUMN($AD$29),FALSE)*eurostat_totals[[#This Row],[2020 1]]</f>
        <v>4996.0444284800014</v>
      </c>
      <c r="AN294" s="120">
        <f ca="1">VLOOKUP(eurostat_totals[[#This Row],[energy carrier EUCalc]],$AE$11:$BI$24,COLUMN()-COLUMN($AD$29),FALSE)*eurostat_totals[[#This Row],[2020 1]]</f>
        <v>4996.0444284800014</v>
      </c>
      <c r="AO294" s="120">
        <f>VLOOKUP(eurostat_totals[[#This Row],[energy carrier EUCalc]],$AE$11:$BI$24,COLUMN()-COLUMN($AD$29),FALSE)*eurostat_totals[[#This Row],[2020 1]]</f>
        <v>4996.0444284800014</v>
      </c>
      <c r="AP294" s="120">
        <f ca="1">VLOOKUP(eurostat_totals[[#This Row],[energy carrier EUCalc]],$AE$11:$BI$24,COLUMN()-COLUMN($AD$29),FALSE)*eurostat_totals[[#This Row],[2020 1]]</f>
        <v>4996.0444284800014</v>
      </c>
      <c r="AQ294" s="120">
        <f ca="1">VLOOKUP(eurostat_totals[[#This Row],[energy carrier EUCalc]],$AE$11:$BI$24,COLUMN()-COLUMN($AD$29),FALSE)*eurostat_totals[[#This Row],[2020 1]]</f>
        <v>4996.0444284800014</v>
      </c>
      <c r="AR294" s="117">
        <f ca="1">VLOOKUP(eurostat_totals[[#This Row],[energy carrier EUCalc]],$AE$11:$BI$24,COLUMN()-COLUMN($AD$29),FALSE)*eurostat_totals[[#This Row],[2020 1]]</f>
        <v>4996.0444284800014</v>
      </c>
      <c r="AS294" s="117">
        <f ca="1">VLOOKUP(eurostat_totals[[#This Row],[energy carrier EUCalc]],$AE$11:$BI$24,COLUMN()-COLUMN($AD$29),FALSE)*eurostat_totals[[#This Row],[2020 1]]</f>
        <v>4996.0444284800014</v>
      </c>
      <c r="AT294" s="117">
        <f ca="1">VLOOKUP(eurostat_totals[[#This Row],[energy carrier EUCalc]],$AE$11:$BI$24,COLUMN()-COLUMN($AD$29),FALSE)*eurostat_totals[[#This Row],[2020 1]]</f>
        <v>4996.0444284800014</v>
      </c>
      <c r="AU294" s="117">
        <f ca="1">VLOOKUP(eurostat_totals[[#This Row],[energy carrier EUCalc]],$AE$11:$BI$24,COLUMN()-COLUMN($AD$29),FALSE)*eurostat_totals[[#This Row],[2020 1]]</f>
        <v>4996.0444284800014</v>
      </c>
      <c r="AV294" s="117">
        <f>VLOOKUP(eurostat_totals[[#This Row],[energy carrier EUCalc]],$AE$11:$BI$24,COLUMN()-COLUMN($AD$29),FALSE)*eurostat_totals[[#This Row],[2020 1]]</f>
        <v>4996.0444284800014</v>
      </c>
      <c r="AW294" s="117">
        <f ca="1">VLOOKUP(eurostat_totals[[#This Row],[energy carrier EUCalc]],$AE$11:$BI$24,COLUMN()-COLUMN($AD$29),FALSE)*eurostat_totals[[#This Row],[2020 1]]</f>
        <v>4996.0444284800014</v>
      </c>
      <c r="AX294" s="117">
        <f ca="1">VLOOKUP(eurostat_totals[[#This Row],[energy carrier EUCalc]],$AE$11:$BI$24,COLUMN()-COLUMN($AD$29),FALSE)*eurostat_totals[[#This Row],[2020 1]]</f>
        <v>4996.0444284800014</v>
      </c>
      <c r="AY294" s="117">
        <f ca="1">VLOOKUP(eurostat_totals[[#This Row],[energy carrier EUCalc]],$AE$11:$BI$24,COLUMN()-COLUMN($AD$29),FALSE)*eurostat_totals[[#This Row],[2020 1]]</f>
        <v>4996.0444284800014</v>
      </c>
      <c r="AZ294" s="117">
        <f ca="1">VLOOKUP(eurostat_totals[[#This Row],[energy carrier EUCalc]],$AE$11:$BI$24,COLUMN()-COLUMN($AD$29),FALSE)*eurostat_totals[[#This Row],[2020 1]]</f>
        <v>4996.0444284800014</v>
      </c>
      <c r="BA294" s="117">
        <f ca="1">VLOOKUP(eurostat_totals[[#This Row],[energy carrier EUCalc]],$AE$11:$BI$24,COLUMN()-COLUMN($AD$29),FALSE)*eurostat_totals[[#This Row],[2020 1]]</f>
        <v>4996.0444284800014</v>
      </c>
      <c r="BB294" s="117">
        <f ca="1">VLOOKUP(eurostat_totals[[#This Row],[energy carrier EUCalc]],$AE$11:$BI$24,COLUMN()-COLUMN($AD$29),FALSE)*eurostat_totals[[#This Row],[2020 1]]</f>
        <v>4996.0444284800014</v>
      </c>
      <c r="BC294" s="117">
        <f>VLOOKUP(eurostat_totals[[#This Row],[energy carrier EUCalc]],$AE$11:$BI$24,COLUMN()-COLUMN($AD$29),FALSE)*eurostat_totals[[#This Row],[2020 1]]</f>
        <v>4996.0444284800014</v>
      </c>
      <c r="BD294" s="117">
        <f ca="1">VLOOKUP(eurostat_totals[[#This Row],[energy carrier EUCalc]],$AE$11:$BI$24,COLUMN()-COLUMN($AD$29),FALSE)*eurostat_totals[[#This Row],[2020 1]]</f>
        <v>4996.0444284800014</v>
      </c>
      <c r="BE294" s="117">
        <f ca="1">VLOOKUP(eurostat_totals[[#This Row],[energy carrier EUCalc]],$AE$11:$BI$24,COLUMN()-COLUMN($AD$29),FALSE)*eurostat_totals[[#This Row],[2020 1]]</f>
        <v>4996.0444284800014</v>
      </c>
      <c r="BF294" s="117">
        <f ca="1">VLOOKUP(eurostat_totals[[#This Row],[energy carrier EUCalc]],$AE$11:$BI$24,COLUMN()-COLUMN($AD$29),FALSE)*eurostat_totals[[#This Row],[2020 1]]</f>
        <v>4996.0444284800014</v>
      </c>
      <c r="BG294" s="117">
        <f ca="1">VLOOKUP(eurostat_totals[[#This Row],[energy carrier EUCalc]],$AE$11:$BI$24,COLUMN()-COLUMN($AD$29),FALSE)*eurostat_totals[[#This Row],[2020 1]]</f>
        <v>4996.0444284800014</v>
      </c>
      <c r="BH294" s="117">
        <f ca="1">VLOOKUP(eurostat_totals[[#This Row],[energy carrier EUCalc]],$AE$11:$BI$24,COLUMN()-COLUMN($AD$29),FALSE)*eurostat_totals[[#This Row],[2020 1]]</f>
        <v>4996.0444284800014</v>
      </c>
      <c r="BI294" s="117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117" t="str">
        <f t="shared" si="133"/>
        <v>liquid-bioLithuania</v>
      </c>
      <c r="B295" s="6" t="s">
        <v>76</v>
      </c>
      <c r="C295" t="s">
        <v>24</v>
      </c>
      <c r="D295" s="120">
        <v>2499.7173100000005</v>
      </c>
      <c r="E295" s="120">
        <v>2499.7173100000005</v>
      </c>
      <c r="F295" s="120">
        <v>2569.71828</v>
      </c>
      <c r="G295" s="120">
        <v>4197.4996000000001</v>
      </c>
      <c r="H295" s="120">
        <v>4220.8293800000001</v>
      </c>
      <c r="I295" s="120">
        <v>4604.7240500000007</v>
      </c>
      <c r="J295" s="120">
        <v>4964.9981900000002</v>
      </c>
      <c r="K295" s="120">
        <v>5069.44722</v>
      </c>
      <c r="L295" s="120">
        <v>5476.6716700000006</v>
      </c>
      <c r="M295" s="120">
        <v>5744.1616700000004</v>
      </c>
      <c r="N295" s="120">
        <v>6124.7185300000001</v>
      </c>
      <c r="O295" s="120">
        <v>6260.8360500000008</v>
      </c>
      <c r="P295" s="120">
        <v>6141.6634400000003</v>
      </c>
      <c r="Q295" s="120">
        <v>6197.4990700000008</v>
      </c>
      <c r="R295" s="120">
        <v>6301.1107400000001</v>
      </c>
      <c r="S295" s="120">
        <v>6461.3837699999995</v>
      </c>
      <c r="T295" s="120">
        <v>6677.5040600000011</v>
      </c>
      <c r="U295" s="120">
        <v>6423.3304100000005</v>
      </c>
      <c r="V295" s="120">
        <v>6664.7226900000005</v>
      </c>
      <c r="W295" s="120">
        <v>6793.60635</v>
      </c>
      <c r="X295" s="120">
        <v>6673.3288900000007</v>
      </c>
      <c r="Y295" s="120">
        <v>6491.3891700000004</v>
      </c>
      <c r="Z295" s="120">
        <v>6518.6150000000007</v>
      </c>
      <c r="AA295" s="120">
        <v>6276.3853600000011</v>
      </c>
      <c r="AB295" s="120">
        <v>5911.3894400000008</v>
      </c>
      <c r="AC295" s="120">
        <v>5706.3874300000007</v>
      </c>
      <c r="AD295" s="120">
        <v>5627.7802600000005</v>
      </c>
      <c r="AE295" s="120">
        <v>5468.3329600000006</v>
      </c>
      <c r="AF295" s="120">
        <f t="shared" si="130"/>
        <v>5258.2765520000003</v>
      </c>
      <c r="AG295" s="120">
        <f t="shared" si="131"/>
        <v>5054.6547903999999</v>
      </c>
      <c r="AH295" s="120">
        <f t="shared" si="132"/>
        <v>4883.3078604799994</v>
      </c>
      <c r="AI295" s="120">
        <f ca="1">VLOOKUP(eurostat_totals[[#This Row],[energy carrier EUCalc]],$AE$11:$BI$24,COLUMN()-COLUMN($AD$29),FALSE)*eurostat_totals[[#This Row],[2020 1]]</f>
        <v>4883.3078604799994</v>
      </c>
      <c r="AJ295" s="120">
        <f ca="1">VLOOKUP(eurostat_totals[[#This Row],[energy carrier EUCalc]],$AE$11:$BI$24,COLUMN()-COLUMN($AD$29),FALSE)*eurostat_totals[[#This Row],[2020 1]]</f>
        <v>4883.3078604799994</v>
      </c>
      <c r="AK295" s="120">
        <f ca="1">VLOOKUP(eurostat_totals[[#This Row],[energy carrier EUCalc]],$AE$11:$BI$24,COLUMN()-COLUMN($AD$29),FALSE)*eurostat_totals[[#This Row],[2020 1]]</f>
        <v>4883.3078604799994</v>
      </c>
      <c r="AL295" s="120">
        <f ca="1">VLOOKUP(eurostat_totals[[#This Row],[energy carrier EUCalc]],$AE$11:$BI$24,COLUMN()-COLUMN($AD$29),FALSE)*eurostat_totals[[#This Row],[2020 1]]</f>
        <v>4883.3078604799994</v>
      </c>
      <c r="AM295" s="120">
        <f ca="1">VLOOKUP(eurostat_totals[[#This Row],[energy carrier EUCalc]],$AE$11:$BI$24,COLUMN()-COLUMN($AD$29),FALSE)*eurostat_totals[[#This Row],[2020 1]]</f>
        <v>4883.3078604799994</v>
      </c>
      <c r="AN295" s="120">
        <f ca="1">VLOOKUP(eurostat_totals[[#This Row],[energy carrier EUCalc]],$AE$11:$BI$24,COLUMN()-COLUMN($AD$29),FALSE)*eurostat_totals[[#This Row],[2020 1]]</f>
        <v>4883.3078604799994</v>
      </c>
      <c r="AO295" s="120">
        <f>VLOOKUP(eurostat_totals[[#This Row],[energy carrier EUCalc]],$AE$11:$BI$24,COLUMN()-COLUMN($AD$29),FALSE)*eurostat_totals[[#This Row],[2020 1]]</f>
        <v>4883.3078604799994</v>
      </c>
      <c r="AP295" s="120">
        <f ca="1">VLOOKUP(eurostat_totals[[#This Row],[energy carrier EUCalc]],$AE$11:$BI$24,COLUMN()-COLUMN($AD$29),FALSE)*eurostat_totals[[#This Row],[2020 1]]</f>
        <v>4883.3078604799994</v>
      </c>
      <c r="AQ295" s="120">
        <f ca="1">VLOOKUP(eurostat_totals[[#This Row],[energy carrier EUCalc]],$AE$11:$BI$24,COLUMN()-COLUMN($AD$29),FALSE)*eurostat_totals[[#This Row],[2020 1]]</f>
        <v>4883.3078604799994</v>
      </c>
      <c r="AR295" s="117">
        <f ca="1">VLOOKUP(eurostat_totals[[#This Row],[energy carrier EUCalc]],$AE$11:$BI$24,COLUMN()-COLUMN($AD$29),FALSE)*eurostat_totals[[#This Row],[2020 1]]</f>
        <v>4883.3078604799994</v>
      </c>
      <c r="AS295" s="117">
        <f ca="1">VLOOKUP(eurostat_totals[[#This Row],[energy carrier EUCalc]],$AE$11:$BI$24,COLUMN()-COLUMN($AD$29),FALSE)*eurostat_totals[[#This Row],[2020 1]]</f>
        <v>4883.3078604799994</v>
      </c>
      <c r="AT295" s="117">
        <f ca="1">VLOOKUP(eurostat_totals[[#This Row],[energy carrier EUCalc]],$AE$11:$BI$24,COLUMN()-COLUMN($AD$29),FALSE)*eurostat_totals[[#This Row],[2020 1]]</f>
        <v>4883.3078604799994</v>
      </c>
      <c r="AU295" s="117">
        <f ca="1">VLOOKUP(eurostat_totals[[#This Row],[energy carrier EUCalc]],$AE$11:$BI$24,COLUMN()-COLUMN($AD$29),FALSE)*eurostat_totals[[#This Row],[2020 1]]</f>
        <v>4883.3078604799994</v>
      </c>
      <c r="AV295" s="117">
        <f>VLOOKUP(eurostat_totals[[#This Row],[energy carrier EUCalc]],$AE$11:$BI$24,COLUMN()-COLUMN($AD$29),FALSE)*eurostat_totals[[#This Row],[2020 1]]</f>
        <v>4883.3078604799994</v>
      </c>
      <c r="AW295" s="117">
        <f ca="1">VLOOKUP(eurostat_totals[[#This Row],[energy carrier EUCalc]],$AE$11:$BI$24,COLUMN()-COLUMN($AD$29),FALSE)*eurostat_totals[[#This Row],[2020 1]]</f>
        <v>4883.3078604799994</v>
      </c>
      <c r="AX295" s="117">
        <f ca="1">VLOOKUP(eurostat_totals[[#This Row],[energy carrier EUCalc]],$AE$11:$BI$24,COLUMN()-COLUMN($AD$29),FALSE)*eurostat_totals[[#This Row],[2020 1]]</f>
        <v>4883.3078604799994</v>
      </c>
      <c r="AY295" s="117">
        <f ca="1">VLOOKUP(eurostat_totals[[#This Row],[energy carrier EUCalc]],$AE$11:$BI$24,COLUMN()-COLUMN($AD$29),FALSE)*eurostat_totals[[#This Row],[2020 1]]</f>
        <v>4883.3078604799994</v>
      </c>
      <c r="AZ295" s="117">
        <f ca="1">VLOOKUP(eurostat_totals[[#This Row],[energy carrier EUCalc]],$AE$11:$BI$24,COLUMN()-COLUMN($AD$29),FALSE)*eurostat_totals[[#This Row],[2020 1]]</f>
        <v>4883.3078604799994</v>
      </c>
      <c r="BA295" s="117">
        <f ca="1">VLOOKUP(eurostat_totals[[#This Row],[energy carrier EUCalc]],$AE$11:$BI$24,COLUMN()-COLUMN($AD$29),FALSE)*eurostat_totals[[#This Row],[2020 1]]</f>
        <v>4883.3078604799994</v>
      </c>
      <c r="BB295" s="117">
        <f ca="1">VLOOKUP(eurostat_totals[[#This Row],[energy carrier EUCalc]],$AE$11:$BI$24,COLUMN()-COLUMN($AD$29),FALSE)*eurostat_totals[[#This Row],[2020 1]]</f>
        <v>4883.3078604799994</v>
      </c>
      <c r="BC295" s="117">
        <f>VLOOKUP(eurostat_totals[[#This Row],[energy carrier EUCalc]],$AE$11:$BI$24,COLUMN()-COLUMN($AD$29),FALSE)*eurostat_totals[[#This Row],[2020 1]]</f>
        <v>4883.3078604799994</v>
      </c>
      <c r="BD295" s="117">
        <f ca="1">VLOOKUP(eurostat_totals[[#This Row],[energy carrier EUCalc]],$AE$11:$BI$24,COLUMN()-COLUMN($AD$29),FALSE)*eurostat_totals[[#This Row],[2020 1]]</f>
        <v>4883.3078604799994</v>
      </c>
      <c r="BE295" s="117">
        <f ca="1">VLOOKUP(eurostat_totals[[#This Row],[energy carrier EUCalc]],$AE$11:$BI$24,COLUMN()-COLUMN($AD$29),FALSE)*eurostat_totals[[#This Row],[2020 1]]</f>
        <v>4883.3078604799994</v>
      </c>
      <c r="BF295" s="117">
        <f ca="1">VLOOKUP(eurostat_totals[[#This Row],[energy carrier EUCalc]],$AE$11:$BI$24,COLUMN()-COLUMN($AD$29),FALSE)*eurostat_totals[[#This Row],[2020 1]]</f>
        <v>4883.3078604799994</v>
      </c>
      <c r="BG295" s="117">
        <f ca="1">VLOOKUP(eurostat_totals[[#This Row],[energy carrier EUCalc]],$AE$11:$BI$24,COLUMN()-COLUMN($AD$29),FALSE)*eurostat_totals[[#This Row],[2020 1]]</f>
        <v>4883.3078604799994</v>
      </c>
      <c r="BH295" s="117">
        <f ca="1">VLOOKUP(eurostat_totals[[#This Row],[energy carrier EUCalc]],$AE$11:$BI$24,COLUMN()-COLUMN($AD$29),FALSE)*eurostat_totals[[#This Row],[2020 1]]</f>
        <v>4883.3078604799994</v>
      </c>
      <c r="BI295" s="117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117" t="str">
        <f t="shared" si="133"/>
        <v>liquid-bioLuxembourg</v>
      </c>
      <c r="B296" s="6" t="s">
        <v>76</v>
      </c>
      <c r="C296" t="s">
        <v>27</v>
      </c>
      <c r="D296" s="120">
        <v>0</v>
      </c>
      <c r="E296" s="120">
        <v>0</v>
      </c>
      <c r="F296" s="120">
        <v>179.17178000000001</v>
      </c>
      <c r="G296" s="120">
        <v>179.17178000000001</v>
      </c>
      <c r="H296" s="120">
        <v>179.17178000000001</v>
      </c>
      <c r="I296" s="120">
        <v>179.17178000000001</v>
      </c>
      <c r="J296" s="120">
        <v>179.17178000000001</v>
      </c>
      <c r="K296" s="120">
        <v>179.17178000000001</v>
      </c>
      <c r="L296" s="120">
        <v>179.17178000000001</v>
      </c>
      <c r="M296" s="120">
        <v>179.17178000000001</v>
      </c>
      <c r="N296" s="120">
        <v>175.63626000000002</v>
      </c>
      <c r="O296" s="120">
        <v>190.39473000000001</v>
      </c>
      <c r="P296" s="120">
        <v>176.81089</v>
      </c>
      <c r="Q296" s="120">
        <v>181.52104000000003</v>
      </c>
      <c r="R296" s="120">
        <v>194.08143999999999</v>
      </c>
      <c r="S296" s="120">
        <v>186.74290999999999</v>
      </c>
      <c r="T296" s="120">
        <v>188.39437000000004</v>
      </c>
      <c r="U296" s="120">
        <v>170.78655000000001</v>
      </c>
      <c r="V296" s="120">
        <v>190.19702000000001</v>
      </c>
      <c r="W296" s="120">
        <v>214.39904999999999</v>
      </c>
      <c r="X296" s="120">
        <v>226.76174000000003</v>
      </c>
      <c r="Y296" s="120">
        <v>186.95224999999999</v>
      </c>
      <c r="Z296" s="120">
        <v>235.37957000000003</v>
      </c>
      <c r="AA296" s="120">
        <v>262.84962999999999</v>
      </c>
      <c r="AB296" s="120">
        <v>294.05292000000003</v>
      </c>
      <c r="AC296" s="120">
        <v>323.25585000000007</v>
      </c>
      <c r="AD296" s="120">
        <v>365.53090000000003</v>
      </c>
      <c r="AE296" s="120">
        <v>384.19704999999999</v>
      </c>
      <c r="AF296" s="120">
        <f t="shared" si="130"/>
        <v>413.96054599999997</v>
      </c>
      <c r="AG296" s="120">
        <f t="shared" si="131"/>
        <v>444.18272919999998</v>
      </c>
      <c r="AH296" s="120">
        <f t="shared" si="132"/>
        <v>474.20869103999996</v>
      </c>
      <c r="AI296" s="120">
        <f ca="1">VLOOKUP(eurostat_totals[[#This Row],[energy carrier EUCalc]],$AE$11:$BI$24,COLUMN()-COLUMN($AD$29),FALSE)*eurostat_totals[[#This Row],[2020 1]]</f>
        <v>474.20869103999996</v>
      </c>
      <c r="AJ296" s="120">
        <f ca="1">VLOOKUP(eurostat_totals[[#This Row],[energy carrier EUCalc]],$AE$11:$BI$24,COLUMN()-COLUMN($AD$29),FALSE)*eurostat_totals[[#This Row],[2020 1]]</f>
        <v>474.20869103999996</v>
      </c>
      <c r="AK296" s="120">
        <f ca="1">VLOOKUP(eurostat_totals[[#This Row],[energy carrier EUCalc]],$AE$11:$BI$24,COLUMN()-COLUMN($AD$29),FALSE)*eurostat_totals[[#This Row],[2020 1]]</f>
        <v>474.20869103999996</v>
      </c>
      <c r="AL296" s="120">
        <f ca="1">VLOOKUP(eurostat_totals[[#This Row],[energy carrier EUCalc]],$AE$11:$BI$24,COLUMN()-COLUMN($AD$29),FALSE)*eurostat_totals[[#This Row],[2020 1]]</f>
        <v>474.20869103999996</v>
      </c>
      <c r="AM296" s="120">
        <f ca="1">VLOOKUP(eurostat_totals[[#This Row],[energy carrier EUCalc]],$AE$11:$BI$24,COLUMN()-COLUMN($AD$29),FALSE)*eurostat_totals[[#This Row],[2020 1]]</f>
        <v>474.20869103999996</v>
      </c>
      <c r="AN296" s="120">
        <f ca="1">VLOOKUP(eurostat_totals[[#This Row],[energy carrier EUCalc]],$AE$11:$BI$24,COLUMN()-COLUMN($AD$29),FALSE)*eurostat_totals[[#This Row],[2020 1]]</f>
        <v>474.20869103999996</v>
      </c>
      <c r="AO296" s="120">
        <f>VLOOKUP(eurostat_totals[[#This Row],[energy carrier EUCalc]],$AE$11:$BI$24,COLUMN()-COLUMN($AD$29),FALSE)*eurostat_totals[[#This Row],[2020 1]]</f>
        <v>474.20869103999996</v>
      </c>
      <c r="AP296" s="120">
        <f ca="1">VLOOKUP(eurostat_totals[[#This Row],[energy carrier EUCalc]],$AE$11:$BI$24,COLUMN()-COLUMN($AD$29),FALSE)*eurostat_totals[[#This Row],[2020 1]]</f>
        <v>474.20869103999996</v>
      </c>
      <c r="AQ296" s="120">
        <f ca="1">VLOOKUP(eurostat_totals[[#This Row],[energy carrier EUCalc]],$AE$11:$BI$24,COLUMN()-COLUMN($AD$29),FALSE)*eurostat_totals[[#This Row],[2020 1]]</f>
        <v>474.20869103999996</v>
      </c>
      <c r="AR296" s="117">
        <f ca="1">VLOOKUP(eurostat_totals[[#This Row],[energy carrier EUCalc]],$AE$11:$BI$24,COLUMN()-COLUMN($AD$29),FALSE)*eurostat_totals[[#This Row],[2020 1]]</f>
        <v>474.20869103999996</v>
      </c>
      <c r="AS296" s="117">
        <f ca="1">VLOOKUP(eurostat_totals[[#This Row],[energy carrier EUCalc]],$AE$11:$BI$24,COLUMN()-COLUMN($AD$29),FALSE)*eurostat_totals[[#This Row],[2020 1]]</f>
        <v>474.20869103999996</v>
      </c>
      <c r="AT296" s="117">
        <f ca="1">VLOOKUP(eurostat_totals[[#This Row],[energy carrier EUCalc]],$AE$11:$BI$24,COLUMN()-COLUMN($AD$29),FALSE)*eurostat_totals[[#This Row],[2020 1]]</f>
        <v>474.20869103999996</v>
      </c>
      <c r="AU296" s="117">
        <f ca="1">VLOOKUP(eurostat_totals[[#This Row],[energy carrier EUCalc]],$AE$11:$BI$24,COLUMN()-COLUMN($AD$29),FALSE)*eurostat_totals[[#This Row],[2020 1]]</f>
        <v>474.20869103999996</v>
      </c>
      <c r="AV296" s="117">
        <f>VLOOKUP(eurostat_totals[[#This Row],[energy carrier EUCalc]],$AE$11:$BI$24,COLUMN()-COLUMN($AD$29),FALSE)*eurostat_totals[[#This Row],[2020 1]]</f>
        <v>474.20869103999996</v>
      </c>
      <c r="AW296" s="117">
        <f ca="1">VLOOKUP(eurostat_totals[[#This Row],[energy carrier EUCalc]],$AE$11:$BI$24,COLUMN()-COLUMN($AD$29),FALSE)*eurostat_totals[[#This Row],[2020 1]]</f>
        <v>474.20869103999996</v>
      </c>
      <c r="AX296" s="117">
        <f ca="1">VLOOKUP(eurostat_totals[[#This Row],[energy carrier EUCalc]],$AE$11:$BI$24,COLUMN()-COLUMN($AD$29),FALSE)*eurostat_totals[[#This Row],[2020 1]]</f>
        <v>474.20869103999996</v>
      </c>
      <c r="AY296" s="117">
        <f ca="1">VLOOKUP(eurostat_totals[[#This Row],[energy carrier EUCalc]],$AE$11:$BI$24,COLUMN()-COLUMN($AD$29),FALSE)*eurostat_totals[[#This Row],[2020 1]]</f>
        <v>474.20869103999996</v>
      </c>
      <c r="AZ296" s="117">
        <f ca="1">VLOOKUP(eurostat_totals[[#This Row],[energy carrier EUCalc]],$AE$11:$BI$24,COLUMN()-COLUMN($AD$29),FALSE)*eurostat_totals[[#This Row],[2020 1]]</f>
        <v>474.20869103999996</v>
      </c>
      <c r="BA296" s="117">
        <f ca="1">VLOOKUP(eurostat_totals[[#This Row],[energy carrier EUCalc]],$AE$11:$BI$24,COLUMN()-COLUMN($AD$29),FALSE)*eurostat_totals[[#This Row],[2020 1]]</f>
        <v>474.20869103999996</v>
      </c>
      <c r="BB296" s="117">
        <f ca="1">VLOOKUP(eurostat_totals[[#This Row],[energy carrier EUCalc]],$AE$11:$BI$24,COLUMN()-COLUMN($AD$29),FALSE)*eurostat_totals[[#This Row],[2020 1]]</f>
        <v>474.20869103999996</v>
      </c>
      <c r="BC296" s="117">
        <f>VLOOKUP(eurostat_totals[[#This Row],[energy carrier EUCalc]],$AE$11:$BI$24,COLUMN()-COLUMN($AD$29),FALSE)*eurostat_totals[[#This Row],[2020 1]]</f>
        <v>474.20869103999996</v>
      </c>
      <c r="BD296" s="117">
        <f ca="1">VLOOKUP(eurostat_totals[[#This Row],[energy carrier EUCalc]],$AE$11:$BI$24,COLUMN()-COLUMN($AD$29),FALSE)*eurostat_totals[[#This Row],[2020 1]]</f>
        <v>474.20869103999996</v>
      </c>
      <c r="BE296" s="117">
        <f ca="1">VLOOKUP(eurostat_totals[[#This Row],[energy carrier EUCalc]],$AE$11:$BI$24,COLUMN()-COLUMN($AD$29),FALSE)*eurostat_totals[[#This Row],[2020 1]]</f>
        <v>474.20869103999996</v>
      </c>
      <c r="BF296" s="117">
        <f ca="1">VLOOKUP(eurostat_totals[[#This Row],[energy carrier EUCalc]],$AE$11:$BI$24,COLUMN()-COLUMN($AD$29),FALSE)*eurostat_totals[[#This Row],[2020 1]]</f>
        <v>474.20869103999996</v>
      </c>
      <c r="BG296" s="117">
        <f ca="1">VLOOKUP(eurostat_totals[[#This Row],[energy carrier EUCalc]],$AE$11:$BI$24,COLUMN()-COLUMN($AD$29),FALSE)*eurostat_totals[[#This Row],[2020 1]]</f>
        <v>474.20869103999996</v>
      </c>
      <c r="BH296" s="117">
        <f ca="1">VLOOKUP(eurostat_totals[[#This Row],[energy carrier EUCalc]],$AE$11:$BI$24,COLUMN()-COLUMN($AD$29),FALSE)*eurostat_totals[[#This Row],[2020 1]]</f>
        <v>474.20869103999996</v>
      </c>
      <c r="BI296" s="117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117" t="str">
        <f t="shared" si="133"/>
        <v>liquid-bioMalta</v>
      </c>
      <c r="B297" s="6" t="s">
        <v>76</v>
      </c>
      <c r="C297" t="s">
        <v>29</v>
      </c>
      <c r="D297" s="120">
        <v>0</v>
      </c>
      <c r="E297" s="120">
        <v>0</v>
      </c>
      <c r="F297" s="120">
        <v>0</v>
      </c>
      <c r="G297" s="120">
        <v>0</v>
      </c>
      <c r="H297" s="120">
        <v>0</v>
      </c>
      <c r="I297" s="120">
        <v>0</v>
      </c>
      <c r="J297" s="120">
        <v>0</v>
      </c>
      <c r="K297" s="120">
        <v>0</v>
      </c>
      <c r="L297" s="120">
        <v>0</v>
      </c>
      <c r="M297" s="120">
        <v>0</v>
      </c>
      <c r="N297" s="120">
        <v>0</v>
      </c>
      <c r="O297" s="120">
        <v>0</v>
      </c>
      <c r="P297" s="120">
        <v>0</v>
      </c>
      <c r="Q297" s="120">
        <v>0</v>
      </c>
      <c r="R297" s="120">
        <v>0</v>
      </c>
      <c r="S297" s="120">
        <v>0</v>
      </c>
      <c r="T297" s="120">
        <v>0</v>
      </c>
      <c r="U297" s="120">
        <v>0</v>
      </c>
      <c r="V297" s="120">
        <v>0</v>
      </c>
      <c r="W297" s="120">
        <v>0</v>
      </c>
      <c r="X297" s="120">
        <v>50.218339999999998</v>
      </c>
      <c r="Y297" s="120">
        <v>52.346630000000005</v>
      </c>
      <c r="Z297" s="120">
        <v>59.324630000000006</v>
      </c>
      <c r="AA297" s="120">
        <v>60.778380000000006</v>
      </c>
      <c r="AB297" s="120">
        <v>66.453820000000007</v>
      </c>
      <c r="AC297" s="120">
        <v>69.221760000000003</v>
      </c>
      <c r="AD297" s="120">
        <v>70.280090000000001</v>
      </c>
      <c r="AE297" s="120">
        <v>138.18765999999999</v>
      </c>
      <c r="AF297" s="120">
        <f t="shared" si="130"/>
        <v>153.96026599999999</v>
      </c>
      <c r="AG297" s="120">
        <f t="shared" si="131"/>
        <v>172.59664319999999</v>
      </c>
      <c r="AH297" s="120">
        <f t="shared" si="132"/>
        <v>193.82520783999999</v>
      </c>
      <c r="AI297" s="120">
        <f ca="1">VLOOKUP(eurostat_totals[[#This Row],[energy carrier EUCalc]],$AE$11:$BI$24,COLUMN()-COLUMN($AD$29),FALSE)*eurostat_totals[[#This Row],[2020 1]]</f>
        <v>193.82520783999999</v>
      </c>
      <c r="AJ297" s="120">
        <f ca="1">VLOOKUP(eurostat_totals[[#This Row],[energy carrier EUCalc]],$AE$11:$BI$24,COLUMN()-COLUMN($AD$29),FALSE)*eurostat_totals[[#This Row],[2020 1]]</f>
        <v>193.82520783999999</v>
      </c>
      <c r="AK297" s="120">
        <f ca="1">VLOOKUP(eurostat_totals[[#This Row],[energy carrier EUCalc]],$AE$11:$BI$24,COLUMN()-COLUMN($AD$29),FALSE)*eurostat_totals[[#This Row],[2020 1]]</f>
        <v>193.82520783999999</v>
      </c>
      <c r="AL297" s="120">
        <f ca="1">VLOOKUP(eurostat_totals[[#This Row],[energy carrier EUCalc]],$AE$11:$BI$24,COLUMN()-COLUMN($AD$29),FALSE)*eurostat_totals[[#This Row],[2020 1]]</f>
        <v>193.82520783999999</v>
      </c>
      <c r="AM297" s="120">
        <f ca="1">VLOOKUP(eurostat_totals[[#This Row],[energy carrier EUCalc]],$AE$11:$BI$24,COLUMN()-COLUMN($AD$29),FALSE)*eurostat_totals[[#This Row],[2020 1]]</f>
        <v>193.82520783999999</v>
      </c>
      <c r="AN297" s="120">
        <f ca="1">VLOOKUP(eurostat_totals[[#This Row],[energy carrier EUCalc]],$AE$11:$BI$24,COLUMN()-COLUMN($AD$29),FALSE)*eurostat_totals[[#This Row],[2020 1]]</f>
        <v>193.82520783999999</v>
      </c>
      <c r="AO297" s="120">
        <f>VLOOKUP(eurostat_totals[[#This Row],[energy carrier EUCalc]],$AE$11:$BI$24,COLUMN()-COLUMN($AD$29),FALSE)*eurostat_totals[[#This Row],[2020 1]]</f>
        <v>193.82520783999999</v>
      </c>
      <c r="AP297" s="120">
        <f ca="1">VLOOKUP(eurostat_totals[[#This Row],[energy carrier EUCalc]],$AE$11:$BI$24,COLUMN()-COLUMN($AD$29),FALSE)*eurostat_totals[[#This Row],[2020 1]]</f>
        <v>193.82520783999999</v>
      </c>
      <c r="AQ297" s="120">
        <f ca="1">VLOOKUP(eurostat_totals[[#This Row],[energy carrier EUCalc]],$AE$11:$BI$24,COLUMN()-COLUMN($AD$29),FALSE)*eurostat_totals[[#This Row],[2020 1]]</f>
        <v>193.82520783999999</v>
      </c>
      <c r="AR297" s="117">
        <f ca="1">VLOOKUP(eurostat_totals[[#This Row],[energy carrier EUCalc]],$AE$11:$BI$24,COLUMN()-COLUMN($AD$29),FALSE)*eurostat_totals[[#This Row],[2020 1]]</f>
        <v>193.82520783999999</v>
      </c>
      <c r="AS297" s="117">
        <f ca="1">VLOOKUP(eurostat_totals[[#This Row],[energy carrier EUCalc]],$AE$11:$BI$24,COLUMN()-COLUMN($AD$29),FALSE)*eurostat_totals[[#This Row],[2020 1]]</f>
        <v>193.82520783999999</v>
      </c>
      <c r="AT297" s="117">
        <f ca="1">VLOOKUP(eurostat_totals[[#This Row],[energy carrier EUCalc]],$AE$11:$BI$24,COLUMN()-COLUMN($AD$29),FALSE)*eurostat_totals[[#This Row],[2020 1]]</f>
        <v>193.82520783999999</v>
      </c>
      <c r="AU297" s="117">
        <f ca="1">VLOOKUP(eurostat_totals[[#This Row],[energy carrier EUCalc]],$AE$11:$BI$24,COLUMN()-COLUMN($AD$29),FALSE)*eurostat_totals[[#This Row],[2020 1]]</f>
        <v>193.82520783999999</v>
      </c>
      <c r="AV297" s="117">
        <f>VLOOKUP(eurostat_totals[[#This Row],[energy carrier EUCalc]],$AE$11:$BI$24,COLUMN()-COLUMN($AD$29),FALSE)*eurostat_totals[[#This Row],[2020 1]]</f>
        <v>193.82520783999999</v>
      </c>
      <c r="AW297" s="117">
        <f ca="1">VLOOKUP(eurostat_totals[[#This Row],[energy carrier EUCalc]],$AE$11:$BI$24,COLUMN()-COLUMN($AD$29),FALSE)*eurostat_totals[[#This Row],[2020 1]]</f>
        <v>193.82520783999999</v>
      </c>
      <c r="AX297" s="117">
        <f ca="1">VLOOKUP(eurostat_totals[[#This Row],[energy carrier EUCalc]],$AE$11:$BI$24,COLUMN()-COLUMN($AD$29),FALSE)*eurostat_totals[[#This Row],[2020 1]]</f>
        <v>193.82520783999999</v>
      </c>
      <c r="AY297" s="117">
        <f ca="1">VLOOKUP(eurostat_totals[[#This Row],[energy carrier EUCalc]],$AE$11:$BI$24,COLUMN()-COLUMN($AD$29),FALSE)*eurostat_totals[[#This Row],[2020 1]]</f>
        <v>193.82520783999999</v>
      </c>
      <c r="AZ297" s="117">
        <f ca="1">VLOOKUP(eurostat_totals[[#This Row],[energy carrier EUCalc]],$AE$11:$BI$24,COLUMN()-COLUMN($AD$29),FALSE)*eurostat_totals[[#This Row],[2020 1]]</f>
        <v>193.82520783999999</v>
      </c>
      <c r="BA297" s="117">
        <f ca="1">VLOOKUP(eurostat_totals[[#This Row],[energy carrier EUCalc]],$AE$11:$BI$24,COLUMN()-COLUMN($AD$29),FALSE)*eurostat_totals[[#This Row],[2020 1]]</f>
        <v>193.82520783999999</v>
      </c>
      <c r="BB297" s="117">
        <f ca="1">VLOOKUP(eurostat_totals[[#This Row],[energy carrier EUCalc]],$AE$11:$BI$24,COLUMN()-COLUMN($AD$29),FALSE)*eurostat_totals[[#This Row],[2020 1]]</f>
        <v>193.82520783999999</v>
      </c>
      <c r="BC297" s="117">
        <f>VLOOKUP(eurostat_totals[[#This Row],[energy carrier EUCalc]],$AE$11:$BI$24,COLUMN()-COLUMN($AD$29),FALSE)*eurostat_totals[[#This Row],[2020 1]]</f>
        <v>193.82520783999999</v>
      </c>
      <c r="BD297" s="117">
        <f ca="1">VLOOKUP(eurostat_totals[[#This Row],[energy carrier EUCalc]],$AE$11:$BI$24,COLUMN()-COLUMN($AD$29),FALSE)*eurostat_totals[[#This Row],[2020 1]]</f>
        <v>193.82520783999999</v>
      </c>
      <c r="BE297" s="117">
        <f ca="1">VLOOKUP(eurostat_totals[[#This Row],[energy carrier EUCalc]],$AE$11:$BI$24,COLUMN()-COLUMN($AD$29),FALSE)*eurostat_totals[[#This Row],[2020 1]]</f>
        <v>193.82520783999999</v>
      </c>
      <c r="BF297" s="117">
        <f ca="1">VLOOKUP(eurostat_totals[[#This Row],[energy carrier EUCalc]],$AE$11:$BI$24,COLUMN()-COLUMN($AD$29),FALSE)*eurostat_totals[[#This Row],[2020 1]]</f>
        <v>193.82520783999999</v>
      </c>
      <c r="BG297" s="117">
        <f ca="1">VLOOKUP(eurostat_totals[[#This Row],[energy carrier EUCalc]],$AE$11:$BI$24,COLUMN()-COLUMN($AD$29),FALSE)*eurostat_totals[[#This Row],[2020 1]]</f>
        <v>193.82520783999999</v>
      </c>
      <c r="BH297" s="117">
        <f ca="1">VLOOKUP(eurostat_totals[[#This Row],[energy carrier EUCalc]],$AE$11:$BI$24,COLUMN()-COLUMN($AD$29),FALSE)*eurostat_totals[[#This Row],[2020 1]]</f>
        <v>193.82520783999999</v>
      </c>
      <c r="BI297" s="117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117" t="str">
        <f t="shared" si="133"/>
        <v>liquid-bioNetherlands</v>
      </c>
      <c r="B298" s="6" t="s">
        <v>76</v>
      </c>
      <c r="C298" t="s">
        <v>8</v>
      </c>
      <c r="D298" s="120">
        <v>3694.1648300000006</v>
      </c>
      <c r="E298" s="120">
        <v>3683.05818</v>
      </c>
      <c r="F298" s="120">
        <v>3706.1088400000003</v>
      </c>
      <c r="G298" s="120">
        <v>3750.8378200000002</v>
      </c>
      <c r="H298" s="120">
        <v>3815.5587700000005</v>
      </c>
      <c r="I298" s="120">
        <v>3886.7460000000001</v>
      </c>
      <c r="J298" s="120">
        <v>4008.0469000000003</v>
      </c>
      <c r="K298" s="120">
        <v>4052.7061000000008</v>
      </c>
      <c r="L298" s="120">
        <v>4092.4807000000001</v>
      </c>
      <c r="M298" s="120">
        <v>4120.3810700000004</v>
      </c>
      <c r="N298" s="120">
        <v>4137.2329399999999</v>
      </c>
      <c r="O298" s="120">
        <v>4120.0670600000003</v>
      </c>
      <c r="P298" s="120">
        <v>4110.7281700000003</v>
      </c>
      <c r="Q298" s="120">
        <v>4228.8308200000001</v>
      </c>
      <c r="R298" s="120">
        <v>4457.7673700000005</v>
      </c>
      <c r="S298" s="120">
        <v>4701.1832700000004</v>
      </c>
      <c r="T298" s="120">
        <v>4943.9827800000003</v>
      </c>
      <c r="U298" s="120">
        <v>4968.8477200000007</v>
      </c>
      <c r="V298" s="120">
        <v>5036.2319400000006</v>
      </c>
      <c r="W298" s="120">
        <v>5132.2841100000005</v>
      </c>
      <c r="X298" s="120">
        <v>5226.7313400000003</v>
      </c>
      <c r="Y298" s="120">
        <v>5331.0757000000003</v>
      </c>
      <c r="Z298" s="120">
        <v>5432.1171400000003</v>
      </c>
      <c r="AA298" s="120">
        <v>5600.8335500000003</v>
      </c>
      <c r="AB298" s="120">
        <v>5778.7492899999997</v>
      </c>
      <c r="AC298" s="120">
        <v>5899.6082500000002</v>
      </c>
      <c r="AD298" s="120">
        <v>6107.3782000000001</v>
      </c>
      <c r="AE298" s="120">
        <v>6364.1569700000009</v>
      </c>
      <c r="AF298" s="120">
        <f t="shared" si="130"/>
        <v>6550.5649360000007</v>
      </c>
      <c r="AG298" s="120">
        <f t="shared" si="131"/>
        <v>6740.5112132000004</v>
      </c>
      <c r="AH298" s="120">
        <f t="shared" si="132"/>
        <v>6932.8635978400007</v>
      </c>
      <c r="AI298" s="120">
        <f ca="1">VLOOKUP(eurostat_totals[[#This Row],[energy carrier EUCalc]],$AE$11:$BI$24,COLUMN()-COLUMN($AD$29),FALSE)*eurostat_totals[[#This Row],[2020 1]]</f>
        <v>6932.8635978400007</v>
      </c>
      <c r="AJ298" s="120">
        <f ca="1">VLOOKUP(eurostat_totals[[#This Row],[energy carrier EUCalc]],$AE$11:$BI$24,COLUMN()-COLUMN($AD$29),FALSE)*eurostat_totals[[#This Row],[2020 1]]</f>
        <v>6932.8635978400007</v>
      </c>
      <c r="AK298" s="120">
        <f ca="1">VLOOKUP(eurostat_totals[[#This Row],[energy carrier EUCalc]],$AE$11:$BI$24,COLUMN()-COLUMN($AD$29),FALSE)*eurostat_totals[[#This Row],[2020 1]]</f>
        <v>6932.8635978400007</v>
      </c>
      <c r="AL298" s="120">
        <f ca="1">VLOOKUP(eurostat_totals[[#This Row],[energy carrier EUCalc]],$AE$11:$BI$24,COLUMN()-COLUMN($AD$29),FALSE)*eurostat_totals[[#This Row],[2020 1]]</f>
        <v>6932.8635978400007</v>
      </c>
      <c r="AM298" s="120">
        <f ca="1">VLOOKUP(eurostat_totals[[#This Row],[energy carrier EUCalc]],$AE$11:$BI$24,COLUMN()-COLUMN($AD$29),FALSE)*eurostat_totals[[#This Row],[2020 1]]</f>
        <v>6932.8635978400007</v>
      </c>
      <c r="AN298" s="120">
        <f ca="1">VLOOKUP(eurostat_totals[[#This Row],[energy carrier EUCalc]],$AE$11:$BI$24,COLUMN()-COLUMN($AD$29),FALSE)*eurostat_totals[[#This Row],[2020 1]]</f>
        <v>6932.8635978400007</v>
      </c>
      <c r="AO298" s="120">
        <f>VLOOKUP(eurostat_totals[[#This Row],[energy carrier EUCalc]],$AE$11:$BI$24,COLUMN()-COLUMN($AD$29),FALSE)*eurostat_totals[[#This Row],[2020 1]]</f>
        <v>6932.8635978400007</v>
      </c>
      <c r="AP298" s="120">
        <f ca="1">VLOOKUP(eurostat_totals[[#This Row],[energy carrier EUCalc]],$AE$11:$BI$24,COLUMN()-COLUMN($AD$29),FALSE)*eurostat_totals[[#This Row],[2020 1]]</f>
        <v>6932.8635978400007</v>
      </c>
      <c r="AQ298" s="120">
        <f ca="1">VLOOKUP(eurostat_totals[[#This Row],[energy carrier EUCalc]],$AE$11:$BI$24,COLUMN()-COLUMN($AD$29),FALSE)*eurostat_totals[[#This Row],[2020 1]]</f>
        <v>6932.8635978400007</v>
      </c>
      <c r="AR298" s="117">
        <f ca="1">VLOOKUP(eurostat_totals[[#This Row],[energy carrier EUCalc]],$AE$11:$BI$24,COLUMN()-COLUMN($AD$29),FALSE)*eurostat_totals[[#This Row],[2020 1]]</f>
        <v>6932.8635978400007</v>
      </c>
      <c r="AS298" s="117">
        <f ca="1">VLOOKUP(eurostat_totals[[#This Row],[energy carrier EUCalc]],$AE$11:$BI$24,COLUMN()-COLUMN($AD$29),FALSE)*eurostat_totals[[#This Row],[2020 1]]</f>
        <v>6932.8635978400007</v>
      </c>
      <c r="AT298" s="117">
        <f ca="1">VLOOKUP(eurostat_totals[[#This Row],[energy carrier EUCalc]],$AE$11:$BI$24,COLUMN()-COLUMN($AD$29),FALSE)*eurostat_totals[[#This Row],[2020 1]]</f>
        <v>6932.8635978400007</v>
      </c>
      <c r="AU298" s="117">
        <f ca="1">VLOOKUP(eurostat_totals[[#This Row],[energy carrier EUCalc]],$AE$11:$BI$24,COLUMN()-COLUMN($AD$29),FALSE)*eurostat_totals[[#This Row],[2020 1]]</f>
        <v>6932.8635978400007</v>
      </c>
      <c r="AV298" s="117">
        <f>VLOOKUP(eurostat_totals[[#This Row],[energy carrier EUCalc]],$AE$11:$BI$24,COLUMN()-COLUMN($AD$29),FALSE)*eurostat_totals[[#This Row],[2020 1]]</f>
        <v>6932.8635978400007</v>
      </c>
      <c r="AW298" s="117">
        <f ca="1">VLOOKUP(eurostat_totals[[#This Row],[energy carrier EUCalc]],$AE$11:$BI$24,COLUMN()-COLUMN($AD$29),FALSE)*eurostat_totals[[#This Row],[2020 1]]</f>
        <v>6932.8635978400007</v>
      </c>
      <c r="AX298" s="117">
        <f ca="1">VLOOKUP(eurostat_totals[[#This Row],[energy carrier EUCalc]],$AE$11:$BI$24,COLUMN()-COLUMN($AD$29),FALSE)*eurostat_totals[[#This Row],[2020 1]]</f>
        <v>6932.8635978400007</v>
      </c>
      <c r="AY298" s="117">
        <f ca="1">VLOOKUP(eurostat_totals[[#This Row],[energy carrier EUCalc]],$AE$11:$BI$24,COLUMN()-COLUMN($AD$29),FALSE)*eurostat_totals[[#This Row],[2020 1]]</f>
        <v>6932.8635978400007</v>
      </c>
      <c r="AZ298" s="117">
        <f ca="1">VLOOKUP(eurostat_totals[[#This Row],[energy carrier EUCalc]],$AE$11:$BI$24,COLUMN()-COLUMN($AD$29),FALSE)*eurostat_totals[[#This Row],[2020 1]]</f>
        <v>6932.8635978400007</v>
      </c>
      <c r="BA298" s="117">
        <f ca="1">VLOOKUP(eurostat_totals[[#This Row],[energy carrier EUCalc]],$AE$11:$BI$24,COLUMN()-COLUMN($AD$29),FALSE)*eurostat_totals[[#This Row],[2020 1]]</f>
        <v>6932.8635978400007</v>
      </c>
      <c r="BB298" s="117">
        <f ca="1">VLOOKUP(eurostat_totals[[#This Row],[energy carrier EUCalc]],$AE$11:$BI$24,COLUMN()-COLUMN($AD$29),FALSE)*eurostat_totals[[#This Row],[2020 1]]</f>
        <v>6932.8635978400007</v>
      </c>
      <c r="BC298" s="117">
        <f>VLOOKUP(eurostat_totals[[#This Row],[energy carrier EUCalc]],$AE$11:$BI$24,COLUMN()-COLUMN($AD$29),FALSE)*eurostat_totals[[#This Row],[2020 1]]</f>
        <v>6932.8635978400007</v>
      </c>
      <c r="BD298" s="117">
        <f ca="1">VLOOKUP(eurostat_totals[[#This Row],[energy carrier EUCalc]],$AE$11:$BI$24,COLUMN()-COLUMN($AD$29),FALSE)*eurostat_totals[[#This Row],[2020 1]]</f>
        <v>6932.8635978400007</v>
      </c>
      <c r="BE298" s="117">
        <f ca="1">VLOOKUP(eurostat_totals[[#This Row],[energy carrier EUCalc]],$AE$11:$BI$24,COLUMN()-COLUMN($AD$29),FALSE)*eurostat_totals[[#This Row],[2020 1]]</f>
        <v>6932.8635978400007</v>
      </c>
      <c r="BF298" s="117">
        <f ca="1">VLOOKUP(eurostat_totals[[#This Row],[energy carrier EUCalc]],$AE$11:$BI$24,COLUMN()-COLUMN($AD$29),FALSE)*eurostat_totals[[#This Row],[2020 1]]</f>
        <v>6932.8635978400007</v>
      </c>
      <c r="BG298" s="117">
        <f ca="1">VLOOKUP(eurostat_totals[[#This Row],[energy carrier EUCalc]],$AE$11:$BI$24,COLUMN()-COLUMN($AD$29),FALSE)*eurostat_totals[[#This Row],[2020 1]]</f>
        <v>6932.8635978400007</v>
      </c>
      <c r="BH298" s="117">
        <f ca="1">VLOOKUP(eurostat_totals[[#This Row],[energy carrier EUCalc]],$AE$11:$BI$24,COLUMN()-COLUMN($AD$29),FALSE)*eurostat_totals[[#This Row],[2020 1]]</f>
        <v>6932.8635978400007</v>
      </c>
      <c r="BI298" s="117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117" t="str">
        <f t="shared" si="133"/>
        <v>liquid-bioNorway</v>
      </c>
      <c r="B299" s="6" t="s">
        <v>76</v>
      </c>
      <c r="C299" t="s">
        <v>73</v>
      </c>
      <c r="D299" s="120">
        <v>6005.5575500000004</v>
      </c>
      <c r="E299" s="120">
        <v>5356.9408199999998</v>
      </c>
      <c r="F299" s="120">
        <v>5393.3310900000006</v>
      </c>
      <c r="G299" s="120">
        <v>6070.2785000000013</v>
      </c>
      <c r="H299" s="120">
        <v>6701.1129600000004</v>
      </c>
      <c r="I299" s="120">
        <v>6444.7179800000004</v>
      </c>
      <c r="J299" s="120">
        <v>6344.7232400000003</v>
      </c>
      <c r="K299" s="120">
        <v>6606.9448500000008</v>
      </c>
      <c r="L299" s="120">
        <v>7019.7168099999999</v>
      </c>
      <c r="M299" s="120">
        <v>6600.0017400000006</v>
      </c>
      <c r="N299" s="120">
        <v>6689.7271899999996</v>
      </c>
      <c r="O299" s="120">
        <v>6905.5567300000002</v>
      </c>
      <c r="P299" s="120">
        <v>7878.0573300000005</v>
      </c>
      <c r="Q299" s="120">
        <v>7826.9434799999999</v>
      </c>
      <c r="R299" s="120">
        <v>7358.6150100000004</v>
      </c>
      <c r="S299" s="120">
        <v>7874.1612800000012</v>
      </c>
      <c r="T299" s="120">
        <v>7375.8390399999998</v>
      </c>
      <c r="U299" s="120">
        <v>6763.3334600000007</v>
      </c>
      <c r="V299" s="120">
        <v>7039.999530000001</v>
      </c>
      <c r="W299" s="120">
        <v>7413.8924000000006</v>
      </c>
      <c r="X299" s="120">
        <v>8360.5511400000014</v>
      </c>
      <c r="Y299" s="120">
        <v>7368.3376900000003</v>
      </c>
      <c r="Z299" s="120">
        <v>7656.3895300000004</v>
      </c>
      <c r="AA299" s="120">
        <v>6144.1638900000007</v>
      </c>
      <c r="AB299" s="120">
        <v>5301.9425500000007</v>
      </c>
      <c r="AC299" s="120">
        <v>5652.5056400000003</v>
      </c>
      <c r="AD299" s="120">
        <v>5692.7803300000005</v>
      </c>
      <c r="AE299" s="120">
        <v>5830.5609400000003</v>
      </c>
      <c r="AF299" s="120">
        <f t="shared" si="130"/>
        <v>5465.3952220000001</v>
      </c>
      <c r="AG299" s="120">
        <f t="shared" si="131"/>
        <v>5329.6414883999996</v>
      </c>
      <c r="AH299" s="120">
        <f t="shared" si="132"/>
        <v>5335.1812760799994</v>
      </c>
      <c r="AI299" s="120">
        <f ca="1">VLOOKUP(eurostat_totals[[#This Row],[energy carrier EUCalc]],$AE$11:$BI$24,COLUMN()-COLUMN($AD$29),FALSE)*eurostat_totals[[#This Row],[2020 1]]</f>
        <v>5335.1812760799994</v>
      </c>
      <c r="AJ299" s="120">
        <f ca="1">VLOOKUP(eurostat_totals[[#This Row],[energy carrier EUCalc]],$AE$11:$BI$24,COLUMN()-COLUMN($AD$29),FALSE)*eurostat_totals[[#This Row],[2020 1]]</f>
        <v>5335.1812760799994</v>
      </c>
      <c r="AK299" s="120">
        <f ca="1">VLOOKUP(eurostat_totals[[#This Row],[energy carrier EUCalc]],$AE$11:$BI$24,COLUMN()-COLUMN($AD$29),FALSE)*eurostat_totals[[#This Row],[2020 1]]</f>
        <v>5335.1812760799994</v>
      </c>
      <c r="AL299" s="120">
        <f ca="1">VLOOKUP(eurostat_totals[[#This Row],[energy carrier EUCalc]],$AE$11:$BI$24,COLUMN()-COLUMN($AD$29),FALSE)*eurostat_totals[[#This Row],[2020 1]]</f>
        <v>5335.1812760799994</v>
      </c>
      <c r="AM299" s="120">
        <f ca="1">VLOOKUP(eurostat_totals[[#This Row],[energy carrier EUCalc]],$AE$11:$BI$24,COLUMN()-COLUMN($AD$29),FALSE)*eurostat_totals[[#This Row],[2020 1]]</f>
        <v>5335.1812760799994</v>
      </c>
      <c r="AN299" s="120">
        <f ca="1">VLOOKUP(eurostat_totals[[#This Row],[energy carrier EUCalc]],$AE$11:$BI$24,COLUMN()-COLUMN($AD$29),FALSE)*eurostat_totals[[#This Row],[2020 1]]</f>
        <v>5335.1812760799994</v>
      </c>
      <c r="AO299" s="120">
        <f>VLOOKUP(eurostat_totals[[#This Row],[energy carrier EUCalc]],$AE$11:$BI$24,COLUMN()-COLUMN($AD$29),FALSE)*eurostat_totals[[#This Row],[2020 1]]</f>
        <v>5335.1812760799994</v>
      </c>
      <c r="AP299" s="120">
        <f ca="1">VLOOKUP(eurostat_totals[[#This Row],[energy carrier EUCalc]],$AE$11:$BI$24,COLUMN()-COLUMN($AD$29),FALSE)*eurostat_totals[[#This Row],[2020 1]]</f>
        <v>5335.1812760799994</v>
      </c>
      <c r="AQ299" s="120">
        <f ca="1">VLOOKUP(eurostat_totals[[#This Row],[energy carrier EUCalc]],$AE$11:$BI$24,COLUMN()-COLUMN($AD$29),FALSE)*eurostat_totals[[#This Row],[2020 1]]</f>
        <v>5335.1812760799994</v>
      </c>
      <c r="AR299" s="117">
        <f ca="1">VLOOKUP(eurostat_totals[[#This Row],[energy carrier EUCalc]],$AE$11:$BI$24,COLUMN()-COLUMN($AD$29),FALSE)*eurostat_totals[[#This Row],[2020 1]]</f>
        <v>5335.1812760799994</v>
      </c>
      <c r="AS299" s="117">
        <f ca="1">VLOOKUP(eurostat_totals[[#This Row],[energy carrier EUCalc]],$AE$11:$BI$24,COLUMN()-COLUMN($AD$29),FALSE)*eurostat_totals[[#This Row],[2020 1]]</f>
        <v>5335.1812760799994</v>
      </c>
      <c r="AT299" s="117">
        <f ca="1">VLOOKUP(eurostat_totals[[#This Row],[energy carrier EUCalc]],$AE$11:$BI$24,COLUMN()-COLUMN($AD$29),FALSE)*eurostat_totals[[#This Row],[2020 1]]</f>
        <v>5335.1812760799994</v>
      </c>
      <c r="AU299" s="117">
        <f ca="1">VLOOKUP(eurostat_totals[[#This Row],[energy carrier EUCalc]],$AE$11:$BI$24,COLUMN()-COLUMN($AD$29),FALSE)*eurostat_totals[[#This Row],[2020 1]]</f>
        <v>5335.1812760799994</v>
      </c>
      <c r="AV299" s="117">
        <f>VLOOKUP(eurostat_totals[[#This Row],[energy carrier EUCalc]],$AE$11:$BI$24,COLUMN()-COLUMN($AD$29),FALSE)*eurostat_totals[[#This Row],[2020 1]]</f>
        <v>5335.1812760799994</v>
      </c>
      <c r="AW299" s="117">
        <f ca="1">VLOOKUP(eurostat_totals[[#This Row],[energy carrier EUCalc]],$AE$11:$BI$24,COLUMN()-COLUMN($AD$29),FALSE)*eurostat_totals[[#This Row],[2020 1]]</f>
        <v>5335.1812760799994</v>
      </c>
      <c r="AX299" s="117">
        <f ca="1">VLOOKUP(eurostat_totals[[#This Row],[energy carrier EUCalc]],$AE$11:$BI$24,COLUMN()-COLUMN($AD$29),FALSE)*eurostat_totals[[#This Row],[2020 1]]</f>
        <v>5335.1812760799994</v>
      </c>
      <c r="AY299" s="117">
        <f ca="1">VLOOKUP(eurostat_totals[[#This Row],[energy carrier EUCalc]],$AE$11:$BI$24,COLUMN()-COLUMN($AD$29),FALSE)*eurostat_totals[[#This Row],[2020 1]]</f>
        <v>5335.1812760799994</v>
      </c>
      <c r="AZ299" s="117">
        <f ca="1">VLOOKUP(eurostat_totals[[#This Row],[energy carrier EUCalc]],$AE$11:$BI$24,COLUMN()-COLUMN($AD$29),FALSE)*eurostat_totals[[#This Row],[2020 1]]</f>
        <v>5335.1812760799994</v>
      </c>
      <c r="BA299" s="117">
        <f ca="1">VLOOKUP(eurostat_totals[[#This Row],[energy carrier EUCalc]],$AE$11:$BI$24,COLUMN()-COLUMN($AD$29),FALSE)*eurostat_totals[[#This Row],[2020 1]]</f>
        <v>5335.1812760799994</v>
      </c>
      <c r="BB299" s="117">
        <f ca="1">VLOOKUP(eurostat_totals[[#This Row],[energy carrier EUCalc]],$AE$11:$BI$24,COLUMN()-COLUMN($AD$29),FALSE)*eurostat_totals[[#This Row],[2020 1]]</f>
        <v>5335.1812760799994</v>
      </c>
      <c r="BC299" s="117">
        <f>VLOOKUP(eurostat_totals[[#This Row],[energy carrier EUCalc]],$AE$11:$BI$24,COLUMN()-COLUMN($AD$29),FALSE)*eurostat_totals[[#This Row],[2020 1]]</f>
        <v>5335.1812760799994</v>
      </c>
      <c r="BD299" s="117">
        <f ca="1">VLOOKUP(eurostat_totals[[#This Row],[energy carrier EUCalc]],$AE$11:$BI$24,COLUMN()-COLUMN($AD$29),FALSE)*eurostat_totals[[#This Row],[2020 1]]</f>
        <v>5335.1812760799994</v>
      </c>
      <c r="BE299" s="117">
        <f ca="1">VLOOKUP(eurostat_totals[[#This Row],[energy carrier EUCalc]],$AE$11:$BI$24,COLUMN()-COLUMN($AD$29),FALSE)*eurostat_totals[[#This Row],[2020 1]]</f>
        <v>5335.1812760799994</v>
      </c>
      <c r="BF299" s="117">
        <f ca="1">VLOOKUP(eurostat_totals[[#This Row],[energy carrier EUCalc]],$AE$11:$BI$24,COLUMN()-COLUMN($AD$29),FALSE)*eurostat_totals[[#This Row],[2020 1]]</f>
        <v>5335.1812760799994</v>
      </c>
      <c r="BG299" s="117">
        <f ca="1">VLOOKUP(eurostat_totals[[#This Row],[energy carrier EUCalc]],$AE$11:$BI$24,COLUMN()-COLUMN($AD$29),FALSE)*eurostat_totals[[#This Row],[2020 1]]</f>
        <v>5335.1812760799994</v>
      </c>
      <c r="BH299" s="117">
        <f ca="1">VLOOKUP(eurostat_totals[[#This Row],[energy carrier EUCalc]],$AE$11:$BI$24,COLUMN()-COLUMN($AD$29),FALSE)*eurostat_totals[[#This Row],[2020 1]]</f>
        <v>5335.1812760799994</v>
      </c>
      <c r="BI299" s="117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117" t="str">
        <f t="shared" si="133"/>
        <v>liquid-bioPoland</v>
      </c>
      <c r="B300" s="6" t="s">
        <v>76</v>
      </c>
      <c r="C300" t="s">
        <v>6</v>
      </c>
      <c r="D300" s="120">
        <v>0</v>
      </c>
      <c r="E300" s="120">
        <v>0</v>
      </c>
      <c r="F300" s="120">
        <v>0</v>
      </c>
      <c r="G300" s="120">
        <v>29444.450209999999</v>
      </c>
      <c r="H300" s="120">
        <v>29087.502250000001</v>
      </c>
      <c r="I300" s="120">
        <v>29166.667660000003</v>
      </c>
      <c r="J300" s="120">
        <v>28055.560720000001</v>
      </c>
      <c r="K300" s="120">
        <v>27777.778170000001</v>
      </c>
      <c r="L300" s="120">
        <v>27972.220140000001</v>
      </c>
      <c r="M300" s="120">
        <v>26388.888680000004</v>
      </c>
      <c r="N300" s="120">
        <v>26416.661120000001</v>
      </c>
      <c r="O300" s="120">
        <v>29055.554640000002</v>
      </c>
      <c r="P300" s="120">
        <v>29086.664890000004</v>
      </c>
      <c r="Q300" s="120">
        <v>28698.8858</v>
      </c>
      <c r="R300" s="120">
        <v>28780.005050000003</v>
      </c>
      <c r="S300" s="120">
        <v>28079.448740000003</v>
      </c>
      <c r="T300" s="120">
        <v>29148.606270000004</v>
      </c>
      <c r="U300" s="120">
        <v>28432.500650000002</v>
      </c>
      <c r="V300" s="120">
        <v>28583.888360000001</v>
      </c>
      <c r="W300" s="120">
        <v>28842.725640000001</v>
      </c>
      <c r="X300" s="120">
        <v>31750.086080000005</v>
      </c>
      <c r="Y300" s="120">
        <v>32440.22191</v>
      </c>
      <c r="Z300" s="120">
        <v>33043.132740000001</v>
      </c>
      <c r="AA300" s="120">
        <v>33198.835180000002</v>
      </c>
      <c r="AB300" s="120">
        <v>30186.490730000001</v>
      </c>
      <c r="AC300" s="120">
        <v>31164.42254</v>
      </c>
      <c r="AD300" s="120">
        <v>32130.829020000001</v>
      </c>
      <c r="AE300" s="120">
        <v>31712.346730000005</v>
      </c>
      <c r="AF300" s="120">
        <f t="shared" si="130"/>
        <v>31446.189528000006</v>
      </c>
      <c r="AG300" s="120">
        <f t="shared" si="131"/>
        <v>31095.660397600008</v>
      </c>
      <c r="AH300" s="120">
        <f t="shared" si="132"/>
        <v>31277.494331120008</v>
      </c>
      <c r="AI300" s="120">
        <f ca="1">VLOOKUP(eurostat_totals[[#This Row],[energy carrier EUCalc]],$AE$11:$BI$24,COLUMN()-COLUMN($AD$29),FALSE)*eurostat_totals[[#This Row],[2020 1]]</f>
        <v>31277.494331120008</v>
      </c>
      <c r="AJ300" s="120">
        <f ca="1">VLOOKUP(eurostat_totals[[#This Row],[energy carrier EUCalc]],$AE$11:$BI$24,COLUMN()-COLUMN($AD$29),FALSE)*eurostat_totals[[#This Row],[2020 1]]</f>
        <v>31277.494331120008</v>
      </c>
      <c r="AK300" s="120">
        <f ca="1">VLOOKUP(eurostat_totals[[#This Row],[energy carrier EUCalc]],$AE$11:$BI$24,COLUMN()-COLUMN($AD$29),FALSE)*eurostat_totals[[#This Row],[2020 1]]</f>
        <v>31277.494331120008</v>
      </c>
      <c r="AL300" s="120">
        <f ca="1">VLOOKUP(eurostat_totals[[#This Row],[energy carrier EUCalc]],$AE$11:$BI$24,COLUMN()-COLUMN($AD$29),FALSE)*eurostat_totals[[#This Row],[2020 1]]</f>
        <v>31277.494331120008</v>
      </c>
      <c r="AM300" s="120">
        <f ca="1">VLOOKUP(eurostat_totals[[#This Row],[energy carrier EUCalc]],$AE$11:$BI$24,COLUMN()-COLUMN($AD$29),FALSE)*eurostat_totals[[#This Row],[2020 1]]</f>
        <v>31277.494331120008</v>
      </c>
      <c r="AN300" s="120">
        <f ca="1">VLOOKUP(eurostat_totals[[#This Row],[energy carrier EUCalc]],$AE$11:$BI$24,COLUMN()-COLUMN($AD$29),FALSE)*eurostat_totals[[#This Row],[2020 1]]</f>
        <v>31277.494331120008</v>
      </c>
      <c r="AO300" s="120">
        <f>VLOOKUP(eurostat_totals[[#This Row],[energy carrier EUCalc]],$AE$11:$BI$24,COLUMN()-COLUMN($AD$29),FALSE)*eurostat_totals[[#This Row],[2020 1]]</f>
        <v>31277.494331120008</v>
      </c>
      <c r="AP300" s="120">
        <f ca="1">VLOOKUP(eurostat_totals[[#This Row],[energy carrier EUCalc]],$AE$11:$BI$24,COLUMN()-COLUMN($AD$29),FALSE)*eurostat_totals[[#This Row],[2020 1]]</f>
        <v>31277.494331120008</v>
      </c>
      <c r="AQ300" s="120">
        <f ca="1">VLOOKUP(eurostat_totals[[#This Row],[energy carrier EUCalc]],$AE$11:$BI$24,COLUMN()-COLUMN($AD$29),FALSE)*eurostat_totals[[#This Row],[2020 1]]</f>
        <v>31277.494331120008</v>
      </c>
      <c r="AR300" s="117">
        <f ca="1">VLOOKUP(eurostat_totals[[#This Row],[energy carrier EUCalc]],$AE$11:$BI$24,COLUMN()-COLUMN($AD$29),FALSE)*eurostat_totals[[#This Row],[2020 1]]</f>
        <v>31277.494331120008</v>
      </c>
      <c r="AS300" s="117">
        <f ca="1">VLOOKUP(eurostat_totals[[#This Row],[energy carrier EUCalc]],$AE$11:$BI$24,COLUMN()-COLUMN($AD$29),FALSE)*eurostat_totals[[#This Row],[2020 1]]</f>
        <v>31277.494331120008</v>
      </c>
      <c r="AT300" s="117">
        <f ca="1">VLOOKUP(eurostat_totals[[#This Row],[energy carrier EUCalc]],$AE$11:$BI$24,COLUMN()-COLUMN($AD$29),FALSE)*eurostat_totals[[#This Row],[2020 1]]</f>
        <v>31277.494331120008</v>
      </c>
      <c r="AU300" s="117">
        <f ca="1">VLOOKUP(eurostat_totals[[#This Row],[energy carrier EUCalc]],$AE$11:$BI$24,COLUMN()-COLUMN($AD$29),FALSE)*eurostat_totals[[#This Row],[2020 1]]</f>
        <v>31277.494331120008</v>
      </c>
      <c r="AV300" s="117">
        <f>VLOOKUP(eurostat_totals[[#This Row],[energy carrier EUCalc]],$AE$11:$BI$24,COLUMN()-COLUMN($AD$29),FALSE)*eurostat_totals[[#This Row],[2020 1]]</f>
        <v>31277.494331120008</v>
      </c>
      <c r="AW300" s="117">
        <f ca="1">VLOOKUP(eurostat_totals[[#This Row],[energy carrier EUCalc]],$AE$11:$BI$24,COLUMN()-COLUMN($AD$29),FALSE)*eurostat_totals[[#This Row],[2020 1]]</f>
        <v>31277.494331120008</v>
      </c>
      <c r="AX300" s="117">
        <f ca="1">VLOOKUP(eurostat_totals[[#This Row],[energy carrier EUCalc]],$AE$11:$BI$24,COLUMN()-COLUMN($AD$29),FALSE)*eurostat_totals[[#This Row],[2020 1]]</f>
        <v>31277.494331120008</v>
      </c>
      <c r="AY300" s="117">
        <f ca="1">VLOOKUP(eurostat_totals[[#This Row],[energy carrier EUCalc]],$AE$11:$BI$24,COLUMN()-COLUMN($AD$29),FALSE)*eurostat_totals[[#This Row],[2020 1]]</f>
        <v>31277.494331120008</v>
      </c>
      <c r="AZ300" s="117">
        <f ca="1">VLOOKUP(eurostat_totals[[#This Row],[energy carrier EUCalc]],$AE$11:$BI$24,COLUMN()-COLUMN($AD$29),FALSE)*eurostat_totals[[#This Row],[2020 1]]</f>
        <v>31277.494331120008</v>
      </c>
      <c r="BA300" s="117">
        <f ca="1">VLOOKUP(eurostat_totals[[#This Row],[energy carrier EUCalc]],$AE$11:$BI$24,COLUMN()-COLUMN($AD$29),FALSE)*eurostat_totals[[#This Row],[2020 1]]</f>
        <v>31277.494331120008</v>
      </c>
      <c r="BB300" s="117">
        <f ca="1">VLOOKUP(eurostat_totals[[#This Row],[energy carrier EUCalc]],$AE$11:$BI$24,COLUMN()-COLUMN($AD$29),FALSE)*eurostat_totals[[#This Row],[2020 1]]</f>
        <v>31277.494331120008</v>
      </c>
      <c r="BC300" s="117">
        <f>VLOOKUP(eurostat_totals[[#This Row],[energy carrier EUCalc]],$AE$11:$BI$24,COLUMN()-COLUMN($AD$29),FALSE)*eurostat_totals[[#This Row],[2020 1]]</f>
        <v>31277.494331120008</v>
      </c>
      <c r="BD300" s="117">
        <f ca="1">VLOOKUP(eurostat_totals[[#This Row],[energy carrier EUCalc]],$AE$11:$BI$24,COLUMN()-COLUMN($AD$29),FALSE)*eurostat_totals[[#This Row],[2020 1]]</f>
        <v>31277.494331120008</v>
      </c>
      <c r="BE300" s="117">
        <f ca="1">VLOOKUP(eurostat_totals[[#This Row],[energy carrier EUCalc]],$AE$11:$BI$24,COLUMN()-COLUMN($AD$29),FALSE)*eurostat_totals[[#This Row],[2020 1]]</f>
        <v>31277.494331120008</v>
      </c>
      <c r="BF300" s="117">
        <f ca="1">VLOOKUP(eurostat_totals[[#This Row],[energy carrier EUCalc]],$AE$11:$BI$24,COLUMN()-COLUMN($AD$29),FALSE)*eurostat_totals[[#This Row],[2020 1]]</f>
        <v>31277.494331120008</v>
      </c>
      <c r="BG300" s="117">
        <f ca="1">VLOOKUP(eurostat_totals[[#This Row],[energy carrier EUCalc]],$AE$11:$BI$24,COLUMN()-COLUMN($AD$29),FALSE)*eurostat_totals[[#This Row],[2020 1]]</f>
        <v>31277.494331120008</v>
      </c>
      <c r="BH300" s="117">
        <f ca="1">VLOOKUP(eurostat_totals[[#This Row],[energy carrier EUCalc]],$AE$11:$BI$24,COLUMN()-COLUMN($AD$29),FALSE)*eurostat_totals[[#This Row],[2020 1]]</f>
        <v>31277.494331120008</v>
      </c>
      <c r="BI300" s="117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117" t="str">
        <f t="shared" si="133"/>
        <v>liquid-bioPortugal</v>
      </c>
      <c r="B301" s="6" t="s">
        <v>76</v>
      </c>
      <c r="C301" t="s">
        <v>21</v>
      </c>
      <c r="D301" s="120">
        <v>13416.670380000001</v>
      </c>
      <c r="E301" s="120">
        <v>13423.61349</v>
      </c>
      <c r="F301" s="120">
        <v>13425.83482</v>
      </c>
      <c r="G301" s="120">
        <v>13428.05615</v>
      </c>
      <c r="H301" s="120">
        <v>13430.277480000001</v>
      </c>
      <c r="I301" s="120">
        <v>13432.21969</v>
      </c>
      <c r="J301" s="120">
        <v>13440.837520000001</v>
      </c>
      <c r="K301" s="120">
        <v>13445.001060000001</v>
      </c>
      <c r="L301" s="120">
        <v>13432.77793</v>
      </c>
      <c r="M301" s="120">
        <v>13499.720210000001</v>
      </c>
      <c r="N301" s="120">
        <v>13503.337140000001</v>
      </c>
      <c r="O301" s="120">
        <v>13507.779800000002</v>
      </c>
      <c r="P301" s="120">
        <v>13512.222460000003</v>
      </c>
      <c r="Q301" s="120">
        <v>13516.944240000001</v>
      </c>
      <c r="R301" s="120">
        <v>13618.892819999999</v>
      </c>
      <c r="S301" s="120">
        <v>13698.883960000001</v>
      </c>
      <c r="T301" s="120">
        <v>13665.552380000001</v>
      </c>
      <c r="U301" s="120">
        <v>13679.45023</v>
      </c>
      <c r="V301" s="120">
        <v>13711.107090000001</v>
      </c>
      <c r="W301" s="120">
        <v>13743.33382</v>
      </c>
      <c r="X301" s="120">
        <v>8615.0039099999995</v>
      </c>
      <c r="Y301" s="120">
        <v>8694.7275599999994</v>
      </c>
      <c r="Z301" s="120">
        <v>9239.4418700000006</v>
      </c>
      <c r="AA301" s="120">
        <v>9477.9150200000004</v>
      </c>
      <c r="AB301" s="120">
        <v>9461.2492299999994</v>
      </c>
      <c r="AC301" s="120">
        <v>9439.0243000000009</v>
      </c>
      <c r="AD301" s="120">
        <v>9474.1701599999997</v>
      </c>
      <c r="AE301" s="120">
        <v>9506.1177700000007</v>
      </c>
      <c r="AF301" s="120">
        <f t="shared" si="130"/>
        <v>9559.4529500000008</v>
      </c>
      <c r="AG301" s="120">
        <f t="shared" si="131"/>
        <v>9575.7605360000016</v>
      </c>
      <c r="AH301" s="120">
        <f t="shared" si="132"/>
        <v>9598.6627972000024</v>
      </c>
      <c r="AI301" s="120">
        <f ca="1">VLOOKUP(eurostat_totals[[#This Row],[energy carrier EUCalc]],$AE$11:$BI$24,COLUMN()-COLUMN($AD$29),FALSE)*eurostat_totals[[#This Row],[2020 1]]</f>
        <v>9598.6627972000024</v>
      </c>
      <c r="AJ301" s="120">
        <f ca="1">VLOOKUP(eurostat_totals[[#This Row],[energy carrier EUCalc]],$AE$11:$BI$24,COLUMN()-COLUMN($AD$29),FALSE)*eurostat_totals[[#This Row],[2020 1]]</f>
        <v>9598.6627972000024</v>
      </c>
      <c r="AK301" s="120">
        <f ca="1">VLOOKUP(eurostat_totals[[#This Row],[energy carrier EUCalc]],$AE$11:$BI$24,COLUMN()-COLUMN($AD$29),FALSE)*eurostat_totals[[#This Row],[2020 1]]</f>
        <v>9598.6627972000024</v>
      </c>
      <c r="AL301" s="120">
        <f ca="1">VLOOKUP(eurostat_totals[[#This Row],[energy carrier EUCalc]],$AE$11:$BI$24,COLUMN()-COLUMN($AD$29),FALSE)*eurostat_totals[[#This Row],[2020 1]]</f>
        <v>9598.6627972000024</v>
      </c>
      <c r="AM301" s="120">
        <f ca="1">VLOOKUP(eurostat_totals[[#This Row],[energy carrier EUCalc]],$AE$11:$BI$24,COLUMN()-COLUMN($AD$29),FALSE)*eurostat_totals[[#This Row],[2020 1]]</f>
        <v>9598.6627972000024</v>
      </c>
      <c r="AN301" s="120">
        <f ca="1">VLOOKUP(eurostat_totals[[#This Row],[energy carrier EUCalc]],$AE$11:$BI$24,COLUMN()-COLUMN($AD$29),FALSE)*eurostat_totals[[#This Row],[2020 1]]</f>
        <v>9598.6627972000024</v>
      </c>
      <c r="AO301" s="120">
        <f>VLOOKUP(eurostat_totals[[#This Row],[energy carrier EUCalc]],$AE$11:$BI$24,COLUMN()-COLUMN($AD$29),FALSE)*eurostat_totals[[#This Row],[2020 1]]</f>
        <v>9598.6627972000024</v>
      </c>
      <c r="AP301" s="120">
        <f ca="1">VLOOKUP(eurostat_totals[[#This Row],[energy carrier EUCalc]],$AE$11:$BI$24,COLUMN()-COLUMN($AD$29),FALSE)*eurostat_totals[[#This Row],[2020 1]]</f>
        <v>9598.6627972000024</v>
      </c>
      <c r="AQ301" s="120">
        <f ca="1">VLOOKUP(eurostat_totals[[#This Row],[energy carrier EUCalc]],$AE$11:$BI$24,COLUMN()-COLUMN($AD$29),FALSE)*eurostat_totals[[#This Row],[2020 1]]</f>
        <v>9598.6627972000024</v>
      </c>
      <c r="AR301" s="117">
        <f ca="1">VLOOKUP(eurostat_totals[[#This Row],[energy carrier EUCalc]],$AE$11:$BI$24,COLUMN()-COLUMN($AD$29),FALSE)*eurostat_totals[[#This Row],[2020 1]]</f>
        <v>9598.6627972000024</v>
      </c>
      <c r="AS301" s="117">
        <f ca="1">VLOOKUP(eurostat_totals[[#This Row],[energy carrier EUCalc]],$AE$11:$BI$24,COLUMN()-COLUMN($AD$29),FALSE)*eurostat_totals[[#This Row],[2020 1]]</f>
        <v>9598.6627972000024</v>
      </c>
      <c r="AT301" s="117">
        <f ca="1">VLOOKUP(eurostat_totals[[#This Row],[energy carrier EUCalc]],$AE$11:$BI$24,COLUMN()-COLUMN($AD$29),FALSE)*eurostat_totals[[#This Row],[2020 1]]</f>
        <v>9598.6627972000024</v>
      </c>
      <c r="AU301" s="117">
        <f ca="1">VLOOKUP(eurostat_totals[[#This Row],[energy carrier EUCalc]],$AE$11:$BI$24,COLUMN()-COLUMN($AD$29),FALSE)*eurostat_totals[[#This Row],[2020 1]]</f>
        <v>9598.6627972000024</v>
      </c>
      <c r="AV301" s="117">
        <f>VLOOKUP(eurostat_totals[[#This Row],[energy carrier EUCalc]],$AE$11:$BI$24,COLUMN()-COLUMN($AD$29),FALSE)*eurostat_totals[[#This Row],[2020 1]]</f>
        <v>9598.6627972000024</v>
      </c>
      <c r="AW301" s="117">
        <f ca="1">VLOOKUP(eurostat_totals[[#This Row],[energy carrier EUCalc]],$AE$11:$BI$24,COLUMN()-COLUMN($AD$29),FALSE)*eurostat_totals[[#This Row],[2020 1]]</f>
        <v>9598.6627972000024</v>
      </c>
      <c r="AX301" s="117">
        <f ca="1">VLOOKUP(eurostat_totals[[#This Row],[energy carrier EUCalc]],$AE$11:$BI$24,COLUMN()-COLUMN($AD$29),FALSE)*eurostat_totals[[#This Row],[2020 1]]</f>
        <v>9598.6627972000024</v>
      </c>
      <c r="AY301" s="117">
        <f ca="1">VLOOKUP(eurostat_totals[[#This Row],[energy carrier EUCalc]],$AE$11:$BI$24,COLUMN()-COLUMN($AD$29),FALSE)*eurostat_totals[[#This Row],[2020 1]]</f>
        <v>9598.6627972000024</v>
      </c>
      <c r="AZ301" s="117">
        <f ca="1">VLOOKUP(eurostat_totals[[#This Row],[energy carrier EUCalc]],$AE$11:$BI$24,COLUMN()-COLUMN($AD$29),FALSE)*eurostat_totals[[#This Row],[2020 1]]</f>
        <v>9598.6627972000024</v>
      </c>
      <c r="BA301" s="117">
        <f ca="1">VLOOKUP(eurostat_totals[[#This Row],[energy carrier EUCalc]],$AE$11:$BI$24,COLUMN()-COLUMN($AD$29),FALSE)*eurostat_totals[[#This Row],[2020 1]]</f>
        <v>9598.6627972000024</v>
      </c>
      <c r="BB301" s="117">
        <f ca="1">VLOOKUP(eurostat_totals[[#This Row],[energy carrier EUCalc]],$AE$11:$BI$24,COLUMN()-COLUMN($AD$29),FALSE)*eurostat_totals[[#This Row],[2020 1]]</f>
        <v>9598.6627972000024</v>
      </c>
      <c r="BC301" s="117">
        <f>VLOOKUP(eurostat_totals[[#This Row],[energy carrier EUCalc]],$AE$11:$BI$24,COLUMN()-COLUMN($AD$29),FALSE)*eurostat_totals[[#This Row],[2020 1]]</f>
        <v>9598.6627972000024</v>
      </c>
      <c r="BD301" s="117">
        <f ca="1">VLOOKUP(eurostat_totals[[#This Row],[energy carrier EUCalc]],$AE$11:$BI$24,COLUMN()-COLUMN($AD$29),FALSE)*eurostat_totals[[#This Row],[2020 1]]</f>
        <v>9598.6627972000024</v>
      </c>
      <c r="BE301" s="117">
        <f ca="1">VLOOKUP(eurostat_totals[[#This Row],[energy carrier EUCalc]],$AE$11:$BI$24,COLUMN()-COLUMN($AD$29),FALSE)*eurostat_totals[[#This Row],[2020 1]]</f>
        <v>9598.6627972000024</v>
      </c>
      <c r="BF301" s="117">
        <f ca="1">VLOOKUP(eurostat_totals[[#This Row],[energy carrier EUCalc]],$AE$11:$BI$24,COLUMN()-COLUMN($AD$29),FALSE)*eurostat_totals[[#This Row],[2020 1]]</f>
        <v>9598.6627972000024</v>
      </c>
      <c r="BG301" s="117">
        <f ca="1">VLOOKUP(eurostat_totals[[#This Row],[energy carrier EUCalc]],$AE$11:$BI$24,COLUMN()-COLUMN($AD$29),FALSE)*eurostat_totals[[#This Row],[2020 1]]</f>
        <v>9598.6627972000024</v>
      </c>
      <c r="BH301" s="117">
        <f ca="1">VLOOKUP(eurostat_totals[[#This Row],[energy carrier EUCalc]],$AE$11:$BI$24,COLUMN()-COLUMN($AD$29),FALSE)*eurostat_totals[[#This Row],[2020 1]]</f>
        <v>9598.6627972000024</v>
      </c>
      <c r="BI301" s="117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117" t="str">
        <f t="shared" si="133"/>
        <v>liquid-bioRomania</v>
      </c>
      <c r="B302" s="6" t="s">
        <v>76</v>
      </c>
      <c r="C302" t="s">
        <v>10</v>
      </c>
      <c r="D302" s="120">
        <v>6693.890730000001</v>
      </c>
      <c r="E302" s="120">
        <v>5410.2759999999998</v>
      </c>
      <c r="F302" s="120">
        <v>5953.0597299999999</v>
      </c>
      <c r="G302" s="120">
        <v>8699.449340000001</v>
      </c>
      <c r="H302" s="120">
        <v>10243.610960000002</v>
      </c>
      <c r="I302" s="120">
        <v>11675.833830000001</v>
      </c>
      <c r="J302" s="120">
        <v>25157.504280000001</v>
      </c>
      <c r="K302" s="120">
        <v>33844.172250000003</v>
      </c>
      <c r="L302" s="120">
        <v>31162.224470000001</v>
      </c>
      <c r="M302" s="120">
        <v>29245.274830000002</v>
      </c>
      <c r="N302" s="120">
        <v>28557.22077</v>
      </c>
      <c r="O302" s="120">
        <v>20386.948060000002</v>
      </c>
      <c r="P302" s="120">
        <v>20733.615100000003</v>
      </c>
      <c r="Q302" s="120">
        <v>25581.941129999999</v>
      </c>
      <c r="R302" s="120">
        <v>31012.49985</v>
      </c>
      <c r="S302" s="120">
        <v>31841.114089999999</v>
      </c>
      <c r="T302" s="120">
        <v>29971.940490000001</v>
      </c>
      <c r="U302" s="120">
        <v>31260.83524</v>
      </c>
      <c r="V302" s="120">
        <v>39909.996460000002</v>
      </c>
      <c r="W302" s="120">
        <v>39603.883229999999</v>
      </c>
      <c r="X302" s="120">
        <v>41184.446750000003</v>
      </c>
      <c r="Y302" s="120">
        <v>36736.11131</v>
      </c>
      <c r="Z302" s="120">
        <v>38326.106760000002</v>
      </c>
      <c r="AA302" s="120">
        <v>36278.052130000004</v>
      </c>
      <c r="AB302" s="120">
        <v>36322.222869999998</v>
      </c>
      <c r="AC302" s="120">
        <v>34366.394140000004</v>
      </c>
      <c r="AD302" s="120">
        <v>34637.780190000005</v>
      </c>
      <c r="AE302" s="120">
        <v>35518.229340000005</v>
      </c>
      <c r="AF302" s="120">
        <f t="shared" si="130"/>
        <v>34956.653856000004</v>
      </c>
      <c r="AG302" s="120">
        <f t="shared" si="131"/>
        <v>34692.374201200008</v>
      </c>
      <c r="AH302" s="120">
        <f t="shared" si="132"/>
        <v>34366.404467440007</v>
      </c>
      <c r="AI302" s="120">
        <f ca="1">VLOOKUP(eurostat_totals[[#This Row],[energy carrier EUCalc]],$AE$11:$BI$24,COLUMN()-COLUMN($AD$29),FALSE)*eurostat_totals[[#This Row],[2020 1]]</f>
        <v>34366.404467440007</v>
      </c>
      <c r="AJ302" s="120">
        <f ca="1">VLOOKUP(eurostat_totals[[#This Row],[energy carrier EUCalc]],$AE$11:$BI$24,COLUMN()-COLUMN($AD$29),FALSE)*eurostat_totals[[#This Row],[2020 1]]</f>
        <v>34366.404467440007</v>
      </c>
      <c r="AK302" s="120">
        <f ca="1">VLOOKUP(eurostat_totals[[#This Row],[energy carrier EUCalc]],$AE$11:$BI$24,COLUMN()-COLUMN($AD$29),FALSE)*eurostat_totals[[#This Row],[2020 1]]</f>
        <v>34366.404467440007</v>
      </c>
      <c r="AL302" s="120">
        <f ca="1">VLOOKUP(eurostat_totals[[#This Row],[energy carrier EUCalc]],$AE$11:$BI$24,COLUMN()-COLUMN($AD$29),FALSE)*eurostat_totals[[#This Row],[2020 1]]</f>
        <v>34366.404467440007</v>
      </c>
      <c r="AM302" s="120">
        <f ca="1">VLOOKUP(eurostat_totals[[#This Row],[energy carrier EUCalc]],$AE$11:$BI$24,COLUMN()-COLUMN($AD$29),FALSE)*eurostat_totals[[#This Row],[2020 1]]</f>
        <v>34366.404467440007</v>
      </c>
      <c r="AN302" s="120">
        <f ca="1">VLOOKUP(eurostat_totals[[#This Row],[energy carrier EUCalc]],$AE$11:$BI$24,COLUMN()-COLUMN($AD$29),FALSE)*eurostat_totals[[#This Row],[2020 1]]</f>
        <v>34366.404467440007</v>
      </c>
      <c r="AO302" s="120">
        <f>VLOOKUP(eurostat_totals[[#This Row],[energy carrier EUCalc]],$AE$11:$BI$24,COLUMN()-COLUMN($AD$29),FALSE)*eurostat_totals[[#This Row],[2020 1]]</f>
        <v>34366.404467440007</v>
      </c>
      <c r="AP302" s="120">
        <f ca="1">VLOOKUP(eurostat_totals[[#This Row],[energy carrier EUCalc]],$AE$11:$BI$24,COLUMN()-COLUMN($AD$29),FALSE)*eurostat_totals[[#This Row],[2020 1]]</f>
        <v>34366.404467440007</v>
      </c>
      <c r="AQ302" s="120">
        <f ca="1">VLOOKUP(eurostat_totals[[#This Row],[energy carrier EUCalc]],$AE$11:$BI$24,COLUMN()-COLUMN($AD$29),FALSE)*eurostat_totals[[#This Row],[2020 1]]</f>
        <v>34366.404467440007</v>
      </c>
      <c r="AR302" s="117">
        <f ca="1">VLOOKUP(eurostat_totals[[#This Row],[energy carrier EUCalc]],$AE$11:$BI$24,COLUMN()-COLUMN($AD$29),FALSE)*eurostat_totals[[#This Row],[2020 1]]</f>
        <v>34366.404467440007</v>
      </c>
      <c r="AS302" s="117">
        <f ca="1">VLOOKUP(eurostat_totals[[#This Row],[energy carrier EUCalc]],$AE$11:$BI$24,COLUMN()-COLUMN($AD$29),FALSE)*eurostat_totals[[#This Row],[2020 1]]</f>
        <v>34366.404467440007</v>
      </c>
      <c r="AT302" s="117">
        <f ca="1">VLOOKUP(eurostat_totals[[#This Row],[energy carrier EUCalc]],$AE$11:$BI$24,COLUMN()-COLUMN($AD$29),FALSE)*eurostat_totals[[#This Row],[2020 1]]</f>
        <v>34366.404467440007</v>
      </c>
      <c r="AU302" s="117">
        <f ca="1">VLOOKUP(eurostat_totals[[#This Row],[energy carrier EUCalc]],$AE$11:$BI$24,COLUMN()-COLUMN($AD$29),FALSE)*eurostat_totals[[#This Row],[2020 1]]</f>
        <v>34366.404467440007</v>
      </c>
      <c r="AV302" s="117">
        <f>VLOOKUP(eurostat_totals[[#This Row],[energy carrier EUCalc]],$AE$11:$BI$24,COLUMN()-COLUMN($AD$29),FALSE)*eurostat_totals[[#This Row],[2020 1]]</f>
        <v>34366.404467440007</v>
      </c>
      <c r="AW302" s="117">
        <f ca="1">VLOOKUP(eurostat_totals[[#This Row],[energy carrier EUCalc]],$AE$11:$BI$24,COLUMN()-COLUMN($AD$29),FALSE)*eurostat_totals[[#This Row],[2020 1]]</f>
        <v>34366.404467440007</v>
      </c>
      <c r="AX302" s="117">
        <f ca="1">VLOOKUP(eurostat_totals[[#This Row],[energy carrier EUCalc]],$AE$11:$BI$24,COLUMN()-COLUMN($AD$29),FALSE)*eurostat_totals[[#This Row],[2020 1]]</f>
        <v>34366.404467440007</v>
      </c>
      <c r="AY302" s="117">
        <f ca="1">VLOOKUP(eurostat_totals[[#This Row],[energy carrier EUCalc]],$AE$11:$BI$24,COLUMN()-COLUMN($AD$29),FALSE)*eurostat_totals[[#This Row],[2020 1]]</f>
        <v>34366.404467440007</v>
      </c>
      <c r="AZ302" s="117">
        <f ca="1">VLOOKUP(eurostat_totals[[#This Row],[energy carrier EUCalc]],$AE$11:$BI$24,COLUMN()-COLUMN($AD$29),FALSE)*eurostat_totals[[#This Row],[2020 1]]</f>
        <v>34366.404467440007</v>
      </c>
      <c r="BA302" s="117">
        <f ca="1">VLOOKUP(eurostat_totals[[#This Row],[energy carrier EUCalc]],$AE$11:$BI$24,COLUMN()-COLUMN($AD$29),FALSE)*eurostat_totals[[#This Row],[2020 1]]</f>
        <v>34366.404467440007</v>
      </c>
      <c r="BB302" s="117">
        <f ca="1">VLOOKUP(eurostat_totals[[#This Row],[energy carrier EUCalc]],$AE$11:$BI$24,COLUMN()-COLUMN($AD$29),FALSE)*eurostat_totals[[#This Row],[2020 1]]</f>
        <v>34366.404467440007</v>
      </c>
      <c r="BC302" s="117">
        <f>VLOOKUP(eurostat_totals[[#This Row],[energy carrier EUCalc]],$AE$11:$BI$24,COLUMN()-COLUMN($AD$29),FALSE)*eurostat_totals[[#This Row],[2020 1]]</f>
        <v>34366.404467440007</v>
      </c>
      <c r="BD302" s="117">
        <f ca="1">VLOOKUP(eurostat_totals[[#This Row],[energy carrier EUCalc]],$AE$11:$BI$24,COLUMN()-COLUMN($AD$29),FALSE)*eurostat_totals[[#This Row],[2020 1]]</f>
        <v>34366.404467440007</v>
      </c>
      <c r="BE302" s="117">
        <f ca="1">VLOOKUP(eurostat_totals[[#This Row],[energy carrier EUCalc]],$AE$11:$BI$24,COLUMN()-COLUMN($AD$29),FALSE)*eurostat_totals[[#This Row],[2020 1]]</f>
        <v>34366.404467440007</v>
      </c>
      <c r="BF302" s="117">
        <f ca="1">VLOOKUP(eurostat_totals[[#This Row],[energy carrier EUCalc]],$AE$11:$BI$24,COLUMN()-COLUMN($AD$29),FALSE)*eurostat_totals[[#This Row],[2020 1]]</f>
        <v>34366.404467440007</v>
      </c>
      <c r="BG302" s="117">
        <f ca="1">VLOOKUP(eurostat_totals[[#This Row],[energy carrier EUCalc]],$AE$11:$BI$24,COLUMN()-COLUMN($AD$29),FALSE)*eurostat_totals[[#This Row],[2020 1]]</f>
        <v>34366.404467440007</v>
      </c>
      <c r="BH302" s="117">
        <f ca="1">VLOOKUP(eurostat_totals[[#This Row],[energy carrier EUCalc]],$AE$11:$BI$24,COLUMN()-COLUMN($AD$29),FALSE)*eurostat_totals[[#This Row],[2020 1]]</f>
        <v>34366.404467440007</v>
      </c>
      <c r="BI302" s="117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117" t="str">
        <f t="shared" si="133"/>
        <v>liquid-bioSerbia</v>
      </c>
      <c r="B303" s="6" t="s">
        <v>76</v>
      </c>
      <c r="C303" t="s">
        <v>74</v>
      </c>
      <c r="D303" s="120">
        <v>13595.551410000002</v>
      </c>
      <c r="E303" s="120">
        <v>11782.783310000001</v>
      </c>
      <c r="F303" s="120">
        <v>8754.9942200000005</v>
      </c>
      <c r="G303" s="120">
        <v>8754.9942200000005</v>
      </c>
      <c r="H303" s="120">
        <v>8555.5513499999997</v>
      </c>
      <c r="I303" s="120">
        <v>8555.5513499999997</v>
      </c>
      <c r="J303" s="120">
        <v>8555.5513499999997</v>
      </c>
      <c r="K303" s="120">
        <v>8555.5513499999997</v>
      </c>
      <c r="L303" s="120">
        <v>8555.5513499999997</v>
      </c>
      <c r="M303" s="120">
        <v>8555.5513499999997</v>
      </c>
      <c r="N303" s="120">
        <v>9333.3308600000018</v>
      </c>
      <c r="O303" s="120">
        <v>9333.3308600000018</v>
      </c>
      <c r="P303" s="120">
        <v>9333.3308600000018</v>
      </c>
      <c r="Q303" s="120">
        <v>9333.3308600000018</v>
      </c>
      <c r="R303" s="120">
        <v>9333.3308600000018</v>
      </c>
      <c r="S303" s="120">
        <v>9333.3308600000018</v>
      </c>
      <c r="T303" s="120">
        <v>9318.0606700000008</v>
      </c>
      <c r="U303" s="120">
        <v>9302.7788500000006</v>
      </c>
      <c r="V303" s="120">
        <v>7766.6651900000006</v>
      </c>
      <c r="W303" s="120">
        <v>11564.99993</v>
      </c>
      <c r="X303" s="120">
        <v>11165.276830000001</v>
      </c>
      <c r="Y303" s="120">
        <v>10160.00289</v>
      </c>
      <c r="Z303" s="120">
        <v>10975.83576</v>
      </c>
      <c r="AA303" s="120">
        <v>9315.5602200000012</v>
      </c>
      <c r="AB303" s="120">
        <v>9910.83014</v>
      </c>
      <c r="AC303" s="120">
        <v>9852.773180000002</v>
      </c>
      <c r="AD303" s="120">
        <v>10154.44375</v>
      </c>
      <c r="AE303" s="120">
        <v>9344.8329300000005</v>
      </c>
      <c r="AF303" s="120">
        <f t="shared" si="130"/>
        <v>9018.632364000001</v>
      </c>
      <c r="AG303" s="120">
        <f t="shared" si="131"/>
        <v>8959.2467928000005</v>
      </c>
      <c r="AH303" s="120">
        <f t="shared" si="132"/>
        <v>8768.9301233599999</v>
      </c>
      <c r="AI303" s="120">
        <f ca="1">VLOOKUP(eurostat_totals[[#This Row],[energy carrier EUCalc]],$AE$11:$BI$24,COLUMN()-COLUMN($AD$29),FALSE)*eurostat_totals[[#This Row],[2020 1]]</f>
        <v>8768.9301233599999</v>
      </c>
      <c r="AJ303" s="120">
        <f ca="1">VLOOKUP(eurostat_totals[[#This Row],[energy carrier EUCalc]],$AE$11:$BI$24,COLUMN()-COLUMN($AD$29),FALSE)*eurostat_totals[[#This Row],[2020 1]]</f>
        <v>8768.9301233599999</v>
      </c>
      <c r="AK303" s="120">
        <f ca="1">VLOOKUP(eurostat_totals[[#This Row],[energy carrier EUCalc]],$AE$11:$BI$24,COLUMN()-COLUMN($AD$29),FALSE)*eurostat_totals[[#This Row],[2020 1]]</f>
        <v>8768.9301233599999</v>
      </c>
      <c r="AL303" s="120">
        <f ca="1">VLOOKUP(eurostat_totals[[#This Row],[energy carrier EUCalc]],$AE$11:$BI$24,COLUMN()-COLUMN($AD$29),FALSE)*eurostat_totals[[#This Row],[2020 1]]</f>
        <v>8768.9301233599999</v>
      </c>
      <c r="AM303" s="120">
        <f ca="1">VLOOKUP(eurostat_totals[[#This Row],[energy carrier EUCalc]],$AE$11:$BI$24,COLUMN()-COLUMN($AD$29),FALSE)*eurostat_totals[[#This Row],[2020 1]]</f>
        <v>8768.9301233599999</v>
      </c>
      <c r="AN303" s="120">
        <f ca="1">VLOOKUP(eurostat_totals[[#This Row],[energy carrier EUCalc]],$AE$11:$BI$24,COLUMN()-COLUMN($AD$29),FALSE)*eurostat_totals[[#This Row],[2020 1]]</f>
        <v>8768.9301233599999</v>
      </c>
      <c r="AO303" s="120">
        <f>VLOOKUP(eurostat_totals[[#This Row],[energy carrier EUCalc]],$AE$11:$BI$24,COLUMN()-COLUMN($AD$29),FALSE)*eurostat_totals[[#This Row],[2020 1]]</f>
        <v>8768.9301233599999</v>
      </c>
      <c r="AP303" s="120">
        <f ca="1">VLOOKUP(eurostat_totals[[#This Row],[energy carrier EUCalc]],$AE$11:$BI$24,COLUMN()-COLUMN($AD$29),FALSE)*eurostat_totals[[#This Row],[2020 1]]</f>
        <v>8768.9301233599999</v>
      </c>
      <c r="AQ303" s="120">
        <f ca="1">VLOOKUP(eurostat_totals[[#This Row],[energy carrier EUCalc]],$AE$11:$BI$24,COLUMN()-COLUMN($AD$29),FALSE)*eurostat_totals[[#This Row],[2020 1]]</f>
        <v>8768.9301233599999</v>
      </c>
      <c r="AR303" s="117">
        <f ca="1">VLOOKUP(eurostat_totals[[#This Row],[energy carrier EUCalc]],$AE$11:$BI$24,COLUMN()-COLUMN($AD$29),FALSE)*eurostat_totals[[#This Row],[2020 1]]</f>
        <v>8768.9301233599999</v>
      </c>
      <c r="AS303" s="117">
        <f ca="1">VLOOKUP(eurostat_totals[[#This Row],[energy carrier EUCalc]],$AE$11:$BI$24,COLUMN()-COLUMN($AD$29),FALSE)*eurostat_totals[[#This Row],[2020 1]]</f>
        <v>8768.9301233599999</v>
      </c>
      <c r="AT303" s="117">
        <f ca="1">VLOOKUP(eurostat_totals[[#This Row],[energy carrier EUCalc]],$AE$11:$BI$24,COLUMN()-COLUMN($AD$29),FALSE)*eurostat_totals[[#This Row],[2020 1]]</f>
        <v>8768.9301233599999</v>
      </c>
      <c r="AU303" s="117">
        <f ca="1">VLOOKUP(eurostat_totals[[#This Row],[energy carrier EUCalc]],$AE$11:$BI$24,COLUMN()-COLUMN($AD$29),FALSE)*eurostat_totals[[#This Row],[2020 1]]</f>
        <v>8768.9301233599999</v>
      </c>
      <c r="AV303" s="117">
        <f>VLOOKUP(eurostat_totals[[#This Row],[energy carrier EUCalc]],$AE$11:$BI$24,COLUMN()-COLUMN($AD$29),FALSE)*eurostat_totals[[#This Row],[2020 1]]</f>
        <v>8768.9301233599999</v>
      </c>
      <c r="AW303" s="117">
        <f ca="1">VLOOKUP(eurostat_totals[[#This Row],[energy carrier EUCalc]],$AE$11:$BI$24,COLUMN()-COLUMN($AD$29),FALSE)*eurostat_totals[[#This Row],[2020 1]]</f>
        <v>8768.9301233599999</v>
      </c>
      <c r="AX303" s="117">
        <f ca="1">VLOOKUP(eurostat_totals[[#This Row],[energy carrier EUCalc]],$AE$11:$BI$24,COLUMN()-COLUMN($AD$29),FALSE)*eurostat_totals[[#This Row],[2020 1]]</f>
        <v>8768.9301233599999</v>
      </c>
      <c r="AY303" s="117">
        <f ca="1">VLOOKUP(eurostat_totals[[#This Row],[energy carrier EUCalc]],$AE$11:$BI$24,COLUMN()-COLUMN($AD$29),FALSE)*eurostat_totals[[#This Row],[2020 1]]</f>
        <v>8768.9301233599999</v>
      </c>
      <c r="AZ303" s="117">
        <f ca="1">VLOOKUP(eurostat_totals[[#This Row],[energy carrier EUCalc]],$AE$11:$BI$24,COLUMN()-COLUMN($AD$29),FALSE)*eurostat_totals[[#This Row],[2020 1]]</f>
        <v>8768.9301233599999</v>
      </c>
      <c r="BA303" s="117">
        <f ca="1">VLOOKUP(eurostat_totals[[#This Row],[energy carrier EUCalc]],$AE$11:$BI$24,COLUMN()-COLUMN($AD$29),FALSE)*eurostat_totals[[#This Row],[2020 1]]</f>
        <v>8768.9301233599999</v>
      </c>
      <c r="BB303" s="117">
        <f ca="1">VLOOKUP(eurostat_totals[[#This Row],[energy carrier EUCalc]],$AE$11:$BI$24,COLUMN()-COLUMN($AD$29),FALSE)*eurostat_totals[[#This Row],[2020 1]]</f>
        <v>8768.9301233599999</v>
      </c>
      <c r="BC303" s="117">
        <f>VLOOKUP(eurostat_totals[[#This Row],[energy carrier EUCalc]],$AE$11:$BI$24,COLUMN()-COLUMN($AD$29),FALSE)*eurostat_totals[[#This Row],[2020 1]]</f>
        <v>8768.9301233599999</v>
      </c>
      <c r="BD303" s="117">
        <f ca="1">VLOOKUP(eurostat_totals[[#This Row],[energy carrier EUCalc]],$AE$11:$BI$24,COLUMN()-COLUMN($AD$29),FALSE)*eurostat_totals[[#This Row],[2020 1]]</f>
        <v>8768.9301233599999</v>
      </c>
      <c r="BE303" s="117">
        <f ca="1">VLOOKUP(eurostat_totals[[#This Row],[energy carrier EUCalc]],$AE$11:$BI$24,COLUMN()-COLUMN($AD$29),FALSE)*eurostat_totals[[#This Row],[2020 1]]</f>
        <v>8768.9301233599999</v>
      </c>
      <c r="BF303" s="117">
        <f ca="1">VLOOKUP(eurostat_totals[[#This Row],[energy carrier EUCalc]],$AE$11:$BI$24,COLUMN()-COLUMN($AD$29),FALSE)*eurostat_totals[[#This Row],[2020 1]]</f>
        <v>8768.9301233599999</v>
      </c>
      <c r="BG303" s="117">
        <f ca="1">VLOOKUP(eurostat_totals[[#This Row],[energy carrier EUCalc]],$AE$11:$BI$24,COLUMN()-COLUMN($AD$29),FALSE)*eurostat_totals[[#This Row],[2020 1]]</f>
        <v>8768.9301233599999</v>
      </c>
      <c r="BH303" s="117">
        <f ca="1">VLOOKUP(eurostat_totals[[#This Row],[energy carrier EUCalc]],$AE$11:$BI$24,COLUMN()-COLUMN($AD$29),FALSE)*eurostat_totals[[#This Row],[2020 1]]</f>
        <v>8768.9301233599999</v>
      </c>
      <c r="BI303" s="117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117" t="str">
        <f t="shared" si="133"/>
        <v>liquid-bioSlovakia</v>
      </c>
      <c r="B304" s="6" t="s">
        <v>76</v>
      </c>
      <c r="C304" t="s">
        <v>20</v>
      </c>
      <c r="D304" s="120">
        <v>0</v>
      </c>
      <c r="E304" s="120">
        <v>0</v>
      </c>
      <c r="F304" s="120">
        <v>0</v>
      </c>
      <c r="G304" s="120">
        <v>6.3848700000000012</v>
      </c>
      <c r="H304" s="120">
        <v>5.2800200000000004</v>
      </c>
      <c r="I304" s="120">
        <v>4.7217800000000008</v>
      </c>
      <c r="J304" s="120">
        <v>9.1644400000000008</v>
      </c>
      <c r="K304" s="120">
        <v>3.8844200000000004</v>
      </c>
      <c r="L304" s="120">
        <v>3.0586900000000004</v>
      </c>
      <c r="M304" s="120">
        <v>2.5004500000000003</v>
      </c>
      <c r="N304" s="120">
        <v>2.7795700000000001</v>
      </c>
      <c r="O304" s="120">
        <v>231.11136000000002</v>
      </c>
      <c r="P304" s="120">
        <v>226.11046000000002</v>
      </c>
      <c r="Q304" s="120">
        <v>255.83674000000002</v>
      </c>
      <c r="R304" s="120">
        <v>360.27414000000005</v>
      </c>
      <c r="S304" s="120">
        <v>410.44596000000007</v>
      </c>
      <c r="T304" s="120">
        <v>297.77452</v>
      </c>
      <c r="U304" s="120">
        <v>456.38445999999999</v>
      </c>
      <c r="V304" s="120">
        <v>412.78359000000006</v>
      </c>
      <c r="W304" s="120">
        <v>449.72046999999998</v>
      </c>
      <c r="X304" s="120">
        <v>542.77210000000002</v>
      </c>
      <c r="Y304" s="120">
        <v>569.17219999999998</v>
      </c>
      <c r="Z304" s="120">
        <v>485.27338000000003</v>
      </c>
      <c r="AA304" s="120">
        <v>510.41744</v>
      </c>
      <c r="AB304" s="120">
        <v>469.72407000000004</v>
      </c>
      <c r="AC304" s="120">
        <v>337.78172000000001</v>
      </c>
      <c r="AD304" s="120">
        <v>432.49644000000006</v>
      </c>
      <c r="AE304" s="120">
        <v>472.61993999999999</v>
      </c>
      <c r="AF304" s="120">
        <f t="shared" si="130"/>
        <v>470.08925199999999</v>
      </c>
      <c r="AG304" s="120">
        <f t="shared" si="131"/>
        <v>462.02361439999999</v>
      </c>
      <c r="AH304" s="120">
        <f t="shared" si="132"/>
        <v>460.48352327999999</v>
      </c>
      <c r="AI304" s="120">
        <f ca="1">VLOOKUP(eurostat_totals[[#This Row],[energy carrier EUCalc]],$AE$11:$BI$24,COLUMN()-COLUMN($AD$29),FALSE)*eurostat_totals[[#This Row],[2020 1]]</f>
        <v>460.48352327999999</v>
      </c>
      <c r="AJ304" s="120">
        <f ca="1">VLOOKUP(eurostat_totals[[#This Row],[energy carrier EUCalc]],$AE$11:$BI$24,COLUMN()-COLUMN($AD$29),FALSE)*eurostat_totals[[#This Row],[2020 1]]</f>
        <v>460.48352327999999</v>
      </c>
      <c r="AK304" s="120">
        <f ca="1">VLOOKUP(eurostat_totals[[#This Row],[energy carrier EUCalc]],$AE$11:$BI$24,COLUMN()-COLUMN($AD$29),FALSE)*eurostat_totals[[#This Row],[2020 1]]</f>
        <v>460.48352327999999</v>
      </c>
      <c r="AL304" s="120">
        <f ca="1">VLOOKUP(eurostat_totals[[#This Row],[energy carrier EUCalc]],$AE$11:$BI$24,COLUMN()-COLUMN($AD$29),FALSE)*eurostat_totals[[#This Row],[2020 1]]</f>
        <v>460.48352327999999</v>
      </c>
      <c r="AM304" s="120">
        <f ca="1">VLOOKUP(eurostat_totals[[#This Row],[energy carrier EUCalc]],$AE$11:$BI$24,COLUMN()-COLUMN($AD$29),FALSE)*eurostat_totals[[#This Row],[2020 1]]</f>
        <v>460.48352327999999</v>
      </c>
      <c r="AN304" s="120">
        <f ca="1">VLOOKUP(eurostat_totals[[#This Row],[energy carrier EUCalc]],$AE$11:$BI$24,COLUMN()-COLUMN($AD$29),FALSE)*eurostat_totals[[#This Row],[2020 1]]</f>
        <v>460.48352327999999</v>
      </c>
      <c r="AO304" s="120">
        <f>VLOOKUP(eurostat_totals[[#This Row],[energy carrier EUCalc]],$AE$11:$BI$24,COLUMN()-COLUMN($AD$29),FALSE)*eurostat_totals[[#This Row],[2020 1]]</f>
        <v>460.48352327999999</v>
      </c>
      <c r="AP304" s="120">
        <f ca="1">VLOOKUP(eurostat_totals[[#This Row],[energy carrier EUCalc]],$AE$11:$BI$24,COLUMN()-COLUMN($AD$29),FALSE)*eurostat_totals[[#This Row],[2020 1]]</f>
        <v>460.48352327999999</v>
      </c>
      <c r="AQ304" s="120">
        <f ca="1">VLOOKUP(eurostat_totals[[#This Row],[energy carrier EUCalc]],$AE$11:$BI$24,COLUMN()-COLUMN($AD$29),FALSE)*eurostat_totals[[#This Row],[2020 1]]</f>
        <v>460.48352327999999</v>
      </c>
      <c r="AR304" s="117">
        <f ca="1">VLOOKUP(eurostat_totals[[#This Row],[energy carrier EUCalc]],$AE$11:$BI$24,COLUMN()-COLUMN($AD$29),FALSE)*eurostat_totals[[#This Row],[2020 1]]</f>
        <v>460.48352327999999</v>
      </c>
      <c r="AS304" s="117">
        <f ca="1">VLOOKUP(eurostat_totals[[#This Row],[energy carrier EUCalc]],$AE$11:$BI$24,COLUMN()-COLUMN($AD$29),FALSE)*eurostat_totals[[#This Row],[2020 1]]</f>
        <v>460.48352327999999</v>
      </c>
      <c r="AT304" s="117">
        <f ca="1">VLOOKUP(eurostat_totals[[#This Row],[energy carrier EUCalc]],$AE$11:$BI$24,COLUMN()-COLUMN($AD$29),FALSE)*eurostat_totals[[#This Row],[2020 1]]</f>
        <v>460.48352327999999</v>
      </c>
      <c r="AU304" s="117">
        <f ca="1">VLOOKUP(eurostat_totals[[#This Row],[energy carrier EUCalc]],$AE$11:$BI$24,COLUMN()-COLUMN($AD$29),FALSE)*eurostat_totals[[#This Row],[2020 1]]</f>
        <v>460.48352327999999</v>
      </c>
      <c r="AV304" s="117">
        <f>VLOOKUP(eurostat_totals[[#This Row],[energy carrier EUCalc]],$AE$11:$BI$24,COLUMN()-COLUMN($AD$29),FALSE)*eurostat_totals[[#This Row],[2020 1]]</f>
        <v>460.48352327999999</v>
      </c>
      <c r="AW304" s="117">
        <f ca="1">VLOOKUP(eurostat_totals[[#This Row],[energy carrier EUCalc]],$AE$11:$BI$24,COLUMN()-COLUMN($AD$29),FALSE)*eurostat_totals[[#This Row],[2020 1]]</f>
        <v>460.48352327999999</v>
      </c>
      <c r="AX304" s="117">
        <f ca="1">VLOOKUP(eurostat_totals[[#This Row],[energy carrier EUCalc]],$AE$11:$BI$24,COLUMN()-COLUMN($AD$29),FALSE)*eurostat_totals[[#This Row],[2020 1]]</f>
        <v>460.48352327999999</v>
      </c>
      <c r="AY304" s="117">
        <f ca="1">VLOOKUP(eurostat_totals[[#This Row],[energy carrier EUCalc]],$AE$11:$BI$24,COLUMN()-COLUMN($AD$29),FALSE)*eurostat_totals[[#This Row],[2020 1]]</f>
        <v>460.48352327999999</v>
      </c>
      <c r="AZ304" s="117">
        <f ca="1">VLOOKUP(eurostat_totals[[#This Row],[energy carrier EUCalc]],$AE$11:$BI$24,COLUMN()-COLUMN($AD$29),FALSE)*eurostat_totals[[#This Row],[2020 1]]</f>
        <v>460.48352327999999</v>
      </c>
      <c r="BA304" s="117">
        <f ca="1">VLOOKUP(eurostat_totals[[#This Row],[energy carrier EUCalc]],$AE$11:$BI$24,COLUMN()-COLUMN($AD$29),FALSE)*eurostat_totals[[#This Row],[2020 1]]</f>
        <v>460.48352327999999</v>
      </c>
      <c r="BB304" s="117">
        <f ca="1">VLOOKUP(eurostat_totals[[#This Row],[energy carrier EUCalc]],$AE$11:$BI$24,COLUMN()-COLUMN($AD$29),FALSE)*eurostat_totals[[#This Row],[2020 1]]</f>
        <v>460.48352327999999</v>
      </c>
      <c r="BC304" s="117">
        <f>VLOOKUP(eurostat_totals[[#This Row],[energy carrier EUCalc]],$AE$11:$BI$24,COLUMN()-COLUMN($AD$29),FALSE)*eurostat_totals[[#This Row],[2020 1]]</f>
        <v>460.48352327999999</v>
      </c>
      <c r="BD304" s="117">
        <f ca="1">VLOOKUP(eurostat_totals[[#This Row],[energy carrier EUCalc]],$AE$11:$BI$24,COLUMN()-COLUMN($AD$29),FALSE)*eurostat_totals[[#This Row],[2020 1]]</f>
        <v>460.48352327999999</v>
      </c>
      <c r="BE304" s="117">
        <f ca="1">VLOOKUP(eurostat_totals[[#This Row],[energy carrier EUCalc]],$AE$11:$BI$24,COLUMN()-COLUMN($AD$29),FALSE)*eurostat_totals[[#This Row],[2020 1]]</f>
        <v>460.48352327999999</v>
      </c>
      <c r="BF304" s="117">
        <f ca="1">VLOOKUP(eurostat_totals[[#This Row],[energy carrier EUCalc]],$AE$11:$BI$24,COLUMN()-COLUMN($AD$29),FALSE)*eurostat_totals[[#This Row],[2020 1]]</f>
        <v>460.48352327999999</v>
      </c>
      <c r="BG304" s="117">
        <f ca="1">VLOOKUP(eurostat_totals[[#This Row],[energy carrier EUCalc]],$AE$11:$BI$24,COLUMN()-COLUMN($AD$29),FALSE)*eurostat_totals[[#This Row],[2020 1]]</f>
        <v>460.48352327999999</v>
      </c>
      <c r="BH304" s="117">
        <f ca="1">VLOOKUP(eurostat_totals[[#This Row],[energy carrier EUCalc]],$AE$11:$BI$24,COLUMN()-COLUMN($AD$29),FALSE)*eurostat_totals[[#This Row],[2020 1]]</f>
        <v>460.48352327999999</v>
      </c>
      <c r="BI304" s="117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117" t="str">
        <f t="shared" si="133"/>
        <v>liquid-bioSlovenia</v>
      </c>
      <c r="B305" s="6" t="s">
        <v>76</v>
      </c>
      <c r="C305" t="s">
        <v>26</v>
      </c>
      <c r="D305" s="120">
        <v>1747.7796600000001</v>
      </c>
      <c r="E305" s="120">
        <v>1751.1058400000002</v>
      </c>
      <c r="F305" s="120">
        <v>1743.3370000000002</v>
      </c>
      <c r="G305" s="120">
        <v>1723.3334000000002</v>
      </c>
      <c r="H305" s="120">
        <v>1723.3334000000002</v>
      </c>
      <c r="I305" s="120">
        <v>1723.3334000000002</v>
      </c>
      <c r="J305" s="120">
        <v>1723.3334000000002</v>
      </c>
      <c r="K305" s="120">
        <v>1723.3334000000002</v>
      </c>
      <c r="L305" s="120">
        <v>1723.3334000000002</v>
      </c>
      <c r="M305" s="120">
        <v>1793.3343700000003</v>
      </c>
      <c r="N305" s="120">
        <v>4166.6684700000005</v>
      </c>
      <c r="O305" s="120">
        <v>4166.6684700000005</v>
      </c>
      <c r="P305" s="120">
        <v>3770.2831799999999</v>
      </c>
      <c r="Q305" s="120">
        <v>3770.2831799999999</v>
      </c>
      <c r="R305" s="120">
        <v>3770.2831799999999</v>
      </c>
      <c r="S305" s="120">
        <v>3770.2831799999999</v>
      </c>
      <c r="T305" s="120">
        <v>3770.2831799999999</v>
      </c>
      <c r="U305" s="120">
        <v>3770.2831799999999</v>
      </c>
      <c r="V305" s="120">
        <v>3770.2831799999999</v>
      </c>
      <c r="W305" s="120">
        <v>5995.8348700000006</v>
      </c>
      <c r="X305" s="120">
        <v>6106.6687700000002</v>
      </c>
      <c r="Y305" s="120">
        <v>6196.6617100000003</v>
      </c>
      <c r="Z305" s="120">
        <v>6113.053640000001</v>
      </c>
      <c r="AA305" s="120">
        <v>6362.773000000001</v>
      </c>
      <c r="AB305" s="120">
        <v>5167.2206299999998</v>
      </c>
      <c r="AC305" s="120">
        <v>5826.9440100000002</v>
      </c>
      <c r="AD305" s="120">
        <v>6123.8927999999996</v>
      </c>
      <c r="AE305" s="120">
        <v>5840.5511100000003</v>
      </c>
      <c r="AF305" s="120">
        <f t="shared" si="130"/>
        <v>5786.050604</v>
      </c>
      <c r="AG305" s="120">
        <f t="shared" si="131"/>
        <v>5670.7061248</v>
      </c>
      <c r="AH305" s="120">
        <f t="shared" si="132"/>
        <v>5771.4032237600004</v>
      </c>
      <c r="AI305" s="120">
        <f ca="1">VLOOKUP(eurostat_totals[[#This Row],[energy carrier EUCalc]],$AE$11:$BI$24,COLUMN()-COLUMN($AD$29),FALSE)*eurostat_totals[[#This Row],[2020 1]]</f>
        <v>5771.4032237600004</v>
      </c>
      <c r="AJ305" s="120">
        <f ca="1">VLOOKUP(eurostat_totals[[#This Row],[energy carrier EUCalc]],$AE$11:$BI$24,COLUMN()-COLUMN($AD$29),FALSE)*eurostat_totals[[#This Row],[2020 1]]</f>
        <v>5771.4032237600004</v>
      </c>
      <c r="AK305" s="120">
        <f ca="1">VLOOKUP(eurostat_totals[[#This Row],[energy carrier EUCalc]],$AE$11:$BI$24,COLUMN()-COLUMN($AD$29),FALSE)*eurostat_totals[[#This Row],[2020 1]]</f>
        <v>5771.4032237600004</v>
      </c>
      <c r="AL305" s="120">
        <f ca="1">VLOOKUP(eurostat_totals[[#This Row],[energy carrier EUCalc]],$AE$11:$BI$24,COLUMN()-COLUMN($AD$29),FALSE)*eurostat_totals[[#This Row],[2020 1]]</f>
        <v>5771.4032237600004</v>
      </c>
      <c r="AM305" s="120">
        <f ca="1">VLOOKUP(eurostat_totals[[#This Row],[energy carrier EUCalc]],$AE$11:$BI$24,COLUMN()-COLUMN($AD$29),FALSE)*eurostat_totals[[#This Row],[2020 1]]</f>
        <v>5771.4032237600004</v>
      </c>
      <c r="AN305" s="120">
        <f ca="1">VLOOKUP(eurostat_totals[[#This Row],[energy carrier EUCalc]],$AE$11:$BI$24,COLUMN()-COLUMN($AD$29),FALSE)*eurostat_totals[[#This Row],[2020 1]]</f>
        <v>5771.4032237600004</v>
      </c>
      <c r="AO305" s="120">
        <f>VLOOKUP(eurostat_totals[[#This Row],[energy carrier EUCalc]],$AE$11:$BI$24,COLUMN()-COLUMN($AD$29),FALSE)*eurostat_totals[[#This Row],[2020 1]]</f>
        <v>5771.4032237600004</v>
      </c>
      <c r="AP305" s="120">
        <f ca="1">VLOOKUP(eurostat_totals[[#This Row],[energy carrier EUCalc]],$AE$11:$BI$24,COLUMN()-COLUMN($AD$29),FALSE)*eurostat_totals[[#This Row],[2020 1]]</f>
        <v>5771.4032237600004</v>
      </c>
      <c r="AQ305" s="120">
        <f ca="1">VLOOKUP(eurostat_totals[[#This Row],[energy carrier EUCalc]],$AE$11:$BI$24,COLUMN()-COLUMN($AD$29),FALSE)*eurostat_totals[[#This Row],[2020 1]]</f>
        <v>5771.4032237600004</v>
      </c>
      <c r="AR305" s="117">
        <f ca="1">VLOOKUP(eurostat_totals[[#This Row],[energy carrier EUCalc]],$AE$11:$BI$24,COLUMN()-COLUMN($AD$29),FALSE)*eurostat_totals[[#This Row],[2020 1]]</f>
        <v>5771.4032237600004</v>
      </c>
      <c r="AS305" s="117">
        <f ca="1">VLOOKUP(eurostat_totals[[#This Row],[energy carrier EUCalc]],$AE$11:$BI$24,COLUMN()-COLUMN($AD$29),FALSE)*eurostat_totals[[#This Row],[2020 1]]</f>
        <v>5771.4032237600004</v>
      </c>
      <c r="AT305" s="117">
        <f ca="1">VLOOKUP(eurostat_totals[[#This Row],[energy carrier EUCalc]],$AE$11:$BI$24,COLUMN()-COLUMN($AD$29),FALSE)*eurostat_totals[[#This Row],[2020 1]]</f>
        <v>5771.4032237600004</v>
      </c>
      <c r="AU305" s="117">
        <f ca="1">VLOOKUP(eurostat_totals[[#This Row],[energy carrier EUCalc]],$AE$11:$BI$24,COLUMN()-COLUMN($AD$29),FALSE)*eurostat_totals[[#This Row],[2020 1]]</f>
        <v>5771.4032237600004</v>
      </c>
      <c r="AV305" s="117">
        <f>VLOOKUP(eurostat_totals[[#This Row],[energy carrier EUCalc]],$AE$11:$BI$24,COLUMN()-COLUMN($AD$29),FALSE)*eurostat_totals[[#This Row],[2020 1]]</f>
        <v>5771.4032237600004</v>
      </c>
      <c r="AW305" s="117">
        <f ca="1">VLOOKUP(eurostat_totals[[#This Row],[energy carrier EUCalc]],$AE$11:$BI$24,COLUMN()-COLUMN($AD$29),FALSE)*eurostat_totals[[#This Row],[2020 1]]</f>
        <v>5771.4032237600004</v>
      </c>
      <c r="AX305" s="117">
        <f ca="1">VLOOKUP(eurostat_totals[[#This Row],[energy carrier EUCalc]],$AE$11:$BI$24,COLUMN()-COLUMN($AD$29),FALSE)*eurostat_totals[[#This Row],[2020 1]]</f>
        <v>5771.4032237600004</v>
      </c>
      <c r="AY305" s="117">
        <f ca="1">VLOOKUP(eurostat_totals[[#This Row],[energy carrier EUCalc]],$AE$11:$BI$24,COLUMN()-COLUMN($AD$29),FALSE)*eurostat_totals[[#This Row],[2020 1]]</f>
        <v>5771.4032237600004</v>
      </c>
      <c r="AZ305" s="117">
        <f ca="1">VLOOKUP(eurostat_totals[[#This Row],[energy carrier EUCalc]],$AE$11:$BI$24,COLUMN()-COLUMN($AD$29),FALSE)*eurostat_totals[[#This Row],[2020 1]]</f>
        <v>5771.4032237600004</v>
      </c>
      <c r="BA305" s="117">
        <f ca="1">VLOOKUP(eurostat_totals[[#This Row],[energy carrier EUCalc]],$AE$11:$BI$24,COLUMN()-COLUMN($AD$29),FALSE)*eurostat_totals[[#This Row],[2020 1]]</f>
        <v>5771.4032237600004</v>
      </c>
      <c r="BB305" s="117">
        <f ca="1">VLOOKUP(eurostat_totals[[#This Row],[energy carrier EUCalc]],$AE$11:$BI$24,COLUMN()-COLUMN($AD$29),FALSE)*eurostat_totals[[#This Row],[2020 1]]</f>
        <v>5771.4032237600004</v>
      </c>
      <c r="BC305" s="117">
        <f>VLOOKUP(eurostat_totals[[#This Row],[energy carrier EUCalc]],$AE$11:$BI$24,COLUMN()-COLUMN($AD$29),FALSE)*eurostat_totals[[#This Row],[2020 1]]</f>
        <v>5771.4032237600004</v>
      </c>
      <c r="BD305" s="117">
        <f ca="1">VLOOKUP(eurostat_totals[[#This Row],[energy carrier EUCalc]],$AE$11:$BI$24,COLUMN()-COLUMN($AD$29),FALSE)*eurostat_totals[[#This Row],[2020 1]]</f>
        <v>5771.4032237600004</v>
      </c>
      <c r="BE305" s="117">
        <f ca="1">VLOOKUP(eurostat_totals[[#This Row],[energy carrier EUCalc]],$AE$11:$BI$24,COLUMN()-COLUMN($AD$29),FALSE)*eurostat_totals[[#This Row],[2020 1]]</f>
        <v>5771.4032237600004</v>
      </c>
      <c r="BF305" s="117">
        <f ca="1">VLOOKUP(eurostat_totals[[#This Row],[energy carrier EUCalc]],$AE$11:$BI$24,COLUMN()-COLUMN($AD$29),FALSE)*eurostat_totals[[#This Row],[2020 1]]</f>
        <v>5771.4032237600004</v>
      </c>
      <c r="BG305" s="117">
        <f ca="1">VLOOKUP(eurostat_totals[[#This Row],[energy carrier EUCalc]],$AE$11:$BI$24,COLUMN()-COLUMN($AD$29),FALSE)*eurostat_totals[[#This Row],[2020 1]]</f>
        <v>5771.4032237600004</v>
      </c>
      <c r="BH305" s="117">
        <f ca="1">VLOOKUP(eurostat_totals[[#This Row],[energy carrier EUCalc]],$AE$11:$BI$24,COLUMN()-COLUMN($AD$29),FALSE)*eurostat_totals[[#This Row],[2020 1]]</f>
        <v>5771.4032237600004</v>
      </c>
      <c r="BI305" s="117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117" t="str">
        <f t="shared" si="133"/>
        <v>liquid-bioSpain</v>
      </c>
      <c r="B306" s="6" t="s">
        <v>76</v>
      </c>
      <c r="C306" t="s">
        <v>7</v>
      </c>
      <c r="D306" s="120">
        <v>24335.61218</v>
      </c>
      <c r="E306" s="120">
        <v>24454.773160000001</v>
      </c>
      <c r="F306" s="120">
        <v>24612.603889999999</v>
      </c>
      <c r="G306" s="120">
        <v>24638.445750000003</v>
      </c>
      <c r="H306" s="120">
        <v>24683.349180000001</v>
      </c>
      <c r="I306" s="120">
        <v>23398.431890000003</v>
      </c>
      <c r="J306" s="120">
        <v>23400.79278</v>
      </c>
      <c r="K306" s="120">
        <v>23400.397359999999</v>
      </c>
      <c r="L306" s="120">
        <v>23410.143300000003</v>
      </c>
      <c r="M306" s="120">
        <v>23429.879410000001</v>
      </c>
      <c r="N306" s="120">
        <v>23486.59892</v>
      </c>
      <c r="O306" s="120">
        <v>23514.441139999999</v>
      </c>
      <c r="P306" s="120">
        <v>23547.435450000001</v>
      </c>
      <c r="Q306" s="120">
        <v>23585.500440000003</v>
      </c>
      <c r="R306" s="120">
        <v>23910.803169999999</v>
      </c>
      <c r="S306" s="120">
        <v>24032.743720000002</v>
      </c>
      <c r="T306" s="120">
        <v>24231.919100000003</v>
      </c>
      <c r="U306" s="120">
        <v>24509.271340000003</v>
      </c>
      <c r="V306" s="120">
        <v>25057.300200000001</v>
      </c>
      <c r="W306" s="120">
        <v>29884.541040000004</v>
      </c>
      <c r="X306" s="120">
        <v>30424.731280000004</v>
      </c>
      <c r="Y306" s="120">
        <v>30727.878860000001</v>
      </c>
      <c r="Z306" s="120">
        <v>31352.409860000003</v>
      </c>
      <c r="AA306" s="120">
        <v>31670.01353</v>
      </c>
      <c r="AB306" s="120">
        <v>32832.815820000003</v>
      </c>
      <c r="AC306" s="120">
        <v>32945.056949999998</v>
      </c>
      <c r="AD306" s="120">
        <v>33477.210859999999</v>
      </c>
      <c r="AE306" s="120">
        <v>33900.705680000006</v>
      </c>
      <c r="AF306" s="120">
        <f t="shared" si="130"/>
        <v>34410.364844000011</v>
      </c>
      <c r="AG306" s="120">
        <f t="shared" si="131"/>
        <v>34958.435106800011</v>
      </c>
      <c r="AH306" s="120">
        <f t="shared" si="132"/>
        <v>35383.558964160009</v>
      </c>
      <c r="AI306" s="120">
        <f ca="1">VLOOKUP(eurostat_totals[[#This Row],[energy carrier EUCalc]],$AE$11:$BI$24,COLUMN()-COLUMN($AD$29),FALSE)*eurostat_totals[[#This Row],[2020 1]]</f>
        <v>35383.558964160009</v>
      </c>
      <c r="AJ306" s="120">
        <f ca="1">VLOOKUP(eurostat_totals[[#This Row],[energy carrier EUCalc]],$AE$11:$BI$24,COLUMN()-COLUMN($AD$29),FALSE)*eurostat_totals[[#This Row],[2020 1]]</f>
        <v>35383.558964160009</v>
      </c>
      <c r="AK306" s="120">
        <f ca="1">VLOOKUP(eurostat_totals[[#This Row],[energy carrier EUCalc]],$AE$11:$BI$24,COLUMN()-COLUMN($AD$29),FALSE)*eurostat_totals[[#This Row],[2020 1]]</f>
        <v>35383.558964160009</v>
      </c>
      <c r="AL306" s="120">
        <f ca="1">VLOOKUP(eurostat_totals[[#This Row],[energy carrier EUCalc]],$AE$11:$BI$24,COLUMN()-COLUMN($AD$29),FALSE)*eurostat_totals[[#This Row],[2020 1]]</f>
        <v>35383.558964160009</v>
      </c>
      <c r="AM306" s="120">
        <f ca="1">VLOOKUP(eurostat_totals[[#This Row],[energy carrier EUCalc]],$AE$11:$BI$24,COLUMN()-COLUMN($AD$29),FALSE)*eurostat_totals[[#This Row],[2020 1]]</f>
        <v>35383.558964160009</v>
      </c>
      <c r="AN306" s="120">
        <f ca="1">VLOOKUP(eurostat_totals[[#This Row],[energy carrier EUCalc]],$AE$11:$BI$24,COLUMN()-COLUMN($AD$29),FALSE)*eurostat_totals[[#This Row],[2020 1]]</f>
        <v>35383.558964160009</v>
      </c>
      <c r="AO306" s="120">
        <f>VLOOKUP(eurostat_totals[[#This Row],[energy carrier EUCalc]],$AE$11:$BI$24,COLUMN()-COLUMN($AD$29),FALSE)*eurostat_totals[[#This Row],[2020 1]]</f>
        <v>35383.558964160009</v>
      </c>
      <c r="AP306" s="120">
        <f ca="1">VLOOKUP(eurostat_totals[[#This Row],[energy carrier EUCalc]],$AE$11:$BI$24,COLUMN()-COLUMN($AD$29),FALSE)*eurostat_totals[[#This Row],[2020 1]]</f>
        <v>35383.558964160009</v>
      </c>
      <c r="AQ306" s="120">
        <f ca="1">VLOOKUP(eurostat_totals[[#This Row],[energy carrier EUCalc]],$AE$11:$BI$24,COLUMN()-COLUMN($AD$29),FALSE)*eurostat_totals[[#This Row],[2020 1]]</f>
        <v>35383.558964160009</v>
      </c>
      <c r="AR306" s="117">
        <f ca="1">VLOOKUP(eurostat_totals[[#This Row],[energy carrier EUCalc]],$AE$11:$BI$24,COLUMN()-COLUMN($AD$29),FALSE)*eurostat_totals[[#This Row],[2020 1]]</f>
        <v>35383.558964160009</v>
      </c>
      <c r="AS306" s="117">
        <f ca="1">VLOOKUP(eurostat_totals[[#This Row],[energy carrier EUCalc]],$AE$11:$BI$24,COLUMN()-COLUMN($AD$29),FALSE)*eurostat_totals[[#This Row],[2020 1]]</f>
        <v>35383.558964160009</v>
      </c>
      <c r="AT306" s="117">
        <f ca="1">VLOOKUP(eurostat_totals[[#This Row],[energy carrier EUCalc]],$AE$11:$BI$24,COLUMN()-COLUMN($AD$29),FALSE)*eurostat_totals[[#This Row],[2020 1]]</f>
        <v>35383.558964160009</v>
      </c>
      <c r="AU306" s="117">
        <f ca="1">VLOOKUP(eurostat_totals[[#This Row],[energy carrier EUCalc]],$AE$11:$BI$24,COLUMN()-COLUMN($AD$29),FALSE)*eurostat_totals[[#This Row],[2020 1]]</f>
        <v>35383.558964160009</v>
      </c>
      <c r="AV306" s="117">
        <f>VLOOKUP(eurostat_totals[[#This Row],[energy carrier EUCalc]],$AE$11:$BI$24,COLUMN()-COLUMN($AD$29),FALSE)*eurostat_totals[[#This Row],[2020 1]]</f>
        <v>35383.558964160009</v>
      </c>
      <c r="AW306" s="117">
        <f ca="1">VLOOKUP(eurostat_totals[[#This Row],[energy carrier EUCalc]],$AE$11:$BI$24,COLUMN()-COLUMN($AD$29),FALSE)*eurostat_totals[[#This Row],[2020 1]]</f>
        <v>35383.558964160009</v>
      </c>
      <c r="AX306" s="117">
        <f ca="1">VLOOKUP(eurostat_totals[[#This Row],[energy carrier EUCalc]],$AE$11:$BI$24,COLUMN()-COLUMN($AD$29),FALSE)*eurostat_totals[[#This Row],[2020 1]]</f>
        <v>35383.558964160009</v>
      </c>
      <c r="AY306" s="117">
        <f ca="1">VLOOKUP(eurostat_totals[[#This Row],[energy carrier EUCalc]],$AE$11:$BI$24,COLUMN()-COLUMN($AD$29),FALSE)*eurostat_totals[[#This Row],[2020 1]]</f>
        <v>35383.558964160009</v>
      </c>
      <c r="AZ306" s="117">
        <f ca="1">VLOOKUP(eurostat_totals[[#This Row],[energy carrier EUCalc]],$AE$11:$BI$24,COLUMN()-COLUMN($AD$29),FALSE)*eurostat_totals[[#This Row],[2020 1]]</f>
        <v>35383.558964160009</v>
      </c>
      <c r="BA306" s="117">
        <f ca="1">VLOOKUP(eurostat_totals[[#This Row],[energy carrier EUCalc]],$AE$11:$BI$24,COLUMN()-COLUMN($AD$29),FALSE)*eurostat_totals[[#This Row],[2020 1]]</f>
        <v>35383.558964160009</v>
      </c>
      <c r="BB306" s="117">
        <f ca="1">VLOOKUP(eurostat_totals[[#This Row],[energy carrier EUCalc]],$AE$11:$BI$24,COLUMN()-COLUMN($AD$29),FALSE)*eurostat_totals[[#This Row],[2020 1]]</f>
        <v>35383.558964160009</v>
      </c>
      <c r="BC306" s="117">
        <f>VLOOKUP(eurostat_totals[[#This Row],[energy carrier EUCalc]],$AE$11:$BI$24,COLUMN()-COLUMN($AD$29),FALSE)*eurostat_totals[[#This Row],[2020 1]]</f>
        <v>35383.558964160009</v>
      </c>
      <c r="BD306" s="117">
        <f ca="1">VLOOKUP(eurostat_totals[[#This Row],[energy carrier EUCalc]],$AE$11:$BI$24,COLUMN()-COLUMN($AD$29),FALSE)*eurostat_totals[[#This Row],[2020 1]]</f>
        <v>35383.558964160009</v>
      </c>
      <c r="BE306" s="117">
        <f ca="1">VLOOKUP(eurostat_totals[[#This Row],[energy carrier EUCalc]],$AE$11:$BI$24,COLUMN()-COLUMN($AD$29),FALSE)*eurostat_totals[[#This Row],[2020 1]]</f>
        <v>35383.558964160009</v>
      </c>
      <c r="BF306" s="117">
        <f ca="1">VLOOKUP(eurostat_totals[[#This Row],[energy carrier EUCalc]],$AE$11:$BI$24,COLUMN()-COLUMN($AD$29),FALSE)*eurostat_totals[[#This Row],[2020 1]]</f>
        <v>35383.558964160009</v>
      </c>
      <c r="BG306" s="117">
        <f ca="1">VLOOKUP(eurostat_totals[[#This Row],[energy carrier EUCalc]],$AE$11:$BI$24,COLUMN()-COLUMN($AD$29),FALSE)*eurostat_totals[[#This Row],[2020 1]]</f>
        <v>35383.558964160009</v>
      </c>
      <c r="BH306" s="117">
        <f ca="1">VLOOKUP(eurostat_totals[[#This Row],[energy carrier EUCalc]],$AE$11:$BI$24,COLUMN()-COLUMN($AD$29),FALSE)*eurostat_totals[[#This Row],[2020 1]]</f>
        <v>35383.558964160009</v>
      </c>
      <c r="BI306" s="117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117" t="str">
        <f t="shared" si="133"/>
        <v>liquid-bioSweden</v>
      </c>
      <c r="B307" s="6" t="s">
        <v>76</v>
      </c>
      <c r="C307" t="s">
        <v>9</v>
      </c>
      <c r="D307" s="120">
        <v>7383.0612700000001</v>
      </c>
      <c r="E307" s="120">
        <v>7391.10923</v>
      </c>
      <c r="F307" s="120">
        <v>7360.5572200000006</v>
      </c>
      <c r="G307" s="120">
        <v>7508.3280000000004</v>
      </c>
      <c r="H307" s="120">
        <v>7156.9391800000003</v>
      </c>
      <c r="I307" s="120">
        <v>7311.6647000000012</v>
      </c>
      <c r="J307" s="120">
        <v>7696.9433400000007</v>
      </c>
      <c r="K307" s="120">
        <v>7552.7778600000011</v>
      </c>
      <c r="L307" s="120">
        <v>7525.2729100000006</v>
      </c>
      <c r="M307" s="120">
        <v>6775.5565900000001</v>
      </c>
      <c r="N307" s="120">
        <v>7221.6717600000002</v>
      </c>
      <c r="O307" s="120">
        <v>6546.3874400000004</v>
      </c>
      <c r="P307" s="120">
        <v>6667.7813800000004</v>
      </c>
      <c r="Q307" s="120">
        <v>6785.8375100000003</v>
      </c>
      <c r="R307" s="120">
        <v>6704.4391399999995</v>
      </c>
      <c r="S307" s="120">
        <v>7377.2230100000006</v>
      </c>
      <c r="T307" s="120">
        <v>6998.0501200000008</v>
      </c>
      <c r="U307" s="120">
        <v>7116.6644900000001</v>
      </c>
      <c r="V307" s="120">
        <v>7974.7258900000006</v>
      </c>
      <c r="W307" s="120">
        <v>8067.7775199999996</v>
      </c>
      <c r="X307" s="120">
        <v>8072.7784200000006</v>
      </c>
      <c r="Y307" s="120">
        <v>13885.836210000001</v>
      </c>
      <c r="Z307" s="120">
        <v>14308.889090000002</v>
      </c>
      <c r="AA307" s="120">
        <v>11804.45</v>
      </c>
      <c r="AB307" s="120">
        <v>11136.387910000001</v>
      </c>
      <c r="AC307" s="120">
        <v>11271.109829999999</v>
      </c>
      <c r="AD307" s="120">
        <v>11310.000550000001</v>
      </c>
      <c r="AE307" s="120">
        <v>11099.71852</v>
      </c>
      <c r="AF307" s="120">
        <f t="shared" si="130"/>
        <v>10457.884405999999</v>
      </c>
      <c r="AG307" s="120">
        <f t="shared" si="131"/>
        <v>10188.571287199999</v>
      </c>
      <c r="AH307" s="120">
        <f t="shared" si="132"/>
        <v>9999.0079626399984</v>
      </c>
      <c r="AI307" s="120">
        <f ca="1">VLOOKUP(eurostat_totals[[#This Row],[energy carrier EUCalc]],$AE$11:$BI$24,COLUMN()-COLUMN($AD$29),FALSE)*eurostat_totals[[#This Row],[2020 1]]</f>
        <v>9999.0079626399984</v>
      </c>
      <c r="AJ307" s="120">
        <f ca="1">VLOOKUP(eurostat_totals[[#This Row],[energy carrier EUCalc]],$AE$11:$BI$24,COLUMN()-COLUMN($AD$29),FALSE)*eurostat_totals[[#This Row],[2020 1]]</f>
        <v>9999.0079626399984</v>
      </c>
      <c r="AK307" s="120">
        <f ca="1">VLOOKUP(eurostat_totals[[#This Row],[energy carrier EUCalc]],$AE$11:$BI$24,COLUMN()-COLUMN($AD$29),FALSE)*eurostat_totals[[#This Row],[2020 1]]</f>
        <v>9999.0079626399984</v>
      </c>
      <c r="AL307" s="120">
        <f ca="1">VLOOKUP(eurostat_totals[[#This Row],[energy carrier EUCalc]],$AE$11:$BI$24,COLUMN()-COLUMN($AD$29),FALSE)*eurostat_totals[[#This Row],[2020 1]]</f>
        <v>9999.0079626399984</v>
      </c>
      <c r="AM307" s="120">
        <f ca="1">VLOOKUP(eurostat_totals[[#This Row],[energy carrier EUCalc]],$AE$11:$BI$24,COLUMN()-COLUMN($AD$29),FALSE)*eurostat_totals[[#This Row],[2020 1]]</f>
        <v>9999.0079626399984</v>
      </c>
      <c r="AN307" s="120">
        <f ca="1">VLOOKUP(eurostat_totals[[#This Row],[energy carrier EUCalc]],$AE$11:$BI$24,COLUMN()-COLUMN($AD$29),FALSE)*eurostat_totals[[#This Row],[2020 1]]</f>
        <v>9999.0079626399984</v>
      </c>
      <c r="AO307" s="120">
        <f>VLOOKUP(eurostat_totals[[#This Row],[energy carrier EUCalc]],$AE$11:$BI$24,COLUMN()-COLUMN($AD$29),FALSE)*eurostat_totals[[#This Row],[2020 1]]</f>
        <v>9999.0079626399984</v>
      </c>
      <c r="AP307" s="120">
        <f ca="1">VLOOKUP(eurostat_totals[[#This Row],[energy carrier EUCalc]],$AE$11:$BI$24,COLUMN()-COLUMN($AD$29),FALSE)*eurostat_totals[[#This Row],[2020 1]]</f>
        <v>9999.0079626399984</v>
      </c>
      <c r="AQ307" s="120">
        <f ca="1">VLOOKUP(eurostat_totals[[#This Row],[energy carrier EUCalc]],$AE$11:$BI$24,COLUMN()-COLUMN($AD$29),FALSE)*eurostat_totals[[#This Row],[2020 1]]</f>
        <v>9999.0079626399984</v>
      </c>
      <c r="AR307" s="117">
        <f ca="1">VLOOKUP(eurostat_totals[[#This Row],[energy carrier EUCalc]],$AE$11:$BI$24,COLUMN()-COLUMN($AD$29),FALSE)*eurostat_totals[[#This Row],[2020 1]]</f>
        <v>9999.0079626399984</v>
      </c>
      <c r="AS307" s="117">
        <f ca="1">VLOOKUP(eurostat_totals[[#This Row],[energy carrier EUCalc]],$AE$11:$BI$24,COLUMN()-COLUMN($AD$29),FALSE)*eurostat_totals[[#This Row],[2020 1]]</f>
        <v>9999.0079626399984</v>
      </c>
      <c r="AT307" s="117">
        <f ca="1">VLOOKUP(eurostat_totals[[#This Row],[energy carrier EUCalc]],$AE$11:$BI$24,COLUMN()-COLUMN($AD$29),FALSE)*eurostat_totals[[#This Row],[2020 1]]</f>
        <v>9999.0079626399984</v>
      </c>
      <c r="AU307" s="117">
        <f ca="1">VLOOKUP(eurostat_totals[[#This Row],[energy carrier EUCalc]],$AE$11:$BI$24,COLUMN()-COLUMN($AD$29),FALSE)*eurostat_totals[[#This Row],[2020 1]]</f>
        <v>9999.0079626399984</v>
      </c>
      <c r="AV307" s="117">
        <f>VLOOKUP(eurostat_totals[[#This Row],[energy carrier EUCalc]],$AE$11:$BI$24,COLUMN()-COLUMN($AD$29),FALSE)*eurostat_totals[[#This Row],[2020 1]]</f>
        <v>9999.0079626399984</v>
      </c>
      <c r="AW307" s="117">
        <f ca="1">VLOOKUP(eurostat_totals[[#This Row],[energy carrier EUCalc]],$AE$11:$BI$24,COLUMN()-COLUMN($AD$29),FALSE)*eurostat_totals[[#This Row],[2020 1]]</f>
        <v>9999.0079626399984</v>
      </c>
      <c r="AX307" s="117">
        <f ca="1">VLOOKUP(eurostat_totals[[#This Row],[energy carrier EUCalc]],$AE$11:$BI$24,COLUMN()-COLUMN($AD$29),FALSE)*eurostat_totals[[#This Row],[2020 1]]</f>
        <v>9999.0079626399984</v>
      </c>
      <c r="AY307" s="117">
        <f ca="1">VLOOKUP(eurostat_totals[[#This Row],[energy carrier EUCalc]],$AE$11:$BI$24,COLUMN()-COLUMN($AD$29),FALSE)*eurostat_totals[[#This Row],[2020 1]]</f>
        <v>9999.0079626399984</v>
      </c>
      <c r="AZ307" s="117">
        <f ca="1">VLOOKUP(eurostat_totals[[#This Row],[energy carrier EUCalc]],$AE$11:$BI$24,COLUMN()-COLUMN($AD$29),FALSE)*eurostat_totals[[#This Row],[2020 1]]</f>
        <v>9999.0079626399984</v>
      </c>
      <c r="BA307" s="117">
        <f ca="1">VLOOKUP(eurostat_totals[[#This Row],[energy carrier EUCalc]],$AE$11:$BI$24,COLUMN()-COLUMN($AD$29),FALSE)*eurostat_totals[[#This Row],[2020 1]]</f>
        <v>9999.0079626399984</v>
      </c>
      <c r="BB307" s="117">
        <f ca="1">VLOOKUP(eurostat_totals[[#This Row],[energy carrier EUCalc]],$AE$11:$BI$24,COLUMN()-COLUMN($AD$29),FALSE)*eurostat_totals[[#This Row],[2020 1]]</f>
        <v>9999.0079626399984</v>
      </c>
      <c r="BC307" s="117">
        <f>VLOOKUP(eurostat_totals[[#This Row],[energy carrier EUCalc]],$AE$11:$BI$24,COLUMN()-COLUMN($AD$29),FALSE)*eurostat_totals[[#This Row],[2020 1]]</f>
        <v>9999.0079626399984</v>
      </c>
      <c r="BD307" s="117">
        <f ca="1">VLOOKUP(eurostat_totals[[#This Row],[energy carrier EUCalc]],$AE$11:$BI$24,COLUMN()-COLUMN($AD$29),FALSE)*eurostat_totals[[#This Row],[2020 1]]</f>
        <v>9999.0079626399984</v>
      </c>
      <c r="BE307" s="117">
        <f ca="1">VLOOKUP(eurostat_totals[[#This Row],[energy carrier EUCalc]],$AE$11:$BI$24,COLUMN()-COLUMN($AD$29),FALSE)*eurostat_totals[[#This Row],[2020 1]]</f>
        <v>9999.0079626399984</v>
      </c>
      <c r="BF307" s="117">
        <f ca="1">VLOOKUP(eurostat_totals[[#This Row],[energy carrier EUCalc]],$AE$11:$BI$24,COLUMN()-COLUMN($AD$29),FALSE)*eurostat_totals[[#This Row],[2020 1]]</f>
        <v>9999.0079626399984</v>
      </c>
      <c r="BG307" s="117">
        <f ca="1">VLOOKUP(eurostat_totals[[#This Row],[energy carrier EUCalc]],$AE$11:$BI$24,COLUMN()-COLUMN($AD$29),FALSE)*eurostat_totals[[#This Row],[2020 1]]</f>
        <v>9999.0079626399984</v>
      </c>
      <c r="BH307" s="117">
        <f ca="1">VLOOKUP(eurostat_totals[[#This Row],[energy carrier EUCalc]],$AE$11:$BI$24,COLUMN()-COLUMN($AD$29),FALSE)*eurostat_totals[[#This Row],[2020 1]]</f>
        <v>9999.0079626399984</v>
      </c>
      <c r="BI307" s="117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117" t="str">
        <f t="shared" si="133"/>
        <v>liquid-bioUnited Kingdom</v>
      </c>
      <c r="B308" s="81" t="s">
        <v>76</v>
      </c>
      <c r="C308" t="s">
        <v>4</v>
      </c>
      <c r="D308" s="120">
        <v>2023.6083700000001</v>
      </c>
      <c r="E308" s="120">
        <v>2023.6083700000001</v>
      </c>
      <c r="F308" s="120">
        <v>2372.49674</v>
      </c>
      <c r="G308" s="120">
        <v>2372.49674</v>
      </c>
      <c r="H308" s="120">
        <v>2372.49674</v>
      </c>
      <c r="I308" s="120">
        <v>2372.49674</v>
      </c>
      <c r="J308" s="120">
        <v>2372.49674</v>
      </c>
      <c r="K308" s="120">
        <v>2372.49674</v>
      </c>
      <c r="L308" s="120">
        <v>1994.99857</v>
      </c>
      <c r="M308" s="120">
        <v>1994.99857</v>
      </c>
      <c r="N308" s="120">
        <v>1994.99857</v>
      </c>
      <c r="O308" s="120">
        <v>2112.2173400000001</v>
      </c>
      <c r="P308" s="120">
        <v>2112.2173400000001</v>
      </c>
      <c r="Q308" s="120">
        <v>2112.2173400000001</v>
      </c>
      <c r="R308" s="120">
        <v>2112.2173400000001</v>
      </c>
      <c r="S308" s="120">
        <v>2711.94155</v>
      </c>
      <c r="T308" s="120">
        <v>3036.1161700000007</v>
      </c>
      <c r="U308" s="120">
        <v>3360.5582800000007</v>
      </c>
      <c r="V308" s="120">
        <v>8852.4187300000012</v>
      </c>
      <c r="W308" s="120">
        <v>9704.9326200000014</v>
      </c>
      <c r="X308" s="120">
        <v>13028.10045</v>
      </c>
      <c r="Y308" s="120">
        <v>11692.697330000001</v>
      </c>
      <c r="Z308" s="120">
        <v>14716.415920000001</v>
      </c>
      <c r="AA308" s="120">
        <v>18891.074199999999</v>
      </c>
      <c r="AB308" s="120">
        <v>18208.35831</v>
      </c>
      <c r="AC308" s="120">
        <v>20491.559910000004</v>
      </c>
      <c r="AD308" s="120">
        <v>21842.83798</v>
      </c>
      <c r="AE308" s="120">
        <v>21835.825089999998</v>
      </c>
      <c r="AF308" s="120">
        <f t="shared" si="130"/>
        <v>23259.706923999998</v>
      </c>
      <c r="AG308" s="120">
        <f t="shared" si="131"/>
        <v>24133.433468799998</v>
      </c>
      <c r="AH308" s="120">
        <f t="shared" si="132"/>
        <v>25318.448500559996</v>
      </c>
      <c r="AI308" s="120">
        <f ca="1">VLOOKUP(eurostat_totals[[#This Row],[energy carrier EUCalc]],$AE$11:$BI$24,COLUMN()-COLUMN($AD$29),FALSE)*eurostat_totals[[#This Row],[2020 1]]</f>
        <v>25318.448500559996</v>
      </c>
      <c r="AJ308" s="120">
        <f ca="1">VLOOKUP(eurostat_totals[[#This Row],[energy carrier EUCalc]],$AE$11:$BI$24,COLUMN()-COLUMN($AD$29),FALSE)*eurostat_totals[[#This Row],[2020 1]]</f>
        <v>25318.448500559996</v>
      </c>
      <c r="AK308" s="120">
        <f ca="1">VLOOKUP(eurostat_totals[[#This Row],[energy carrier EUCalc]],$AE$11:$BI$24,COLUMN()-COLUMN($AD$29),FALSE)*eurostat_totals[[#This Row],[2020 1]]</f>
        <v>25318.448500559996</v>
      </c>
      <c r="AL308" s="120">
        <f ca="1">VLOOKUP(eurostat_totals[[#This Row],[energy carrier EUCalc]],$AE$11:$BI$24,COLUMN()-COLUMN($AD$29),FALSE)*eurostat_totals[[#This Row],[2020 1]]</f>
        <v>25318.448500559996</v>
      </c>
      <c r="AM308" s="120">
        <f ca="1">VLOOKUP(eurostat_totals[[#This Row],[energy carrier EUCalc]],$AE$11:$BI$24,COLUMN()-COLUMN($AD$29),FALSE)*eurostat_totals[[#This Row],[2020 1]]</f>
        <v>25318.448500559996</v>
      </c>
      <c r="AN308" s="120">
        <f ca="1">VLOOKUP(eurostat_totals[[#This Row],[energy carrier EUCalc]],$AE$11:$BI$24,COLUMN()-COLUMN($AD$29),FALSE)*eurostat_totals[[#This Row],[2020 1]]</f>
        <v>25318.448500559996</v>
      </c>
      <c r="AO308" s="120">
        <f>VLOOKUP(eurostat_totals[[#This Row],[energy carrier EUCalc]],$AE$11:$BI$24,COLUMN()-COLUMN($AD$29),FALSE)*eurostat_totals[[#This Row],[2020 1]]</f>
        <v>25318.448500559996</v>
      </c>
      <c r="AP308" s="120">
        <f ca="1">VLOOKUP(eurostat_totals[[#This Row],[energy carrier EUCalc]],$AE$11:$BI$24,COLUMN()-COLUMN($AD$29),FALSE)*eurostat_totals[[#This Row],[2020 1]]</f>
        <v>25318.448500559996</v>
      </c>
      <c r="AQ308" s="120">
        <f ca="1">VLOOKUP(eurostat_totals[[#This Row],[energy carrier EUCalc]],$AE$11:$BI$24,COLUMN()-COLUMN($AD$29),FALSE)*eurostat_totals[[#This Row],[2020 1]]</f>
        <v>25318.448500559996</v>
      </c>
      <c r="AR308" s="117">
        <f ca="1">VLOOKUP(eurostat_totals[[#This Row],[energy carrier EUCalc]],$AE$11:$BI$24,COLUMN()-COLUMN($AD$29),FALSE)*eurostat_totals[[#This Row],[2020 1]]</f>
        <v>25318.448500559996</v>
      </c>
      <c r="AS308" s="117">
        <f ca="1">VLOOKUP(eurostat_totals[[#This Row],[energy carrier EUCalc]],$AE$11:$BI$24,COLUMN()-COLUMN($AD$29),FALSE)*eurostat_totals[[#This Row],[2020 1]]</f>
        <v>25318.448500559996</v>
      </c>
      <c r="AT308" s="117">
        <f ca="1">VLOOKUP(eurostat_totals[[#This Row],[energy carrier EUCalc]],$AE$11:$BI$24,COLUMN()-COLUMN($AD$29),FALSE)*eurostat_totals[[#This Row],[2020 1]]</f>
        <v>25318.448500559996</v>
      </c>
      <c r="AU308" s="117">
        <f ca="1">VLOOKUP(eurostat_totals[[#This Row],[energy carrier EUCalc]],$AE$11:$BI$24,COLUMN()-COLUMN($AD$29),FALSE)*eurostat_totals[[#This Row],[2020 1]]</f>
        <v>25318.448500559996</v>
      </c>
      <c r="AV308" s="117">
        <f>VLOOKUP(eurostat_totals[[#This Row],[energy carrier EUCalc]],$AE$11:$BI$24,COLUMN()-COLUMN($AD$29),FALSE)*eurostat_totals[[#This Row],[2020 1]]</f>
        <v>25318.448500559996</v>
      </c>
      <c r="AW308" s="117">
        <f ca="1">VLOOKUP(eurostat_totals[[#This Row],[energy carrier EUCalc]],$AE$11:$BI$24,COLUMN()-COLUMN($AD$29),FALSE)*eurostat_totals[[#This Row],[2020 1]]</f>
        <v>25318.448500559996</v>
      </c>
      <c r="AX308" s="117">
        <f ca="1">VLOOKUP(eurostat_totals[[#This Row],[energy carrier EUCalc]],$AE$11:$BI$24,COLUMN()-COLUMN($AD$29),FALSE)*eurostat_totals[[#This Row],[2020 1]]</f>
        <v>25318.448500559996</v>
      </c>
      <c r="AY308" s="117">
        <f ca="1">VLOOKUP(eurostat_totals[[#This Row],[energy carrier EUCalc]],$AE$11:$BI$24,COLUMN()-COLUMN($AD$29),FALSE)*eurostat_totals[[#This Row],[2020 1]]</f>
        <v>25318.448500559996</v>
      </c>
      <c r="AZ308" s="117">
        <f ca="1">VLOOKUP(eurostat_totals[[#This Row],[energy carrier EUCalc]],$AE$11:$BI$24,COLUMN()-COLUMN($AD$29),FALSE)*eurostat_totals[[#This Row],[2020 1]]</f>
        <v>25318.448500559996</v>
      </c>
      <c r="BA308" s="117">
        <f ca="1">VLOOKUP(eurostat_totals[[#This Row],[energy carrier EUCalc]],$AE$11:$BI$24,COLUMN()-COLUMN($AD$29),FALSE)*eurostat_totals[[#This Row],[2020 1]]</f>
        <v>25318.448500559996</v>
      </c>
      <c r="BB308" s="117">
        <f ca="1">VLOOKUP(eurostat_totals[[#This Row],[energy carrier EUCalc]],$AE$11:$BI$24,COLUMN()-COLUMN($AD$29),FALSE)*eurostat_totals[[#This Row],[2020 1]]</f>
        <v>25318.448500559996</v>
      </c>
      <c r="BC308" s="117">
        <f>VLOOKUP(eurostat_totals[[#This Row],[energy carrier EUCalc]],$AE$11:$BI$24,COLUMN()-COLUMN($AD$29),FALSE)*eurostat_totals[[#This Row],[2020 1]]</f>
        <v>25318.448500559996</v>
      </c>
      <c r="BD308" s="117">
        <f ca="1">VLOOKUP(eurostat_totals[[#This Row],[energy carrier EUCalc]],$AE$11:$BI$24,COLUMN()-COLUMN($AD$29),FALSE)*eurostat_totals[[#This Row],[2020 1]]</f>
        <v>25318.448500559996</v>
      </c>
      <c r="BE308" s="117">
        <f ca="1">VLOOKUP(eurostat_totals[[#This Row],[energy carrier EUCalc]],$AE$11:$BI$24,COLUMN()-COLUMN($AD$29),FALSE)*eurostat_totals[[#This Row],[2020 1]]</f>
        <v>25318.448500559996</v>
      </c>
      <c r="BF308" s="117">
        <f ca="1">VLOOKUP(eurostat_totals[[#This Row],[energy carrier EUCalc]],$AE$11:$BI$24,COLUMN()-COLUMN($AD$29),FALSE)*eurostat_totals[[#This Row],[2020 1]]</f>
        <v>25318.448500559996</v>
      </c>
      <c r="BG308" s="117">
        <f ca="1">VLOOKUP(eurostat_totals[[#This Row],[energy carrier EUCalc]],$AE$11:$BI$24,COLUMN()-COLUMN($AD$29),FALSE)*eurostat_totals[[#This Row],[2020 1]]</f>
        <v>25318.448500559996</v>
      </c>
      <c r="BH308" s="117">
        <f ca="1">VLOOKUP(eurostat_totals[[#This Row],[energy carrier EUCalc]],$AE$11:$BI$24,COLUMN()-COLUMN($AD$29),FALSE)*eurostat_totals[[#This Row],[2020 1]]</f>
        <v>25318.448500559996</v>
      </c>
      <c r="BI308" s="117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117" t="str">
        <f t="shared" si="133"/>
        <v>liquid-ff-heatingoilAustria</v>
      </c>
      <c r="B309" s="6" t="s">
        <v>34</v>
      </c>
      <c r="C309" t="s">
        <v>12</v>
      </c>
      <c r="D309" s="120">
        <v>17952.36522308677</v>
      </c>
      <c r="E309" s="120">
        <v>19702.894190617419</v>
      </c>
      <c r="F309" s="120">
        <v>18175.699015293165</v>
      </c>
      <c r="G309" s="120">
        <v>18470.844820778104</v>
      </c>
      <c r="H309" s="120">
        <v>17269.580994286025</v>
      </c>
      <c r="I309" s="120">
        <v>18885.293759757842</v>
      </c>
      <c r="J309" s="120">
        <v>20934.786651469229</v>
      </c>
      <c r="K309" s="120">
        <v>16965.815655087823</v>
      </c>
      <c r="L309" s="120">
        <v>17770.926130542506</v>
      </c>
      <c r="M309" s="120">
        <v>18257.647349164119</v>
      </c>
      <c r="N309" s="120">
        <v>18132.904704102701</v>
      </c>
      <c r="O309" s="120">
        <v>18021.352800838999</v>
      </c>
      <c r="P309" s="120">
        <v>17313.692096971459</v>
      </c>
      <c r="Q309" s="120">
        <v>17435.622279867141</v>
      </c>
      <c r="R309" s="120">
        <v>16533.496352736853</v>
      </c>
      <c r="S309" s="120">
        <v>15044.065633148055</v>
      </c>
      <c r="T309" s="120">
        <v>14243.63408491207</v>
      </c>
      <c r="U309" s="120">
        <v>12410.02503911137</v>
      </c>
      <c r="V309" s="120">
        <v>12615.784784719848</v>
      </c>
      <c r="W309" s="120">
        <v>11714.41257104726</v>
      </c>
      <c r="X309" s="120">
        <v>13138.336876461668</v>
      </c>
      <c r="Y309" s="120">
        <v>11237.821179485905</v>
      </c>
      <c r="Z309" s="120">
        <v>10659.948711537279</v>
      </c>
      <c r="AA309" s="120">
        <v>11038.97919061006</v>
      </c>
      <c r="AB309" s="120">
        <v>9246.1878855780251</v>
      </c>
      <c r="AC309" s="120">
        <v>10097.277487655183</v>
      </c>
      <c r="AD309" s="120">
        <v>10324.332777223068</v>
      </c>
      <c r="AE309" s="120">
        <v>10663.956639173559</v>
      </c>
      <c r="AF309" s="120">
        <f t="shared" si="130"/>
        <v>10664.758224700814</v>
      </c>
      <c r="AG309" s="120">
        <f t="shared" si="131"/>
        <v>10589.914031518965</v>
      </c>
      <c r="AH309" s="120">
        <f t="shared" si="132"/>
        <v>10858.659260707152</v>
      </c>
      <c r="AI309" s="120">
        <f ca="1">VLOOKUP(eurostat_totals[[#This Row],[energy carrier EUCalc]],$AE$11:$BI$24,COLUMN()-COLUMN($AD$29),FALSE)*eurostat_totals[[#This Row],[2020 1]]</f>
        <v>10315.726297671794</v>
      </c>
      <c r="AJ309" s="120">
        <f ca="1">VLOOKUP(eurostat_totals[[#This Row],[energy carrier EUCalc]],$AE$11:$BI$24,COLUMN()-COLUMN($AD$29),FALSE)*eurostat_totals[[#This Row],[2020 1]]</f>
        <v>9772.7933346364371</v>
      </c>
      <c r="AK309" s="120">
        <f ca="1">VLOOKUP(eurostat_totals[[#This Row],[energy carrier EUCalc]],$AE$11:$BI$24,COLUMN()-COLUMN($AD$29),FALSE)*eurostat_totals[[#This Row],[2020 1]]</f>
        <v>9229.8603716010784</v>
      </c>
      <c r="AL309" s="120">
        <f ca="1">VLOOKUP(eurostat_totals[[#This Row],[energy carrier EUCalc]],$AE$11:$BI$24,COLUMN()-COLUMN($AD$29),FALSE)*eurostat_totals[[#This Row],[2020 1]]</f>
        <v>8686.9274085657216</v>
      </c>
      <c r="AM309" s="120">
        <f ca="1">VLOOKUP(eurostat_totals[[#This Row],[energy carrier EUCalc]],$AE$11:$BI$24,COLUMN()-COLUMN($AD$29),FALSE)*eurostat_totals[[#This Row],[2020 1]]</f>
        <v>8143.9944455303648</v>
      </c>
      <c r="AN309" s="120">
        <f ca="1">VLOOKUP(eurostat_totals[[#This Row],[energy carrier EUCalc]],$AE$11:$BI$24,COLUMN()-COLUMN($AD$29),FALSE)*eurostat_totals[[#This Row],[2020 1]]</f>
        <v>7601.0614824950062</v>
      </c>
      <c r="AO309" s="120">
        <f>VLOOKUP(eurostat_totals[[#This Row],[energy carrier EUCalc]],$AE$11:$BI$24,COLUMN()-COLUMN($AD$29),FALSE)*eurostat_totals[[#This Row],[2020 1]]</f>
        <v>10858.659260707152</v>
      </c>
      <c r="AP309" s="120">
        <f ca="1">VLOOKUP(eurostat_totals[[#This Row],[energy carrier EUCalc]],$AE$11:$BI$24,COLUMN()-COLUMN($AD$29),FALSE)*eurostat_totals[[#This Row],[2020 1]]</f>
        <v>10315.726297671794</v>
      </c>
      <c r="AQ309" s="120">
        <f ca="1">VLOOKUP(eurostat_totals[[#This Row],[energy carrier EUCalc]],$AE$11:$BI$24,COLUMN()-COLUMN($AD$29),FALSE)*eurostat_totals[[#This Row],[2020 1]]</f>
        <v>9772.7933346364371</v>
      </c>
      <c r="AR309" s="117">
        <f ca="1">VLOOKUP(eurostat_totals[[#This Row],[energy carrier EUCalc]],$AE$11:$BI$24,COLUMN()-COLUMN($AD$29),FALSE)*eurostat_totals[[#This Row],[2020 1]]</f>
        <v>9229.8603716010784</v>
      </c>
      <c r="AS309" s="117">
        <f ca="1">VLOOKUP(eurostat_totals[[#This Row],[energy carrier EUCalc]],$AE$11:$BI$24,COLUMN()-COLUMN($AD$29),FALSE)*eurostat_totals[[#This Row],[2020 1]]</f>
        <v>8686.9274085657216</v>
      </c>
      <c r="AT309" s="117">
        <f ca="1">VLOOKUP(eurostat_totals[[#This Row],[energy carrier EUCalc]],$AE$11:$BI$24,COLUMN()-COLUMN($AD$29),FALSE)*eurostat_totals[[#This Row],[2020 1]]</f>
        <v>8143.9944455303648</v>
      </c>
      <c r="AU309" s="117">
        <f ca="1">VLOOKUP(eurostat_totals[[#This Row],[energy carrier EUCalc]],$AE$11:$BI$24,COLUMN()-COLUMN($AD$29),FALSE)*eurostat_totals[[#This Row],[2020 1]]</f>
        <v>2171.73185214143</v>
      </c>
      <c r="AV309" s="117">
        <f>VLOOKUP(eurostat_totals[[#This Row],[energy carrier EUCalc]],$AE$11:$BI$24,COLUMN()-COLUMN($AD$29),FALSE)*eurostat_totals[[#This Row],[2020 1]]</f>
        <v>10858.659260707152</v>
      </c>
      <c r="AW309" s="117">
        <f ca="1">VLOOKUP(eurostat_totals[[#This Row],[energy carrier EUCalc]],$AE$11:$BI$24,COLUMN()-COLUMN($AD$29),FALSE)*eurostat_totals[[#This Row],[2020 1]]</f>
        <v>10315.726297671794</v>
      </c>
      <c r="AX309" s="117">
        <f ca="1">VLOOKUP(eurostat_totals[[#This Row],[energy carrier EUCalc]],$AE$11:$BI$24,COLUMN()-COLUMN($AD$29),FALSE)*eurostat_totals[[#This Row],[2020 1]]</f>
        <v>9772.7933346364371</v>
      </c>
      <c r="AY309" s="117">
        <f ca="1">VLOOKUP(eurostat_totals[[#This Row],[energy carrier EUCalc]],$AE$11:$BI$24,COLUMN()-COLUMN($AD$29),FALSE)*eurostat_totals[[#This Row],[2020 1]]</f>
        <v>9229.8603716010784</v>
      </c>
      <c r="AZ309" s="117">
        <f ca="1">VLOOKUP(eurostat_totals[[#This Row],[energy carrier EUCalc]],$AE$11:$BI$24,COLUMN()-COLUMN($AD$29),FALSE)*eurostat_totals[[#This Row],[2020 1]]</f>
        <v>8686.9274085657216</v>
      </c>
      <c r="BA309" s="117">
        <f ca="1">VLOOKUP(eurostat_totals[[#This Row],[energy carrier EUCalc]],$AE$11:$BI$24,COLUMN()-COLUMN($AD$29),FALSE)*eurostat_totals[[#This Row],[2020 1]]</f>
        <v>8143.9944455303648</v>
      </c>
      <c r="BB309" s="117">
        <f ca="1">VLOOKUP(eurostat_totals[[#This Row],[energy carrier EUCalc]],$AE$11:$BI$24,COLUMN()-COLUMN($AD$29),FALSE)*eurostat_totals[[#This Row],[2020 1]]</f>
        <v>1085.865926070715</v>
      </c>
      <c r="BC309" s="117">
        <f>VLOOKUP(eurostat_totals[[#This Row],[energy carrier EUCalc]],$AE$11:$BI$24,COLUMN()-COLUMN($AD$29),FALSE)*eurostat_totals[[#This Row],[2020 1]]</f>
        <v>10858.659260707152</v>
      </c>
      <c r="BD309" s="117">
        <f ca="1">VLOOKUP(eurostat_totals[[#This Row],[energy carrier EUCalc]],$AE$11:$BI$24,COLUMN()-COLUMN($AD$29),FALSE)*eurostat_totals[[#This Row],[2020 1]]</f>
        <v>10315.726297671794</v>
      </c>
      <c r="BE309" s="117">
        <f ca="1">VLOOKUP(eurostat_totals[[#This Row],[energy carrier EUCalc]],$AE$11:$BI$24,COLUMN()-COLUMN($AD$29),FALSE)*eurostat_totals[[#This Row],[2020 1]]</f>
        <v>9772.7933346364371</v>
      </c>
      <c r="BF309" s="117">
        <f ca="1">VLOOKUP(eurostat_totals[[#This Row],[energy carrier EUCalc]],$AE$11:$BI$24,COLUMN()-COLUMN($AD$29),FALSE)*eurostat_totals[[#This Row],[2020 1]]</f>
        <v>9229.8603716010784</v>
      </c>
      <c r="BG309" s="117">
        <f ca="1">VLOOKUP(eurostat_totals[[#This Row],[energy carrier EUCalc]],$AE$11:$BI$24,COLUMN()-COLUMN($AD$29),FALSE)*eurostat_totals[[#This Row],[2020 1]]</f>
        <v>8686.9274085657216</v>
      </c>
      <c r="BH309" s="117">
        <f ca="1">VLOOKUP(eurostat_totals[[#This Row],[energy carrier EUCalc]],$AE$11:$BI$24,COLUMN()-COLUMN($AD$29),FALSE)*eurostat_totals[[#This Row],[2020 1]]</f>
        <v>8143.9944455303648</v>
      </c>
      <c r="BI309" s="117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117" t="str">
        <f t="shared" si="133"/>
        <v>liquid-ff-heatingoilBelgium</v>
      </c>
      <c r="B310" s="6" t="s">
        <v>34</v>
      </c>
      <c r="C310" t="s">
        <v>1</v>
      </c>
      <c r="D310" s="120">
        <v>37559.564321531296</v>
      </c>
      <c r="E310" s="120">
        <v>40088.867689493833</v>
      </c>
      <c r="F310" s="120">
        <v>41436.942315076696</v>
      </c>
      <c r="G310" s="120">
        <v>38577.425530367029</v>
      </c>
      <c r="H310" s="120">
        <v>38897.569490443027</v>
      </c>
      <c r="I310" s="120">
        <v>40537.439004104555</v>
      </c>
      <c r="J310" s="120">
        <v>47155.714747134218</v>
      </c>
      <c r="K310" s="120">
        <v>45459.961838046846</v>
      </c>
      <c r="L310" s="120">
        <v>44476.236505146022</v>
      </c>
      <c r="M310" s="120">
        <v>41602.555629932154</v>
      </c>
      <c r="N310" s="120">
        <v>40445.079941982069</v>
      </c>
      <c r="O310" s="120">
        <v>40301.300447698479</v>
      </c>
      <c r="P310" s="120">
        <v>35422.492026904874</v>
      </c>
      <c r="Q310" s="120">
        <v>39505.354215508691</v>
      </c>
      <c r="R310" s="120">
        <v>39138.967873461494</v>
      </c>
      <c r="S310" s="120">
        <v>39063.089335574157</v>
      </c>
      <c r="T310" s="120">
        <v>33398.813797593277</v>
      </c>
      <c r="U310" s="120">
        <v>27267.736286010302</v>
      </c>
      <c r="V310" s="120">
        <v>34826.592420087727</v>
      </c>
      <c r="W310" s="120">
        <v>28721.008290260612</v>
      </c>
      <c r="X310" s="120">
        <v>32147.144590730444</v>
      </c>
      <c r="Y310" s="120">
        <v>25952.841439092266</v>
      </c>
      <c r="Z310" s="120">
        <v>25881.833198734254</v>
      </c>
      <c r="AA310" s="120">
        <v>28741.971920029689</v>
      </c>
      <c r="AB310" s="120">
        <v>22370.267699248881</v>
      </c>
      <c r="AC310" s="120">
        <v>26946.422276150424</v>
      </c>
      <c r="AD310" s="120">
        <v>24736.874856125425</v>
      </c>
      <c r="AE310" s="120">
        <v>24716.51534393389</v>
      </c>
      <c r="AF310" s="120">
        <f t="shared" si="130"/>
        <v>24483.451772973818</v>
      </c>
      <c r="AG310" s="120">
        <f t="shared" si="131"/>
        <v>23631.747743562642</v>
      </c>
      <c r="AH310" s="120">
        <f t="shared" si="132"/>
        <v>23884.043752425394</v>
      </c>
      <c r="AI310" s="120">
        <f ca="1">VLOOKUP(eurostat_totals[[#This Row],[energy carrier EUCalc]],$AE$11:$BI$24,COLUMN()-COLUMN($AD$29),FALSE)*eurostat_totals[[#This Row],[2020 1]]</f>
        <v>22689.841564804123</v>
      </c>
      <c r="AJ310" s="120">
        <f ca="1">VLOOKUP(eurostat_totals[[#This Row],[energy carrier EUCalc]],$AE$11:$BI$24,COLUMN()-COLUMN($AD$29),FALSE)*eurostat_totals[[#This Row],[2020 1]]</f>
        <v>21495.639377182852</v>
      </c>
      <c r="AK310" s="120">
        <f ca="1">VLOOKUP(eurostat_totals[[#This Row],[energy carrier EUCalc]],$AE$11:$BI$24,COLUMN()-COLUMN($AD$29),FALSE)*eurostat_totals[[#This Row],[2020 1]]</f>
        <v>20301.43718956158</v>
      </c>
      <c r="AL310" s="120">
        <f ca="1">VLOOKUP(eurostat_totals[[#This Row],[energy carrier EUCalc]],$AE$11:$BI$24,COLUMN()-COLUMN($AD$29),FALSE)*eurostat_totals[[#This Row],[2020 1]]</f>
        <v>19107.235001940313</v>
      </c>
      <c r="AM310" s="120">
        <f ca="1">VLOOKUP(eurostat_totals[[#This Row],[energy carrier EUCalc]],$AE$11:$BI$24,COLUMN()-COLUMN($AD$29),FALSE)*eurostat_totals[[#This Row],[2020 1]]</f>
        <v>17913.032814319045</v>
      </c>
      <c r="AN310" s="120">
        <f ca="1">VLOOKUP(eurostat_totals[[#This Row],[energy carrier EUCalc]],$AE$11:$BI$24,COLUMN()-COLUMN($AD$29),FALSE)*eurostat_totals[[#This Row],[2020 1]]</f>
        <v>16718.830626697774</v>
      </c>
      <c r="AO310" s="120">
        <f>VLOOKUP(eurostat_totals[[#This Row],[energy carrier EUCalc]],$AE$11:$BI$24,COLUMN()-COLUMN($AD$29),FALSE)*eurostat_totals[[#This Row],[2020 1]]</f>
        <v>23884.043752425394</v>
      </c>
      <c r="AP310" s="120">
        <f ca="1">VLOOKUP(eurostat_totals[[#This Row],[energy carrier EUCalc]],$AE$11:$BI$24,COLUMN()-COLUMN($AD$29),FALSE)*eurostat_totals[[#This Row],[2020 1]]</f>
        <v>22689.841564804123</v>
      </c>
      <c r="AQ310" s="120">
        <f ca="1">VLOOKUP(eurostat_totals[[#This Row],[energy carrier EUCalc]],$AE$11:$BI$24,COLUMN()-COLUMN($AD$29),FALSE)*eurostat_totals[[#This Row],[2020 1]]</f>
        <v>21495.639377182852</v>
      </c>
      <c r="AR310" s="117">
        <f ca="1">VLOOKUP(eurostat_totals[[#This Row],[energy carrier EUCalc]],$AE$11:$BI$24,COLUMN()-COLUMN($AD$29),FALSE)*eurostat_totals[[#This Row],[2020 1]]</f>
        <v>20301.43718956158</v>
      </c>
      <c r="AS310" s="117">
        <f ca="1">VLOOKUP(eurostat_totals[[#This Row],[energy carrier EUCalc]],$AE$11:$BI$24,COLUMN()-COLUMN($AD$29),FALSE)*eurostat_totals[[#This Row],[2020 1]]</f>
        <v>19107.235001940313</v>
      </c>
      <c r="AT310" s="117">
        <f ca="1">VLOOKUP(eurostat_totals[[#This Row],[energy carrier EUCalc]],$AE$11:$BI$24,COLUMN()-COLUMN($AD$29),FALSE)*eurostat_totals[[#This Row],[2020 1]]</f>
        <v>17913.032814319045</v>
      </c>
      <c r="AU310" s="117">
        <f ca="1">VLOOKUP(eurostat_totals[[#This Row],[energy carrier EUCalc]],$AE$11:$BI$24,COLUMN()-COLUMN($AD$29),FALSE)*eurostat_totals[[#This Row],[2020 1]]</f>
        <v>4776.8087504850773</v>
      </c>
      <c r="AV310" s="117">
        <f>VLOOKUP(eurostat_totals[[#This Row],[energy carrier EUCalc]],$AE$11:$BI$24,COLUMN()-COLUMN($AD$29),FALSE)*eurostat_totals[[#This Row],[2020 1]]</f>
        <v>23884.043752425394</v>
      </c>
      <c r="AW310" s="117">
        <f ca="1">VLOOKUP(eurostat_totals[[#This Row],[energy carrier EUCalc]],$AE$11:$BI$24,COLUMN()-COLUMN($AD$29),FALSE)*eurostat_totals[[#This Row],[2020 1]]</f>
        <v>22689.841564804123</v>
      </c>
      <c r="AX310" s="117">
        <f ca="1">VLOOKUP(eurostat_totals[[#This Row],[energy carrier EUCalc]],$AE$11:$BI$24,COLUMN()-COLUMN($AD$29),FALSE)*eurostat_totals[[#This Row],[2020 1]]</f>
        <v>21495.639377182852</v>
      </c>
      <c r="AY310" s="117">
        <f ca="1">VLOOKUP(eurostat_totals[[#This Row],[energy carrier EUCalc]],$AE$11:$BI$24,COLUMN()-COLUMN($AD$29),FALSE)*eurostat_totals[[#This Row],[2020 1]]</f>
        <v>20301.43718956158</v>
      </c>
      <c r="AZ310" s="117">
        <f ca="1">VLOOKUP(eurostat_totals[[#This Row],[energy carrier EUCalc]],$AE$11:$BI$24,COLUMN()-COLUMN($AD$29),FALSE)*eurostat_totals[[#This Row],[2020 1]]</f>
        <v>19107.235001940313</v>
      </c>
      <c r="BA310" s="117">
        <f ca="1">VLOOKUP(eurostat_totals[[#This Row],[energy carrier EUCalc]],$AE$11:$BI$24,COLUMN()-COLUMN($AD$29),FALSE)*eurostat_totals[[#This Row],[2020 1]]</f>
        <v>17913.032814319045</v>
      </c>
      <c r="BB310" s="117">
        <f ca="1">VLOOKUP(eurostat_totals[[#This Row],[energy carrier EUCalc]],$AE$11:$BI$24,COLUMN()-COLUMN($AD$29),FALSE)*eurostat_totals[[#This Row],[2020 1]]</f>
        <v>2388.4043752425387</v>
      </c>
      <c r="BC310" s="117">
        <f>VLOOKUP(eurostat_totals[[#This Row],[energy carrier EUCalc]],$AE$11:$BI$24,COLUMN()-COLUMN($AD$29),FALSE)*eurostat_totals[[#This Row],[2020 1]]</f>
        <v>23884.043752425394</v>
      </c>
      <c r="BD310" s="117">
        <f ca="1">VLOOKUP(eurostat_totals[[#This Row],[energy carrier EUCalc]],$AE$11:$BI$24,COLUMN()-COLUMN($AD$29),FALSE)*eurostat_totals[[#This Row],[2020 1]]</f>
        <v>22689.841564804123</v>
      </c>
      <c r="BE310" s="117">
        <f ca="1">VLOOKUP(eurostat_totals[[#This Row],[energy carrier EUCalc]],$AE$11:$BI$24,COLUMN()-COLUMN($AD$29),FALSE)*eurostat_totals[[#This Row],[2020 1]]</f>
        <v>21495.639377182852</v>
      </c>
      <c r="BF310" s="117">
        <f ca="1">VLOOKUP(eurostat_totals[[#This Row],[energy carrier EUCalc]],$AE$11:$BI$24,COLUMN()-COLUMN($AD$29),FALSE)*eurostat_totals[[#This Row],[2020 1]]</f>
        <v>20301.43718956158</v>
      </c>
      <c r="BG310" s="117">
        <f ca="1">VLOOKUP(eurostat_totals[[#This Row],[energy carrier EUCalc]],$AE$11:$BI$24,COLUMN()-COLUMN($AD$29),FALSE)*eurostat_totals[[#This Row],[2020 1]]</f>
        <v>19107.235001940313</v>
      </c>
      <c r="BH310" s="117">
        <f ca="1">VLOOKUP(eurostat_totals[[#This Row],[energy carrier EUCalc]],$AE$11:$BI$24,COLUMN()-COLUMN($AD$29),FALSE)*eurostat_totals[[#This Row],[2020 1]]</f>
        <v>17913.032814319045</v>
      </c>
      <c r="BI310" s="117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117" t="str">
        <f t="shared" si="133"/>
        <v>liquid-ff-heatingoilBulgaria</v>
      </c>
      <c r="B311" s="6" t="s">
        <v>34</v>
      </c>
      <c r="C311" t="s">
        <v>19</v>
      </c>
      <c r="D311" s="120">
        <v>765.4749700000001</v>
      </c>
      <c r="E311" s="120">
        <v>2707.4988900000003</v>
      </c>
      <c r="F311" s="120">
        <v>2931.6089900000002</v>
      </c>
      <c r="G311" s="120">
        <v>4648.0225399999999</v>
      </c>
      <c r="H311" s="120">
        <v>3531.2169000000004</v>
      </c>
      <c r="I311" s="120">
        <v>3273.9729300000004</v>
      </c>
      <c r="J311" s="120">
        <v>2803.3649800000003</v>
      </c>
      <c r="K311" s="120">
        <v>91.970040000000012</v>
      </c>
      <c r="L311" s="120">
        <v>163.63410000000002</v>
      </c>
      <c r="M311" s="120">
        <v>217.38796000000002</v>
      </c>
      <c r="N311" s="120">
        <v>192.30205000000001</v>
      </c>
      <c r="O311" s="120">
        <v>206.64184000000003</v>
      </c>
      <c r="P311" s="120">
        <v>232.91401000000002</v>
      </c>
      <c r="Q311" s="120">
        <v>298.61187999999999</v>
      </c>
      <c r="R311" s="120">
        <v>326.11683000000005</v>
      </c>
      <c r="S311" s="120">
        <v>302.21718000000004</v>
      </c>
      <c r="T311" s="120">
        <v>328.04741000000001</v>
      </c>
      <c r="U311" s="120">
        <v>292.86666000000002</v>
      </c>
      <c r="V311" s="120">
        <v>267.30392000000006</v>
      </c>
      <c r="W311" s="120">
        <v>304.61296000000004</v>
      </c>
      <c r="X311" s="120">
        <v>266.28048000000001</v>
      </c>
      <c r="Y311" s="120">
        <v>318.41777000000002</v>
      </c>
      <c r="Z311" s="120">
        <v>292.86666000000002</v>
      </c>
      <c r="AA311" s="120">
        <v>281.10873000000004</v>
      </c>
      <c r="AB311" s="120">
        <v>280.08528999999999</v>
      </c>
      <c r="AC311" s="120">
        <v>396.10617000000002</v>
      </c>
      <c r="AD311" s="120">
        <v>319.44121000000001</v>
      </c>
      <c r="AE311" s="120">
        <v>290.15687000000003</v>
      </c>
      <c r="AF311" s="120">
        <f t="shared" si="130"/>
        <v>289.614912</v>
      </c>
      <c r="AG311" s="120">
        <f t="shared" si="131"/>
        <v>291.31614839999997</v>
      </c>
      <c r="AH311" s="120">
        <f t="shared" si="132"/>
        <v>293.56232007999995</v>
      </c>
      <c r="AI311" s="120">
        <f ca="1">VLOOKUP(eurostat_totals[[#This Row],[energy carrier EUCalc]],$AE$11:$BI$24,COLUMN()-COLUMN($AD$29),FALSE)*eurostat_totals[[#This Row],[2020 1]]</f>
        <v>278.88420407599995</v>
      </c>
      <c r="AJ311" s="120">
        <f ca="1">VLOOKUP(eurostat_totals[[#This Row],[energy carrier EUCalc]],$AE$11:$BI$24,COLUMN()-COLUMN($AD$29),FALSE)*eurostat_totals[[#This Row],[2020 1]]</f>
        <v>264.20608807199994</v>
      </c>
      <c r="AK311" s="120">
        <f ca="1">VLOOKUP(eurostat_totals[[#This Row],[energy carrier EUCalc]],$AE$11:$BI$24,COLUMN()-COLUMN($AD$29),FALSE)*eurostat_totals[[#This Row],[2020 1]]</f>
        <v>249.52797206799991</v>
      </c>
      <c r="AL311" s="120">
        <f ca="1">VLOOKUP(eurostat_totals[[#This Row],[energy carrier EUCalc]],$AE$11:$BI$24,COLUMN()-COLUMN($AD$29),FALSE)*eurostat_totals[[#This Row],[2020 1]]</f>
        <v>234.84985606399994</v>
      </c>
      <c r="AM311" s="120">
        <f ca="1">VLOOKUP(eurostat_totals[[#This Row],[energy carrier EUCalc]],$AE$11:$BI$24,COLUMN()-COLUMN($AD$29),FALSE)*eurostat_totals[[#This Row],[2020 1]]</f>
        <v>220.17174005999996</v>
      </c>
      <c r="AN311" s="120">
        <f ca="1">VLOOKUP(eurostat_totals[[#This Row],[energy carrier EUCalc]],$AE$11:$BI$24,COLUMN()-COLUMN($AD$29),FALSE)*eurostat_totals[[#This Row],[2020 1]]</f>
        <v>205.49362405599996</v>
      </c>
      <c r="AO311" s="120">
        <f>VLOOKUP(eurostat_totals[[#This Row],[energy carrier EUCalc]],$AE$11:$BI$24,COLUMN()-COLUMN($AD$29),FALSE)*eurostat_totals[[#This Row],[2020 1]]</f>
        <v>293.56232007999995</v>
      </c>
      <c r="AP311" s="120">
        <f ca="1">VLOOKUP(eurostat_totals[[#This Row],[energy carrier EUCalc]],$AE$11:$BI$24,COLUMN()-COLUMN($AD$29),FALSE)*eurostat_totals[[#This Row],[2020 1]]</f>
        <v>278.88420407599995</v>
      </c>
      <c r="AQ311" s="120">
        <f ca="1">VLOOKUP(eurostat_totals[[#This Row],[energy carrier EUCalc]],$AE$11:$BI$24,COLUMN()-COLUMN($AD$29),FALSE)*eurostat_totals[[#This Row],[2020 1]]</f>
        <v>264.20608807199994</v>
      </c>
      <c r="AR311" s="117">
        <f ca="1">VLOOKUP(eurostat_totals[[#This Row],[energy carrier EUCalc]],$AE$11:$BI$24,COLUMN()-COLUMN($AD$29),FALSE)*eurostat_totals[[#This Row],[2020 1]]</f>
        <v>249.52797206799991</v>
      </c>
      <c r="AS311" s="117">
        <f ca="1">VLOOKUP(eurostat_totals[[#This Row],[energy carrier EUCalc]],$AE$11:$BI$24,COLUMN()-COLUMN($AD$29),FALSE)*eurostat_totals[[#This Row],[2020 1]]</f>
        <v>234.84985606399994</v>
      </c>
      <c r="AT311" s="117">
        <f ca="1">VLOOKUP(eurostat_totals[[#This Row],[energy carrier EUCalc]],$AE$11:$BI$24,COLUMN()-COLUMN($AD$29),FALSE)*eurostat_totals[[#This Row],[2020 1]]</f>
        <v>220.17174005999996</v>
      </c>
      <c r="AU311" s="117">
        <f ca="1">VLOOKUP(eurostat_totals[[#This Row],[energy carrier EUCalc]],$AE$11:$BI$24,COLUMN()-COLUMN($AD$29),FALSE)*eurostat_totals[[#This Row],[2020 1]]</f>
        <v>58.712464015999977</v>
      </c>
      <c r="AV311" s="117">
        <f>VLOOKUP(eurostat_totals[[#This Row],[energy carrier EUCalc]],$AE$11:$BI$24,COLUMN()-COLUMN($AD$29),FALSE)*eurostat_totals[[#This Row],[2020 1]]</f>
        <v>293.56232007999995</v>
      </c>
      <c r="AW311" s="117">
        <f ca="1">VLOOKUP(eurostat_totals[[#This Row],[energy carrier EUCalc]],$AE$11:$BI$24,COLUMN()-COLUMN($AD$29),FALSE)*eurostat_totals[[#This Row],[2020 1]]</f>
        <v>278.88420407599995</v>
      </c>
      <c r="AX311" s="117">
        <f ca="1">VLOOKUP(eurostat_totals[[#This Row],[energy carrier EUCalc]],$AE$11:$BI$24,COLUMN()-COLUMN($AD$29),FALSE)*eurostat_totals[[#This Row],[2020 1]]</f>
        <v>264.20608807199994</v>
      </c>
      <c r="AY311" s="117">
        <f ca="1">VLOOKUP(eurostat_totals[[#This Row],[energy carrier EUCalc]],$AE$11:$BI$24,COLUMN()-COLUMN($AD$29),FALSE)*eurostat_totals[[#This Row],[2020 1]]</f>
        <v>249.52797206799991</v>
      </c>
      <c r="AZ311" s="117">
        <f ca="1">VLOOKUP(eurostat_totals[[#This Row],[energy carrier EUCalc]],$AE$11:$BI$24,COLUMN()-COLUMN($AD$29),FALSE)*eurostat_totals[[#This Row],[2020 1]]</f>
        <v>234.84985606399994</v>
      </c>
      <c r="BA311" s="117">
        <f ca="1">VLOOKUP(eurostat_totals[[#This Row],[energy carrier EUCalc]],$AE$11:$BI$24,COLUMN()-COLUMN($AD$29),FALSE)*eurostat_totals[[#This Row],[2020 1]]</f>
        <v>220.17174005999996</v>
      </c>
      <c r="BB311" s="117">
        <f ca="1">VLOOKUP(eurostat_totals[[#This Row],[energy carrier EUCalc]],$AE$11:$BI$24,COLUMN()-COLUMN($AD$29),FALSE)*eurostat_totals[[#This Row],[2020 1]]</f>
        <v>29.356232007999989</v>
      </c>
      <c r="BC311" s="117">
        <f>VLOOKUP(eurostat_totals[[#This Row],[energy carrier EUCalc]],$AE$11:$BI$24,COLUMN()-COLUMN($AD$29),FALSE)*eurostat_totals[[#This Row],[2020 1]]</f>
        <v>293.56232007999995</v>
      </c>
      <c r="BD311" s="117">
        <f ca="1">VLOOKUP(eurostat_totals[[#This Row],[energy carrier EUCalc]],$AE$11:$BI$24,COLUMN()-COLUMN($AD$29),FALSE)*eurostat_totals[[#This Row],[2020 1]]</f>
        <v>278.88420407599995</v>
      </c>
      <c r="BE311" s="117">
        <f ca="1">VLOOKUP(eurostat_totals[[#This Row],[energy carrier EUCalc]],$AE$11:$BI$24,COLUMN()-COLUMN($AD$29),FALSE)*eurostat_totals[[#This Row],[2020 1]]</f>
        <v>264.20608807199994</v>
      </c>
      <c r="BF311" s="117">
        <f ca="1">VLOOKUP(eurostat_totals[[#This Row],[energy carrier EUCalc]],$AE$11:$BI$24,COLUMN()-COLUMN($AD$29),FALSE)*eurostat_totals[[#This Row],[2020 1]]</f>
        <v>249.52797206799991</v>
      </c>
      <c r="BG311" s="117">
        <f ca="1">VLOOKUP(eurostat_totals[[#This Row],[energy carrier EUCalc]],$AE$11:$BI$24,COLUMN()-COLUMN($AD$29),FALSE)*eurostat_totals[[#This Row],[2020 1]]</f>
        <v>234.84985606399994</v>
      </c>
      <c r="BH311" s="117">
        <f ca="1">VLOOKUP(eurostat_totals[[#This Row],[energy carrier EUCalc]],$AE$11:$BI$24,COLUMN()-COLUMN($AD$29),FALSE)*eurostat_totals[[#This Row],[2020 1]]</f>
        <v>220.17174005999996</v>
      </c>
      <c r="BI311" s="117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117" t="str">
        <f t="shared" si="133"/>
        <v>liquid-ff-heatingoilCroatia</v>
      </c>
      <c r="B312" s="6" t="s">
        <v>34</v>
      </c>
      <c r="C312" t="s">
        <v>22</v>
      </c>
      <c r="D312" s="120">
        <v>2990.9308031310848</v>
      </c>
      <c r="E312" s="120">
        <v>2594.4573970498204</v>
      </c>
      <c r="F312" s="120">
        <v>2502.2582238252762</v>
      </c>
      <c r="G312" s="120">
        <v>2389.8253179636386</v>
      </c>
      <c r="H312" s="120">
        <v>2508.1846721420575</v>
      </c>
      <c r="I312" s="120">
        <v>2896.9556908486497</v>
      </c>
      <c r="J312" s="120">
        <v>2512.414998886697</v>
      </c>
      <c r="K312" s="120">
        <v>3095.5016866465539</v>
      </c>
      <c r="L312" s="120">
        <v>2881.8003457422665</v>
      </c>
      <c r="M312" s="120">
        <v>3021.7004438869003</v>
      </c>
      <c r="N312" s="120">
        <v>3050.6442596562333</v>
      </c>
      <c r="O312" s="120">
        <v>3305.9267637812786</v>
      </c>
      <c r="P312" s="120">
        <v>3649.024991467018</v>
      </c>
      <c r="Q312" s="120">
        <v>3731.8350944317272</v>
      </c>
      <c r="R312" s="120">
        <v>3707.7526043195321</v>
      </c>
      <c r="S312" s="120">
        <v>3456.7288687660016</v>
      </c>
      <c r="T312" s="120">
        <v>3047.176101414083</v>
      </c>
      <c r="U312" s="120">
        <v>2538.0106584450541</v>
      </c>
      <c r="V312" s="120">
        <v>2374.3060547008035</v>
      </c>
      <c r="W312" s="120">
        <v>2426.6468080505692</v>
      </c>
      <c r="X312" s="120">
        <v>2288.9998131600146</v>
      </c>
      <c r="Y312" s="120">
        <v>1997.6674781203171</v>
      </c>
      <c r="Z312" s="120">
        <v>1661.9941782903873</v>
      </c>
      <c r="AA312" s="120">
        <v>1465.8858961436813</v>
      </c>
      <c r="AB312" s="120">
        <v>1163.4233863345037</v>
      </c>
      <c r="AC312" s="120">
        <v>1358.2612600319756</v>
      </c>
      <c r="AD312" s="120">
        <v>1341.1308679286251</v>
      </c>
      <c r="AE312" s="120">
        <v>1302.691021032975</v>
      </c>
      <c r="AF312" s="120">
        <f t="shared" si="130"/>
        <v>1230.8303895814925</v>
      </c>
      <c r="AG312" s="120">
        <f t="shared" si="131"/>
        <v>1183.8192882690546</v>
      </c>
      <c r="AH312" s="120">
        <f t="shared" si="132"/>
        <v>1187.8984686559647</v>
      </c>
      <c r="AI312" s="120">
        <f ca="1">VLOOKUP(eurostat_totals[[#This Row],[energy carrier EUCalc]],$AE$11:$BI$24,COLUMN()-COLUMN($AD$29),FALSE)*eurostat_totals[[#This Row],[2020 1]]</f>
        <v>1128.5035452231664</v>
      </c>
      <c r="AJ312" s="120">
        <f ca="1">VLOOKUP(eurostat_totals[[#This Row],[energy carrier EUCalc]],$AE$11:$BI$24,COLUMN()-COLUMN($AD$29),FALSE)*eurostat_totals[[#This Row],[2020 1]]</f>
        <v>1069.1086217903683</v>
      </c>
      <c r="AK312" s="120">
        <f ca="1">VLOOKUP(eurostat_totals[[#This Row],[energy carrier EUCalc]],$AE$11:$BI$24,COLUMN()-COLUMN($AD$29),FALSE)*eurostat_totals[[#This Row],[2020 1]]</f>
        <v>1009.7136983575699</v>
      </c>
      <c r="AL312" s="120">
        <f ca="1">VLOOKUP(eurostat_totals[[#This Row],[energy carrier EUCalc]],$AE$11:$BI$24,COLUMN()-COLUMN($AD$29),FALSE)*eurostat_totals[[#This Row],[2020 1]]</f>
        <v>950.31877492477167</v>
      </c>
      <c r="AM312" s="120">
        <f ca="1">VLOOKUP(eurostat_totals[[#This Row],[energy carrier EUCalc]],$AE$11:$BI$24,COLUMN()-COLUMN($AD$29),FALSE)*eurostat_totals[[#This Row],[2020 1]]</f>
        <v>890.92385149197355</v>
      </c>
      <c r="AN312" s="120">
        <f ca="1">VLOOKUP(eurostat_totals[[#This Row],[energy carrier EUCalc]],$AE$11:$BI$24,COLUMN()-COLUMN($AD$29),FALSE)*eurostat_totals[[#This Row],[2020 1]]</f>
        <v>831.52892805917531</v>
      </c>
      <c r="AO312" s="120">
        <f>VLOOKUP(eurostat_totals[[#This Row],[energy carrier EUCalc]],$AE$11:$BI$24,COLUMN()-COLUMN($AD$29),FALSE)*eurostat_totals[[#This Row],[2020 1]]</f>
        <v>1187.8984686559647</v>
      </c>
      <c r="AP312" s="120">
        <f ca="1">VLOOKUP(eurostat_totals[[#This Row],[energy carrier EUCalc]],$AE$11:$BI$24,COLUMN()-COLUMN($AD$29),FALSE)*eurostat_totals[[#This Row],[2020 1]]</f>
        <v>1128.5035452231664</v>
      </c>
      <c r="AQ312" s="120">
        <f ca="1">VLOOKUP(eurostat_totals[[#This Row],[energy carrier EUCalc]],$AE$11:$BI$24,COLUMN()-COLUMN($AD$29),FALSE)*eurostat_totals[[#This Row],[2020 1]]</f>
        <v>1069.1086217903683</v>
      </c>
      <c r="AR312" s="117">
        <f ca="1">VLOOKUP(eurostat_totals[[#This Row],[energy carrier EUCalc]],$AE$11:$BI$24,COLUMN()-COLUMN($AD$29),FALSE)*eurostat_totals[[#This Row],[2020 1]]</f>
        <v>1009.7136983575699</v>
      </c>
      <c r="AS312" s="117">
        <f ca="1">VLOOKUP(eurostat_totals[[#This Row],[energy carrier EUCalc]],$AE$11:$BI$24,COLUMN()-COLUMN($AD$29),FALSE)*eurostat_totals[[#This Row],[2020 1]]</f>
        <v>950.31877492477167</v>
      </c>
      <c r="AT312" s="117">
        <f ca="1">VLOOKUP(eurostat_totals[[#This Row],[energy carrier EUCalc]],$AE$11:$BI$24,COLUMN()-COLUMN($AD$29),FALSE)*eurostat_totals[[#This Row],[2020 1]]</f>
        <v>890.92385149197355</v>
      </c>
      <c r="AU312" s="117">
        <f ca="1">VLOOKUP(eurostat_totals[[#This Row],[energy carrier EUCalc]],$AE$11:$BI$24,COLUMN()-COLUMN($AD$29),FALSE)*eurostat_totals[[#This Row],[2020 1]]</f>
        <v>237.57969373119289</v>
      </c>
      <c r="AV312" s="117">
        <f>VLOOKUP(eurostat_totals[[#This Row],[energy carrier EUCalc]],$AE$11:$BI$24,COLUMN()-COLUMN($AD$29),FALSE)*eurostat_totals[[#This Row],[2020 1]]</f>
        <v>1187.8984686559647</v>
      </c>
      <c r="AW312" s="117">
        <f ca="1">VLOOKUP(eurostat_totals[[#This Row],[energy carrier EUCalc]],$AE$11:$BI$24,COLUMN()-COLUMN($AD$29),FALSE)*eurostat_totals[[#This Row],[2020 1]]</f>
        <v>1128.5035452231664</v>
      </c>
      <c r="AX312" s="117">
        <f ca="1">VLOOKUP(eurostat_totals[[#This Row],[energy carrier EUCalc]],$AE$11:$BI$24,COLUMN()-COLUMN($AD$29),FALSE)*eurostat_totals[[#This Row],[2020 1]]</f>
        <v>1069.1086217903683</v>
      </c>
      <c r="AY312" s="117">
        <f ca="1">VLOOKUP(eurostat_totals[[#This Row],[energy carrier EUCalc]],$AE$11:$BI$24,COLUMN()-COLUMN($AD$29),FALSE)*eurostat_totals[[#This Row],[2020 1]]</f>
        <v>1009.7136983575699</v>
      </c>
      <c r="AZ312" s="117">
        <f ca="1">VLOOKUP(eurostat_totals[[#This Row],[energy carrier EUCalc]],$AE$11:$BI$24,COLUMN()-COLUMN($AD$29),FALSE)*eurostat_totals[[#This Row],[2020 1]]</f>
        <v>950.31877492477167</v>
      </c>
      <c r="BA312" s="117">
        <f ca="1">VLOOKUP(eurostat_totals[[#This Row],[energy carrier EUCalc]],$AE$11:$BI$24,COLUMN()-COLUMN($AD$29),FALSE)*eurostat_totals[[#This Row],[2020 1]]</f>
        <v>890.92385149197355</v>
      </c>
      <c r="BB312" s="117">
        <f ca="1">VLOOKUP(eurostat_totals[[#This Row],[energy carrier EUCalc]],$AE$11:$BI$24,COLUMN()-COLUMN($AD$29),FALSE)*eurostat_totals[[#This Row],[2020 1]]</f>
        <v>118.78984686559645</v>
      </c>
      <c r="BC312" s="117">
        <f>VLOOKUP(eurostat_totals[[#This Row],[energy carrier EUCalc]],$AE$11:$BI$24,COLUMN()-COLUMN($AD$29),FALSE)*eurostat_totals[[#This Row],[2020 1]]</f>
        <v>1187.8984686559647</v>
      </c>
      <c r="BD312" s="117">
        <f ca="1">VLOOKUP(eurostat_totals[[#This Row],[energy carrier EUCalc]],$AE$11:$BI$24,COLUMN()-COLUMN($AD$29),FALSE)*eurostat_totals[[#This Row],[2020 1]]</f>
        <v>1128.5035452231664</v>
      </c>
      <c r="BE312" s="117">
        <f ca="1">VLOOKUP(eurostat_totals[[#This Row],[energy carrier EUCalc]],$AE$11:$BI$24,COLUMN()-COLUMN($AD$29),FALSE)*eurostat_totals[[#This Row],[2020 1]]</f>
        <v>1069.1086217903683</v>
      </c>
      <c r="BF312" s="117">
        <f ca="1">VLOOKUP(eurostat_totals[[#This Row],[energy carrier EUCalc]],$AE$11:$BI$24,COLUMN()-COLUMN($AD$29),FALSE)*eurostat_totals[[#This Row],[2020 1]]</f>
        <v>1009.7136983575699</v>
      </c>
      <c r="BG312" s="117">
        <f ca="1">VLOOKUP(eurostat_totals[[#This Row],[energy carrier EUCalc]],$AE$11:$BI$24,COLUMN()-COLUMN($AD$29),FALSE)*eurostat_totals[[#This Row],[2020 1]]</f>
        <v>950.31877492477167</v>
      </c>
      <c r="BH312" s="117">
        <f ca="1">VLOOKUP(eurostat_totals[[#This Row],[energy carrier EUCalc]],$AE$11:$BI$24,COLUMN()-COLUMN($AD$29),FALSE)*eurostat_totals[[#This Row],[2020 1]]</f>
        <v>890.92385149197355</v>
      </c>
      <c r="BI312" s="117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117" t="str">
        <f t="shared" si="133"/>
        <v>liquid-ff-heatingoilCyprus</v>
      </c>
      <c r="B313" s="6" t="s">
        <v>34</v>
      </c>
      <c r="C313" t="s">
        <v>28</v>
      </c>
      <c r="D313" s="120">
        <v>935.80795000000001</v>
      </c>
      <c r="E313" s="120">
        <v>935.80795000000001</v>
      </c>
      <c r="F313" s="120">
        <v>1136.2975200000001</v>
      </c>
      <c r="G313" s="120">
        <v>1059.4115900000002</v>
      </c>
      <c r="H313" s="120">
        <v>1070.6112800000001</v>
      </c>
      <c r="I313" s="120">
        <v>1083.74155</v>
      </c>
      <c r="J313" s="120">
        <v>1108.0831400000002</v>
      </c>
      <c r="K313" s="120">
        <v>1169.8849600000001</v>
      </c>
      <c r="L313" s="120">
        <v>1167.9427500000002</v>
      </c>
      <c r="M313" s="120">
        <v>1130.4708900000001</v>
      </c>
      <c r="N313" s="120">
        <v>1280.35833</v>
      </c>
      <c r="O313" s="120">
        <v>1280.35833</v>
      </c>
      <c r="P313" s="120">
        <v>1463.8332100000002</v>
      </c>
      <c r="Q313" s="120">
        <v>1516.3775500000002</v>
      </c>
      <c r="R313" s="120">
        <v>1319.7724000000001</v>
      </c>
      <c r="S313" s="120">
        <v>2004.0816</v>
      </c>
      <c r="T313" s="120">
        <v>2019.74721</v>
      </c>
      <c r="U313" s="120">
        <v>1925.38139</v>
      </c>
      <c r="V313" s="120">
        <v>1718.6697700000004</v>
      </c>
      <c r="W313" s="120">
        <v>1925.4395400000003</v>
      </c>
      <c r="X313" s="120">
        <v>1623.1874700000003</v>
      </c>
      <c r="Y313" s="120">
        <v>1842.9130599999999</v>
      </c>
      <c r="Z313" s="120">
        <v>1804.5573199999999</v>
      </c>
      <c r="AA313" s="120">
        <v>1461.1350500000003</v>
      </c>
      <c r="AB313" s="120">
        <v>1304.0486400000002</v>
      </c>
      <c r="AC313" s="120">
        <v>1562.7463600000001</v>
      </c>
      <c r="AD313" s="120">
        <v>1575.5044699999999</v>
      </c>
      <c r="AE313" s="120">
        <v>1595.0893900000001</v>
      </c>
      <c r="AF313" s="120">
        <f t="shared" si="130"/>
        <v>1553.1958040000002</v>
      </c>
      <c r="AG313" s="120">
        <f t="shared" si="131"/>
        <v>1571.6079548000002</v>
      </c>
      <c r="AH313" s="120">
        <f t="shared" si="132"/>
        <v>1625.1198177600002</v>
      </c>
      <c r="AI313" s="120">
        <f ca="1">VLOOKUP(eurostat_totals[[#This Row],[energy carrier EUCalc]],$AE$11:$BI$24,COLUMN()-COLUMN($AD$29),FALSE)*eurostat_totals[[#This Row],[2020 1]]</f>
        <v>1543.8638268720001</v>
      </c>
      <c r="AJ313" s="120">
        <f ca="1">VLOOKUP(eurostat_totals[[#This Row],[energy carrier EUCalc]],$AE$11:$BI$24,COLUMN()-COLUMN($AD$29),FALSE)*eurostat_totals[[#This Row],[2020 1]]</f>
        <v>1462.6078359840001</v>
      </c>
      <c r="AK313" s="120">
        <f ca="1">VLOOKUP(eurostat_totals[[#This Row],[energy carrier EUCalc]],$AE$11:$BI$24,COLUMN()-COLUMN($AD$29),FALSE)*eurostat_totals[[#This Row],[2020 1]]</f>
        <v>1381.3518450959998</v>
      </c>
      <c r="AL313" s="120">
        <f ca="1">VLOOKUP(eurostat_totals[[#This Row],[energy carrier EUCalc]],$AE$11:$BI$24,COLUMN()-COLUMN($AD$29),FALSE)*eurostat_totals[[#This Row],[2020 1]]</f>
        <v>1300.095854208</v>
      </c>
      <c r="AM313" s="120">
        <f ca="1">VLOOKUP(eurostat_totals[[#This Row],[energy carrier EUCalc]],$AE$11:$BI$24,COLUMN()-COLUMN($AD$29),FALSE)*eurostat_totals[[#This Row],[2020 1]]</f>
        <v>1218.8398633200002</v>
      </c>
      <c r="AN313" s="120">
        <f ca="1">VLOOKUP(eurostat_totals[[#This Row],[energy carrier EUCalc]],$AE$11:$BI$24,COLUMN()-COLUMN($AD$29),FALSE)*eurostat_totals[[#This Row],[2020 1]]</f>
        <v>1137.5838724320001</v>
      </c>
      <c r="AO313" s="120">
        <f>VLOOKUP(eurostat_totals[[#This Row],[energy carrier EUCalc]],$AE$11:$BI$24,COLUMN()-COLUMN($AD$29),FALSE)*eurostat_totals[[#This Row],[2020 1]]</f>
        <v>1625.1198177600002</v>
      </c>
      <c r="AP313" s="120">
        <f ca="1">VLOOKUP(eurostat_totals[[#This Row],[energy carrier EUCalc]],$AE$11:$BI$24,COLUMN()-COLUMN($AD$29),FALSE)*eurostat_totals[[#This Row],[2020 1]]</f>
        <v>1543.8638268720001</v>
      </c>
      <c r="AQ313" s="120">
        <f ca="1">VLOOKUP(eurostat_totals[[#This Row],[energy carrier EUCalc]],$AE$11:$BI$24,COLUMN()-COLUMN($AD$29),FALSE)*eurostat_totals[[#This Row],[2020 1]]</f>
        <v>1462.6078359840001</v>
      </c>
      <c r="AR313" s="117">
        <f ca="1">VLOOKUP(eurostat_totals[[#This Row],[energy carrier EUCalc]],$AE$11:$BI$24,COLUMN()-COLUMN($AD$29),FALSE)*eurostat_totals[[#This Row],[2020 1]]</f>
        <v>1381.3518450959998</v>
      </c>
      <c r="AS313" s="117">
        <f ca="1">VLOOKUP(eurostat_totals[[#This Row],[energy carrier EUCalc]],$AE$11:$BI$24,COLUMN()-COLUMN($AD$29),FALSE)*eurostat_totals[[#This Row],[2020 1]]</f>
        <v>1300.095854208</v>
      </c>
      <c r="AT313" s="117">
        <f ca="1">VLOOKUP(eurostat_totals[[#This Row],[energy carrier EUCalc]],$AE$11:$BI$24,COLUMN()-COLUMN($AD$29),FALSE)*eurostat_totals[[#This Row],[2020 1]]</f>
        <v>1218.8398633200002</v>
      </c>
      <c r="AU313" s="117">
        <f ca="1">VLOOKUP(eurostat_totals[[#This Row],[energy carrier EUCalc]],$AE$11:$BI$24,COLUMN()-COLUMN($AD$29),FALSE)*eurostat_totals[[#This Row],[2020 1]]</f>
        <v>325.02396355199994</v>
      </c>
      <c r="AV313" s="117">
        <f>VLOOKUP(eurostat_totals[[#This Row],[energy carrier EUCalc]],$AE$11:$BI$24,COLUMN()-COLUMN($AD$29),FALSE)*eurostat_totals[[#This Row],[2020 1]]</f>
        <v>1625.1198177600002</v>
      </c>
      <c r="AW313" s="117">
        <f ca="1">VLOOKUP(eurostat_totals[[#This Row],[energy carrier EUCalc]],$AE$11:$BI$24,COLUMN()-COLUMN($AD$29),FALSE)*eurostat_totals[[#This Row],[2020 1]]</f>
        <v>1543.8638268720001</v>
      </c>
      <c r="AX313" s="117">
        <f ca="1">VLOOKUP(eurostat_totals[[#This Row],[energy carrier EUCalc]],$AE$11:$BI$24,COLUMN()-COLUMN($AD$29),FALSE)*eurostat_totals[[#This Row],[2020 1]]</f>
        <v>1462.6078359840001</v>
      </c>
      <c r="AY313" s="117">
        <f ca="1">VLOOKUP(eurostat_totals[[#This Row],[energy carrier EUCalc]],$AE$11:$BI$24,COLUMN()-COLUMN($AD$29),FALSE)*eurostat_totals[[#This Row],[2020 1]]</f>
        <v>1381.3518450959998</v>
      </c>
      <c r="AZ313" s="117">
        <f ca="1">VLOOKUP(eurostat_totals[[#This Row],[energy carrier EUCalc]],$AE$11:$BI$24,COLUMN()-COLUMN($AD$29),FALSE)*eurostat_totals[[#This Row],[2020 1]]</f>
        <v>1300.095854208</v>
      </c>
      <c r="BA313" s="117">
        <f ca="1">VLOOKUP(eurostat_totals[[#This Row],[energy carrier EUCalc]],$AE$11:$BI$24,COLUMN()-COLUMN($AD$29),FALSE)*eurostat_totals[[#This Row],[2020 1]]</f>
        <v>1218.8398633200002</v>
      </c>
      <c r="BB313" s="117">
        <f ca="1">VLOOKUP(eurostat_totals[[#This Row],[energy carrier EUCalc]],$AE$11:$BI$24,COLUMN()-COLUMN($AD$29),FALSE)*eurostat_totals[[#This Row],[2020 1]]</f>
        <v>162.51198177599997</v>
      </c>
      <c r="BC313" s="117">
        <f>VLOOKUP(eurostat_totals[[#This Row],[energy carrier EUCalc]],$AE$11:$BI$24,COLUMN()-COLUMN($AD$29),FALSE)*eurostat_totals[[#This Row],[2020 1]]</f>
        <v>1625.1198177600002</v>
      </c>
      <c r="BD313" s="117">
        <f ca="1">VLOOKUP(eurostat_totals[[#This Row],[energy carrier EUCalc]],$AE$11:$BI$24,COLUMN()-COLUMN($AD$29),FALSE)*eurostat_totals[[#This Row],[2020 1]]</f>
        <v>1543.8638268720001</v>
      </c>
      <c r="BE313" s="117">
        <f ca="1">VLOOKUP(eurostat_totals[[#This Row],[energy carrier EUCalc]],$AE$11:$BI$24,COLUMN()-COLUMN($AD$29),FALSE)*eurostat_totals[[#This Row],[2020 1]]</f>
        <v>1462.6078359840001</v>
      </c>
      <c r="BF313" s="117">
        <f ca="1">VLOOKUP(eurostat_totals[[#This Row],[energy carrier EUCalc]],$AE$11:$BI$24,COLUMN()-COLUMN($AD$29),FALSE)*eurostat_totals[[#This Row],[2020 1]]</f>
        <v>1381.3518450959998</v>
      </c>
      <c r="BG313" s="117">
        <f ca="1">VLOOKUP(eurostat_totals[[#This Row],[energy carrier EUCalc]],$AE$11:$BI$24,COLUMN()-COLUMN($AD$29),FALSE)*eurostat_totals[[#This Row],[2020 1]]</f>
        <v>1300.095854208</v>
      </c>
      <c r="BH313" s="117">
        <f ca="1">VLOOKUP(eurostat_totals[[#This Row],[energy carrier EUCalc]],$AE$11:$BI$24,COLUMN()-COLUMN($AD$29),FALSE)*eurostat_totals[[#This Row],[2020 1]]</f>
        <v>1218.8398633200002</v>
      </c>
      <c r="BI313" s="117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117" t="str">
        <f t="shared" si="133"/>
        <v>liquid-ff-heatingoilCzech Republic</v>
      </c>
      <c r="B314" s="6" t="s">
        <v>34</v>
      </c>
      <c r="C314" t="s">
        <v>13</v>
      </c>
      <c r="D314" s="120">
        <v>0</v>
      </c>
      <c r="E314" s="120">
        <v>0</v>
      </c>
      <c r="F314" s="120">
        <v>0</v>
      </c>
      <c r="G314" s="120">
        <v>0</v>
      </c>
      <c r="H314" s="120">
        <v>0</v>
      </c>
      <c r="I314" s="120">
        <v>0</v>
      </c>
      <c r="J314" s="120">
        <v>0</v>
      </c>
      <c r="K314" s="120">
        <v>0</v>
      </c>
      <c r="L314" s="120">
        <v>0</v>
      </c>
      <c r="M314" s="120">
        <v>0</v>
      </c>
      <c r="N314" s="120">
        <v>0</v>
      </c>
      <c r="O314" s="120">
        <v>0</v>
      </c>
      <c r="P314" s="120">
        <v>0</v>
      </c>
      <c r="Q314" s="120">
        <v>0</v>
      </c>
      <c r="R314" s="120">
        <v>0</v>
      </c>
      <c r="S314" s="120">
        <v>0</v>
      </c>
      <c r="T314" s="120">
        <v>0</v>
      </c>
      <c r="U314" s="120">
        <v>0</v>
      </c>
      <c r="V314" s="120">
        <v>0</v>
      </c>
      <c r="W314" s="120">
        <v>0</v>
      </c>
      <c r="X314" s="120">
        <v>0</v>
      </c>
      <c r="Y314" s="120">
        <v>0</v>
      </c>
      <c r="Z314" s="120">
        <v>0</v>
      </c>
      <c r="AA314" s="120">
        <v>0</v>
      </c>
      <c r="AB314" s="120">
        <v>0</v>
      </c>
      <c r="AC314" s="120">
        <v>0</v>
      </c>
      <c r="AD314" s="120">
        <v>0</v>
      </c>
      <c r="AE314" s="120">
        <v>0</v>
      </c>
      <c r="AF314" s="120">
        <f t="shared" si="130"/>
        <v>0</v>
      </c>
      <c r="AG314" s="120">
        <f t="shared" si="131"/>
        <v>0</v>
      </c>
      <c r="AH314" s="120">
        <f t="shared" si="132"/>
        <v>0</v>
      </c>
      <c r="AI314" s="120">
        <f ca="1">VLOOKUP(eurostat_totals[[#This Row],[energy carrier EUCalc]],$AE$11:$BI$24,COLUMN()-COLUMN($AD$29),FALSE)*eurostat_totals[[#This Row],[2020 1]]</f>
        <v>0</v>
      </c>
      <c r="AJ314" s="120">
        <f ca="1">VLOOKUP(eurostat_totals[[#This Row],[energy carrier EUCalc]],$AE$11:$BI$24,COLUMN()-COLUMN($AD$29),FALSE)*eurostat_totals[[#This Row],[2020 1]]</f>
        <v>0</v>
      </c>
      <c r="AK314" s="120">
        <f ca="1">VLOOKUP(eurostat_totals[[#This Row],[energy carrier EUCalc]],$AE$11:$BI$24,COLUMN()-COLUMN($AD$29),FALSE)*eurostat_totals[[#This Row],[2020 1]]</f>
        <v>0</v>
      </c>
      <c r="AL314" s="120">
        <f ca="1">VLOOKUP(eurostat_totals[[#This Row],[energy carrier EUCalc]],$AE$11:$BI$24,COLUMN()-COLUMN($AD$29),FALSE)*eurostat_totals[[#This Row],[2020 1]]</f>
        <v>0</v>
      </c>
      <c r="AM314" s="120">
        <f ca="1">VLOOKUP(eurostat_totals[[#This Row],[energy carrier EUCalc]],$AE$11:$BI$24,COLUMN()-COLUMN($AD$29),FALSE)*eurostat_totals[[#This Row],[2020 1]]</f>
        <v>0</v>
      </c>
      <c r="AN314" s="120">
        <f ca="1">VLOOKUP(eurostat_totals[[#This Row],[energy carrier EUCalc]],$AE$11:$BI$24,COLUMN()-COLUMN($AD$29),FALSE)*eurostat_totals[[#This Row],[2020 1]]</f>
        <v>0</v>
      </c>
      <c r="AO314" s="120">
        <f>VLOOKUP(eurostat_totals[[#This Row],[energy carrier EUCalc]],$AE$11:$BI$24,COLUMN()-COLUMN($AD$29),FALSE)*eurostat_totals[[#This Row],[2020 1]]</f>
        <v>0</v>
      </c>
      <c r="AP314" s="120">
        <f ca="1">VLOOKUP(eurostat_totals[[#This Row],[energy carrier EUCalc]],$AE$11:$BI$24,COLUMN()-COLUMN($AD$29),FALSE)*eurostat_totals[[#This Row],[2020 1]]</f>
        <v>0</v>
      </c>
      <c r="AQ314" s="120">
        <f ca="1">VLOOKUP(eurostat_totals[[#This Row],[energy carrier EUCalc]],$AE$11:$BI$24,COLUMN()-COLUMN($AD$29),FALSE)*eurostat_totals[[#This Row],[2020 1]]</f>
        <v>0</v>
      </c>
      <c r="AR314" s="117">
        <f ca="1">VLOOKUP(eurostat_totals[[#This Row],[energy carrier EUCalc]],$AE$11:$BI$24,COLUMN()-COLUMN($AD$29),FALSE)*eurostat_totals[[#This Row],[2020 1]]</f>
        <v>0</v>
      </c>
      <c r="AS314" s="117">
        <f ca="1">VLOOKUP(eurostat_totals[[#This Row],[energy carrier EUCalc]],$AE$11:$BI$24,COLUMN()-COLUMN($AD$29),FALSE)*eurostat_totals[[#This Row],[2020 1]]</f>
        <v>0</v>
      </c>
      <c r="AT314" s="117">
        <f ca="1">VLOOKUP(eurostat_totals[[#This Row],[energy carrier EUCalc]],$AE$11:$BI$24,COLUMN()-COLUMN($AD$29),FALSE)*eurostat_totals[[#This Row],[2020 1]]</f>
        <v>0</v>
      </c>
      <c r="AU314" s="117">
        <f ca="1">VLOOKUP(eurostat_totals[[#This Row],[energy carrier EUCalc]],$AE$11:$BI$24,COLUMN()-COLUMN($AD$29),FALSE)*eurostat_totals[[#This Row],[2020 1]]</f>
        <v>0</v>
      </c>
      <c r="AV314" s="117">
        <f>VLOOKUP(eurostat_totals[[#This Row],[energy carrier EUCalc]],$AE$11:$BI$24,COLUMN()-COLUMN($AD$29),FALSE)*eurostat_totals[[#This Row],[2020 1]]</f>
        <v>0</v>
      </c>
      <c r="AW314" s="117">
        <f ca="1">VLOOKUP(eurostat_totals[[#This Row],[energy carrier EUCalc]],$AE$11:$BI$24,COLUMN()-COLUMN($AD$29),FALSE)*eurostat_totals[[#This Row],[2020 1]]</f>
        <v>0</v>
      </c>
      <c r="AX314" s="117">
        <f ca="1">VLOOKUP(eurostat_totals[[#This Row],[energy carrier EUCalc]],$AE$11:$BI$24,COLUMN()-COLUMN($AD$29),FALSE)*eurostat_totals[[#This Row],[2020 1]]</f>
        <v>0</v>
      </c>
      <c r="AY314" s="117">
        <f ca="1">VLOOKUP(eurostat_totals[[#This Row],[energy carrier EUCalc]],$AE$11:$BI$24,COLUMN()-COLUMN($AD$29),FALSE)*eurostat_totals[[#This Row],[2020 1]]</f>
        <v>0</v>
      </c>
      <c r="AZ314" s="117">
        <f ca="1">VLOOKUP(eurostat_totals[[#This Row],[energy carrier EUCalc]],$AE$11:$BI$24,COLUMN()-COLUMN($AD$29),FALSE)*eurostat_totals[[#This Row],[2020 1]]</f>
        <v>0</v>
      </c>
      <c r="BA314" s="117">
        <f ca="1">VLOOKUP(eurostat_totals[[#This Row],[energy carrier EUCalc]],$AE$11:$BI$24,COLUMN()-COLUMN($AD$29),FALSE)*eurostat_totals[[#This Row],[2020 1]]</f>
        <v>0</v>
      </c>
      <c r="BB314" s="117">
        <f ca="1">VLOOKUP(eurostat_totals[[#This Row],[energy carrier EUCalc]],$AE$11:$BI$24,COLUMN()-COLUMN($AD$29),FALSE)*eurostat_totals[[#This Row],[2020 1]]</f>
        <v>0</v>
      </c>
      <c r="BC314" s="117">
        <f>VLOOKUP(eurostat_totals[[#This Row],[energy carrier EUCalc]],$AE$11:$BI$24,COLUMN()-COLUMN($AD$29),FALSE)*eurostat_totals[[#This Row],[2020 1]]</f>
        <v>0</v>
      </c>
      <c r="BD314" s="117">
        <f ca="1">VLOOKUP(eurostat_totals[[#This Row],[energy carrier EUCalc]],$AE$11:$BI$24,COLUMN()-COLUMN($AD$29),FALSE)*eurostat_totals[[#This Row],[2020 1]]</f>
        <v>0</v>
      </c>
      <c r="BE314" s="117">
        <f ca="1">VLOOKUP(eurostat_totals[[#This Row],[energy carrier EUCalc]],$AE$11:$BI$24,COLUMN()-COLUMN($AD$29),FALSE)*eurostat_totals[[#This Row],[2020 1]]</f>
        <v>0</v>
      </c>
      <c r="BF314" s="117">
        <f ca="1">VLOOKUP(eurostat_totals[[#This Row],[energy carrier EUCalc]],$AE$11:$BI$24,COLUMN()-COLUMN($AD$29),FALSE)*eurostat_totals[[#This Row],[2020 1]]</f>
        <v>0</v>
      </c>
      <c r="BG314" s="117">
        <f ca="1">VLOOKUP(eurostat_totals[[#This Row],[energy carrier EUCalc]],$AE$11:$BI$24,COLUMN()-COLUMN($AD$29),FALSE)*eurostat_totals[[#This Row],[2020 1]]</f>
        <v>0</v>
      </c>
      <c r="BH314" s="117">
        <f ca="1">VLOOKUP(eurostat_totals[[#This Row],[energy carrier EUCalc]],$AE$11:$BI$24,COLUMN()-COLUMN($AD$29),FALSE)*eurostat_totals[[#This Row],[2020 1]]</f>
        <v>0</v>
      </c>
      <c r="BI314" s="117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117" t="str">
        <f t="shared" si="133"/>
        <v>liquid-ff-heatingoilDenmark</v>
      </c>
      <c r="B315" s="6" t="s">
        <v>34</v>
      </c>
      <c r="C315" t="s">
        <v>17</v>
      </c>
      <c r="D315" s="120">
        <v>13400.85453789788</v>
      </c>
      <c r="E315" s="120">
        <v>12788.440762439448</v>
      </c>
      <c r="F315" s="120">
        <v>10870.895497189269</v>
      </c>
      <c r="G315" s="120">
        <v>12551.95605653898</v>
      </c>
      <c r="H315" s="120">
        <v>11036.998766729244</v>
      </c>
      <c r="I315" s="120">
        <v>10914.916376433481</v>
      </c>
      <c r="J315" s="120">
        <v>11457.612782140042</v>
      </c>
      <c r="K315" s="120">
        <v>10039.743955342024</v>
      </c>
      <c r="L315" s="120">
        <v>9619.0144500862461</v>
      </c>
      <c r="M315" s="120">
        <v>9060.7750360763639</v>
      </c>
      <c r="N315" s="120">
        <v>7801.8779808909148</v>
      </c>
      <c r="O315" s="120">
        <v>8161.6352219378068</v>
      </c>
      <c r="P315" s="120">
        <v>7507.2256304663233</v>
      </c>
      <c r="Q315" s="120">
        <v>7099.1468234888453</v>
      </c>
      <c r="R315" s="120">
        <v>6635.5714914422006</v>
      </c>
      <c r="S315" s="120">
        <v>6361.5947821117788</v>
      </c>
      <c r="T315" s="120">
        <v>5761.803275975145</v>
      </c>
      <c r="U315" s="120">
        <v>5268.4978375575247</v>
      </c>
      <c r="V315" s="120">
        <v>4907.8972648761683</v>
      </c>
      <c r="W315" s="120">
        <v>4647.2085225071269</v>
      </c>
      <c r="X315" s="120">
        <v>4943.03602258922</v>
      </c>
      <c r="Y315" s="120">
        <v>4078.652338172838</v>
      </c>
      <c r="Z315" s="120">
        <v>3456.0150884281843</v>
      </c>
      <c r="AA315" s="120">
        <v>3248.8243458459287</v>
      </c>
      <c r="AB315" s="120">
        <v>2375.0449309462033</v>
      </c>
      <c r="AC315" s="120">
        <v>2486.7810821349817</v>
      </c>
      <c r="AD315" s="120">
        <v>2398.6597115265827</v>
      </c>
      <c r="AE315" s="120">
        <v>2247.4803209395786</v>
      </c>
      <c r="AF315" s="120">
        <f t="shared" si="130"/>
        <v>2005.7733674418575</v>
      </c>
      <c r="AG315" s="120">
        <f t="shared" si="131"/>
        <v>1757.1631717610433</v>
      </c>
      <c r="AH315" s="120">
        <f t="shared" si="132"/>
        <v>1633.5868199240113</v>
      </c>
      <c r="AI315" s="120">
        <f ca="1">VLOOKUP(eurostat_totals[[#This Row],[energy carrier EUCalc]],$AE$11:$BI$24,COLUMN()-COLUMN($AD$29),FALSE)*eurostat_totals[[#This Row],[2020 1]]</f>
        <v>1551.9074789278106</v>
      </c>
      <c r="AJ315" s="120">
        <f ca="1">VLOOKUP(eurostat_totals[[#This Row],[energy carrier EUCalc]],$AE$11:$BI$24,COLUMN()-COLUMN($AD$29),FALSE)*eurostat_totals[[#This Row],[2020 1]]</f>
        <v>1470.22813793161</v>
      </c>
      <c r="AK315" s="120">
        <f ca="1">VLOOKUP(eurostat_totals[[#This Row],[energy carrier EUCalc]],$AE$11:$BI$24,COLUMN()-COLUMN($AD$29),FALSE)*eurostat_totals[[#This Row],[2020 1]]</f>
        <v>1388.5487969354094</v>
      </c>
      <c r="AL315" s="120">
        <f ca="1">VLOOKUP(eurostat_totals[[#This Row],[energy carrier EUCalc]],$AE$11:$BI$24,COLUMN()-COLUMN($AD$29),FALSE)*eurostat_totals[[#This Row],[2020 1]]</f>
        <v>1306.8694559392088</v>
      </c>
      <c r="AM315" s="120">
        <f ca="1">VLOOKUP(eurostat_totals[[#This Row],[energy carrier EUCalc]],$AE$11:$BI$24,COLUMN()-COLUMN($AD$29),FALSE)*eurostat_totals[[#This Row],[2020 1]]</f>
        <v>1225.1901149430084</v>
      </c>
      <c r="AN315" s="120">
        <f ca="1">VLOOKUP(eurostat_totals[[#This Row],[energy carrier EUCalc]],$AE$11:$BI$24,COLUMN()-COLUMN($AD$29),FALSE)*eurostat_totals[[#This Row],[2020 1]]</f>
        <v>1143.5107739468078</v>
      </c>
      <c r="AO315" s="120">
        <f>VLOOKUP(eurostat_totals[[#This Row],[energy carrier EUCalc]],$AE$11:$BI$24,COLUMN()-COLUMN($AD$29),FALSE)*eurostat_totals[[#This Row],[2020 1]]</f>
        <v>1633.5868199240113</v>
      </c>
      <c r="AP315" s="120">
        <f ca="1">VLOOKUP(eurostat_totals[[#This Row],[energy carrier EUCalc]],$AE$11:$BI$24,COLUMN()-COLUMN($AD$29),FALSE)*eurostat_totals[[#This Row],[2020 1]]</f>
        <v>1551.9074789278106</v>
      </c>
      <c r="AQ315" s="120">
        <f ca="1">VLOOKUP(eurostat_totals[[#This Row],[energy carrier EUCalc]],$AE$11:$BI$24,COLUMN()-COLUMN($AD$29),FALSE)*eurostat_totals[[#This Row],[2020 1]]</f>
        <v>1470.22813793161</v>
      </c>
      <c r="AR315" s="117">
        <f ca="1">VLOOKUP(eurostat_totals[[#This Row],[energy carrier EUCalc]],$AE$11:$BI$24,COLUMN()-COLUMN($AD$29),FALSE)*eurostat_totals[[#This Row],[2020 1]]</f>
        <v>1388.5487969354094</v>
      </c>
      <c r="AS315" s="117">
        <f ca="1">VLOOKUP(eurostat_totals[[#This Row],[energy carrier EUCalc]],$AE$11:$BI$24,COLUMN()-COLUMN($AD$29),FALSE)*eurostat_totals[[#This Row],[2020 1]]</f>
        <v>1306.8694559392088</v>
      </c>
      <c r="AT315" s="117">
        <f ca="1">VLOOKUP(eurostat_totals[[#This Row],[energy carrier EUCalc]],$AE$11:$BI$24,COLUMN()-COLUMN($AD$29),FALSE)*eurostat_totals[[#This Row],[2020 1]]</f>
        <v>1225.1901149430084</v>
      </c>
      <c r="AU315" s="117">
        <f ca="1">VLOOKUP(eurostat_totals[[#This Row],[energy carrier EUCalc]],$AE$11:$BI$24,COLUMN()-COLUMN($AD$29),FALSE)*eurostat_totals[[#This Row],[2020 1]]</f>
        <v>326.7173639848022</v>
      </c>
      <c r="AV315" s="117">
        <f>VLOOKUP(eurostat_totals[[#This Row],[energy carrier EUCalc]],$AE$11:$BI$24,COLUMN()-COLUMN($AD$29),FALSE)*eurostat_totals[[#This Row],[2020 1]]</f>
        <v>1633.5868199240113</v>
      </c>
      <c r="AW315" s="117">
        <f ca="1">VLOOKUP(eurostat_totals[[#This Row],[energy carrier EUCalc]],$AE$11:$BI$24,COLUMN()-COLUMN($AD$29),FALSE)*eurostat_totals[[#This Row],[2020 1]]</f>
        <v>1551.9074789278106</v>
      </c>
      <c r="AX315" s="117">
        <f ca="1">VLOOKUP(eurostat_totals[[#This Row],[energy carrier EUCalc]],$AE$11:$BI$24,COLUMN()-COLUMN($AD$29),FALSE)*eurostat_totals[[#This Row],[2020 1]]</f>
        <v>1470.22813793161</v>
      </c>
      <c r="AY315" s="117">
        <f ca="1">VLOOKUP(eurostat_totals[[#This Row],[energy carrier EUCalc]],$AE$11:$BI$24,COLUMN()-COLUMN($AD$29),FALSE)*eurostat_totals[[#This Row],[2020 1]]</f>
        <v>1388.5487969354094</v>
      </c>
      <c r="AZ315" s="117">
        <f ca="1">VLOOKUP(eurostat_totals[[#This Row],[energy carrier EUCalc]],$AE$11:$BI$24,COLUMN()-COLUMN($AD$29),FALSE)*eurostat_totals[[#This Row],[2020 1]]</f>
        <v>1306.8694559392088</v>
      </c>
      <c r="BA315" s="117">
        <f ca="1">VLOOKUP(eurostat_totals[[#This Row],[energy carrier EUCalc]],$AE$11:$BI$24,COLUMN()-COLUMN($AD$29),FALSE)*eurostat_totals[[#This Row],[2020 1]]</f>
        <v>1225.1901149430084</v>
      </c>
      <c r="BB315" s="117">
        <f ca="1">VLOOKUP(eurostat_totals[[#This Row],[energy carrier EUCalc]],$AE$11:$BI$24,COLUMN()-COLUMN($AD$29),FALSE)*eurostat_totals[[#This Row],[2020 1]]</f>
        <v>163.3586819924011</v>
      </c>
      <c r="BC315" s="117">
        <f>VLOOKUP(eurostat_totals[[#This Row],[energy carrier EUCalc]],$AE$11:$BI$24,COLUMN()-COLUMN($AD$29),FALSE)*eurostat_totals[[#This Row],[2020 1]]</f>
        <v>1633.5868199240113</v>
      </c>
      <c r="BD315" s="117">
        <f ca="1">VLOOKUP(eurostat_totals[[#This Row],[energy carrier EUCalc]],$AE$11:$BI$24,COLUMN()-COLUMN($AD$29),FALSE)*eurostat_totals[[#This Row],[2020 1]]</f>
        <v>1551.9074789278106</v>
      </c>
      <c r="BE315" s="117">
        <f ca="1">VLOOKUP(eurostat_totals[[#This Row],[energy carrier EUCalc]],$AE$11:$BI$24,COLUMN()-COLUMN($AD$29),FALSE)*eurostat_totals[[#This Row],[2020 1]]</f>
        <v>1470.22813793161</v>
      </c>
      <c r="BF315" s="117">
        <f ca="1">VLOOKUP(eurostat_totals[[#This Row],[energy carrier EUCalc]],$AE$11:$BI$24,COLUMN()-COLUMN($AD$29),FALSE)*eurostat_totals[[#This Row],[2020 1]]</f>
        <v>1388.5487969354094</v>
      </c>
      <c r="BG315" s="117">
        <f ca="1">VLOOKUP(eurostat_totals[[#This Row],[energy carrier EUCalc]],$AE$11:$BI$24,COLUMN()-COLUMN($AD$29),FALSE)*eurostat_totals[[#This Row],[2020 1]]</f>
        <v>1306.8694559392088</v>
      </c>
      <c r="BH315" s="117">
        <f ca="1">VLOOKUP(eurostat_totals[[#This Row],[energy carrier EUCalc]],$AE$11:$BI$24,COLUMN()-COLUMN($AD$29),FALSE)*eurostat_totals[[#This Row],[2020 1]]</f>
        <v>1225.1901149430084</v>
      </c>
      <c r="BI315" s="117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117" t="str">
        <f t="shared" si="133"/>
        <v>liquid-ff-heatingoilEstonia</v>
      </c>
      <c r="B316" s="6" t="s">
        <v>34</v>
      </c>
      <c r="C316" t="s">
        <v>25</v>
      </c>
      <c r="D316" s="120">
        <v>608.28969789015059</v>
      </c>
      <c r="E316" s="120">
        <v>713.94367797499808</v>
      </c>
      <c r="F316" s="120">
        <v>342.56495037738489</v>
      </c>
      <c r="G316" s="120">
        <v>411.93414501216472</v>
      </c>
      <c r="H316" s="120">
        <v>669.11762859596274</v>
      </c>
      <c r="I316" s="120">
        <v>626.43209061518451</v>
      </c>
      <c r="J316" s="120">
        <v>539.99075895449948</v>
      </c>
      <c r="K316" s="120">
        <v>678.72914822405903</v>
      </c>
      <c r="L316" s="120">
        <v>583.74655263440627</v>
      </c>
      <c r="M316" s="120">
        <v>219.83883326663224</v>
      </c>
      <c r="N316" s="120">
        <v>219.83883326663224</v>
      </c>
      <c r="O316" s="120">
        <v>252.45387638458291</v>
      </c>
      <c r="P316" s="120">
        <v>160.85244705468395</v>
      </c>
      <c r="Q316" s="120">
        <v>149.82607920548108</v>
      </c>
      <c r="R316" s="120">
        <v>107.44893295194385</v>
      </c>
      <c r="S316" s="120">
        <v>95.474664431882047</v>
      </c>
      <c r="T316" s="120">
        <v>105.29908136300662</v>
      </c>
      <c r="U316" s="120">
        <v>84.543492702022846</v>
      </c>
      <c r="V316" s="120">
        <v>105.33495368036488</v>
      </c>
      <c r="W316" s="120">
        <v>82.664204723589805</v>
      </c>
      <c r="X316" s="120">
        <v>83.802537595120512</v>
      </c>
      <c r="Y316" s="120">
        <v>92.295863442023915</v>
      </c>
      <c r="Z316" s="120">
        <v>82.356267502779417</v>
      </c>
      <c r="AA316" s="120">
        <v>71.531157255633715</v>
      </c>
      <c r="AB316" s="120">
        <v>80.599929815724906</v>
      </c>
      <c r="AC316" s="120">
        <v>89.894588332260696</v>
      </c>
      <c r="AD316" s="120">
        <v>100.92861537504901</v>
      </c>
      <c r="AE316" s="120">
        <v>91.346184323272396</v>
      </c>
      <c r="AF316" s="120">
        <f t="shared" si="130"/>
        <v>93.144167687370995</v>
      </c>
      <c r="AG316" s="120">
        <f t="shared" si="131"/>
        <v>97.466769773718454</v>
      </c>
      <c r="AH316" s="120">
        <f t="shared" si="132"/>
        <v>100.84013776531717</v>
      </c>
      <c r="AI316" s="120">
        <f ca="1">VLOOKUP(eurostat_totals[[#This Row],[energy carrier EUCalc]],$AE$11:$BI$24,COLUMN()-COLUMN($AD$29),FALSE)*eurostat_totals[[#This Row],[2020 1]]</f>
        <v>95.798130877051307</v>
      </c>
      <c r="AJ316" s="120">
        <f ca="1">VLOOKUP(eurostat_totals[[#This Row],[energy carrier EUCalc]],$AE$11:$BI$24,COLUMN()-COLUMN($AD$29),FALSE)*eurostat_totals[[#This Row],[2020 1]]</f>
        <v>90.756123988785447</v>
      </c>
      <c r="AK316" s="120">
        <f ca="1">VLOOKUP(eurostat_totals[[#This Row],[energy carrier EUCalc]],$AE$11:$BI$24,COLUMN()-COLUMN($AD$29),FALSE)*eurostat_totals[[#This Row],[2020 1]]</f>
        <v>85.714117100519573</v>
      </c>
      <c r="AL316" s="120">
        <f ca="1">VLOOKUP(eurostat_totals[[#This Row],[energy carrier EUCalc]],$AE$11:$BI$24,COLUMN()-COLUMN($AD$29),FALSE)*eurostat_totals[[#This Row],[2020 1]]</f>
        <v>80.672110212253727</v>
      </c>
      <c r="AM316" s="120">
        <f ca="1">VLOOKUP(eurostat_totals[[#This Row],[energy carrier EUCalc]],$AE$11:$BI$24,COLUMN()-COLUMN($AD$29),FALSE)*eurostat_totals[[#This Row],[2020 1]]</f>
        <v>75.630103323987868</v>
      </c>
      <c r="AN316" s="120">
        <f ca="1">VLOOKUP(eurostat_totals[[#This Row],[energy carrier EUCalc]],$AE$11:$BI$24,COLUMN()-COLUMN($AD$29),FALSE)*eurostat_totals[[#This Row],[2020 1]]</f>
        <v>70.588096435722008</v>
      </c>
      <c r="AO316" s="120">
        <f>VLOOKUP(eurostat_totals[[#This Row],[energy carrier EUCalc]],$AE$11:$BI$24,COLUMN()-COLUMN($AD$29),FALSE)*eurostat_totals[[#This Row],[2020 1]]</f>
        <v>100.84013776531717</v>
      </c>
      <c r="AP316" s="120">
        <f ca="1">VLOOKUP(eurostat_totals[[#This Row],[energy carrier EUCalc]],$AE$11:$BI$24,COLUMN()-COLUMN($AD$29),FALSE)*eurostat_totals[[#This Row],[2020 1]]</f>
        <v>95.798130877051307</v>
      </c>
      <c r="AQ316" s="120">
        <f ca="1">VLOOKUP(eurostat_totals[[#This Row],[energy carrier EUCalc]],$AE$11:$BI$24,COLUMN()-COLUMN($AD$29),FALSE)*eurostat_totals[[#This Row],[2020 1]]</f>
        <v>90.756123988785447</v>
      </c>
      <c r="AR316" s="117">
        <f ca="1">VLOOKUP(eurostat_totals[[#This Row],[energy carrier EUCalc]],$AE$11:$BI$24,COLUMN()-COLUMN($AD$29),FALSE)*eurostat_totals[[#This Row],[2020 1]]</f>
        <v>85.714117100519573</v>
      </c>
      <c r="AS316" s="117">
        <f ca="1">VLOOKUP(eurostat_totals[[#This Row],[energy carrier EUCalc]],$AE$11:$BI$24,COLUMN()-COLUMN($AD$29),FALSE)*eurostat_totals[[#This Row],[2020 1]]</f>
        <v>80.672110212253727</v>
      </c>
      <c r="AT316" s="117">
        <f ca="1">VLOOKUP(eurostat_totals[[#This Row],[energy carrier EUCalc]],$AE$11:$BI$24,COLUMN()-COLUMN($AD$29),FALSE)*eurostat_totals[[#This Row],[2020 1]]</f>
        <v>75.630103323987868</v>
      </c>
      <c r="AU316" s="117">
        <f ca="1">VLOOKUP(eurostat_totals[[#This Row],[energy carrier EUCalc]],$AE$11:$BI$24,COLUMN()-COLUMN($AD$29),FALSE)*eurostat_totals[[#This Row],[2020 1]]</f>
        <v>20.168027553063428</v>
      </c>
      <c r="AV316" s="117">
        <f>VLOOKUP(eurostat_totals[[#This Row],[energy carrier EUCalc]],$AE$11:$BI$24,COLUMN()-COLUMN($AD$29),FALSE)*eurostat_totals[[#This Row],[2020 1]]</f>
        <v>100.84013776531717</v>
      </c>
      <c r="AW316" s="117">
        <f ca="1">VLOOKUP(eurostat_totals[[#This Row],[energy carrier EUCalc]],$AE$11:$BI$24,COLUMN()-COLUMN($AD$29),FALSE)*eurostat_totals[[#This Row],[2020 1]]</f>
        <v>95.798130877051307</v>
      </c>
      <c r="AX316" s="117">
        <f ca="1">VLOOKUP(eurostat_totals[[#This Row],[energy carrier EUCalc]],$AE$11:$BI$24,COLUMN()-COLUMN($AD$29),FALSE)*eurostat_totals[[#This Row],[2020 1]]</f>
        <v>90.756123988785447</v>
      </c>
      <c r="AY316" s="117">
        <f ca="1">VLOOKUP(eurostat_totals[[#This Row],[energy carrier EUCalc]],$AE$11:$BI$24,COLUMN()-COLUMN($AD$29),FALSE)*eurostat_totals[[#This Row],[2020 1]]</f>
        <v>85.714117100519573</v>
      </c>
      <c r="AZ316" s="117">
        <f ca="1">VLOOKUP(eurostat_totals[[#This Row],[energy carrier EUCalc]],$AE$11:$BI$24,COLUMN()-COLUMN($AD$29),FALSE)*eurostat_totals[[#This Row],[2020 1]]</f>
        <v>80.672110212253727</v>
      </c>
      <c r="BA316" s="117">
        <f ca="1">VLOOKUP(eurostat_totals[[#This Row],[energy carrier EUCalc]],$AE$11:$BI$24,COLUMN()-COLUMN($AD$29),FALSE)*eurostat_totals[[#This Row],[2020 1]]</f>
        <v>75.630103323987868</v>
      </c>
      <c r="BB316" s="117">
        <f ca="1">VLOOKUP(eurostat_totals[[#This Row],[energy carrier EUCalc]],$AE$11:$BI$24,COLUMN()-COLUMN($AD$29),FALSE)*eurostat_totals[[#This Row],[2020 1]]</f>
        <v>10.084013776531714</v>
      </c>
      <c r="BC316" s="117">
        <f>VLOOKUP(eurostat_totals[[#This Row],[energy carrier EUCalc]],$AE$11:$BI$24,COLUMN()-COLUMN($AD$29),FALSE)*eurostat_totals[[#This Row],[2020 1]]</f>
        <v>100.84013776531717</v>
      </c>
      <c r="BD316" s="117">
        <f ca="1">VLOOKUP(eurostat_totals[[#This Row],[energy carrier EUCalc]],$AE$11:$BI$24,COLUMN()-COLUMN($AD$29),FALSE)*eurostat_totals[[#This Row],[2020 1]]</f>
        <v>95.798130877051307</v>
      </c>
      <c r="BE316" s="117">
        <f ca="1">VLOOKUP(eurostat_totals[[#This Row],[energy carrier EUCalc]],$AE$11:$BI$24,COLUMN()-COLUMN($AD$29),FALSE)*eurostat_totals[[#This Row],[2020 1]]</f>
        <v>90.756123988785447</v>
      </c>
      <c r="BF316" s="117">
        <f ca="1">VLOOKUP(eurostat_totals[[#This Row],[energy carrier EUCalc]],$AE$11:$BI$24,COLUMN()-COLUMN($AD$29),FALSE)*eurostat_totals[[#This Row],[2020 1]]</f>
        <v>85.714117100519573</v>
      </c>
      <c r="BG316" s="117">
        <f ca="1">VLOOKUP(eurostat_totals[[#This Row],[energy carrier EUCalc]],$AE$11:$BI$24,COLUMN()-COLUMN($AD$29),FALSE)*eurostat_totals[[#This Row],[2020 1]]</f>
        <v>80.672110212253727</v>
      </c>
      <c r="BH316" s="117">
        <f ca="1">VLOOKUP(eurostat_totals[[#This Row],[energy carrier EUCalc]],$AE$11:$BI$24,COLUMN()-COLUMN($AD$29),FALSE)*eurostat_totals[[#This Row],[2020 1]]</f>
        <v>75.630103323987868</v>
      </c>
      <c r="BI316" s="117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117" t="str">
        <f t="shared" si="133"/>
        <v>liquid-ff-heatingoilFinland</v>
      </c>
      <c r="B317" s="6" t="s">
        <v>34</v>
      </c>
      <c r="C317" t="s">
        <v>11</v>
      </c>
      <c r="D317" s="120">
        <v>20443.542464416081</v>
      </c>
      <c r="E317" s="120">
        <v>21130.125056199726</v>
      </c>
      <c r="F317" s="120">
        <v>20841.611907691968</v>
      </c>
      <c r="G317" s="120">
        <v>17616.55282792704</v>
      </c>
      <c r="H317" s="120">
        <v>18684.927927763878</v>
      </c>
      <c r="I317" s="120">
        <v>19008.807140043045</v>
      </c>
      <c r="J317" s="120">
        <v>14954.031784155222</v>
      </c>
      <c r="K317" s="120">
        <v>13778.52503679954</v>
      </c>
      <c r="L317" s="120">
        <v>14186.134075810342</v>
      </c>
      <c r="M317" s="120">
        <v>12060.970510123023</v>
      </c>
      <c r="N317" s="120">
        <v>7388.9833101863733</v>
      </c>
      <c r="O317" s="120">
        <v>8046.7072674562296</v>
      </c>
      <c r="P317" s="120">
        <v>7835.4750914766519</v>
      </c>
      <c r="Q317" s="120">
        <v>7663.0438042739943</v>
      </c>
      <c r="R317" s="120">
        <v>7284.790571343322</v>
      </c>
      <c r="S317" s="120">
        <v>6966.1950974140336</v>
      </c>
      <c r="T317" s="120">
        <v>6860.5771075855801</v>
      </c>
      <c r="U317" s="120">
        <v>6548.1827373607066</v>
      </c>
      <c r="V317" s="120">
        <v>4940.0522411192442</v>
      </c>
      <c r="W317" s="120">
        <v>5052.5318813300437</v>
      </c>
      <c r="X317" s="120">
        <v>6686.9991137180468</v>
      </c>
      <c r="Y317" s="120">
        <v>5157.540459032828</v>
      </c>
      <c r="Z317" s="120">
        <v>5498.4970911468272</v>
      </c>
      <c r="AA317" s="120">
        <v>4848.7710344234092</v>
      </c>
      <c r="AB317" s="120">
        <v>4682.4446475129726</v>
      </c>
      <c r="AC317" s="120">
        <v>4231.1756445033761</v>
      </c>
      <c r="AD317" s="120">
        <v>4286.9937707188537</v>
      </c>
      <c r="AE317" s="120">
        <v>3986.1949951825322</v>
      </c>
      <c r="AF317" s="120">
        <f t="shared" si="130"/>
        <v>3683.7345759896734</v>
      </c>
      <c r="AG317" s="120">
        <f t="shared" si="131"/>
        <v>3450.7272843029264</v>
      </c>
      <c r="AH317" s="120">
        <f t="shared" si="132"/>
        <v>3204.3838116609172</v>
      </c>
      <c r="AI317" s="120">
        <f ca="1">VLOOKUP(eurostat_totals[[#This Row],[energy carrier EUCalc]],$AE$11:$BI$24,COLUMN()-COLUMN($AD$29),FALSE)*eurostat_totals[[#This Row],[2020 1]]</f>
        <v>3044.1646210778713</v>
      </c>
      <c r="AJ317" s="120">
        <f ca="1">VLOOKUP(eurostat_totals[[#This Row],[energy carrier EUCalc]],$AE$11:$BI$24,COLUMN()-COLUMN($AD$29),FALSE)*eurostat_totals[[#This Row],[2020 1]]</f>
        <v>2883.9454304948254</v>
      </c>
      <c r="AK317" s="120">
        <f ca="1">VLOOKUP(eurostat_totals[[#This Row],[energy carrier EUCalc]],$AE$11:$BI$24,COLUMN()-COLUMN($AD$29),FALSE)*eurostat_totals[[#This Row],[2020 1]]</f>
        <v>2723.7262399117794</v>
      </c>
      <c r="AL317" s="120">
        <f ca="1">VLOOKUP(eurostat_totals[[#This Row],[energy carrier EUCalc]],$AE$11:$BI$24,COLUMN()-COLUMN($AD$29),FALSE)*eurostat_totals[[#This Row],[2020 1]]</f>
        <v>2563.5070493287335</v>
      </c>
      <c r="AM317" s="120">
        <f ca="1">VLOOKUP(eurostat_totals[[#This Row],[energy carrier EUCalc]],$AE$11:$BI$24,COLUMN()-COLUMN($AD$29),FALSE)*eurostat_totals[[#This Row],[2020 1]]</f>
        <v>2403.287858745688</v>
      </c>
      <c r="AN317" s="120">
        <f ca="1">VLOOKUP(eurostat_totals[[#This Row],[energy carrier EUCalc]],$AE$11:$BI$24,COLUMN()-COLUMN($AD$29),FALSE)*eurostat_totals[[#This Row],[2020 1]]</f>
        <v>2243.0686681626421</v>
      </c>
      <c r="AO317" s="120">
        <f>VLOOKUP(eurostat_totals[[#This Row],[energy carrier EUCalc]],$AE$11:$BI$24,COLUMN()-COLUMN($AD$29),FALSE)*eurostat_totals[[#This Row],[2020 1]]</f>
        <v>3204.3838116609172</v>
      </c>
      <c r="AP317" s="120">
        <f ca="1">VLOOKUP(eurostat_totals[[#This Row],[energy carrier EUCalc]],$AE$11:$BI$24,COLUMN()-COLUMN($AD$29),FALSE)*eurostat_totals[[#This Row],[2020 1]]</f>
        <v>3044.1646210778713</v>
      </c>
      <c r="AQ317" s="120">
        <f ca="1">VLOOKUP(eurostat_totals[[#This Row],[energy carrier EUCalc]],$AE$11:$BI$24,COLUMN()-COLUMN($AD$29),FALSE)*eurostat_totals[[#This Row],[2020 1]]</f>
        <v>2883.9454304948254</v>
      </c>
      <c r="AR317" s="117">
        <f ca="1">VLOOKUP(eurostat_totals[[#This Row],[energy carrier EUCalc]],$AE$11:$BI$24,COLUMN()-COLUMN($AD$29),FALSE)*eurostat_totals[[#This Row],[2020 1]]</f>
        <v>2723.7262399117794</v>
      </c>
      <c r="AS317" s="117">
        <f ca="1">VLOOKUP(eurostat_totals[[#This Row],[energy carrier EUCalc]],$AE$11:$BI$24,COLUMN()-COLUMN($AD$29),FALSE)*eurostat_totals[[#This Row],[2020 1]]</f>
        <v>2563.5070493287335</v>
      </c>
      <c r="AT317" s="117">
        <f ca="1">VLOOKUP(eurostat_totals[[#This Row],[energy carrier EUCalc]],$AE$11:$BI$24,COLUMN()-COLUMN($AD$29),FALSE)*eurostat_totals[[#This Row],[2020 1]]</f>
        <v>2403.287858745688</v>
      </c>
      <c r="AU317" s="117">
        <f ca="1">VLOOKUP(eurostat_totals[[#This Row],[energy carrier EUCalc]],$AE$11:$BI$24,COLUMN()-COLUMN($AD$29),FALSE)*eurostat_totals[[#This Row],[2020 1]]</f>
        <v>640.87676233218326</v>
      </c>
      <c r="AV317" s="117">
        <f>VLOOKUP(eurostat_totals[[#This Row],[energy carrier EUCalc]],$AE$11:$BI$24,COLUMN()-COLUMN($AD$29),FALSE)*eurostat_totals[[#This Row],[2020 1]]</f>
        <v>3204.3838116609172</v>
      </c>
      <c r="AW317" s="117">
        <f ca="1">VLOOKUP(eurostat_totals[[#This Row],[energy carrier EUCalc]],$AE$11:$BI$24,COLUMN()-COLUMN($AD$29),FALSE)*eurostat_totals[[#This Row],[2020 1]]</f>
        <v>3044.1646210778713</v>
      </c>
      <c r="AX317" s="117">
        <f ca="1">VLOOKUP(eurostat_totals[[#This Row],[energy carrier EUCalc]],$AE$11:$BI$24,COLUMN()-COLUMN($AD$29),FALSE)*eurostat_totals[[#This Row],[2020 1]]</f>
        <v>2883.9454304948254</v>
      </c>
      <c r="AY317" s="117">
        <f ca="1">VLOOKUP(eurostat_totals[[#This Row],[energy carrier EUCalc]],$AE$11:$BI$24,COLUMN()-COLUMN($AD$29),FALSE)*eurostat_totals[[#This Row],[2020 1]]</f>
        <v>2723.7262399117794</v>
      </c>
      <c r="AZ317" s="117">
        <f ca="1">VLOOKUP(eurostat_totals[[#This Row],[energy carrier EUCalc]],$AE$11:$BI$24,COLUMN()-COLUMN($AD$29),FALSE)*eurostat_totals[[#This Row],[2020 1]]</f>
        <v>2563.5070493287335</v>
      </c>
      <c r="BA317" s="117">
        <f ca="1">VLOOKUP(eurostat_totals[[#This Row],[energy carrier EUCalc]],$AE$11:$BI$24,COLUMN()-COLUMN($AD$29),FALSE)*eurostat_totals[[#This Row],[2020 1]]</f>
        <v>2403.287858745688</v>
      </c>
      <c r="BB317" s="117">
        <f ca="1">VLOOKUP(eurostat_totals[[#This Row],[energy carrier EUCalc]],$AE$11:$BI$24,COLUMN()-COLUMN($AD$29),FALSE)*eurostat_totals[[#This Row],[2020 1]]</f>
        <v>320.43838116609163</v>
      </c>
      <c r="BC317" s="117">
        <f>VLOOKUP(eurostat_totals[[#This Row],[energy carrier EUCalc]],$AE$11:$BI$24,COLUMN()-COLUMN($AD$29),FALSE)*eurostat_totals[[#This Row],[2020 1]]</f>
        <v>3204.3838116609172</v>
      </c>
      <c r="BD317" s="117">
        <f ca="1">VLOOKUP(eurostat_totals[[#This Row],[energy carrier EUCalc]],$AE$11:$BI$24,COLUMN()-COLUMN($AD$29),FALSE)*eurostat_totals[[#This Row],[2020 1]]</f>
        <v>3044.1646210778713</v>
      </c>
      <c r="BE317" s="117">
        <f ca="1">VLOOKUP(eurostat_totals[[#This Row],[energy carrier EUCalc]],$AE$11:$BI$24,COLUMN()-COLUMN($AD$29),FALSE)*eurostat_totals[[#This Row],[2020 1]]</f>
        <v>2883.9454304948254</v>
      </c>
      <c r="BF317" s="117">
        <f ca="1">VLOOKUP(eurostat_totals[[#This Row],[energy carrier EUCalc]],$AE$11:$BI$24,COLUMN()-COLUMN($AD$29),FALSE)*eurostat_totals[[#This Row],[2020 1]]</f>
        <v>2723.7262399117794</v>
      </c>
      <c r="BG317" s="117">
        <f ca="1">VLOOKUP(eurostat_totals[[#This Row],[energy carrier EUCalc]],$AE$11:$BI$24,COLUMN()-COLUMN($AD$29),FALSE)*eurostat_totals[[#This Row],[2020 1]]</f>
        <v>2563.5070493287335</v>
      </c>
      <c r="BH317" s="117">
        <f ca="1">VLOOKUP(eurostat_totals[[#This Row],[energy carrier EUCalc]],$AE$11:$BI$24,COLUMN()-COLUMN($AD$29),FALSE)*eurostat_totals[[#This Row],[2020 1]]</f>
        <v>2403.287858745688</v>
      </c>
      <c r="BI317" s="117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117" t="str">
        <f t="shared" si="133"/>
        <v>liquid-ff-heatingoilFrance</v>
      </c>
      <c r="B318" s="6" t="s">
        <v>34</v>
      </c>
      <c r="C318" t="s">
        <v>3</v>
      </c>
      <c r="D318" s="120">
        <v>113387.82801681056</v>
      </c>
      <c r="E318" s="120">
        <v>120831.72127600432</v>
      </c>
      <c r="F318" s="120">
        <v>116772.65520170704</v>
      </c>
      <c r="G318" s="120">
        <v>109523.41621499468</v>
      </c>
      <c r="H318" s="120">
        <v>99646.007812993848</v>
      </c>
      <c r="I318" s="120">
        <v>99422.36356420083</v>
      </c>
      <c r="J318" s="120">
        <v>106521.3771263236</v>
      </c>
      <c r="K318" s="120">
        <v>99716.22253562673</v>
      </c>
      <c r="L318" s="120">
        <v>108819.78938762222</v>
      </c>
      <c r="M318" s="120">
        <v>107728.45606607222</v>
      </c>
      <c r="N318" s="120">
        <v>100049.75522331428</v>
      </c>
      <c r="O318" s="120">
        <v>111428.32707166778</v>
      </c>
      <c r="P318" s="120">
        <v>98037.205594558356</v>
      </c>
      <c r="Q318" s="120">
        <v>102166.50270912136</v>
      </c>
      <c r="R318" s="120">
        <v>101008.70782155221</v>
      </c>
      <c r="S318" s="120">
        <v>100130.52753385647</v>
      </c>
      <c r="T318" s="120">
        <v>91503.735896510654</v>
      </c>
      <c r="U318" s="120">
        <v>77039.455348331292</v>
      </c>
      <c r="V318" s="120">
        <v>87525.952411403981</v>
      </c>
      <c r="W318" s="120">
        <v>84759.562814132179</v>
      </c>
      <c r="X318" s="120">
        <v>79141.330518596558</v>
      </c>
      <c r="Y318" s="120">
        <v>62780.927431733791</v>
      </c>
      <c r="Z318" s="120">
        <v>65624.560026803432</v>
      </c>
      <c r="AA318" s="120">
        <v>66359.590780677594</v>
      </c>
      <c r="AB318" s="120">
        <v>52549.491008509547</v>
      </c>
      <c r="AC318" s="120">
        <v>53510.244379404801</v>
      </c>
      <c r="AD318" s="120">
        <v>52011.019119396871</v>
      </c>
      <c r="AE318" s="120">
        <v>51867.76979203408</v>
      </c>
      <c r="AF318" s="120">
        <f t="shared" si="130"/>
        <v>49116.411745080208</v>
      </c>
      <c r="AG318" s="120">
        <f t="shared" si="131"/>
        <v>45667.775937960731</v>
      </c>
      <c r="AH318" s="120">
        <f t="shared" si="132"/>
        <v>44291.432923850967</v>
      </c>
      <c r="AI318" s="120">
        <f ca="1">VLOOKUP(eurostat_totals[[#This Row],[energy carrier EUCalc]],$AE$11:$BI$24,COLUMN()-COLUMN($AD$29),FALSE)*eurostat_totals[[#This Row],[2020 1]]</f>
        <v>42076.86127765842</v>
      </c>
      <c r="AJ318" s="120">
        <f ca="1">VLOOKUP(eurostat_totals[[#This Row],[energy carrier EUCalc]],$AE$11:$BI$24,COLUMN()-COLUMN($AD$29),FALSE)*eurostat_totals[[#This Row],[2020 1]]</f>
        <v>39862.289631465865</v>
      </c>
      <c r="AK318" s="120">
        <f ca="1">VLOOKUP(eurostat_totals[[#This Row],[energy carrier EUCalc]],$AE$11:$BI$24,COLUMN()-COLUMN($AD$29),FALSE)*eurostat_totals[[#This Row],[2020 1]]</f>
        <v>37647.717985273317</v>
      </c>
      <c r="AL318" s="120">
        <f ca="1">VLOOKUP(eurostat_totals[[#This Row],[energy carrier EUCalc]],$AE$11:$BI$24,COLUMN()-COLUMN($AD$29),FALSE)*eurostat_totals[[#This Row],[2020 1]]</f>
        <v>35433.146339080769</v>
      </c>
      <c r="AM318" s="120">
        <f ca="1">VLOOKUP(eurostat_totals[[#This Row],[energy carrier EUCalc]],$AE$11:$BI$24,COLUMN()-COLUMN($AD$29),FALSE)*eurostat_totals[[#This Row],[2020 1]]</f>
        <v>33218.574692888229</v>
      </c>
      <c r="AN318" s="120">
        <f ca="1">VLOOKUP(eurostat_totals[[#This Row],[energy carrier EUCalc]],$AE$11:$BI$24,COLUMN()-COLUMN($AD$29),FALSE)*eurostat_totals[[#This Row],[2020 1]]</f>
        <v>31004.003046695674</v>
      </c>
      <c r="AO318" s="120">
        <f>VLOOKUP(eurostat_totals[[#This Row],[energy carrier EUCalc]],$AE$11:$BI$24,COLUMN()-COLUMN($AD$29),FALSE)*eurostat_totals[[#This Row],[2020 1]]</f>
        <v>44291.432923850967</v>
      </c>
      <c r="AP318" s="120">
        <f ca="1">VLOOKUP(eurostat_totals[[#This Row],[energy carrier EUCalc]],$AE$11:$BI$24,COLUMN()-COLUMN($AD$29),FALSE)*eurostat_totals[[#This Row],[2020 1]]</f>
        <v>42076.86127765842</v>
      </c>
      <c r="AQ318" s="120">
        <f ca="1">VLOOKUP(eurostat_totals[[#This Row],[energy carrier EUCalc]],$AE$11:$BI$24,COLUMN()-COLUMN($AD$29),FALSE)*eurostat_totals[[#This Row],[2020 1]]</f>
        <v>39862.289631465865</v>
      </c>
      <c r="AR318" s="117">
        <f ca="1">VLOOKUP(eurostat_totals[[#This Row],[energy carrier EUCalc]],$AE$11:$BI$24,COLUMN()-COLUMN($AD$29),FALSE)*eurostat_totals[[#This Row],[2020 1]]</f>
        <v>37647.717985273317</v>
      </c>
      <c r="AS318" s="117">
        <f ca="1">VLOOKUP(eurostat_totals[[#This Row],[energy carrier EUCalc]],$AE$11:$BI$24,COLUMN()-COLUMN($AD$29),FALSE)*eurostat_totals[[#This Row],[2020 1]]</f>
        <v>35433.146339080769</v>
      </c>
      <c r="AT318" s="117">
        <f ca="1">VLOOKUP(eurostat_totals[[#This Row],[energy carrier EUCalc]],$AE$11:$BI$24,COLUMN()-COLUMN($AD$29),FALSE)*eurostat_totals[[#This Row],[2020 1]]</f>
        <v>33218.574692888229</v>
      </c>
      <c r="AU318" s="117">
        <f ca="1">VLOOKUP(eurostat_totals[[#This Row],[energy carrier EUCalc]],$AE$11:$BI$24,COLUMN()-COLUMN($AD$29),FALSE)*eurostat_totals[[#This Row],[2020 1]]</f>
        <v>8858.2865847701923</v>
      </c>
      <c r="AV318" s="117">
        <f>VLOOKUP(eurostat_totals[[#This Row],[energy carrier EUCalc]],$AE$11:$BI$24,COLUMN()-COLUMN($AD$29),FALSE)*eurostat_totals[[#This Row],[2020 1]]</f>
        <v>44291.432923850967</v>
      </c>
      <c r="AW318" s="117">
        <f ca="1">VLOOKUP(eurostat_totals[[#This Row],[energy carrier EUCalc]],$AE$11:$BI$24,COLUMN()-COLUMN($AD$29),FALSE)*eurostat_totals[[#This Row],[2020 1]]</f>
        <v>42076.86127765842</v>
      </c>
      <c r="AX318" s="117">
        <f ca="1">VLOOKUP(eurostat_totals[[#This Row],[energy carrier EUCalc]],$AE$11:$BI$24,COLUMN()-COLUMN($AD$29),FALSE)*eurostat_totals[[#This Row],[2020 1]]</f>
        <v>39862.289631465865</v>
      </c>
      <c r="AY318" s="117">
        <f ca="1">VLOOKUP(eurostat_totals[[#This Row],[energy carrier EUCalc]],$AE$11:$BI$24,COLUMN()-COLUMN($AD$29),FALSE)*eurostat_totals[[#This Row],[2020 1]]</f>
        <v>37647.717985273317</v>
      </c>
      <c r="AZ318" s="117">
        <f ca="1">VLOOKUP(eurostat_totals[[#This Row],[energy carrier EUCalc]],$AE$11:$BI$24,COLUMN()-COLUMN($AD$29),FALSE)*eurostat_totals[[#This Row],[2020 1]]</f>
        <v>35433.146339080769</v>
      </c>
      <c r="BA318" s="117">
        <f ca="1">VLOOKUP(eurostat_totals[[#This Row],[energy carrier EUCalc]],$AE$11:$BI$24,COLUMN()-COLUMN($AD$29),FALSE)*eurostat_totals[[#This Row],[2020 1]]</f>
        <v>33218.574692888229</v>
      </c>
      <c r="BB318" s="117">
        <f ca="1">VLOOKUP(eurostat_totals[[#This Row],[energy carrier EUCalc]],$AE$11:$BI$24,COLUMN()-COLUMN($AD$29),FALSE)*eurostat_totals[[#This Row],[2020 1]]</f>
        <v>4429.1432923850962</v>
      </c>
      <c r="BC318" s="117">
        <f>VLOOKUP(eurostat_totals[[#This Row],[energy carrier EUCalc]],$AE$11:$BI$24,COLUMN()-COLUMN($AD$29),FALSE)*eurostat_totals[[#This Row],[2020 1]]</f>
        <v>44291.432923850967</v>
      </c>
      <c r="BD318" s="117">
        <f ca="1">VLOOKUP(eurostat_totals[[#This Row],[energy carrier EUCalc]],$AE$11:$BI$24,COLUMN()-COLUMN($AD$29),FALSE)*eurostat_totals[[#This Row],[2020 1]]</f>
        <v>42076.86127765842</v>
      </c>
      <c r="BE318" s="117">
        <f ca="1">VLOOKUP(eurostat_totals[[#This Row],[energy carrier EUCalc]],$AE$11:$BI$24,COLUMN()-COLUMN($AD$29),FALSE)*eurostat_totals[[#This Row],[2020 1]]</f>
        <v>39862.289631465865</v>
      </c>
      <c r="BF318" s="117">
        <f ca="1">VLOOKUP(eurostat_totals[[#This Row],[energy carrier EUCalc]],$AE$11:$BI$24,COLUMN()-COLUMN($AD$29),FALSE)*eurostat_totals[[#This Row],[2020 1]]</f>
        <v>37647.717985273317</v>
      </c>
      <c r="BG318" s="117">
        <f ca="1">VLOOKUP(eurostat_totals[[#This Row],[energy carrier EUCalc]],$AE$11:$BI$24,COLUMN()-COLUMN($AD$29),FALSE)*eurostat_totals[[#This Row],[2020 1]]</f>
        <v>35433.146339080769</v>
      </c>
      <c r="BH318" s="117">
        <f ca="1">VLOOKUP(eurostat_totals[[#This Row],[energy carrier EUCalc]],$AE$11:$BI$24,COLUMN()-COLUMN($AD$29),FALSE)*eurostat_totals[[#This Row],[2020 1]]</f>
        <v>33218.574692888229</v>
      </c>
      <c r="BI318" s="117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117" t="str">
        <f t="shared" si="133"/>
        <v>liquid-ff-heatingoilGermany</v>
      </c>
      <c r="B319" s="6" t="s">
        <v>34</v>
      </c>
      <c r="C319" t="s">
        <v>2</v>
      </c>
      <c r="D319" s="120">
        <v>191676.4692134246</v>
      </c>
      <c r="E319" s="120">
        <v>229980.21782503289</v>
      </c>
      <c r="F319" s="120">
        <v>226218.32094247753</v>
      </c>
      <c r="G319" s="120">
        <v>248379.37985869922</v>
      </c>
      <c r="H319" s="120">
        <v>231468.96647622844</v>
      </c>
      <c r="I319" s="120">
        <v>236650.69950406044</v>
      </c>
      <c r="J319" s="120">
        <v>250507.57848957306</v>
      </c>
      <c r="K319" s="120">
        <v>257471.18462003759</v>
      </c>
      <c r="L319" s="120">
        <v>247408.1439043234</v>
      </c>
      <c r="M319" s="120">
        <v>209735.65251397717</v>
      </c>
      <c r="N319" s="120">
        <v>205342.12506926988</v>
      </c>
      <c r="O319" s="120">
        <v>235710.35174455101</v>
      </c>
      <c r="P319" s="120">
        <v>207485.73830551788</v>
      </c>
      <c r="Q319" s="120">
        <v>199858.57305021342</v>
      </c>
      <c r="R319" s="120">
        <v>182714.7444898251</v>
      </c>
      <c r="S319" s="120">
        <v>179584.45589291881</v>
      </c>
      <c r="T319" s="120">
        <v>191346.47402639029</v>
      </c>
      <c r="U319" s="120">
        <v>113804.78280905723</v>
      </c>
      <c r="V319" s="120">
        <v>165614.89136810586</v>
      </c>
      <c r="W319" s="120">
        <v>143841.94155966814</v>
      </c>
      <c r="X319" s="120">
        <v>146577.24758467448</v>
      </c>
      <c r="Y319" s="120">
        <v>123713.72004816587</v>
      </c>
      <c r="Z319" s="120">
        <v>130953.59918200913</v>
      </c>
      <c r="AA319" s="120">
        <v>144075.95605129635</v>
      </c>
      <c r="AB319" s="120">
        <v>121641.09602622261</v>
      </c>
      <c r="AC319" s="120">
        <v>115885.19276237911</v>
      </c>
      <c r="AD319" s="120">
        <v>114009.79427015784</v>
      </c>
      <c r="AE319" s="120">
        <v>112189.02569456605</v>
      </c>
      <c r="AF319" s="120">
        <f t="shared" si="130"/>
        <v>108436.11099707744</v>
      </c>
      <c r="AG319" s="120">
        <f t="shared" si="131"/>
        <v>101308.14198623366</v>
      </c>
      <c r="AH319" s="120">
        <f t="shared" si="132"/>
        <v>97241.551178235866</v>
      </c>
      <c r="AI319" s="120">
        <f ca="1">VLOOKUP(eurostat_totals[[#This Row],[energy carrier EUCalc]],$AE$11:$BI$24,COLUMN()-COLUMN($AD$29),FALSE)*eurostat_totals[[#This Row],[2020 1]]</f>
        <v>92379.473619324068</v>
      </c>
      <c r="AJ319" s="120">
        <f ca="1">VLOOKUP(eurostat_totals[[#This Row],[energy carrier EUCalc]],$AE$11:$BI$24,COLUMN()-COLUMN($AD$29),FALSE)*eurostat_totals[[#This Row],[2020 1]]</f>
        <v>87517.396060412269</v>
      </c>
      <c r="AK319" s="120">
        <f ca="1">VLOOKUP(eurostat_totals[[#This Row],[energy carrier EUCalc]],$AE$11:$BI$24,COLUMN()-COLUMN($AD$29),FALSE)*eurostat_totals[[#This Row],[2020 1]]</f>
        <v>82655.318501500471</v>
      </c>
      <c r="AL319" s="120">
        <f ca="1">VLOOKUP(eurostat_totals[[#This Row],[energy carrier EUCalc]],$AE$11:$BI$24,COLUMN()-COLUMN($AD$29),FALSE)*eurostat_totals[[#This Row],[2020 1]]</f>
        <v>77793.240942588687</v>
      </c>
      <c r="AM319" s="120">
        <f ca="1">VLOOKUP(eurostat_totals[[#This Row],[energy carrier EUCalc]],$AE$11:$BI$24,COLUMN()-COLUMN($AD$29),FALSE)*eurostat_totals[[#This Row],[2020 1]]</f>
        <v>72931.163383676903</v>
      </c>
      <c r="AN319" s="120">
        <f ca="1">VLOOKUP(eurostat_totals[[#This Row],[energy carrier EUCalc]],$AE$11:$BI$24,COLUMN()-COLUMN($AD$29),FALSE)*eurostat_totals[[#This Row],[2020 1]]</f>
        <v>68069.085824765105</v>
      </c>
      <c r="AO319" s="120">
        <f>VLOOKUP(eurostat_totals[[#This Row],[energy carrier EUCalc]],$AE$11:$BI$24,COLUMN()-COLUMN($AD$29),FALSE)*eurostat_totals[[#This Row],[2020 1]]</f>
        <v>97241.551178235866</v>
      </c>
      <c r="AP319" s="120">
        <f ca="1">VLOOKUP(eurostat_totals[[#This Row],[energy carrier EUCalc]],$AE$11:$BI$24,COLUMN()-COLUMN($AD$29),FALSE)*eurostat_totals[[#This Row],[2020 1]]</f>
        <v>92379.473619324068</v>
      </c>
      <c r="AQ319" s="120">
        <f ca="1">VLOOKUP(eurostat_totals[[#This Row],[energy carrier EUCalc]],$AE$11:$BI$24,COLUMN()-COLUMN($AD$29),FALSE)*eurostat_totals[[#This Row],[2020 1]]</f>
        <v>87517.396060412269</v>
      </c>
      <c r="AR319" s="117">
        <f ca="1">VLOOKUP(eurostat_totals[[#This Row],[energy carrier EUCalc]],$AE$11:$BI$24,COLUMN()-COLUMN($AD$29),FALSE)*eurostat_totals[[#This Row],[2020 1]]</f>
        <v>82655.318501500471</v>
      </c>
      <c r="AS319" s="117">
        <f ca="1">VLOOKUP(eurostat_totals[[#This Row],[energy carrier EUCalc]],$AE$11:$BI$24,COLUMN()-COLUMN($AD$29),FALSE)*eurostat_totals[[#This Row],[2020 1]]</f>
        <v>77793.240942588687</v>
      </c>
      <c r="AT319" s="117">
        <f ca="1">VLOOKUP(eurostat_totals[[#This Row],[energy carrier EUCalc]],$AE$11:$BI$24,COLUMN()-COLUMN($AD$29),FALSE)*eurostat_totals[[#This Row],[2020 1]]</f>
        <v>72931.163383676903</v>
      </c>
      <c r="AU319" s="117">
        <f ca="1">VLOOKUP(eurostat_totals[[#This Row],[energy carrier EUCalc]],$AE$11:$BI$24,COLUMN()-COLUMN($AD$29),FALSE)*eurostat_totals[[#This Row],[2020 1]]</f>
        <v>19448.310235647168</v>
      </c>
      <c r="AV319" s="117">
        <f>VLOOKUP(eurostat_totals[[#This Row],[energy carrier EUCalc]],$AE$11:$BI$24,COLUMN()-COLUMN($AD$29),FALSE)*eurostat_totals[[#This Row],[2020 1]]</f>
        <v>97241.551178235866</v>
      </c>
      <c r="AW319" s="117">
        <f ca="1">VLOOKUP(eurostat_totals[[#This Row],[energy carrier EUCalc]],$AE$11:$BI$24,COLUMN()-COLUMN($AD$29),FALSE)*eurostat_totals[[#This Row],[2020 1]]</f>
        <v>92379.473619324068</v>
      </c>
      <c r="AX319" s="117">
        <f ca="1">VLOOKUP(eurostat_totals[[#This Row],[energy carrier EUCalc]],$AE$11:$BI$24,COLUMN()-COLUMN($AD$29),FALSE)*eurostat_totals[[#This Row],[2020 1]]</f>
        <v>87517.396060412269</v>
      </c>
      <c r="AY319" s="117">
        <f ca="1">VLOOKUP(eurostat_totals[[#This Row],[energy carrier EUCalc]],$AE$11:$BI$24,COLUMN()-COLUMN($AD$29),FALSE)*eurostat_totals[[#This Row],[2020 1]]</f>
        <v>82655.318501500471</v>
      </c>
      <c r="AZ319" s="117">
        <f ca="1">VLOOKUP(eurostat_totals[[#This Row],[energy carrier EUCalc]],$AE$11:$BI$24,COLUMN()-COLUMN($AD$29),FALSE)*eurostat_totals[[#This Row],[2020 1]]</f>
        <v>77793.240942588687</v>
      </c>
      <c r="BA319" s="117">
        <f ca="1">VLOOKUP(eurostat_totals[[#This Row],[energy carrier EUCalc]],$AE$11:$BI$24,COLUMN()-COLUMN($AD$29),FALSE)*eurostat_totals[[#This Row],[2020 1]]</f>
        <v>72931.163383676903</v>
      </c>
      <c r="BB319" s="117">
        <f ca="1">VLOOKUP(eurostat_totals[[#This Row],[energy carrier EUCalc]],$AE$11:$BI$24,COLUMN()-COLUMN($AD$29),FALSE)*eurostat_totals[[#This Row],[2020 1]]</f>
        <v>9724.1551178235841</v>
      </c>
      <c r="BC319" s="117">
        <f>VLOOKUP(eurostat_totals[[#This Row],[energy carrier EUCalc]],$AE$11:$BI$24,COLUMN()-COLUMN($AD$29),FALSE)*eurostat_totals[[#This Row],[2020 1]]</f>
        <v>97241.551178235866</v>
      </c>
      <c r="BD319" s="117">
        <f ca="1">VLOOKUP(eurostat_totals[[#This Row],[energy carrier EUCalc]],$AE$11:$BI$24,COLUMN()-COLUMN($AD$29),FALSE)*eurostat_totals[[#This Row],[2020 1]]</f>
        <v>92379.473619324068</v>
      </c>
      <c r="BE319" s="117">
        <f ca="1">VLOOKUP(eurostat_totals[[#This Row],[energy carrier EUCalc]],$AE$11:$BI$24,COLUMN()-COLUMN($AD$29),FALSE)*eurostat_totals[[#This Row],[2020 1]]</f>
        <v>87517.396060412269</v>
      </c>
      <c r="BF319" s="117">
        <f ca="1">VLOOKUP(eurostat_totals[[#This Row],[energy carrier EUCalc]],$AE$11:$BI$24,COLUMN()-COLUMN($AD$29),FALSE)*eurostat_totals[[#This Row],[2020 1]]</f>
        <v>82655.318501500471</v>
      </c>
      <c r="BG319" s="117">
        <f ca="1">VLOOKUP(eurostat_totals[[#This Row],[energy carrier EUCalc]],$AE$11:$BI$24,COLUMN()-COLUMN($AD$29),FALSE)*eurostat_totals[[#This Row],[2020 1]]</f>
        <v>77793.240942588687</v>
      </c>
      <c r="BH319" s="117">
        <f ca="1">VLOOKUP(eurostat_totals[[#This Row],[energy carrier EUCalc]],$AE$11:$BI$24,COLUMN()-COLUMN($AD$29),FALSE)*eurostat_totals[[#This Row],[2020 1]]</f>
        <v>72931.163383676903</v>
      </c>
      <c r="BI319" s="117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117" t="str">
        <f t="shared" si="133"/>
        <v>liquid-ff-heatingoilGreece</v>
      </c>
      <c r="B320" s="6" t="s">
        <v>34</v>
      </c>
      <c r="C320" t="s">
        <v>16</v>
      </c>
      <c r="D320" s="120">
        <v>16893.128516547375</v>
      </c>
      <c r="E320" s="120">
        <v>16807.106132256715</v>
      </c>
      <c r="F320" s="120">
        <v>16526.567780373945</v>
      </c>
      <c r="G320" s="120">
        <v>16343.13671125065</v>
      </c>
      <c r="H320" s="120">
        <v>16480.174187185268</v>
      </c>
      <c r="I320" s="120">
        <v>17265.04751179937</v>
      </c>
      <c r="J320" s="120">
        <v>23360.770485185119</v>
      </c>
      <c r="K320" s="120">
        <v>24415.956817273698</v>
      </c>
      <c r="L320" s="120">
        <v>25661.908335599379</v>
      </c>
      <c r="M320" s="120">
        <v>25239.275650776599</v>
      </c>
      <c r="N320" s="120">
        <v>27314.841957022505</v>
      </c>
      <c r="O320" s="120">
        <v>29493.485268427292</v>
      </c>
      <c r="P320" s="120">
        <v>30548.579428745295</v>
      </c>
      <c r="Q320" s="120">
        <v>36451.874256521536</v>
      </c>
      <c r="R320" s="120">
        <v>34594.214609564333</v>
      </c>
      <c r="S320" s="120">
        <v>35265.28685866564</v>
      </c>
      <c r="T320" s="120">
        <v>33568.659696865929</v>
      </c>
      <c r="U320" s="120">
        <v>29977.715641217197</v>
      </c>
      <c r="V320" s="120">
        <v>28867.609740284512</v>
      </c>
      <c r="W320" s="120">
        <v>24428.015285084592</v>
      </c>
      <c r="X320" s="120">
        <v>21705.650728924931</v>
      </c>
      <c r="Y320" s="120">
        <v>28760.490863919113</v>
      </c>
      <c r="Z320" s="120">
        <v>21094.74550342841</v>
      </c>
      <c r="AA320" s="120">
        <v>10473.677028051257</v>
      </c>
      <c r="AB320" s="120">
        <v>11132.707829178948</v>
      </c>
      <c r="AC320" s="120">
        <v>15911.230512792747</v>
      </c>
      <c r="AD320" s="120">
        <v>13758.828594621173</v>
      </c>
      <c r="AE320" s="120">
        <v>13546.418300134885</v>
      </c>
      <c r="AF320" s="120">
        <f t="shared" si="130"/>
        <v>12036.752859476179</v>
      </c>
      <c r="AG320" s="120">
        <f t="shared" si="131"/>
        <v>12349.368025761163</v>
      </c>
      <c r="AH320" s="120">
        <f t="shared" si="132"/>
        <v>12592.700065077606</v>
      </c>
      <c r="AI320" s="120">
        <f ca="1">VLOOKUP(eurostat_totals[[#This Row],[energy carrier EUCalc]],$AE$11:$BI$24,COLUMN()-COLUMN($AD$29),FALSE)*eurostat_totals[[#This Row],[2020 1]]</f>
        <v>11963.065061823725</v>
      </c>
      <c r="AJ320" s="120">
        <f ca="1">VLOOKUP(eurostat_totals[[#This Row],[energy carrier EUCalc]],$AE$11:$BI$24,COLUMN()-COLUMN($AD$29),FALSE)*eurostat_totals[[#This Row],[2020 1]]</f>
        <v>11333.430058569844</v>
      </c>
      <c r="AK320" s="120">
        <f ca="1">VLOOKUP(eurostat_totals[[#This Row],[energy carrier EUCalc]],$AE$11:$BI$24,COLUMN()-COLUMN($AD$29),FALSE)*eurostat_totals[[#This Row],[2020 1]]</f>
        <v>10703.795055315964</v>
      </c>
      <c r="AL320" s="120">
        <f ca="1">VLOOKUP(eurostat_totals[[#This Row],[energy carrier EUCalc]],$AE$11:$BI$24,COLUMN()-COLUMN($AD$29),FALSE)*eurostat_totals[[#This Row],[2020 1]]</f>
        <v>10074.160052062085</v>
      </c>
      <c r="AM320" s="120">
        <f ca="1">VLOOKUP(eurostat_totals[[#This Row],[energy carrier EUCalc]],$AE$11:$BI$24,COLUMN()-COLUMN($AD$29),FALSE)*eurostat_totals[[#This Row],[2020 1]]</f>
        <v>9444.5250488082056</v>
      </c>
      <c r="AN320" s="120">
        <f ca="1">VLOOKUP(eurostat_totals[[#This Row],[energy carrier EUCalc]],$AE$11:$BI$24,COLUMN()-COLUMN($AD$29),FALSE)*eurostat_totals[[#This Row],[2020 1]]</f>
        <v>8814.8900455543244</v>
      </c>
      <c r="AO320" s="120">
        <f>VLOOKUP(eurostat_totals[[#This Row],[energy carrier EUCalc]],$AE$11:$BI$24,COLUMN()-COLUMN($AD$29),FALSE)*eurostat_totals[[#This Row],[2020 1]]</f>
        <v>12592.700065077606</v>
      </c>
      <c r="AP320" s="120">
        <f ca="1">VLOOKUP(eurostat_totals[[#This Row],[energy carrier EUCalc]],$AE$11:$BI$24,COLUMN()-COLUMN($AD$29),FALSE)*eurostat_totals[[#This Row],[2020 1]]</f>
        <v>11963.065061823725</v>
      </c>
      <c r="AQ320" s="120">
        <f ca="1">VLOOKUP(eurostat_totals[[#This Row],[energy carrier EUCalc]],$AE$11:$BI$24,COLUMN()-COLUMN($AD$29),FALSE)*eurostat_totals[[#This Row],[2020 1]]</f>
        <v>11333.430058569844</v>
      </c>
      <c r="AR320" s="117">
        <f ca="1">VLOOKUP(eurostat_totals[[#This Row],[energy carrier EUCalc]],$AE$11:$BI$24,COLUMN()-COLUMN($AD$29),FALSE)*eurostat_totals[[#This Row],[2020 1]]</f>
        <v>10703.795055315964</v>
      </c>
      <c r="AS320" s="117">
        <f ca="1">VLOOKUP(eurostat_totals[[#This Row],[energy carrier EUCalc]],$AE$11:$BI$24,COLUMN()-COLUMN($AD$29),FALSE)*eurostat_totals[[#This Row],[2020 1]]</f>
        <v>10074.160052062085</v>
      </c>
      <c r="AT320" s="117">
        <f ca="1">VLOOKUP(eurostat_totals[[#This Row],[energy carrier EUCalc]],$AE$11:$BI$24,COLUMN()-COLUMN($AD$29),FALSE)*eurostat_totals[[#This Row],[2020 1]]</f>
        <v>9444.5250488082056</v>
      </c>
      <c r="AU320" s="117">
        <f ca="1">VLOOKUP(eurostat_totals[[#This Row],[energy carrier EUCalc]],$AE$11:$BI$24,COLUMN()-COLUMN($AD$29),FALSE)*eurostat_totals[[#This Row],[2020 1]]</f>
        <v>2518.5400130155208</v>
      </c>
      <c r="AV320" s="117">
        <f>VLOOKUP(eurostat_totals[[#This Row],[energy carrier EUCalc]],$AE$11:$BI$24,COLUMN()-COLUMN($AD$29),FALSE)*eurostat_totals[[#This Row],[2020 1]]</f>
        <v>12592.700065077606</v>
      </c>
      <c r="AW320" s="117">
        <f ca="1">VLOOKUP(eurostat_totals[[#This Row],[energy carrier EUCalc]],$AE$11:$BI$24,COLUMN()-COLUMN($AD$29),FALSE)*eurostat_totals[[#This Row],[2020 1]]</f>
        <v>11963.065061823725</v>
      </c>
      <c r="AX320" s="117">
        <f ca="1">VLOOKUP(eurostat_totals[[#This Row],[energy carrier EUCalc]],$AE$11:$BI$24,COLUMN()-COLUMN($AD$29),FALSE)*eurostat_totals[[#This Row],[2020 1]]</f>
        <v>11333.430058569844</v>
      </c>
      <c r="AY320" s="117">
        <f ca="1">VLOOKUP(eurostat_totals[[#This Row],[energy carrier EUCalc]],$AE$11:$BI$24,COLUMN()-COLUMN($AD$29),FALSE)*eurostat_totals[[#This Row],[2020 1]]</f>
        <v>10703.795055315964</v>
      </c>
      <c r="AZ320" s="117">
        <f ca="1">VLOOKUP(eurostat_totals[[#This Row],[energy carrier EUCalc]],$AE$11:$BI$24,COLUMN()-COLUMN($AD$29),FALSE)*eurostat_totals[[#This Row],[2020 1]]</f>
        <v>10074.160052062085</v>
      </c>
      <c r="BA320" s="117">
        <f ca="1">VLOOKUP(eurostat_totals[[#This Row],[energy carrier EUCalc]],$AE$11:$BI$24,COLUMN()-COLUMN($AD$29),FALSE)*eurostat_totals[[#This Row],[2020 1]]</f>
        <v>9444.5250488082056</v>
      </c>
      <c r="BB320" s="117">
        <f ca="1">VLOOKUP(eurostat_totals[[#This Row],[energy carrier EUCalc]],$AE$11:$BI$24,COLUMN()-COLUMN($AD$29),FALSE)*eurostat_totals[[#This Row],[2020 1]]</f>
        <v>1259.2700065077604</v>
      </c>
      <c r="BC320" s="117">
        <f>VLOOKUP(eurostat_totals[[#This Row],[energy carrier EUCalc]],$AE$11:$BI$24,COLUMN()-COLUMN($AD$29),FALSE)*eurostat_totals[[#This Row],[2020 1]]</f>
        <v>12592.700065077606</v>
      </c>
      <c r="BD320" s="117">
        <f ca="1">VLOOKUP(eurostat_totals[[#This Row],[energy carrier EUCalc]],$AE$11:$BI$24,COLUMN()-COLUMN($AD$29),FALSE)*eurostat_totals[[#This Row],[2020 1]]</f>
        <v>11963.065061823725</v>
      </c>
      <c r="BE320" s="117">
        <f ca="1">VLOOKUP(eurostat_totals[[#This Row],[energy carrier EUCalc]],$AE$11:$BI$24,COLUMN()-COLUMN($AD$29),FALSE)*eurostat_totals[[#This Row],[2020 1]]</f>
        <v>11333.430058569844</v>
      </c>
      <c r="BF320" s="117">
        <f ca="1">VLOOKUP(eurostat_totals[[#This Row],[energy carrier EUCalc]],$AE$11:$BI$24,COLUMN()-COLUMN($AD$29),FALSE)*eurostat_totals[[#This Row],[2020 1]]</f>
        <v>10703.795055315964</v>
      </c>
      <c r="BG320" s="117">
        <f ca="1">VLOOKUP(eurostat_totals[[#This Row],[energy carrier EUCalc]],$AE$11:$BI$24,COLUMN()-COLUMN($AD$29),FALSE)*eurostat_totals[[#This Row],[2020 1]]</f>
        <v>10074.160052062085</v>
      </c>
      <c r="BH320" s="117">
        <f ca="1">VLOOKUP(eurostat_totals[[#This Row],[energy carrier EUCalc]],$AE$11:$BI$24,COLUMN()-COLUMN($AD$29),FALSE)*eurostat_totals[[#This Row],[2020 1]]</f>
        <v>9444.5250488082056</v>
      </c>
      <c r="BI320" s="117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117" t="str">
        <f t="shared" si="133"/>
        <v>liquid-ff-heatingoilHungary</v>
      </c>
      <c r="B321" s="6" t="s">
        <v>34</v>
      </c>
      <c r="C321" t="s">
        <v>15</v>
      </c>
      <c r="D321" s="120">
        <v>13781.503480000001</v>
      </c>
      <c r="E321" s="120">
        <v>12647.973900000001</v>
      </c>
      <c r="F321" s="120">
        <v>15270.224890000001</v>
      </c>
      <c r="G321" s="120">
        <v>11340.494410000001</v>
      </c>
      <c r="H321" s="120">
        <v>11043.08042</v>
      </c>
      <c r="I321" s="120">
        <v>6624.0758400000004</v>
      </c>
      <c r="J321" s="120">
        <v>4437.7986599999995</v>
      </c>
      <c r="K321" s="120">
        <v>3815.0586800000001</v>
      </c>
      <c r="L321" s="120">
        <v>3854.9146900000001</v>
      </c>
      <c r="M321" s="120">
        <v>3684.1048800000003</v>
      </c>
      <c r="N321" s="120">
        <v>3687.2449799999999</v>
      </c>
      <c r="O321" s="120">
        <v>3381.4690200000005</v>
      </c>
      <c r="P321" s="120">
        <v>3291.8831300000002</v>
      </c>
      <c r="Q321" s="120">
        <v>2747.2269700000002</v>
      </c>
      <c r="R321" s="120">
        <v>2091.94625</v>
      </c>
      <c r="S321" s="120">
        <v>2191.11526</v>
      </c>
      <c r="T321" s="120">
        <v>0</v>
      </c>
      <c r="U321" s="120">
        <v>0</v>
      </c>
      <c r="V321" s="120">
        <v>0</v>
      </c>
      <c r="W321" s="120">
        <v>0</v>
      </c>
      <c r="X321" s="120">
        <v>0</v>
      </c>
      <c r="Y321" s="120">
        <v>0</v>
      </c>
      <c r="Z321" s="120">
        <v>0</v>
      </c>
      <c r="AA321" s="120">
        <v>0</v>
      </c>
      <c r="AB321" s="120">
        <v>0</v>
      </c>
      <c r="AC321" s="120">
        <v>0</v>
      </c>
      <c r="AD321" s="120">
        <v>0</v>
      </c>
      <c r="AE321" s="120">
        <v>0</v>
      </c>
      <c r="AF321" s="120">
        <f t="shared" si="130"/>
        <v>0</v>
      </c>
      <c r="AG321" s="120">
        <f t="shared" si="131"/>
        <v>0</v>
      </c>
      <c r="AH321" s="120">
        <f t="shared" si="132"/>
        <v>0</v>
      </c>
      <c r="AI321" s="120">
        <f ca="1">VLOOKUP(eurostat_totals[[#This Row],[energy carrier EUCalc]],$AE$11:$BI$24,COLUMN()-COLUMN($AD$29),FALSE)*eurostat_totals[[#This Row],[2020 1]]</f>
        <v>0</v>
      </c>
      <c r="AJ321" s="120">
        <f ca="1">VLOOKUP(eurostat_totals[[#This Row],[energy carrier EUCalc]],$AE$11:$BI$24,COLUMN()-COLUMN($AD$29),FALSE)*eurostat_totals[[#This Row],[2020 1]]</f>
        <v>0</v>
      </c>
      <c r="AK321" s="120">
        <f ca="1">VLOOKUP(eurostat_totals[[#This Row],[energy carrier EUCalc]],$AE$11:$BI$24,COLUMN()-COLUMN($AD$29),FALSE)*eurostat_totals[[#This Row],[2020 1]]</f>
        <v>0</v>
      </c>
      <c r="AL321" s="120">
        <f ca="1">VLOOKUP(eurostat_totals[[#This Row],[energy carrier EUCalc]],$AE$11:$BI$24,COLUMN()-COLUMN($AD$29),FALSE)*eurostat_totals[[#This Row],[2020 1]]</f>
        <v>0</v>
      </c>
      <c r="AM321" s="120">
        <f ca="1">VLOOKUP(eurostat_totals[[#This Row],[energy carrier EUCalc]],$AE$11:$BI$24,COLUMN()-COLUMN($AD$29),FALSE)*eurostat_totals[[#This Row],[2020 1]]</f>
        <v>0</v>
      </c>
      <c r="AN321" s="120">
        <f ca="1">VLOOKUP(eurostat_totals[[#This Row],[energy carrier EUCalc]],$AE$11:$BI$24,COLUMN()-COLUMN($AD$29),FALSE)*eurostat_totals[[#This Row],[2020 1]]</f>
        <v>0</v>
      </c>
      <c r="AO321" s="120">
        <f>VLOOKUP(eurostat_totals[[#This Row],[energy carrier EUCalc]],$AE$11:$BI$24,COLUMN()-COLUMN($AD$29),FALSE)*eurostat_totals[[#This Row],[2020 1]]</f>
        <v>0</v>
      </c>
      <c r="AP321" s="120">
        <f ca="1">VLOOKUP(eurostat_totals[[#This Row],[energy carrier EUCalc]],$AE$11:$BI$24,COLUMN()-COLUMN($AD$29),FALSE)*eurostat_totals[[#This Row],[2020 1]]</f>
        <v>0</v>
      </c>
      <c r="AQ321" s="120">
        <f ca="1">VLOOKUP(eurostat_totals[[#This Row],[energy carrier EUCalc]],$AE$11:$BI$24,COLUMN()-COLUMN($AD$29),FALSE)*eurostat_totals[[#This Row],[2020 1]]</f>
        <v>0</v>
      </c>
      <c r="AR321" s="117">
        <f ca="1">VLOOKUP(eurostat_totals[[#This Row],[energy carrier EUCalc]],$AE$11:$BI$24,COLUMN()-COLUMN($AD$29),FALSE)*eurostat_totals[[#This Row],[2020 1]]</f>
        <v>0</v>
      </c>
      <c r="AS321" s="117">
        <f ca="1">VLOOKUP(eurostat_totals[[#This Row],[energy carrier EUCalc]],$AE$11:$BI$24,COLUMN()-COLUMN($AD$29),FALSE)*eurostat_totals[[#This Row],[2020 1]]</f>
        <v>0</v>
      </c>
      <c r="AT321" s="117">
        <f ca="1">VLOOKUP(eurostat_totals[[#This Row],[energy carrier EUCalc]],$AE$11:$BI$24,COLUMN()-COLUMN($AD$29),FALSE)*eurostat_totals[[#This Row],[2020 1]]</f>
        <v>0</v>
      </c>
      <c r="AU321" s="117">
        <f ca="1">VLOOKUP(eurostat_totals[[#This Row],[energy carrier EUCalc]],$AE$11:$BI$24,COLUMN()-COLUMN($AD$29),FALSE)*eurostat_totals[[#This Row],[2020 1]]</f>
        <v>0</v>
      </c>
      <c r="AV321" s="117">
        <f>VLOOKUP(eurostat_totals[[#This Row],[energy carrier EUCalc]],$AE$11:$BI$24,COLUMN()-COLUMN($AD$29),FALSE)*eurostat_totals[[#This Row],[2020 1]]</f>
        <v>0</v>
      </c>
      <c r="AW321" s="117">
        <f ca="1">VLOOKUP(eurostat_totals[[#This Row],[energy carrier EUCalc]],$AE$11:$BI$24,COLUMN()-COLUMN($AD$29),FALSE)*eurostat_totals[[#This Row],[2020 1]]</f>
        <v>0</v>
      </c>
      <c r="AX321" s="117">
        <f ca="1">VLOOKUP(eurostat_totals[[#This Row],[energy carrier EUCalc]],$AE$11:$BI$24,COLUMN()-COLUMN($AD$29),FALSE)*eurostat_totals[[#This Row],[2020 1]]</f>
        <v>0</v>
      </c>
      <c r="AY321" s="117">
        <f ca="1">VLOOKUP(eurostat_totals[[#This Row],[energy carrier EUCalc]],$AE$11:$BI$24,COLUMN()-COLUMN($AD$29),FALSE)*eurostat_totals[[#This Row],[2020 1]]</f>
        <v>0</v>
      </c>
      <c r="AZ321" s="117">
        <f ca="1">VLOOKUP(eurostat_totals[[#This Row],[energy carrier EUCalc]],$AE$11:$BI$24,COLUMN()-COLUMN($AD$29),FALSE)*eurostat_totals[[#This Row],[2020 1]]</f>
        <v>0</v>
      </c>
      <c r="BA321" s="117">
        <f ca="1">VLOOKUP(eurostat_totals[[#This Row],[energy carrier EUCalc]],$AE$11:$BI$24,COLUMN()-COLUMN($AD$29),FALSE)*eurostat_totals[[#This Row],[2020 1]]</f>
        <v>0</v>
      </c>
      <c r="BB321" s="117">
        <f ca="1">VLOOKUP(eurostat_totals[[#This Row],[energy carrier EUCalc]],$AE$11:$BI$24,COLUMN()-COLUMN($AD$29),FALSE)*eurostat_totals[[#This Row],[2020 1]]</f>
        <v>0</v>
      </c>
      <c r="BC321" s="117">
        <f>VLOOKUP(eurostat_totals[[#This Row],[energy carrier EUCalc]],$AE$11:$BI$24,COLUMN()-COLUMN($AD$29),FALSE)*eurostat_totals[[#This Row],[2020 1]]</f>
        <v>0</v>
      </c>
      <c r="BD321" s="117">
        <f ca="1">VLOOKUP(eurostat_totals[[#This Row],[energy carrier EUCalc]],$AE$11:$BI$24,COLUMN()-COLUMN($AD$29),FALSE)*eurostat_totals[[#This Row],[2020 1]]</f>
        <v>0</v>
      </c>
      <c r="BE321" s="117">
        <f ca="1">VLOOKUP(eurostat_totals[[#This Row],[energy carrier EUCalc]],$AE$11:$BI$24,COLUMN()-COLUMN($AD$29),FALSE)*eurostat_totals[[#This Row],[2020 1]]</f>
        <v>0</v>
      </c>
      <c r="BF321" s="117">
        <f ca="1">VLOOKUP(eurostat_totals[[#This Row],[energy carrier EUCalc]],$AE$11:$BI$24,COLUMN()-COLUMN($AD$29),FALSE)*eurostat_totals[[#This Row],[2020 1]]</f>
        <v>0</v>
      </c>
      <c r="BG321" s="117">
        <f ca="1">VLOOKUP(eurostat_totals[[#This Row],[energy carrier EUCalc]],$AE$11:$BI$24,COLUMN()-COLUMN($AD$29),FALSE)*eurostat_totals[[#This Row],[2020 1]]</f>
        <v>0</v>
      </c>
      <c r="BH321" s="117">
        <f ca="1">VLOOKUP(eurostat_totals[[#This Row],[energy carrier EUCalc]],$AE$11:$BI$24,COLUMN()-COLUMN($AD$29),FALSE)*eurostat_totals[[#This Row],[2020 1]]</f>
        <v>0</v>
      </c>
      <c r="BI321" s="117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117" t="str">
        <f t="shared" si="133"/>
        <v>liquid-ff-heatingoilIceland</v>
      </c>
      <c r="B322" s="6" t="s">
        <v>34</v>
      </c>
      <c r="C322" t="s">
        <v>72</v>
      </c>
      <c r="D322" s="120">
        <v>178.19486000000001</v>
      </c>
      <c r="E322" s="120">
        <v>154.30684000000002</v>
      </c>
      <c r="F322" s="120">
        <v>154.30684000000002</v>
      </c>
      <c r="G322" s="120">
        <v>154.30684000000002</v>
      </c>
      <c r="H322" s="120">
        <v>142.36283</v>
      </c>
      <c r="I322" s="120">
        <v>154.30684000000002</v>
      </c>
      <c r="J322" s="120">
        <v>155.02790000000002</v>
      </c>
      <c r="K322" s="120">
        <v>133.05883000000003</v>
      </c>
      <c r="L322" s="120">
        <v>156.94685000000001</v>
      </c>
      <c r="M322" s="120">
        <v>132.58200000000002</v>
      </c>
      <c r="N322" s="120">
        <v>108.69398000000001</v>
      </c>
      <c r="O322" s="120">
        <v>84.805959999999999</v>
      </c>
      <c r="P322" s="120">
        <v>84.805959999999999</v>
      </c>
      <c r="Q322" s="120">
        <v>84.805959999999999</v>
      </c>
      <c r="R322" s="120">
        <v>72.861950000000007</v>
      </c>
      <c r="S322" s="120">
        <v>72.861950000000007</v>
      </c>
      <c r="T322" s="120">
        <v>37.029920000000004</v>
      </c>
      <c r="U322" s="120">
        <v>37.029920000000004</v>
      </c>
      <c r="V322" s="120">
        <v>50.171820000000004</v>
      </c>
      <c r="W322" s="120">
        <v>37.029920000000004</v>
      </c>
      <c r="X322" s="120">
        <v>36.948510000000006</v>
      </c>
      <c r="Y322" s="120">
        <v>36.948510000000006</v>
      </c>
      <c r="Z322" s="120">
        <v>25.0045</v>
      </c>
      <c r="AA322" s="120">
        <v>25.0045</v>
      </c>
      <c r="AB322" s="120">
        <v>36.948510000000006</v>
      </c>
      <c r="AC322" s="120">
        <v>38.053359999999998</v>
      </c>
      <c r="AD322" s="120">
        <v>25.0045</v>
      </c>
      <c r="AE322" s="120">
        <v>43.635759999999998</v>
      </c>
      <c r="AF322" s="120">
        <f t="shared" si="130"/>
        <v>47.362012</v>
      </c>
      <c r="AG322" s="120">
        <f t="shared" si="131"/>
        <v>51.833514399999999</v>
      </c>
      <c r="AH322" s="120">
        <f t="shared" si="132"/>
        <v>54.810515279999997</v>
      </c>
      <c r="AI322" s="120">
        <f ca="1">VLOOKUP(eurostat_totals[[#This Row],[energy carrier EUCalc]],$AE$11:$BI$24,COLUMN()-COLUMN($AD$29),FALSE)*eurostat_totals[[#This Row],[2020 1]]</f>
        <v>52.069989515999993</v>
      </c>
      <c r="AJ322" s="120">
        <f ca="1">VLOOKUP(eurostat_totals[[#This Row],[energy carrier EUCalc]],$AE$11:$BI$24,COLUMN()-COLUMN($AD$29),FALSE)*eurostat_totals[[#This Row],[2020 1]]</f>
        <v>49.329463751999995</v>
      </c>
      <c r="AK322" s="120">
        <f ca="1">VLOOKUP(eurostat_totals[[#This Row],[energy carrier EUCalc]],$AE$11:$BI$24,COLUMN()-COLUMN($AD$29),FALSE)*eurostat_totals[[#This Row],[2020 1]]</f>
        <v>46.588937987999991</v>
      </c>
      <c r="AL322" s="120">
        <f ca="1">VLOOKUP(eurostat_totals[[#This Row],[energy carrier EUCalc]],$AE$11:$BI$24,COLUMN()-COLUMN($AD$29),FALSE)*eurostat_totals[[#This Row],[2020 1]]</f>
        <v>43.848412223999993</v>
      </c>
      <c r="AM322" s="120">
        <f ca="1">VLOOKUP(eurostat_totals[[#This Row],[energy carrier EUCalc]],$AE$11:$BI$24,COLUMN()-COLUMN($AD$29),FALSE)*eurostat_totals[[#This Row],[2020 1]]</f>
        <v>41.107886459999996</v>
      </c>
      <c r="AN322" s="120">
        <f ca="1">VLOOKUP(eurostat_totals[[#This Row],[energy carrier EUCalc]],$AE$11:$BI$24,COLUMN()-COLUMN($AD$29),FALSE)*eurostat_totals[[#This Row],[2020 1]]</f>
        <v>38.367360695999999</v>
      </c>
      <c r="AO322" s="120">
        <f>VLOOKUP(eurostat_totals[[#This Row],[energy carrier EUCalc]],$AE$11:$BI$24,COLUMN()-COLUMN($AD$29),FALSE)*eurostat_totals[[#This Row],[2020 1]]</f>
        <v>54.810515279999997</v>
      </c>
      <c r="AP322" s="120">
        <f ca="1">VLOOKUP(eurostat_totals[[#This Row],[energy carrier EUCalc]],$AE$11:$BI$24,COLUMN()-COLUMN($AD$29),FALSE)*eurostat_totals[[#This Row],[2020 1]]</f>
        <v>52.069989515999993</v>
      </c>
      <c r="AQ322" s="120">
        <f ca="1">VLOOKUP(eurostat_totals[[#This Row],[energy carrier EUCalc]],$AE$11:$BI$24,COLUMN()-COLUMN($AD$29),FALSE)*eurostat_totals[[#This Row],[2020 1]]</f>
        <v>49.329463751999995</v>
      </c>
      <c r="AR322" s="117">
        <f ca="1">VLOOKUP(eurostat_totals[[#This Row],[energy carrier EUCalc]],$AE$11:$BI$24,COLUMN()-COLUMN($AD$29),FALSE)*eurostat_totals[[#This Row],[2020 1]]</f>
        <v>46.588937987999991</v>
      </c>
      <c r="AS322" s="117">
        <f ca="1">VLOOKUP(eurostat_totals[[#This Row],[energy carrier EUCalc]],$AE$11:$BI$24,COLUMN()-COLUMN($AD$29),FALSE)*eurostat_totals[[#This Row],[2020 1]]</f>
        <v>43.848412223999993</v>
      </c>
      <c r="AT322" s="117">
        <f ca="1">VLOOKUP(eurostat_totals[[#This Row],[energy carrier EUCalc]],$AE$11:$BI$24,COLUMN()-COLUMN($AD$29),FALSE)*eurostat_totals[[#This Row],[2020 1]]</f>
        <v>41.107886459999996</v>
      </c>
      <c r="AU322" s="117">
        <f ca="1">VLOOKUP(eurostat_totals[[#This Row],[energy carrier EUCalc]],$AE$11:$BI$24,COLUMN()-COLUMN($AD$29),FALSE)*eurostat_totals[[#This Row],[2020 1]]</f>
        <v>10.962103055999997</v>
      </c>
      <c r="AV322" s="117">
        <f>VLOOKUP(eurostat_totals[[#This Row],[energy carrier EUCalc]],$AE$11:$BI$24,COLUMN()-COLUMN($AD$29),FALSE)*eurostat_totals[[#This Row],[2020 1]]</f>
        <v>54.810515279999997</v>
      </c>
      <c r="AW322" s="117">
        <f ca="1">VLOOKUP(eurostat_totals[[#This Row],[energy carrier EUCalc]],$AE$11:$BI$24,COLUMN()-COLUMN($AD$29),FALSE)*eurostat_totals[[#This Row],[2020 1]]</f>
        <v>52.069989515999993</v>
      </c>
      <c r="AX322" s="117">
        <f ca="1">VLOOKUP(eurostat_totals[[#This Row],[energy carrier EUCalc]],$AE$11:$BI$24,COLUMN()-COLUMN($AD$29),FALSE)*eurostat_totals[[#This Row],[2020 1]]</f>
        <v>49.329463751999995</v>
      </c>
      <c r="AY322" s="117">
        <f ca="1">VLOOKUP(eurostat_totals[[#This Row],[energy carrier EUCalc]],$AE$11:$BI$24,COLUMN()-COLUMN($AD$29),FALSE)*eurostat_totals[[#This Row],[2020 1]]</f>
        <v>46.588937987999991</v>
      </c>
      <c r="AZ322" s="117">
        <f ca="1">VLOOKUP(eurostat_totals[[#This Row],[energy carrier EUCalc]],$AE$11:$BI$24,COLUMN()-COLUMN($AD$29),FALSE)*eurostat_totals[[#This Row],[2020 1]]</f>
        <v>43.848412223999993</v>
      </c>
      <c r="BA322" s="117">
        <f ca="1">VLOOKUP(eurostat_totals[[#This Row],[energy carrier EUCalc]],$AE$11:$BI$24,COLUMN()-COLUMN($AD$29),FALSE)*eurostat_totals[[#This Row],[2020 1]]</f>
        <v>41.107886459999996</v>
      </c>
      <c r="BB322" s="117">
        <f ca="1">VLOOKUP(eurostat_totals[[#This Row],[energy carrier EUCalc]],$AE$11:$BI$24,COLUMN()-COLUMN($AD$29),FALSE)*eurostat_totals[[#This Row],[2020 1]]</f>
        <v>5.4810515279999983</v>
      </c>
      <c r="BC322" s="117">
        <f>VLOOKUP(eurostat_totals[[#This Row],[energy carrier EUCalc]],$AE$11:$BI$24,COLUMN()-COLUMN($AD$29),FALSE)*eurostat_totals[[#This Row],[2020 1]]</f>
        <v>54.810515279999997</v>
      </c>
      <c r="BD322" s="117">
        <f ca="1">VLOOKUP(eurostat_totals[[#This Row],[energy carrier EUCalc]],$AE$11:$BI$24,COLUMN()-COLUMN($AD$29),FALSE)*eurostat_totals[[#This Row],[2020 1]]</f>
        <v>52.069989515999993</v>
      </c>
      <c r="BE322" s="117">
        <f ca="1">VLOOKUP(eurostat_totals[[#This Row],[energy carrier EUCalc]],$AE$11:$BI$24,COLUMN()-COLUMN($AD$29),FALSE)*eurostat_totals[[#This Row],[2020 1]]</f>
        <v>49.329463751999995</v>
      </c>
      <c r="BF322" s="117">
        <f ca="1">VLOOKUP(eurostat_totals[[#This Row],[energy carrier EUCalc]],$AE$11:$BI$24,COLUMN()-COLUMN($AD$29),FALSE)*eurostat_totals[[#This Row],[2020 1]]</f>
        <v>46.588937987999991</v>
      </c>
      <c r="BG322" s="117">
        <f ca="1">VLOOKUP(eurostat_totals[[#This Row],[energy carrier EUCalc]],$AE$11:$BI$24,COLUMN()-COLUMN($AD$29),FALSE)*eurostat_totals[[#This Row],[2020 1]]</f>
        <v>43.848412223999993</v>
      </c>
      <c r="BH322" s="117">
        <f ca="1">VLOOKUP(eurostat_totals[[#This Row],[energy carrier EUCalc]],$AE$11:$BI$24,COLUMN()-COLUMN($AD$29),FALSE)*eurostat_totals[[#This Row],[2020 1]]</f>
        <v>41.107886459999996</v>
      </c>
      <c r="BI322" s="117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117" t="str">
        <f t="shared" si="133"/>
        <v>liquid-ff-heatingoilIreland</v>
      </c>
      <c r="B323" s="6" t="s">
        <v>34</v>
      </c>
      <c r="C323" t="s">
        <v>18</v>
      </c>
      <c r="D323" s="120">
        <v>4870.1202946642888</v>
      </c>
      <c r="E323" s="120">
        <v>5260.5446930112967</v>
      </c>
      <c r="F323" s="120">
        <v>5004.4458989976119</v>
      </c>
      <c r="G323" s="120">
        <v>5325.2954625583707</v>
      </c>
      <c r="H323" s="120">
        <v>7354.750173586749</v>
      </c>
      <c r="I323" s="120">
        <v>9220.4524823228294</v>
      </c>
      <c r="J323" s="120">
        <v>10301.239996520439</v>
      </c>
      <c r="K323" s="120">
        <v>11132.682408039211</v>
      </c>
      <c r="L323" s="120">
        <v>12542.50070664198</v>
      </c>
      <c r="M323" s="120">
        <v>15230.233577164885</v>
      </c>
      <c r="N323" s="120">
        <v>14933.238523960299</v>
      </c>
      <c r="O323" s="120">
        <v>16823.706950902633</v>
      </c>
      <c r="P323" s="120">
        <v>16760.584310186387</v>
      </c>
      <c r="Q323" s="120">
        <v>17826.781407658837</v>
      </c>
      <c r="R323" s="120">
        <v>18880.51259822521</v>
      </c>
      <c r="S323" s="120">
        <v>19473.647432853413</v>
      </c>
      <c r="T323" s="120">
        <v>20648.952004956194</v>
      </c>
      <c r="U323" s="120">
        <v>19352.837741477819</v>
      </c>
      <c r="V323" s="120">
        <v>21656.422467026288</v>
      </c>
      <c r="W323" s="120">
        <v>21628.708119030402</v>
      </c>
      <c r="X323" s="120">
        <v>22788.126210229442</v>
      </c>
      <c r="Y323" s="120">
        <v>16082.26945731426</v>
      </c>
      <c r="Z323" s="120">
        <v>15228.562534427749</v>
      </c>
      <c r="AA323" s="120">
        <v>15502.876966179392</v>
      </c>
      <c r="AB323" s="120">
        <v>14499.292454615981</v>
      </c>
      <c r="AC323" s="120">
        <v>16371.159648298668</v>
      </c>
      <c r="AD323" s="120">
        <v>16559.367149962687</v>
      </c>
      <c r="AE323" s="120">
        <v>15864.695412986915</v>
      </c>
      <c r="AF323" s="120">
        <f t="shared" si="130"/>
        <v>15991.921988698748</v>
      </c>
      <c r="AG323" s="120">
        <f t="shared" si="131"/>
        <v>16089.73099320262</v>
      </c>
      <c r="AH323" s="120">
        <f t="shared" si="132"/>
        <v>16407.818700919946</v>
      </c>
      <c r="AI323" s="120">
        <f ca="1">VLOOKUP(eurostat_totals[[#This Row],[energy carrier EUCalc]],$AE$11:$BI$24,COLUMN()-COLUMN($AD$29),FALSE)*eurostat_totals[[#This Row],[2020 1]]</f>
        <v>15587.427765873948</v>
      </c>
      <c r="AJ323" s="120">
        <f ca="1">VLOOKUP(eurostat_totals[[#This Row],[energy carrier EUCalc]],$AE$11:$BI$24,COLUMN()-COLUMN($AD$29),FALSE)*eurostat_totals[[#This Row],[2020 1]]</f>
        <v>14767.03683082795</v>
      </c>
      <c r="AK323" s="120">
        <f ca="1">VLOOKUP(eurostat_totals[[#This Row],[energy carrier EUCalc]],$AE$11:$BI$24,COLUMN()-COLUMN($AD$29),FALSE)*eurostat_totals[[#This Row],[2020 1]]</f>
        <v>13946.645895781952</v>
      </c>
      <c r="AL323" s="120">
        <f ca="1">VLOOKUP(eurostat_totals[[#This Row],[energy carrier EUCalc]],$AE$11:$BI$24,COLUMN()-COLUMN($AD$29),FALSE)*eurostat_totals[[#This Row],[2020 1]]</f>
        <v>13126.254960735956</v>
      </c>
      <c r="AM323" s="120">
        <f ca="1">VLOOKUP(eurostat_totals[[#This Row],[energy carrier EUCalc]],$AE$11:$BI$24,COLUMN()-COLUMN($AD$29),FALSE)*eurostat_totals[[#This Row],[2020 1]]</f>
        <v>12305.86402568996</v>
      </c>
      <c r="AN323" s="120">
        <f ca="1">VLOOKUP(eurostat_totals[[#This Row],[energy carrier EUCalc]],$AE$11:$BI$24,COLUMN()-COLUMN($AD$29),FALSE)*eurostat_totals[[#This Row],[2020 1]]</f>
        <v>11485.473090643962</v>
      </c>
      <c r="AO323" s="120">
        <f>VLOOKUP(eurostat_totals[[#This Row],[energy carrier EUCalc]],$AE$11:$BI$24,COLUMN()-COLUMN($AD$29),FALSE)*eurostat_totals[[#This Row],[2020 1]]</f>
        <v>16407.818700919946</v>
      </c>
      <c r="AP323" s="120">
        <f ca="1">VLOOKUP(eurostat_totals[[#This Row],[energy carrier EUCalc]],$AE$11:$BI$24,COLUMN()-COLUMN($AD$29),FALSE)*eurostat_totals[[#This Row],[2020 1]]</f>
        <v>15587.427765873948</v>
      </c>
      <c r="AQ323" s="120">
        <f ca="1">VLOOKUP(eurostat_totals[[#This Row],[energy carrier EUCalc]],$AE$11:$BI$24,COLUMN()-COLUMN($AD$29),FALSE)*eurostat_totals[[#This Row],[2020 1]]</f>
        <v>14767.03683082795</v>
      </c>
      <c r="AR323" s="117">
        <f ca="1">VLOOKUP(eurostat_totals[[#This Row],[energy carrier EUCalc]],$AE$11:$BI$24,COLUMN()-COLUMN($AD$29),FALSE)*eurostat_totals[[#This Row],[2020 1]]</f>
        <v>13946.645895781952</v>
      </c>
      <c r="AS323" s="117">
        <f ca="1">VLOOKUP(eurostat_totals[[#This Row],[energy carrier EUCalc]],$AE$11:$BI$24,COLUMN()-COLUMN($AD$29),FALSE)*eurostat_totals[[#This Row],[2020 1]]</f>
        <v>13126.254960735956</v>
      </c>
      <c r="AT323" s="117">
        <f ca="1">VLOOKUP(eurostat_totals[[#This Row],[energy carrier EUCalc]],$AE$11:$BI$24,COLUMN()-COLUMN($AD$29),FALSE)*eurostat_totals[[#This Row],[2020 1]]</f>
        <v>12305.86402568996</v>
      </c>
      <c r="AU323" s="117">
        <f ca="1">VLOOKUP(eurostat_totals[[#This Row],[energy carrier EUCalc]],$AE$11:$BI$24,COLUMN()-COLUMN($AD$29),FALSE)*eurostat_totals[[#This Row],[2020 1]]</f>
        <v>3281.5637401839886</v>
      </c>
      <c r="AV323" s="117">
        <f>VLOOKUP(eurostat_totals[[#This Row],[energy carrier EUCalc]],$AE$11:$BI$24,COLUMN()-COLUMN($AD$29),FALSE)*eurostat_totals[[#This Row],[2020 1]]</f>
        <v>16407.818700919946</v>
      </c>
      <c r="AW323" s="117">
        <f ca="1">VLOOKUP(eurostat_totals[[#This Row],[energy carrier EUCalc]],$AE$11:$BI$24,COLUMN()-COLUMN($AD$29),FALSE)*eurostat_totals[[#This Row],[2020 1]]</f>
        <v>15587.427765873948</v>
      </c>
      <c r="AX323" s="117">
        <f ca="1">VLOOKUP(eurostat_totals[[#This Row],[energy carrier EUCalc]],$AE$11:$BI$24,COLUMN()-COLUMN($AD$29),FALSE)*eurostat_totals[[#This Row],[2020 1]]</f>
        <v>14767.03683082795</v>
      </c>
      <c r="AY323" s="117">
        <f ca="1">VLOOKUP(eurostat_totals[[#This Row],[energy carrier EUCalc]],$AE$11:$BI$24,COLUMN()-COLUMN($AD$29),FALSE)*eurostat_totals[[#This Row],[2020 1]]</f>
        <v>13946.645895781952</v>
      </c>
      <c r="AZ323" s="117">
        <f ca="1">VLOOKUP(eurostat_totals[[#This Row],[energy carrier EUCalc]],$AE$11:$BI$24,COLUMN()-COLUMN($AD$29),FALSE)*eurostat_totals[[#This Row],[2020 1]]</f>
        <v>13126.254960735956</v>
      </c>
      <c r="BA323" s="117">
        <f ca="1">VLOOKUP(eurostat_totals[[#This Row],[energy carrier EUCalc]],$AE$11:$BI$24,COLUMN()-COLUMN($AD$29),FALSE)*eurostat_totals[[#This Row],[2020 1]]</f>
        <v>12305.86402568996</v>
      </c>
      <c r="BB323" s="117">
        <f ca="1">VLOOKUP(eurostat_totals[[#This Row],[energy carrier EUCalc]],$AE$11:$BI$24,COLUMN()-COLUMN($AD$29),FALSE)*eurostat_totals[[#This Row],[2020 1]]</f>
        <v>1640.7818700919943</v>
      </c>
      <c r="BC323" s="117">
        <f>VLOOKUP(eurostat_totals[[#This Row],[energy carrier EUCalc]],$AE$11:$BI$24,COLUMN()-COLUMN($AD$29),FALSE)*eurostat_totals[[#This Row],[2020 1]]</f>
        <v>16407.818700919946</v>
      </c>
      <c r="BD323" s="117">
        <f ca="1">VLOOKUP(eurostat_totals[[#This Row],[energy carrier EUCalc]],$AE$11:$BI$24,COLUMN()-COLUMN($AD$29),FALSE)*eurostat_totals[[#This Row],[2020 1]]</f>
        <v>15587.427765873948</v>
      </c>
      <c r="BE323" s="117">
        <f ca="1">VLOOKUP(eurostat_totals[[#This Row],[energy carrier EUCalc]],$AE$11:$BI$24,COLUMN()-COLUMN($AD$29),FALSE)*eurostat_totals[[#This Row],[2020 1]]</f>
        <v>14767.03683082795</v>
      </c>
      <c r="BF323" s="117">
        <f ca="1">VLOOKUP(eurostat_totals[[#This Row],[energy carrier EUCalc]],$AE$11:$BI$24,COLUMN()-COLUMN($AD$29),FALSE)*eurostat_totals[[#This Row],[2020 1]]</f>
        <v>13946.645895781952</v>
      </c>
      <c r="BG323" s="117">
        <f ca="1">VLOOKUP(eurostat_totals[[#This Row],[energy carrier EUCalc]],$AE$11:$BI$24,COLUMN()-COLUMN($AD$29),FALSE)*eurostat_totals[[#This Row],[2020 1]]</f>
        <v>13126.254960735956</v>
      </c>
      <c r="BH323" s="117">
        <f ca="1">VLOOKUP(eurostat_totals[[#This Row],[energy carrier EUCalc]],$AE$11:$BI$24,COLUMN()-COLUMN($AD$29),FALSE)*eurostat_totals[[#This Row],[2020 1]]</f>
        <v>12305.86402568996</v>
      </c>
      <c r="BI323" s="117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117" t="str">
        <f t="shared" si="133"/>
        <v>liquid-ff-heatingoilItaly</v>
      </c>
      <c r="B324" s="6" t="s">
        <v>34</v>
      </c>
      <c r="C324" t="s">
        <v>5</v>
      </c>
      <c r="D324" s="120">
        <v>92507.939070240245</v>
      </c>
      <c r="E324" s="120">
        <v>93625.442005950012</v>
      </c>
      <c r="F324" s="120">
        <v>82995.01684893608</v>
      </c>
      <c r="G324" s="120">
        <v>75320.80204383441</v>
      </c>
      <c r="H324" s="120">
        <v>58314.610078802063</v>
      </c>
      <c r="I324" s="120">
        <v>65918.715476529076</v>
      </c>
      <c r="J324" s="120">
        <v>64925.082537711445</v>
      </c>
      <c r="K324" s="120">
        <v>60854.810083336451</v>
      </c>
      <c r="L324" s="120">
        <v>62842.513355028539</v>
      </c>
      <c r="M324" s="120">
        <v>65030.348707386715</v>
      </c>
      <c r="N324" s="120">
        <v>58851.866058731088</v>
      </c>
      <c r="O324" s="120">
        <v>63030.914214299395</v>
      </c>
      <c r="P324" s="120">
        <v>56173.286977993972</v>
      </c>
      <c r="Q324" s="120">
        <v>50642.211857245034</v>
      </c>
      <c r="R324" s="120">
        <v>51438.460752442232</v>
      </c>
      <c r="S324" s="120">
        <v>51321.625777080408</v>
      </c>
      <c r="T324" s="120">
        <v>44350.535732006902</v>
      </c>
      <c r="U324" s="120">
        <v>36212.617797079969</v>
      </c>
      <c r="V324" s="120">
        <v>36585.747843861027</v>
      </c>
      <c r="W324" s="120">
        <v>35292.940057543688</v>
      </c>
      <c r="X324" s="120">
        <v>31335.396220491173</v>
      </c>
      <c r="Y324" s="120">
        <v>28160.520927780159</v>
      </c>
      <c r="Z324" s="120">
        <v>25977.727278543935</v>
      </c>
      <c r="AA324" s="120">
        <v>25109.020476596081</v>
      </c>
      <c r="AB324" s="120">
        <v>19711.154481962876</v>
      </c>
      <c r="AC324" s="120">
        <v>21677.498957673608</v>
      </c>
      <c r="AD324" s="120">
        <v>20910.721465143288</v>
      </c>
      <c r="AE324" s="120">
        <v>19066.745284114641</v>
      </c>
      <c r="AF324" s="120">
        <f t="shared" si="130"/>
        <v>17684.548885228782</v>
      </c>
      <c r="AG324" s="120">
        <f t="shared" si="131"/>
        <v>16199.654566955322</v>
      </c>
      <c r="AH324" s="120">
        <f t="shared" si="132"/>
        <v>15497.354583953811</v>
      </c>
      <c r="AI324" s="120">
        <f ca="1">VLOOKUP(eurostat_totals[[#This Row],[energy carrier EUCalc]],$AE$11:$BI$24,COLUMN()-COLUMN($AD$29),FALSE)*eurostat_totals[[#This Row],[2020 1]]</f>
        <v>14722.48685475612</v>
      </c>
      <c r="AJ324" s="120">
        <f ca="1">VLOOKUP(eurostat_totals[[#This Row],[energy carrier EUCalc]],$AE$11:$BI$24,COLUMN()-COLUMN($AD$29),FALSE)*eurostat_totals[[#This Row],[2020 1]]</f>
        <v>13947.619125558429</v>
      </c>
      <c r="AK324" s="120">
        <f ca="1">VLOOKUP(eurostat_totals[[#This Row],[energy carrier EUCalc]],$AE$11:$BI$24,COLUMN()-COLUMN($AD$29),FALSE)*eurostat_totals[[#This Row],[2020 1]]</f>
        <v>13172.751396360738</v>
      </c>
      <c r="AL324" s="120">
        <f ca="1">VLOOKUP(eurostat_totals[[#This Row],[energy carrier EUCalc]],$AE$11:$BI$24,COLUMN()-COLUMN($AD$29),FALSE)*eurostat_totals[[#This Row],[2020 1]]</f>
        <v>12397.883667163047</v>
      </c>
      <c r="AM324" s="120">
        <f ca="1">VLOOKUP(eurostat_totals[[#This Row],[energy carrier EUCalc]],$AE$11:$BI$24,COLUMN()-COLUMN($AD$29),FALSE)*eurostat_totals[[#This Row],[2020 1]]</f>
        <v>11623.015937965358</v>
      </c>
      <c r="AN324" s="120">
        <f ca="1">VLOOKUP(eurostat_totals[[#This Row],[energy carrier EUCalc]],$AE$11:$BI$24,COLUMN()-COLUMN($AD$29),FALSE)*eurostat_totals[[#This Row],[2020 1]]</f>
        <v>10848.148208767667</v>
      </c>
      <c r="AO324" s="120">
        <f>VLOOKUP(eurostat_totals[[#This Row],[energy carrier EUCalc]],$AE$11:$BI$24,COLUMN()-COLUMN($AD$29),FALSE)*eurostat_totals[[#This Row],[2020 1]]</f>
        <v>15497.354583953811</v>
      </c>
      <c r="AP324" s="120">
        <f ca="1">VLOOKUP(eurostat_totals[[#This Row],[energy carrier EUCalc]],$AE$11:$BI$24,COLUMN()-COLUMN($AD$29),FALSE)*eurostat_totals[[#This Row],[2020 1]]</f>
        <v>14722.48685475612</v>
      </c>
      <c r="AQ324" s="120">
        <f ca="1">VLOOKUP(eurostat_totals[[#This Row],[energy carrier EUCalc]],$AE$11:$BI$24,COLUMN()-COLUMN($AD$29),FALSE)*eurostat_totals[[#This Row],[2020 1]]</f>
        <v>13947.619125558429</v>
      </c>
      <c r="AR324" s="117">
        <f ca="1">VLOOKUP(eurostat_totals[[#This Row],[energy carrier EUCalc]],$AE$11:$BI$24,COLUMN()-COLUMN($AD$29),FALSE)*eurostat_totals[[#This Row],[2020 1]]</f>
        <v>13172.751396360738</v>
      </c>
      <c r="AS324" s="117">
        <f ca="1">VLOOKUP(eurostat_totals[[#This Row],[energy carrier EUCalc]],$AE$11:$BI$24,COLUMN()-COLUMN($AD$29),FALSE)*eurostat_totals[[#This Row],[2020 1]]</f>
        <v>12397.883667163047</v>
      </c>
      <c r="AT324" s="117">
        <f ca="1">VLOOKUP(eurostat_totals[[#This Row],[energy carrier EUCalc]],$AE$11:$BI$24,COLUMN()-COLUMN($AD$29),FALSE)*eurostat_totals[[#This Row],[2020 1]]</f>
        <v>11623.015937965358</v>
      </c>
      <c r="AU324" s="117">
        <f ca="1">VLOOKUP(eurostat_totals[[#This Row],[energy carrier EUCalc]],$AE$11:$BI$24,COLUMN()-COLUMN($AD$29),FALSE)*eurostat_totals[[#This Row],[2020 1]]</f>
        <v>3099.4709167907613</v>
      </c>
      <c r="AV324" s="117">
        <f>VLOOKUP(eurostat_totals[[#This Row],[energy carrier EUCalc]],$AE$11:$BI$24,COLUMN()-COLUMN($AD$29),FALSE)*eurostat_totals[[#This Row],[2020 1]]</f>
        <v>15497.354583953811</v>
      </c>
      <c r="AW324" s="117">
        <f ca="1">VLOOKUP(eurostat_totals[[#This Row],[energy carrier EUCalc]],$AE$11:$BI$24,COLUMN()-COLUMN($AD$29),FALSE)*eurostat_totals[[#This Row],[2020 1]]</f>
        <v>14722.48685475612</v>
      </c>
      <c r="AX324" s="117">
        <f ca="1">VLOOKUP(eurostat_totals[[#This Row],[energy carrier EUCalc]],$AE$11:$BI$24,COLUMN()-COLUMN($AD$29),FALSE)*eurostat_totals[[#This Row],[2020 1]]</f>
        <v>13947.619125558429</v>
      </c>
      <c r="AY324" s="117">
        <f ca="1">VLOOKUP(eurostat_totals[[#This Row],[energy carrier EUCalc]],$AE$11:$BI$24,COLUMN()-COLUMN($AD$29),FALSE)*eurostat_totals[[#This Row],[2020 1]]</f>
        <v>13172.751396360738</v>
      </c>
      <c r="AZ324" s="117">
        <f ca="1">VLOOKUP(eurostat_totals[[#This Row],[energy carrier EUCalc]],$AE$11:$BI$24,COLUMN()-COLUMN($AD$29),FALSE)*eurostat_totals[[#This Row],[2020 1]]</f>
        <v>12397.883667163047</v>
      </c>
      <c r="BA324" s="117">
        <f ca="1">VLOOKUP(eurostat_totals[[#This Row],[energy carrier EUCalc]],$AE$11:$BI$24,COLUMN()-COLUMN($AD$29),FALSE)*eurostat_totals[[#This Row],[2020 1]]</f>
        <v>11623.015937965358</v>
      </c>
      <c r="BB324" s="117">
        <f ca="1">VLOOKUP(eurostat_totals[[#This Row],[energy carrier EUCalc]],$AE$11:$BI$24,COLUMN()-COLUMN($AD$29),FALSE)*eurostat_totals[[#This Row],[2020 1]]</f>
        <v>1549.7354583953806</v>
      </c>
      <c r="BC324" s="117">
        <f>VLOOKUP(eurostat_totals[[#This Row],[energy carrier EUCalc]],$AE$11:$BI$24,COLUMN()-COLUMN($AD$29),FALSE)*eurostat_totals[[#This Row],[2020 1]]</f>
        <v>15497.354583953811</v>
      </c>
      <c r="BD324" s="117">
        <f ca="1">VLOOKUP(eurostat_totals[[#This Row],[energy carrier EUCalc]],$AE$11:$BI$24,COLUMN()-COLUMN($AD$29),FALSE)*eurostat_totals[[#This Row],[2020 1]]</f>
        <v>14722.48685475612</v>
      </c>
      <c r="BE324" s="117">
        <f ca="1">VLOOKUP(eurostat_totals[[#This Row],[energy carrier EUCalc]],$AE$11:$BI$24,COLUMN()-COLUMN($AD$29),FALSE)*eurostat_totals[[#This Row],[2020 1]]</f>
        <v>13947.619125558429</v>
      </c>
      <c r="BF324" s="117">
        <f ca="1">VLOOKUP(eurostat_totals[[#This Row],[energy carrier EUCalc]],$AE$11:$BI$24,COLUMN()-COLUMN($AD$29),FALSE)*eurostat_totals[[#This Row],[2020 1]]</f>
        <v>13172.751396360738</v>
      </c>
      <c r="BG324" s="117">
        <f ca="1">VLOOKUP(eurostat_totals[[#This Row],[energy carrier EUCalc]],$AE$11:$BI$24,COLUMN()-COLUMN($AD$29),FALSE)*eurostat_totals[[#This Row],[2020 1]]</f>
        <v>12397.883667163047</v>
      </c>
      <c r="BH324" s="117">
        <f ca="1">VLOOKUP(eurostat_totals[[#This Row],[energy carrier EUCalc]],$AE$11:$BI$24,COLUMN()-COLUMN($AD$29),FALSE)*eurostat_totals[[#This Row],[2020 1]]</f>
        <v>11623.015937965358</v>
      </c>
      <c r="BI324" s="117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117" t="str">
        <f t="shared" si="133"/>
        <v>liquid-ff-heatingoilLatvia</v>
      </c>
      <c r="B325" s="6" t="s">
        <v>34</v>
      </c>
      <c r="C325" t="s">
        <v>23</v>
      </c>
      <c r="D325" s="120">
        <v>1213.3257297778391</v>
      </c>
      <c r="E325" s="120">
        <v>1398.8473643617372</v>
      </c>
      <c r="F325" s="120">
        <v>1225.9379461640251</v>
      </c>
      <c r="G325" s="120">
        <v>984.82084805843931</v>
      </c>
      <c r="H325" s="120">
        <v>702.40891243034082</v>
      </c>
      <c r="I325" s="120">
        <v>340.7332652719619</v>
      </c>
      <c r="J325" s="120">
        <v>309.02981488829903</v>
      </c>
      <c r="K325" s="120">
        <v>331.15204927535927</v>
      </c>
      <c r="L325" s="120">
        <v>353.28445480466644</v>
      </c>
      <c r="M325" s="120">
        <v>341.47575865598736</v>
      </c>
      <c r="N325" s="120">
        <v>382.75025389400594</v>
      </c>
      <c r="O325" s="120">
        <v>384.32860312338823</v>
      </c>
      <c r="P325" s="120">
        <v>380.5913294781239</v>
      </c>
      <c r="Q325" s="120">
        <v>369.07167172285824</v>
      </c>
      <c r="R325" s="120">
        <v>376.16333968797215</v>
      </c>
      <c r="S325" s="120">
        <v>427.24479466774579</v>
      </c>
      <c r="T325" s="120">
        <v>443.01699083254545</v>
      </c>
      <c r="U325" s="120">
        <v>396.71282583001801</v>
      </c>
      <c r="V325" s="120">
        <v>382.09893470395269</v>
      </c>
      <c r="W325" s="120">
        <v>528.44848751790937</v>
      </c>
      <c r="X325" s="120">
        <v>572.69182312176133</v>
      </c>
      <c r="Y325" s="120">
        <v>567.40786719341679</v>
      </c>
      <c r="Z325" s="120">
        <v>572.52151775609593</v>
      </c>
      <c r="AA325" s="120">
        <v>559.17824077994419</v>
      </c>
      <c r="AB325" s="120">
        <v>578.06131461739176</v>
      </c>
      <c r="AC325" s="120">
        <v>501.37514809800587</v>
      </c>
      <c r="AD325" s="120">
        <v>520.09694102418769</v>
      </c>
      <c r="AE325" s="120">
        <v>558.0293224554124</v>
      </c>
      <c r="AF325" s="120">
        <f t="shared" si="130"/>
        <v>555.13088339527565</v>
      </c>
      <c r="AG325" s="120">
        <f t="shared" si="131"/>
        <v>554.32141191834194</v>
      </c>
      <c r="AH325" s="120">
        <f t="shared" si="132"/>
        <v>549.57343137853195</v>
      </c>
      <c r="AI325" s="120">
        <f ca="1">VLOOKUP(eurostat_totals[[#This Row],[energy carrier EUCalc]],$AE$11:$BI$24,COLUMN()-COLUMN($AD$29),FALSE)*eurostat_totals[[#This Row],[2020 1]]</f>
        <v>522.09475980960531</v>
      </c>
      <c r="AJ325" s="120">
        <f ca="1">VLOOKUP(eurostat_totals[[#This Row],[energy carrier EUCalc]],$AE$11:$BI$24,COLUMN()-COLUMN($AD$29),FALSE)*eurostat_totals[[#This Row],[2020 1]]</f>
        <v>494.61608824067872</v>
      </c>
      <c r="AK325" s="120">
        <f ca="1">VLOOKUP(eurostat_totals[[#This Row],[energy carrier EUCalc]],$AE$11:$BI$24,COLUMN()-COLUMN($AD$29),FALSE)*eurostat_totals[[#This Row],[2020 1]]</f>
        <v>467.13741667175208</v>
      </c>
      <c r="AL325" s="120">
        <f ca="1">VLOOKUP(eurostat_totals[[#This Row],[energy carrier EUCalc]],$AE$11:$BI$24,COLUMN()-COLUMN($AD$29),FALSE)*eurostat_totals[[#This Row],[2020 1]]</f>
        <v>439.65874510282555</v>
      </c>
      <c r="AM325" s="120">
        <f ca="1">VLOOKUP(eurostat_totals[[#This Row],[energy carrier EUCalc]],$AE$11:$BI$24,COLUMN()-COLUMN($AD$29),FALSE)*eurostat_totals[[#This Row],[2020 1]]</f>
        <v>412.18007353389896</v>
      </c>
      <c r="AN325" s="120">
        <f ca="1">VLOOKUP(eurostat_totals[[#This Row],[energy carrier EUCalc]],$AE$11:$BI$24,COLUMN()-COLUMN($AD$29),FALSE)*eurostat_totals[[#This Row],[2020 1]]</f>
        <v>384.70140196497232</v>
      </c>
      <c r="AO325" s="120">
        <f>VLOOKUP(eurostat_totals[[#This Row],[energy carrier EUCalc]],$AE$11:$BI$24,COLUMN()-COLUMN($AD$29),FALSE)*eurostat_totals[[#This Row],[2020 1]]</f>
        <v>549.57343137853195</v>
      </c>
      <c r="AP325" s="120">
        <f ca="1">VLOOKUP(eurostat_totals[[#This Row],[energy carrier EUCalc]],$AE$11:$BI$24,COLUMN()-COLUMN($AD$29),FALSE)*eurostat_totals[[#This Row],[2020 1]]</f>
        <v>522.09475980960531</v>
      </c>
      <c r="AQ325" s="120">
        <f ca="1">VLOOKUP(eurostat_totals[[#This Row],[energy carrier EUCalc]],$AE$11:$BI$24,COLUMN()-COLUMN($AD$29),FALSE)*eurostat_totals[[#This Row],[2020 1]]</f>
        <v>494.61608824067872</v>
      </c>
      <c r="AR325" s="117">
        <f ca="1">VLOOKUP(eurostat_totals[[#This Row],[energy carrier EUCalc]],$AE$11:$BI$24,COLUMN()-COLUMN($AD$29),FALSE)*eurostat_totals[[#This Row],[2020 1]]</f>
        <v>467.13741667175208</v>
      </c>
      <c r="AS325" s="117">
        <f ca="1">VLOOKUP(eurostat_totals[[#This Row],[energy carrier EUCalc]],$AE$11:$BI$24,COLUMN()-COLUMN($AD$29),FALSE)*eurostat_totals[[#This Row],[2020 1]]</f>
        <v>439.65874510282555</v>
      </c>
      <c r="AT325" s="117">
        <f ca="1">VLOOKUP(eurostat_totals[[#This Row],[energy carrier EUCalc]],$AE$11:$BI$24,COLUMN()-COLUMN($AD$29),FALSE)*eurostat_totals[[#This Row],[2020 1]]</f>
        <v>412.18007353389896</v>
      </c>
      <c r="AU325" s="117">
        <f ca="1">VLOOKUP(eurostat_totals[[#This Row],[energy carrier EUCalc]],$AE$11:$BI$24,COLUMN()-COLUMN($AD$29),FALSE)*eurostat_totals[[#This Row],[2020 1]]</f>
        <v>109.91468627570636</v>
      </c>
      <c r="AV325" s="117">
        <f>VLOOKUP(eurostat_totals[[#This Row],[energy carrier EUCalc]],$AE$11:$BI$24,COLUMN()-COLUMN($AD$29),FALSE)*eurostat_totals[[#This Row],[2020 1]]</f>
        <v>549.57343137853195</v>
      </c>
      <c r="AW325" s="117">
        <f ca="1">VLOOKUP(eurostat_totals[[#This Row],[energy carrier EUCalc]],$AE$11:$BI$24,COLUMN()-COLUMN($AD$29),FALSE)*eurostat_totals[[#This Row],[2020 1]]</f>
        <v>522.09475980960531</v>
      </c>
      <c r="AX325" s="117">
        <f ca="1">VLOOKUP(eurostat_totals[[#This Row],[energy carrier EUCalc]],$AE$11:$BI$24,COLUMN()-COLUMN($AD$29),FALSE)*eurostat_totals[[#This Row],[2020 1]]</f>
        <v>494.61608824067872</v>
      </c>
      <c r="AY325" s="117">
        <f ca="1">VLOOKUP(eurostat_totals[[#This Row],[energy carrier EUCalc]],$AE$11:$BI$24,COLUMN()-COLUMN($AD$29),FALSE)*eurostat_totals[[#This Row],[2020 1]]</f>
        <v>467.13741667175208</v>
      </c>
      <c r="AZ325" s="117">
        <f ca="1">VLOOKUP(eurostat_totals[[#This Row],[energy carrier EUCalc]],$AE$11:$BI$24,COLUMN()-COLUMN($AD$29),FALSE)*eurostat_totals[[#This Row],[2020 1]]</f>
        <v>439.65874510282555</v>
      </c>
      <c r="BA325" s="117">
        <f ca="1">VLOOKUP(eurostat_totals[[#This Row],[energy carrier EUCalc]],$AE$11:$BI$24,COLUMN()-COLUMN($AD$29),FALSE)*eurostat_totals[[#This Row],[2020 1]]</f>
        <v>412.18007353389896</v>
      </c>
      <c r="BB325" s="117">
        <f ca="1">VLOOKUP(eurostat_totals[[#This Row],[energy carrier EUCalc]],$AE$11:$BI$24,COLUMN()-COLUMN($AD$29),FALSE)*eurostat_totals[[#This Row],[2020 1]]</f>
        <v>54.957343137853179</v>
      </c>
      <c r="BC325" s="117">
        <f>VLOOKUP(eurostat_totals[[#This Row],[energy carrier EUCalc]],$AE$11:$BI$24,COLUMN()-COLUMN($AD$29),FALSE)*eurostat_totals[[#This Row],[2020 1]]</f>
        <v>549.57343137853195</v>
      </c>
      <c r="BD325" s="117">
        <f ca="1">VLOOKUP(eurostat_totals[[#This Row],[energy carrier EUCalc]],$AE$11:$BI$24,COLUMN()-COLUMN($AD$29),FALSE)*eurostat_totals[[#This Row],[2020 1]]</f>
        <v>522.09475980960531</v>
      </c>
      <c r="BE325" s="117">
        <f ca="1">VLOOKUP(eurostat_totals[[#This Row],[energy carrier EUCalc]],$AE$11:$BI$24,COLUMN()-COLUMN($AD$29),FALSE)*eurostat_totals[[#This Row],[2020 1]]</f>
        <v>494.61608824067872</v>
      </c>
      <c r="BF325" s="117">
        <f ca="1">VLOOKUP(eurostat_totals[[#This Row],[energy carrier EUCalc]],$AE$11:$BI$24,COLUMN()-COLUMN($AD$29),FALSE)*eurostat_totals[[#This Row],[2020 1]]</f>
        <v>467.13741667175208</v>
      </c>
      <c r="BG325" s="117">
        <f ca="1">VLOOKUP(eurostat_totals[[#This Row],[energy carrier EUCalc]],$AE$11:$BI$24,COLUMN()-COLUMN($AD$29),FALSE)*eurostat_totals[[#This Row],[2020 1]]</f>
        <v>439.65874510282555</v>
      </c>
      <c r="BH325" s="117">
        <f ca="1">VLOOKUP(eurostat_totals[[#This Row],[energy carrier EUCalc]],$AE$11:$BI$24,COLUMN()-COLUMN($AD$29),FALSE)*eurostat_totals[[#This Row],[2020 1]]</f>
        <v>412.18007353389896</v>
      </c>
      <c r="BI325" s="117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117" t="str">
        <f t="shared" si="133"/>
        <v>liquid-ff-heatingoilLithuania</v>
      </c>
      <c r="B326" s="6" t="s">
        <v>34</v>
      </c>
      <c r="C326" t="s">
        <v>24</v>
      </c>
      <c r="D326" s="120">
        <v>0</v>
      </c>
      <c r="E326" s="120">
        <v>0</v>
      </c>
      <c r="F326" s="120">
        <v>0</v>
      </c>
      <c r="G326" s="120">
        <v>0</v>
      </c>
      <c r="H326" s="120">
        <v>0</v>
      </c>
      <c r="I326" s="120">
        <v>0</v>
      </c>
      <c r="J326" s="120">
        <v>0</v>
      </c>
      <c r="K326" s="120">
        <v>0</v>
      </c>
      <c r="L326" s="120">
        <v>0</v>
      </c>
      <c r="M326" s="120">
        <v>0</v>
      </c>
      <c r="N326" s="120">
        <v>0</v>
      </c>
      <c r="O326" s="120">
        <v>0</v>
      </c>
      <c r="P326" s="120">
        <v>0</v>
      </c>
      <c r="Q326" s="120">
        <v>0</v>
      </c>
      <c r="R326" s="120">
        <v>0</v>
      </c>
      <c r="S326" s="120">
        <v>639.35287051720388</v>
      </c>
      <c r="T326" s="120">
        <v>561.95019588243088</v>
      </c>
      <c r="U326" s="120">
        <v>389.09116944699798</v>
      </c>
      <c r="V326" s="120">
        <v>386.80168475428047</v>
      </c>
      <c r="W326" s="120">
        <v>393.24686568524737</v>
      </c>
      <c r="X326" s="120">
        <v>460.17887020487575</v>
      </c>
      <c r="Y326" s="120">
        <v>503.96886970949168</v>
      </c>
      <c r="Z326" s="120">
        <v>562.3852663334261</v>
      </c>
      <c r="AA326" s="120">
        <v>464.02245554575961</v>
      </c>
      <c r="AB326" s="120">
        <v>436.45843157158589</v>
      </c>
      <c r="AC326" s="120">
        <v>378.00374885422832</v>
      </c>
      <c r="AD326" s="120">
        <v>445.50507841345001</v>
      </c>
      <c r="AE326" s="120">
        <v>510.52039241250861</v>
      </c>
      <c r="AF326" s="120">
        <f t="shared" si="130"/>
        <v>500.14741762832512</v>
      </c>
      <c r="AG326" s="120">
        <f t="shared" si="131"/>
        <v>507.3724100448382</v>
      </c>
      <c r="AH326" s="120">
        <f t="shared" si="132"/>
        <v>521.55520573948866</v>
      </c>
      <c r="AI326" s="120">
        <f ca="1">VLOOKUP(eurostat_totals[[#This Row],[energy carrier EUCalc]],$AE$11:$BI$24,COLUMN()-COLUMN($AD$29),FALSE)*eurostat_totals[[#This Row],[2020 1]]</f>
        <v>495.47744545251419</v>
      </c>
      <c r="AJ326" s="120">
        <f ca="1">VLOOKUP(eurostat_totals[[#This Row],[energy carrier EUCalc]],$AE$11:$BI$24,COLUMN()-COLUMN($AD$29),FALSE)*eurostat_totals[[#This Row],[2020 1]]</f>
        <v>469.39968516553972</v>
      </c>
      <c r="AK326" s="120">
        <f ca="1">VLOOKUP(eurostat_totals[[#This Row],[energy carrier EUCalc]],$AE$11:$BI$24,COLUMN()-COLUMN($AD$29),FALSE)*eurostat_totals[[#This Row],[2020 1]]</f>
        <v>443.32192487856531</v>
      </c>
      <c r="AL326" s="120">
        <f ca="1">VLOOKUP(eurostat_totals[[#This Row],[energy carrier EUCalc]],$AE$11:$BI$24,COLUMN()-COLUMN($AD$29),FALSE)*eurostat_totals[[#This Row],[2020 1]]</f>
        <v>417.2441645915909</v>
      </c>
      <c r="AM326" s="120">
        <f ca="1">VLOOKUP(eurostat_totals[[#This Row],[energy carrier EUCalc]],$AE$11:$BI$24,COLUMN()-COLUMN($AD$29),FALSE)*eurostat_totals[[#This Row],[2020 1]]</f>
        <v>391.16640430461649</v>
      </c>
      <c r="AN326" s="120">
        <f ca="1">VLOOKUP(eurostat_totals[[#This Row],[energy carrier EUCalc]],$AE$11:$BI$24,COLUMN()-COLUMN($AD$29),FALSE)*eurostat_totals[[#This Row],[2020 1]]</f>
        <v>365.08864401764203</v>
      </c>
      <c r="AO326" s="120">
        <f>VLOOKUP(eurostat_totals[[#This Row],[energy carrier EUCalc]],$AE$11:$BI$24,COLUMN()-COLUMN($AD$29),FALSE)*eurostat_totals[[#This Row],[2020 1]]</f>
        <v>521.55520573948866</v>
      </c>
      <c r="AP326" s="120">
        <f ca="1">VLOOKUP(eurostat_totals[[#This Row],[energy carrier EUCalc]],$AE$11:$BI$24,COLUMN()-COLUMN($AD$29),FALSE)*eurostat_totals[[#This Row],[2020 1]]</f>
        <v>495.47744545251419</v>
      </c>
      <c r="AQ326" s="120">
        <f ca="1">VLOOKUP(eurostat_totals[[#This Row],[energy carrier EUCalc]],$AE$11:$BI$24,COLUMN()-COLUMN($AD$29),FALSE)*eurostat_totals[[#This Row],[2020 1]]</f>
        <v>469.39968516553972</v>
      </c>
      <c r="AR326" s="117">
        <f ca="1">VLOOKUP(eurostat_totals[[#This Row],[energy carrier EUCalc]],$AE$11:$BI$24,COLUMN()-COLUMN($AD$29),FALSE)*eurostat_totals[[#This Row],[2020 1]]</f>
        <v>443.32192487856531</v>
      </c>
      <c r="AS326" s="117">
        <f ca="1">VLOOKUP(eurostat_totals[[#This Row],[energy carrier EUCalc]],$AE$11:$BI$24,COLUMN()-COLUMN($AD$29),FALSE)*eurostat_totals[[#This Row],[2020 1]]</f>
        <v>417.2441645915909</v>
      </c>
      <c r="AT326" s="117">
        <f ca="1">VLOOKUP(eurostat_totals[[#This Row],[energy carrier EUCalc]],$AE$11:$BI$24,COLUMN()-COLUMN($AD$29),FALSE)*eurostat_totals[[#This Row],[2020 1]]</f>
        <v>391.16640430461649</v>
      </c>
      <c r="AU326" s="117">
        <f ca="1">VLOOKUP(eurostat_totals[[#This Row],[energy carrier EUCalc]],$AE$11:$BI$24,COLUMN()-COLUMN($AD$29),FALSE)*eurostat_totals[[#This Row],[2020 1]]</f>
        <v>104.31104114789771</v>
      </c>
      <c r="AV326" s="117">
        <f>VLOOKUP(eurostat_totals[[#This Row],[energy carrier EUCalc]],$AE$11:$BI$24,COLUMN()-COLUMN($AD$29),FALSE)*eurostat_totals[[#This Row],[2020 1]]</f>
        <v>521.55520573948866</v>
      </c>
      <c r="AW326" s="117">
        <f ca="1">VLOOKUP(eurostat_totals[[#This Row],[energy carrier EUCalc]],$AE$11:$BI$24,COLUMN()-COLUMN($AD$29),FALSE)*eurostat_totals[[#This Row],[2020 1]]</f>
        <v>495.47744545251419</v>
      </c>
      <c r="AX326" s="117">
        <f ca="1">VLOOKUP(eurostat_totals[[#This Row],[energy carrier EUCalc]],$AE$11:$BI$24,COLUMN()-COLUMN($AD$29),FALSE)*eurostat_totals[[#This Row],[2020 1]]</f>
        <v>469.39968516553972</v>
      </c>
      <c r="AY326" s="117">
        <f ca="1">VLOOKUP(eurostat_totals[[#This Row],[energy carrier EUCalc]],$AE$11:$BI$24,COLUMN()-COLUMN($AD$29),FALSE)*eurostat_totals[[#This Row],[2020 1]]</f>
        <v>443.32192487856531</v>
      </c>
      <c r="AZ326" s="117">
        <f ca="1">VLOOKUP(eurostat_totals[[#This Row],[energy carrier EUCalc]],$AE$11:$BI$24,COLUMN()-COLUMN($AD$29),FALSE)*eurostat_totals[[#This Row],[2020 1]]</f>
        <v>417.2441645915909</v>
      </c>
      <c r="BA326" s="117">
        <f ca="1">VLOOKUP(eurostat_totals[[#This Row],[energy carrier EUCalc]],$AE$11:$BI$24,COLUMN()-COLUMN($AD$29),FALSE)*eurostat_totals[[#This Row],[2020 1]]</f>
        <v>391.16640430461649</v>
      </c>
      <c r="BB326" s="117">
        <f ca="1">VLOOKUP(eurostat_totals[[#This Row],[energy carrier EUCalc]],$AE$11:$BI$24,COLUMN()-COLUMN($AD$29),FALSE)*eurostat_totals[[#This Row],[2020 1]]</f>
        <v>52.155520573948856</v>
      </c>
      <c r="BC326" s="117">
        <f>VLOOKUP(eurostat_totals[[#This Row],[energy carrier EUCalc]],$AE$11:$BI$24,COLUMN()-COLUMN($AD$29),FALSE)*eurostat_totals[[#This Row],[2020 1]]</f>
        <v>521.55520573948866</v>
      </c>
      <c r="BD326" s="117">
        <f ca="1">VLOOKUP(eurostat_totals[[#This Row],[energy carrier EUCalc]],$AE$11:$BI$24,COLUMN()-COLUMN($AD$29),FALSE)*eurostat_totals[[#This Row],[2020 1]]</f>
        <v>495.47744545251419</v>
      </c>
      <c r="BE326" s="117">
        <f ca="1">VLOOKUP(eurostat_totals[[#This Row],[energy carrier EUCalc]],$AE$11:$BI$24,COLUMN()-COLUMN($AD$29),FALSE)*eurostat_totals[[#This Row],[2020 1]]</f>
        <v>469.39968516553972</v>
      </c>
      <c r="BF326" s="117">
        <f ca="1">VLOOKUP(eurostat_totals[[#This Row],[energy carrier EUCalc]],$AE$11:$BI$24,COLUMN()-COLUMN($AD$29),FALSE)*eurostat_totals[[#This Row],[2020 1]]</f>
        <v>443.32192487856531</v>
      </c>
      <c r="BG326" s="117">
        <f ca="1">VLOOKUP(eurostat_totals[[#This Row],[energy carrier EUCalc]],$AE$11:$BI$24,COLUMN()-COLUMN($AD$29),FALSE)*eurostat_totals[[#This Row],[2020 1]]</f>
        <v>417.2441645915909</v>
      </c>
      <c r="BH326" s="117">
        <f ca="1">VLOOKUP(eurostat_totals[[#This Row],[energy carrier EUCalc]],$AE$11:$BI$24,COLUMN()-COLUMN($AD$29),FALSE)*eurostat_totals[[#This Row],[2020 1]]</f>
        <v>391.16640430461649</v>
      </c>
      <c r="BI326" s="117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117" t="str">
        <f t="shared" si="133"/>
        <v>liquid-ff-heatingoilLuxembourg</v>
      </c>
      <c r="B327" s="6" t="s">
        <v>34</v>
      </c>
      <c r="C327" t="s">
        <v>27</v>
      </c>
      <c r="D327" s="120">
        <v>3206.4492466027773</v>
      </c>
      <c r="E327" s="120">
        <v>3959.8746613718426</v>
      </c>
      <c r="F327" s="120">
        <v>3540.1087700906492</v>
      </c>
      <c r="G327" s="120">
        <v>3421.492422340868</v>
      </c>
      <c r="H327" s="120">
        <v>3269.9206071441963</v>
      </c>
      <c r="I327" s="120">
        <v>3183.8142393508742</v>
      </c>
      <c r="J327" s="120">
        <v>3486.0668947633544</v>
      </c>
      <c r="K327" s="120">
        <v>3462.7636562758044</v>
      </c>
      <c r="L327" s="120">
        <v>3570.3913125949521</v>
      </c>
      <c r="M327" s="120">
        <v>3029.5588923666064</v>
      </c>
      <c r="N327" s="120">
        <v>2415.2846772871926</v>
      </c>
      <c r="O327" s="120">
        <v>2619.5917028289996</v>
      </c>
      <c r="P327" s="120">
        <v>2369.0673293910745</v>
      </c>
      <c r="Q327" s="120">
        <v>2412.9272828813059</v>
      </c>
      <c r="R327" s="120">
        <v>2573.8916414436185</v>
      </c>
      <c r="S327" s="120">
        <v>2482.5807578170857</v>
      </c>
      <c r="T327" s="120">
        <v>2540.9153369000151</v>
      </c>
      <c r="U327" s="120">
        <v>2391.9882018632666</v>
      </c>
      <c r="V327" s="120">
        <v>2405.5638635310961</v>
      </c>
      <c r="W327" s="120">
        <v>2365.590574346405</v>
      </c>
      <c r="X327" s="120">
        <v>2022.9444888295156</v>
      </c>
      <c r="Y327" s="120">
        <v>1778.8573822945405</v>
      </c>
      <c r="Z327" s="120">
        <v>2000.290397815982</v>
      </c>
      <c r="AA327" s="120">
        <v>1883.5270645029796</v>
      </c>
      <c r="AB327" s="120">
        <v>1590.7895297448581</v>
      </c>
      <c r="AC327" s="120">
        <v>1849.8782129596759</v>
      </c>
      <c r="AD327" s="120">
        <v>1844.6829535506286</v>
      </c>
      <c r="AE327" s="120">
        <v>1797.3297842890865</v>
      </c>
      <c r="AF327" s="120">
        <f t="shared" si="130"/>
        <v>1756.7376615837074</v>
      </c>
      <c r="AG327" s="120">
        <f t="shared" si="131"/>
        <v>1731.379780999853</v>
      </c>
      <c r="AH327" s="120">
        <f t="shared" si="132"/>
        <v>1759.497831250852</v>
      </c>
      <c r="AI327" s="120">
        <f ca="1">VLOOKUP(eurostat_totals[[#This Row],[energy carrier EUCalc]],$AE$11:$BI$24,COLUMN()-COLUMN($AD$29),FALSE)*eurostat_totals[[#This Row],[2020 1]]</f>
        <v>1671.5229396883092</v>
      </c>
      <c r="AJ327" s="120">
        <f ca="1">VLOOKUP(eurostat_totals[[#This Row],[energy carrier EUCalc]],$AE$11:$BI$24,COLUMN()-COLUMN($AD$29),FALSE)*eurostat_totals[[#This Row],[2020 1]]</f>
        <v>1583.5480481257666</v>
      </c>
      <c r="AK327" s="120">
        <f ca="1">VLOOKUP(eurostat_totals[[#This Row],[energy carrier EUCalc]],$AE$11:$BI$24,COLUMN()-COLUMN($AD$29),FALSE)*eurostat_totals[[#This Row],[2020 1]]</f>
        <v>1495.5731565632238</v>
      </c>
      <c r="AL327" s="120">
        <f ca="1">VLOOKUP(eurostat_totals[[#This Row],[energy carrier EUCalc]],$AE$11:$BI$24,COLUMN()-COLUMN($AD$29),FALSE)*eurostat_totals[[#This Row],[2020 1]]</f>
        <v>1407.5982650006815</v>
      </c>
      <c r="AM327" s="120">
        <f ca="1">VLOOKUP(eurostat_totals[[#This Row],[energy carrier EUCalc]],$AE$11:$BI$24,COLUMN()-COLUMN($AD$29),FALSE)*eurostat_totals[[#This Row],[2020 1]]</f>
        <v>1319.623373438139</v>
      </c>
      <c r="AN327" s="120">
        <f ca="1">VLOOKUP(eurostat_totals[[#This Row],[energy carrier EUCalc]],$AE$11:$BI$24,COLUMN()-COLUMN($AD$29),FALSE)*eurostat_totals[[#This Row],[2020 1]]</f>
        <v>1231.6484818755962</v>
      </c>
      <c r="AO327" s="120">
        <f>VLOOKUP(eurostat_totals[[#This Row],[energy carrier EUCalc]],$AE$11:$BI$24,COLUMN()-COLUMN($AD$29),FALSE)*eurostat_totals[[#This Row],[2020 1]]</f>
        <v>1759.497831250852</v>
      </c>
      <c r="AP327" s="120">
        <f ca="1">VLOOKUP(eurostat_totals[[#This Row],[energy carrier EUCalc]],$AE$11:$BI$24,COLUMN()-COLUMN($AD$29),FALSE)*eurostat_totals[[#This Row],[2020 1]]</f>
        <v>1671.5229396883092</v>
      </c>
      <c r="AQ327" s="120">
        <f ca="1">VLOOKUP(eurostat_totals[[#This Row],[energy carrier EUCalc]],$AE$11:$BI$24,COLUMN()-COLUMN($AD$29),FALSE)*eurostat_totals[[#This Row],[2020 1]]</f>
        <v>1583.5480481257666</v>
      </c>
      <c r="AR327" s="117">
        <f ca="1">VLOOKUP(eurostat_totals[[#This Row],[energy carrier EUCalc]],$AE$11:$BI$24,COLUMN()-COLUMN($AD$29),FALSE)*eurostat_totals[[#This Row],[2020 1]]</f>
        <v>1495.5731565632238</v>
      </c>
      <c r="AS327" s="117">
        <f ca="1">VLOOKUP(eurostat_totals[[#This Row],[energy carrier EUCalc]],$AE$11:$BI$24,COLUMN()-COLUMN($AD$29),FALSE)*eurostat_totals[[#This Row],[2020 1]]</f>
        <v>1407.5982650006815</v>
      </c>
      <c r="AT327" s="117">
        <f ca="1">VLOOKUP(eurostat_totals[[#This Row],[energy carrier EUCalc]],$AE$11:$BI$24,COLUMN()-COLUMN($AD$29),FALSE)*eurostat_totals[[#This Row],[2020 1]]</f>
        <v>1319.623373438139</v>
      </c>
      <c r="AU327" s="117">
        <f ca="1">VLOOKUP(eurostat_totals[[#This Row],[energy carrier EUCalc]],$AE$11:$BI$24,COLUMN()-COLUMN($AD$29),FALSE)*eurostat_totals[[#This Row],[2020 1]]</f>
        <v>351.89956625017032</v>
      </c>
      <c r="AV327" s="117">
        <f>VLOOKUP(eurostat_totals[[#This Row],[energy carrier EUCalc]],$AE$11:$BI$24,COLUMN()-COLUMN($AD$29),FALSE)*eurostat_totals[[#This Row],[2020 1]]</f>
        <v>1759.497831250852</v>
      </c>
      <c r="AW327" s="117">
        <f ca="1">VLOOKUP(eurostat_totals[[#This Row],[energy carrier EUCalc]],$AE$11:$BI$24,COLUMN()-COLUMN($AD$29),FALSE)*eurostat_totals[[#This Row],[2020 1]]</f>
        <v>1671.5229396883092</v>
      </c>
      <c r="AX327" s="117">
        <f ca="1">VLOOKUP(eurostat_totals[[#This Row],[energy carrier EUCalc]],$AE$11:$BI$24,COLUMN()-COLUMN($AD$29),FALSE)*eurostat_totals[[#This Row],[2020 1]]</f>
        <v>1583.5480481257666</v>
      </c>
      <c r="AY327" s="117">
        <f ca="1">VLOOKUP(eurostat_totals[[#This Row],[energy carrier EUCalc]],$AE$11:$BI$24,COLUMN()-COLUMN($AD$29),FALSE)*eurostat_totals[[#This Row],[2020 1]]</f>
        <v>1495.5731565632238</v>
      </c>
      <c r="AZ327" s="117">
        <f ca="1">VLOOKUP(eurostat_totals[[#This Row],[energy carrier EUCalc]],$AE$11:$BI$24,COLUMN()-COLUMN($AD$29),FALSE)*eurostat_totals[[#This Row],[2020 1]]</f>
        <v>1407.5982650006815</v>
      </c>
      <c r="BA327" s="117">
        <f ca="1">VLOOKUP(eurostat_totals[[#This Row],[energy carrier EUCalc]],$AE$11:$BI$24,COLUMN()-COLUMN($AD$29),FALSE)*eurostat_totals[[#This Row],[2020 1]]</f>
        <v>1319.623373438139</v>
      </c>
      <c r="BB327" s="117">
        <f ca="1">VLOOKUP(eurostat_totals[[#This Row],[energy carrier EUCalc]],$AE$11:$BI$24,COLUMN()-COLUMN($AD$29),FALSE)*eurostat_totals[[#This Row],[2020 1]]</f>
        <v>175.94978312508516</v>
      </c>
      <c r="BC327" s="117">
        <f>VLOOKUP(eurostat_totals[[#This Row],[energy carrier EUCalc]],$AE$11:$BI$24,COLUMN()-COLUMN($AD$29),FALSE)*eurostat_totals[[#This Row],[2020 1]]</f>
        <v>1759.497831250852</v>
      </c>
      <c r="BD327" s="117">
        <f ca="1">VLOOKUP(eurostat_totals[[#This Row],[energy carrier EUCalc]],$AE$11:$BI$24,COLUMN()-COLUMN($AD$29),FALSE)*eurostat_totals[[#This Row],[2020 1]]</f>
        <v>1671.5229396883092</v>
      </c>
      <c r="BE327" s="117">
        <f ca="1">VLOOKUP(eurostat_totals[[#This Row],[energy carrier EUCalc]],$AE$11:$BI$24,COLUMN()-COLUMN($AD$29),FALSE)*eurostat_totals[[#This Row],[2020 1]]</f>
        <v>1583.5480481257666</v>
      </c>
      <c r="BF327" s="117">
        <f ca="1">VLOOKUP(eurostat_totals[[#This Row],[energy carrier EUCalc]],$AE$11:$BI$24,COLUMN()-COLUMN($AD$29),FALSE)*eurostat_totals[[#This Row],[2020 1]]</f>
        <v>1495.5731565632238</v>
      </c>
      <c r="BG327" s="117">
        <f ca="1">VLOOKUP(eurostat_totals[[#This Row],[energy carrier EUCalc]],$AE$11:$BI$24,COLUMN()-COLUMN($AD$29),FALSE)*eurostat_totals[[#This Row],[2020 1]]</f>
        <v>1407.5982650006815</v>
      </c>
      <c r="BH327" s="117">
        <f ca="1">VLOOKUP(eurostat_totals[[#This Row],[energy carrier EUCalc]],$AE$11:$BI$24,COLUMN()-COLUMN($AD$29),FALSE)*eurostat_totals[[#This Row],[2020 1]]</f>
        <v>1319.623373438139</v>
      </c>
      <c r="BI327" s="117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117" t="str">
        <f t="shared" si="133"/>
        <v>liquid-ff-heatingoilMalta</v>
      </c>
      <c r="B328" s="6" t="s">
        <v>34</v>
      </c>
      <c r="C328" t="s">
        <v>29</v>
      </c>
      <c r="D328" s="120">
        <v>0</v>
      </c>
      <c r="E328" s="120">
        <v>0</v>
      </c>
      <c r="F328" s="120">
        <v>0</v>
      </c>
      <c r="G328" s="120">
        <v>0</v>
      </c>
      <c r="H328" s="120">
        <v>0</v>
      </c>
      <c r="I328" s="120">
        <v>0</v>
      </c>
      <c r="J328" s="120">
        <v>0</v>
      </c>
      <c r="K328" s="120">
        <v>0</v>
      </c>
      <c r="L328" s="120">
        <v>0</v>
      </c>
      <c r="M328" s="120">
        <v>0</v>
      </c>
      <c r="N328" s="120">
        <v>0</v>
      </c>
      <c r="O328" s="120">
        <v>0</v>
      </c>
      <c r="P328" s="120">
        <v>0</v>
      </c>
      <c r="Q328" s="120">
        <v>0</v>
      </c>
      <c r="R328" s="120">
        <v>0</v>
      </c>
      <c r="S328" s="120">
        <v>0</v>
      </c>
      <c r="T328" s="120">
        <v>0</v>
      </c>
      <c r="U328" s="120">
        <v>0</v>
      </c>
      <c r="V328" s="120">
        <v>0</v>
      </c>
      <c r="W328" s="120">
        <v>0</v>
      </c>
      <c r="X328" s="120">
        <v>0</v>
      </c>
      <c r="Y328" s="120">
        <v>0</v>
      </c>
      <c r="Z328" s="120">
        <v>0</v>
      </c>
      <c r="AA328" s="120">
        <v>165.27393000000001</v>
      </c>
      <c r="AB328" s="120">
        <v>152.50418999999999</v>
      </c>
      <c r="AC328" s="120">
        <v>202.78068000000002</v>
      </c>
      <c r="AD328" s="120">
        <v>215.55042</v>
      </c>
      <c r="AE328" s="120">
        <v>190.72037000000003</v>
      </c>
      <c r="AF328" s="120">
        <f t="shared" si="130"/>
        <v>228.86444400000005</v>
      </c>
      <c r="AG328" s="120">
        <f t="shared" si="131"/>
        <v>241.58254680000005</v>
      </c>
      <c r="AH328" s="120">
        <f t="shared" si="132"/>
        <v>259.39821816000006</v>
      </c>
      <c r="AI328" s="120">
        <f ca="1">VLOOKUP(eurostat_totals[[#This Row],[energy carrier EUCalc]],$AE$11:$BI$24,COLUMN()-COLUMN($AD$29),FALSE)*eurostat_totals[[#This Row],[2020 1]]</f>
        <v>246.42830725200005</v>
      </c>
      <c r="AJ328" s="120">
        <f ca="1">VLOOKUP(eurostat_totals[[#This Row],[energy carrier EUCalc]],$AE$11:$BI$24,COLUMN()-COLUMN($AD$29),FALSE)*eurostat_totals[[#This Row],[2020 1]]</f>
        <v>233.45839634400002</v>
      </c>
      <c r="AK328" s="120">
        <f ca="1">VLOOKUP(eurostat_totals[[#This Row],[energy carrier EUCalc]],$AE$11:$BI$24,COLUMN()-COLUMN($AD$29),FALSE)*eurostat_totals[[#This Row],[2020 1]]</f>
        <v>220.48848543600002</v>
      </c>
      <c r="AL328" s="120">
        <f ca="1">VLOOKUP(eurostat_totals[[#This Row],[energy carrier EUCalc]],$AE$11:$BI$24,COLUMN()-COLUMN($AD$29),FALSE)*eurostat_totals[[#This Row],[2020 1]]</f>
        <v>207.51857452800002</v>
      </c>
      <c r="AM328" s="120">
        <f ca="1">VLOOKUP(eurostat_totals[[#This Row],[energy carrier EUCalc]],$AE$11:$BI$24,COLUMN()-COLUMN($AD$29),FALSE)*eurostat_totals[[#This Row],[2020 1]]</f>
        <v>194.54866362000004</v>
      </c>
      <c r="AN328" s="120">
        <f ca="1">VLOOKUP(eurostat_totals[[#This Row],[energy carrier EUCalc]],$AE$11:$BI$24,COLUMN()-COLUMN($AD$29),FALSE)*eurostat_totals[[#This Row],[2020 1]]</f>
        <v>181.57875271200004</v>
      </c>
      <c r="AO328" s="120">
        <f>VLOOKUP(eurostat_totals[[#This Row],[energy carrier EUCalc]],$AE$11:$BI$24,COLUMN()-COLUMN($AD$29),FALSE)*eurostat_totals[[#This Row],[2020 1]]</f>
        <v>259.39821816000006</v>
      </c>
      <c r="AP328" s="120">
        <f ca="1">VLOOKUP(eurostat_totals[[#This Row],[energy carrier EUCalc]],$AE$11:$BI$24,COLUMN()-COLUMN($AD$29),FALSE)*eurostat_totals[[#This Row],[2020 1]]</f>
        <v>246.42830725200005</v>
      </c>
      <c r="AQ328" s="120">
        <f ca="1">VLOOKUP(eurostat_totals[[#This Row],[energy carrier EUCalc]],$AE$11:$BI$24,COLUMN()-COLUMN($AD$29),FALSE)*eurostat_totals[[#This Row],[2020 1]]</f>
        <v>233.45839634400002</v>
      </c>
      <c r="AR328" s="117">
        <f ca="1">VLOOKUP(eurostat_totals[[#This Row],[energy carrier EUCalc]],$AE$11:$BI$24,COLUMN()-COLUMN($AD$29),FALSE)*eurostat_totals[[#This Row],[2020 1]]</f>
        <v>220.48848543600002</v>
      </c>
      <c r="AS328" s="117">
        <f ca="1">VLOOKUP(eurostat_totals[[#This Row],[energy carrier EUCalc]],$AE$11:$BI$24,COLUMN()-COLUMN($AD$29),FALSE)*eurostat_totals[[#This Row],[2020 1]]</f>
        <v>207.51857452800002</v>
      </c>
      <c r="AT328" s="117">
        <f ca="1">VLOOKUP(eurostat_totals[[#This Row],[energy carrier EUCalc]],$AE$11:$BI$24,COLUMN()-COLUMN($AD$29),FALSE)*eurostat_totals[[#This Row],[2020 1]]</f>
        <v>194.54866362000004</v>
      </c>
      <c r="AU328" s="117">
        <f ca="1">VLOOKUP(eurostat_totals[[#This Row],[energy carrier EUCalc]],$AE$11:$BI$24,COLUMN()-COLUMN($AD$29),FALSE)*eurostat_totals[[#This Row],[2020 1]]</f>
        <v>51.879643631999997</v>
      </c>
      <c r="AV328" s="117">
        <f>VLOOKUP(eurostat_totals[[#This Row],[energy carrier EUCalc]],$AE$11:$BI$24,COLUMN()-COLUMN($AD$29),FALSE)*eurostat_totals[[#This Row],[2020 1]]</f>
        <v>259.39821816000006</v>
      </c>
      <c r="AW328" s="117">
        <f ca="1">VLOOKUP(eurostat_totals[[#This Row],[energy carrier EUCalc]],$AE$11:$BI$24,COLUMN()-COLUMN($AD$29),FALSE)*eurostat_totals[[#This Row],[2020 1]]</f>
        <v>246.42830725200005</v>
      </c>
      <c r="AX328" s="117">
        <f ca="1">VLOOKUP(eurostat_totals[[#This Row],[energy carrier EUCalc]],$AE$11:$BI$24,COLUMN()-COLUMN($AD$29),FALSE)*eurostat_totals[[#This Row],[2020 1]]</f>
        <v>233.45839634400002</v>
      </c>
      <c r="AY328" s="117">
        <f ca="1">VLOOKUP(eurostat_totals[[#This Row],[energy carrier EUCalc]],$AE$11:$BI$24,COLUMN()-COLUMN($AD$29),FALSE)*eurostat_totals[[#This Row],[2020 1]]</f>
        <v>220.48848543600002</v>
      </c>
      <c r="AZ328" s="117">
        <f ca="1">VLOOKUP(eurostat_totals[[#This Row],[energy carrier EUCalc]],$AE$11:$BI$24,COLUMN()-COLUMN($AD$29),FALSE)*eurostat_totals[[#This Row],[2020 1]]</f>
        <v>207.51857452800002</v>
      </c>
      <c r="BA328" s="117">
        <f ca="1">VLOOKUP(eurostat_totals[[#This Row],[energy carrier EUCalc]],$AE$11:$BI$24,COLUMN()-COLUMN($AD$29),FALSE)*eurostat_totals[[#This Row],[2020 1]]</f>
        <v>194.54866362000004</v>
      </c>
      <c r="BB328" s="117">
        <f ca="1">VLOOKUP(eurostat_totals[[#This Row],[energy carrier EUCalc]],$AE$11:$BI$24,COLUMN()-COLUMN($AD$29),FALSE)*eurostat_totals[[#This Row],[2020 1]]</f>
        <v>25.939821815999998</v>
      </c>
      <c r="BC328" s="117">
        <f>VLOOKUP(eurostat_totals[[#This Row],[energy carrier EUCalc]],$AE$11:$BI$24,COLUMN()-COLUMN($AD$29),FALSE)*eurostat_totals[[#This Row],[2020 1]]</f>
        <v>259.39821816000006</v>
      </c>
      <c r="BD328" s="117">
        <f ca="1">VLOOKUP(eurostat_totals[[#This Row],[energy carrier EUCalc]],$AE$11:$BI$24,COLUMN()-COLUMN($AD$29),FALSE)*eurostat_totals[[#This Row],[2020 1]]</f>
        <v>246.42830725200005</v>
      </c>
      <c r="BE328" s="117">
        <f ca="1">VLOOKUP(eurostat_totals[[#This Row],[energy carrier EUCalc]],$AE$11:$BI$24,COLUMN()-COLUMN($AD$29),FALSE)*eurostat_totals[[#This Row],[2020 1]]</f>
        <v>233.45839634400002</v>
      </c>
      <c r="BF328" s="117">
        <f ca="1">VLOOKUP(eurostat_totals[[#This Row],[energy carrier EUCalc]],$AE$11:$BI$24,COLUMN()-COLUMN($AD$29),FALSE)*eurostat_totals[[#This Row],[2020 1]]</f>
        <v>220.48848543600002</v>
      </c>
      <c r="BG328" s="117">
        <f ca="1">VLOOKUP(eurostat_totals[[#This Row],[energy carrier EUCalc]],$AE$11:$BI$24,COLUMN()-COLUMN($AD$29),FALSE)*eurostat_totals[[#This Row],[2020 1]]</f>
        <v>207.51857452800002</v>
      </c>
      <c r="BH328" s="117">
        <f ca="1">VLOOKUP(eurostat_totals[[#This Row],[energy carrier EUCalc]],$AE$11:$BI$24,COLUMN()-COLUMN($AD$29),FALSE)*eurostat_totals[[#This Row],[2020 1]]</f>
        <v>194.54866362000004</v>
      </c>
      <c r="BI328" s="117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117" t="str">
        <f t="shared" si="133"/>
        <v>liquid-ff-heatingoilNetherlands</v>
      </c>
      <c r="B329" s="6" t="s">
        <v>34</v>
      </c>
      <c r="C329" t="s">
        <v>8</v>
      </c>
      <c r="D329" s="120">
        <v>2813.0201315074369</v>
      </c>
      <c r="E329" s="120">
        <v>2693.472275622571</v>
      </c>
      <c r="F329" s="120">
        <v>2487.3119352953581</v>
      </c>
      <c r="G329" s="120">
        <v>2650.3860215694294</v>
      </c>
      <c r="H329" s="120">
        <v>2267.533279804255</v>
      </c>
      <c r="I329" s="120">
        <v>1615.9597529743628</v>
      </c>
      <c r="J329" s="120">
        <v>1503.9124460566868</v>
      </c>
      <c r="K329" s="120">
        <v>1144.3679744758645</v>
      </c>
      <c r="L329" s="120">
        <v>1069.4148629392178</v>
      </c>
      <c r="M329" s="120">
        <v>1005.2306960090942</v>
      </c>
      <c r="N329" s="120">
        <v>917.38208757494783</v>
      </c>
      <c r="O329" s="120">
        <v>835.73982769484121</v>
      </c>
      <c r="P329" s="120">
        <v>731.92106300231819</v>
      </c>
      <c r="Q329" s="120">
        <v>641.82925792315291</v>
      </c>
      <c r="R329" s="120">
        <v>573.74440029146501</v>
      </c>
      <c r="S329" s="120">
        <v>499.28046455150553</v>
      </c>
      <c r="T329" s="120">
        <v>460.10716698152555</v>
      </c>
      <c r="U329" s="120">
        <v>436.35806948264275</v>
      </c>
      <c r="V329" s="120">
        <v>470.99786418848544</v>
      </c>
      <c r="W329" s="120">
        <v>470.53267924275838</v>
      </c>
      <c r="X329" s="120">
        <v>527.61560071473241</v>
      </c>
      <c r="Y329" s="120">
        <v>417.20324157404718</v>
      </c>
      <c r="Z329" s="120">
        <v>444.38715184916077</v>
      </c>
      <c r="AA329" s="120">
        <v>470.51943800286637</v>
      </c>
      <c r="AB329" s="120">
        <v>374.59556354941714</v>
      </c>
      <c r="AC329" s="120">
        <v>382.86563315314362</v>
      </c>
      <c r="AD329" s="120">
        <v>382.8214468322646</v>
      </c>
      <c r="AE329" s="120">
        <v>382.89214494567113</v>
      </c>
      <c r="AF329" s="120">
        <f t="shared" si="130"/>
        <v>370.59314356497322</v>
      </c>
      <c r="AG329" s="120">
        <f t="shared" si="131"/>
        <v>350.60788467739457</v>
      </c>
      <c r="AH329" s="120">
        <f t="shared" si="132"/>
        <v>345.81034890299003</v>
      </c>
      <c r="AI329" s="120">
        <f ca="1">VLOOKUP(eurostat_totals[[#This Row],[energy carrier EUCalc]],$AE$11:$BI$24,COLUMN()-COLUMN($AD$29),FALSE)*eurostat_totals[[#This Row],[2020 1]]</f>
        <v>328.5198314578405</v>
      </c>
      <c r="AJ329" s="120">
        <f ca="1">VLOOKUP(eurostat_totals[[#This Row],[energy carrier EUCalc]],$AE$11:$BI$24,COLUMN()-COLUMN($AD$29),FALSE)*eurostat_totals[[#This Row],[2020 1]]</f>
        <v>311.22931401269102</v>
      </c>
      <c r="AK329" s="120">
        <f ca="1">VLOOKUP(eurostat_totals[[#This Row],[energy carrier EUCalc]],$AE$11:$BI$24,COLUMN()-COLUMN($AD$29),FALSE)*eurostat_totals[[#This Row],[2020 1]]</f>
        <v>293.93879656754149</v>
      </c>
      <c r="AL329" s="120">
        <f ca="1">VLOOKUP(eurostat_totals[[#This Row],[energy carrier EUCalc]],$AE$11:$BI$24,COLUMN()-COLUMN($AD$29),FALSE)*eurostat_totals[[#This Row],[2020 1]]</f>
        <v>276.64827912239201</v>
      </c>
      <c r="AM329" s="120">
        <f ca="1">VLOOKUP(eurostat_totals[[#This Row],[energy carrier EUCalc]],$AE$11:$BI$24,COLUMN()-COLUMN($AD$29),FALSE)*eurostat_totals[[#This Row],[2020 1]]</f>
        <v>259.35776167724254</v>
      </c>
      <c r="AN329" s="120">
        <f ca="1">VLOOKUP(eurostat_totals[[#This Row],[energy carrier EUCalc]],$AE$11:$BI$24,COLUMN()-COLUMN($AD$29),FALSE)*eurostat_totals[[#This Row],[2020 1]]</f>
        <v>242.067244232093</v>
      </c>
      <c r="AO329" s="120">
        <f>VLOOKUP(eurostat_totals[[#This Row],[energy carrier EUCalc]],$AE$11:$BI$24,COLUMN()-COLUMN($AD$29),FALSE)*eurostat_totals[[#This Row],[2020 1]]</f>
        <v>345.81034890299003</v>
      </c>
      <c r="AP329" s="120">
        <f ca="1">VLOOKUP(eurostat_totals[[#This Row],[energy carrier EUCalc]],$AE$11:$BI$24,COLUMN()-COLUMN($AD$29),FALSE)*eurostat_totals[[#This Row],[2020 1]]</f>
        <v>328.5198314578405</v>
      </c>
      <c r="AQ329" s="120">
        <f ca="1">VLOOKUP(eurostat_totals[[#This Row],[energy carrier EUCalc]],$AE$11:$BI$24,COLUMN()-COLUMN($AD$29),FALSE)*eurostat_totals[[#This Row],[2020 1]]</f>
        <v>311.22931401269102</v>
      </c>
      <c r="AR329" s="117">
        <f ca="1">VLOOKUP(eurostat_totals[[#This Row],[energy carrier EUCalc]],$AE$11:$BI$24,COLUMN()-COLUMN($AD$29),FALSE)*eurostat_totals[[#This Row],[2020 1]]</f>
        <v>293.93879656754149</v>
      </c>
      <c r="AS329" s="117">
        <f ca="1">VLOOKUP(eurostat_totals[[#This Row],[energy carrier EUCalc]],$AE$11:$BI$24,COLUMN()-COLUMN($AD$29),FALSE)*eurostat_totals[[#This Row],[2020 1]]</f>
        <v>276.64827912239201</v>
      </c>
      <c r="AT329" s="117">
        <f ca="1">VLOOKUP(eurostat_totals[[#This Row],[energy carrier EUCalc]],$AE$11:$BI$24,COLUMN()-COLUMN($AD$29),FALSE)*eurostat_totals[[#This Row],[2020 1]]</f>
        <v>259.35776167724254</v>
      </c>
      <c r="AU329" s="117">
        <f ca="1">VLOOKUP(eurostat_totals[[#This Row],[energy carrier EUCalc]],$AE$11:$BI$24,COLUMN()-COLUMN($AD$29),FALSE)*eurostat_totals[[#This Row],[2020 1]]</f>
        <v>69.162069780597989</v>
      </c>
      <c r="AV329" s="117">
        <f>VLOOKUP(eurostat_totals[[#This Row],[energy carrier EUCalc]],$AE$11:$BI$24,COLUMN()-COLUMN($AD$29),FALSE)*eurostat_totals[[#This Row],[2020 1]]</f>
        <v>345.81034890299003</v>
      </c>
      <c r="AW329" s="117">
        <f ca="1">VLOOKUP(eurostat_totals[[#This Row],[energy carrier EUCalc]],$AE$11:$BI$24,COLUMN()-COLUMN($AD$29),FALSE)*eurostat_totals[[#This Row],[2020 1]]</f>
        <v>328.5198314578405</v>
      </c>
      <c r="AX329" s="117">
        <f ca="1">VLOOKUP(eurostat_totals[[#This Row],[energy carrier EUCalc]],$AE$11:$BI$24,COLUMN()-COLUMN($AD$29),FALSE)*eurostat_totals[[#This Row],[2020 1]]</f>
        <v>311.22931401269102</v>
      </c>
      <c r="AY329" s="117">
        <f ca="1">VLOOKUP(eurostat_totals[[#This Row],[energy carrier EUCalc]],$AE$11:$BI$24,COLUMN()-COLUMN($AD$29),FALSE)*eurostat_totals[[#This Row],[2020 1]]</f>
        <v>293.93879656754149</v>
      </c>
      <c r="AZ329" s="117">
        <f ca="1">VLOOKUP(eurostat_totals[[#This Row],[energy carrier EUCalc]],$AE$11:$BI$24,COLUMN()-COLUMN($AD$29),FALSE)*eurostat_totals[[#This Row],[2020 1]]</f>
        <v>276.64827912239201</v>
      </c>
      <c r="BA329" s="117">
        <f ca="1">VLOOKUP(eurostat_totals[[#This Row],[energy carrier EUCalc]],$AE$11:$BI$24,COLUMN()-COLUMN($AD$29),FALSE)*eurostat_totals[[#This Row],[2020 1]]</f>
        <v>259.35776167724254</v>
      </c>
      <c r="BB329" s="117">
        <f ca="1">VLOOKUP(eurostat_totals[[#This Row],[energy carrier EUCalc]],$AE$11:$BI$24,COLUMN()-COLUMN($AD$29),FALSE)*eurostat_totals[[#This Row],[2020 1]]</f>
        <v>34.581034890298994</v>
      </c>
      <c r="BC329" s="117">
        <f>VLOOKUP(eurostat_totals[[#This Row],[energy carrier EUCalc]],$AE$11:$BI$24,COLUMN()-COLUMN($AD$29),FALSE)*eurostat_totals[[#This Row],[2020 1]]</f>
        <v>345.81034890299003</v>
      </c>
      <c r="BD329" s="117">
        <f ca="1">VLOOKUP(eurostat_totals[[#This Row],[energy carrier EUCalc]],$AE$11:$BI$24,COLUMN()-COLUMN($AD$29),FALSE)*eurostat_totals[[#This Row],[2020 1]]</f>
        <v>328.5198314578405</v>
      </c>
      <c r="BE329" s="117">
        <f ca="1">VLOOKUP(eurostat_totals[[#This Row],[energy carrier EUCalc]],$AE$11:$BI$24,COLUMN()-COLUMN($AD$29),FALSE)*eurostat_totals[[#This Row],[2020 1]]</f>
        <v>311.22931401269102</v>
      </c>
      <c r="BF329" s="117">
        <f ca="1">VLOOKUP(eurostat_totals[[#This Row],[energy carrier EUCalc]],$AE$11:$BI$24,COLUMN()-COLUMN($AD$29),FALSE)*eurostat_totals[[#This Row],[2020 1]]</f>
        <v>293.93879656754149</v>
      </c>
      <c r="BG329" s="117">
        <f ca="1">VLOOKUP(eurostat_totals[[#This Row],[energy carrier EUCalc]],$AE$11:$BI$24,COLUMN()-COLUMN($AD$29),FALSE)*eurostat_totals[[#This Row],[2020 1]]</f>
        <v>276.64827912239201</v>
      </c>
      <c r="BH329" s="117">
        <f ca="1">VLOOKUP(eurostat_totals[[#This Row],[energy carrier EUCalc]],$AE$11:$BI$24,COLUMN()-COLUMN($AD$29),FALSE)*eurostat_totals[[#This Row],[2020 1]]</f>
        <v>259.35776167724254</v>
      </c>
      <c r="BI329" s="117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117" t="str">
        <f t="shared" si="133"/>
        <v>liquid-ff-heatingoilNorway</v>
      </c>
      <c r="B330" s="6" t="s">
        <v>34</v>
      </c>
      <c r="C330" t="s">
        <v>73</v>
      </c>
      <c r="D330" s="120">
        <v>7153.4734400000007</v>
      </c>
      <c r="E330" s="120">
        <v>6086.700060000001</v>
      </c>
      <c r="F330" s="120">
        <v>5440.8047500000002</v>
      </c>
      <c r="G330" s="120">
        <v>5250.5844699999998</v>
      </c>
      <c r="H330" s="120">
        <v>5363.4071000000004</v>
      </c>
      <c r="I330" s="120">
        <v>5372.6878400000005</v>
      </c>
      <c r="J330" s="120">
        <v>6280.5256399999998</v>
      </c>
      <c r="K330" s="120">
        <v>5677.3938400000006</v>
      </c>
      <c r="L330" s="120">
        <v>5396.4479300000003</v>
      </c>
      <c r="M330" s="120">
        <v>5726.5073300000004</v>
      </c>
      <c r="N330" s="120">
        <v>4402.8970300000001</v>
      </c>
      <c r="O330" s="120">
        <v>4858.3162000000002</v>
      </c>
      <c r="P330" s="120">
        <v>5003.3190400000003</v>
      </c>
      <c r="Q330" s="120">
        <v>5902.5622700000004</v>
      </c>
      <c r="R330" s="120">
        <v>4851.1986399999996</v>
      </c>
      <c r="S330" s="120">
        <v>4085.8748599999999</v>
      </c>
      <c r="T330" s="120">
        <v>4172.9602999999997</v>
      </c>
      <c r="U330" s="120">
        <v>3466.2168300000003</v>
      </c>
      <c r="V330" s="120">
        <v>2807.2145100000002</v>
      </c>
      <c r="W330" s="120">
        <v>2759.9967100000003</v>
      </c>
      <c r="X330" s="120">
        <v>3214.4389600000004</v>
      </c>
      <c r="Y330" s="120">
        <v>2496.87959</v>
      </c>
      <c r="Z330" s="120">
        <v>1836.9003500000003</v>
      </c>
      <c r="AA330" s="120">
        <v>2168.78566</v>
      </c>
      <c r="AB330" s="120">
        <v>1701.8644200000003</v>
      </c>
      <c r="AC330" s="120">
        <v>1340.0318600000003</v>
      </c>
      <c r="AD330" s="120">
        <v>1413.5567200000003</v>
      </c>
      <c r="AE330" s="120">
        <v>878.13478000000009</v>
      </c>
      <c r="AF330" s="120">
        <f t="shared" si="130"/>
        <v>686.381666</v>
      </c>
      <c r="AG330" s="120">
        <f t="shared" si="131"/>
        <v>389.90086719999999</v>
      </c>
      <c r="AH330" s="120">
        <f t="shared" si="132"/>
        <v>127.50815663999992</v>
      </c>
      <c r="AI330" s="120">
        <f ca="1">VLOOKUP(eurostat_totals[[#This Row],[energy carrier EUCalc]],$AE$11:$BI$24,COLUMN()-COLUMN($AD$29),FALSE)*eurostat_totals[[#This Row],[2020 1]]</f>
        <v>121.13274880799992</v>
      </c>
      <c r="AJ330" s="120">
        <f ca="1">VLOOKUP(eurostat_totals[[#This Row],[energy carrier EUCalc]],$AE$11:$BI$24,COLUMN()-COLUMN($AD$29),FALSE)*eurostat_totals[[#This Row],[2020 1]]</f>
        <v>114.75734097599992</v>
      </c>
      <c r="AK330" s="120">
        <f ca="1">VLOOKUP(eurostat_totals[[#This Row],[energy carrier EUCalc]],$AE$11:$BI$24,COLUMN()-COLUMN($AD$29),FALSE)*eurostat_totals[[#This Row],[2020 1]]</f>
        <v>108.38193314399992</v>
      </c>
      <c r="AL330" s="120">
        <f ca="1">VLOOKUP(eurostat_totals[[#This Row],[energy carrier EUCalc]],$AE$11:$BI$24,COLUMN()-COLUMN($AD$29),FALSE)*eurostat_totals[[#This Row],[2020 1]]</f>
        <v>102.00652531199994</v>
      </c>
      <c r="AM330" s="120">
        <f ca="1">VLOOKUP(eurostat_totals[[#This Row],[energy carrier EUCalc]],$AE$11:$BI$24,COLUMN()-COLUMN($AD$29),FALSE)*eurostat_totals[[#This Row],[2020 1]]</f>
        <v>95.631117479999943</v>
      </c>
      <c r="AN330" s="120">
        <f ca="1">VLOOKUP(eurostat_totals[[#This Row],[energy carrier EUCalc]],$AE$11:$BI$24,COLUMN()-COLUMN($AD$29),FALSE)*eurostat_totals[[#This Row],[2020 1]]</f>
        <v>89.255709647999936</v>
      </c>
      <c r="AO330" s="120">
        <f>VLOOKUP(eurostat_totals[[#This Row],[energy carrier EUCalc]],$AE$11:$BI$24,COLUMN()-COLUMN($AD$29),FALSE)*eurostat_totals[[#This Row],[2020 1]]</f>
        <v>127.50815663999992</v>
      </c>
      <c r="AP330" s="120">
        <f ca="1">VLOOKUP(eurostat_totals[[#This Row],[energy carrier EUCalc]],$AE$11:$BI$24,COLUMN()-COLUMN($AD$29),FALSE)*eurostat_totals[[#This Row],[2020 1]]</f>
        <v>121.13274880799992</v>
      </c>
      <c r="AQ330" s="120">
        <f ca="1">VLOOKUP(eurostat_totals[[#This Row],[energy carrier EUCalc]],$AE$11:$BI$24,COLUMN()-COLUMN($AD$29),FALSE)*eurostat_totals[[#This Row],[2020 1]]</f>
        <v>114.75734097599992</v>
      </c>
      <c r="AR330" s="117">
        <f ca="1">VLOOKUP(eurostat_totals[[#This Row],[energy carrier EUCalc]],$AE$11:$BI$24,COLUMN()-COLUMN($AD$29),FALSE)*eurostat_totals[[#This Row],[2020 1]]</f>
        <v>108.38193314399992</v>
      </c>
      <c r="AS330" s="117">
        <f ca="1">VLOOKUP(eurostat_totals[[#This Row],[energy carrier EUCalc]],$AE$11:$BI$24,COLUMN()-COLUMN($AD$29),FALSE)*eurostat_totals[[#This Row],[2020 1]]</f>
        <v>102.00652531199994</v>
      </c>
      <c r="AT330" s="117">
        <f ca="1">VLOOKUP(eurostat_totals[[#This Row],[energy carrier EUCalc]],$AE$11:$BI$24,COLUMN()-COLUMN($AD$29),FALSE)*eurostat_totals[[#This Row],[2020 1]]</f>
        <v>95.631117479999943</v>
      </c>
      <c r="AU330" s="117">
        <f ca="1">VLOOKUP(eurostat_totals[[#This Row],[energy carrier EUCalc]],$AE$11:$BI$24,COLUMN()-COLUMN($AD$29),FALSE)*eurostat_totals[[#This Row],[2020 1]]</f>
        <v>25.501631327999981</v>
      </c>
      <c r="AV330" s="117">
        <f>VLOOKUP(eurostat_totals[[#This Row],[energy carrier EUCalc]],$AE$11:$BI$24,COLUMN()-COLUMN($AD$29),FALSE)*eurostat_totals[[#This Row],[2020 1]]</f>
        <v>127.50815663999992</v>
      </c>
      <c r="AW330" s="117">
        <f ca="1">VLOOKUP(eurostat_totals[[#This Row],[energy carrier EUCalc]],$AE$11:$BI$24,COLUMN()-COLUMN($AD$29),FALSE)*eurostat_totals[[#This Row],[2020 1]]</f>
        <v>121.13274880799992</v>
      </c>
      <c r="AX330" s="117">
        <f ca="1">VLOOKUP(eurostat_totals[[#This Row],[energy carrier EUCalc]],$AE$11:$BI$24,COLUMN()-COLUMN($AD$29),FALSE)*eurostat_totals[[#This Row],[2020 1]]</f>
        <v>114.75734097599992</v>
      </c>
      <c r="AY330" s="117">
        <f ca="1">VLOOKUP(eurostat_totals[[#This Row],[energy carrier EUCalc]],$AE$11:$BI$24,COLUMN()-COLUMN($AD$29),FALSE)*eurostat_totals[[#This Row],[2020 1]]</f>
        <v>108.38193314399992</v>
      </c>
      <c r="AZ330" s="117">
        <f ca="1">VLOOKUP(eurostat_totals[[#This Row],[energy carrier EUCalc]],$AE$11:$BI$24,COLUMN()-COLUMN($AD$29),FALSE)*eurostat_totals[[#This Row],[2020 1]]</f>
        <v>102.00652531199994</v>
      </c>
      <c r="BA330" s="117">
        <f ca="1">VLOOKUP(eurostat_totals[[#This Row],[energy carrier EUCalc]],$AE$11:$BI$24,COLUMN()-COLUMN($AD$29),FALSE)*eurostat_totals[[#This Row],[2020 1]]</f>
        <v>95.631117479999943</v>
      </c>
      <c r="BB330" s="117">
        <f ca="1">VLOOKUP(eurostat_totals[[#This Row],[energy carrier EUCalc]],$AE$11:$BI$24,COLUMN()-COLUMN($AD$29),FALSE)*eurostat_totals[[#This Row],[2020 1]]</f>
        <v>12.75081566399999</v>
      </c>
      <c r="BC330" s="117">
        <f>VLOOKUP(eurostat_totals[[#This Row],[energy carrier EUCalc]],$AE$11:$BI$24,COLUMN()-COLUMN($AD$29),FALSE)*eurostat_totals[[#This Row],[2020 1]]</f>
        <v>127.50815663999992</v>
      </c>
      <c r="BD330" s="117">
        <f ca="1">VLOOKUP(eurostat_totals[[#This Row],[energy carrier EUCalc]],$AE$11:$BI$24,COLUMN()-COLUMN($AD$29),FALSE)*eurostat_totals[[#This Row],[2020 1]]</f>
        <v>121.13274880799992</v>
      </c>
      <c r="BE330" s="117">
        <f ca="1">VLOOKUP(eurostat_totals[[#This Row],[energy carrier EUCalc]],$AE$11:$BI$24,COLUMN()-COLUMN($AD$29),FALSE)*eurostat_totals[[#This Row],[2020 1]]</f>
        <v>114.75734097599992</v>
      </c>
      <c r="BF330" s="117">
        <f ca="1">VLOOKUP(eurostat_totals[[#This Row],[energy carrier EUCalc]],$AE$11:$BI$24,COLUMN()-COLUMN($AD$29),FALSE)*eurostat_totals[[#This Row],[2020 1]]</f>
        <v>108.38193314399992</v>
      </c>
      <c r="BG330" s="117">
        <f ca="1">VLOOKUP(eurostat_totals[[#This Row],[energy carrier EUCalc]],$AE$11:$BI$24,COLUMN()-COLUMN($AD$29),FALSE)*eurostat_totals[[#This Row],[2020 1]]</f>
        <v>102.00652531199994</v>
      </c>
      <c r="BH330" s="117">
        <f ca="1">VLOOKUP(eurostat_totals[[#This Row],[energy carrier EUCalc]],$AE$11:$BI$24,COLUMN()-COLUMN($AD$29),FALSE)*eurostat_totals[[#This Row],[2020 1]]</f>
        <v>95.631117479999943</v>
      </c>
      <c r="BI330" s="117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117" t="str">
        <f t="shared" si="133"/>
        <v>liquid-ff-heatingoilPoland</v>
      </c>
      <c r="B331" s="6" t="s">
        <v>34</v>
      </c>
      <c r="C331" t="s">
        <v>6</v>
      </c>
      <c r="D331" s="120">
        <v>408.25282149867377</v>
      </c>
      <c r="E331" s="120">
        <v>242.74439295521623</v>
      </c>
      <c r="F331" s="120">
        <v>441.36232065849447</v>
      </c>
      <c r="G331" s="120">
        <v>1456.4858913591204</v>
      </c>
      <c r="H331" s="120">
        <v>2151.6291046927713</v>
      </c>
      <c r="I331" s="120">
        <v>3078.4802112616976</v>
      </c>
      <c r="J331" s="120">
        <v>4363.4315498939959</v>
      </c>
      <c r="K331" s="120">
        <v>5918.220423271875</v>
      </c>
      <c r="L331" s="120">
        <v>6419.7658512527332</v>
      </c>
      <c r="M331" s="120">
        <v>6921.3112792335924</v>
      </c>
      <c r="N331" s="120">
        <v>8867.3001170207517</v>
      </c>
      <c r="O331" s="120">
        <v>10107.895801708923</v>
      </c>
      <c r="P331" s="120">
        <v>10537.378930771343</v>
      </c>
      <c r="Q331" s="120">
        <v>11380.11614667313</v>
      </c>
      <c r="R331" s="120">
        <v>10622.700593385442</v>
      </c>
      <c r="S331" s="120">
        <v>9952.6540332337536</v>
      </c>
      <c r="T331" s="120">
        <v>10012.148109563585</v>
      </c>
      <c r="U331" s="120">
        <v>9218.1520942699008</v>
      </c>
      <c r="V331" s="120">
        <v>8417.6648861930953</v>
      </c>
      <c r="W331" s="120">
        <v>7621.9750584654703</v>
      </c>
      <c r="X331" s="120">
        <v>6855.5128659462962</v>
      </c>
      <c r="Y331" s="120">
        <v>6320.0116889785877</v>
      </c>
      <c r="Z331" s="120">
        <v>6106.6263745685819</v>
      </c>
      <c r="AA331" s="120">
        <v>5701.610608348592</v>
      </c>
      <c r="AB331" s="120">
        <v>5444.391916985518</v>
      </c>
      <c r="AC331" s="120">
        <v>5479.7335643083061</v>
      </c>
      <c r="AD331" s="120">
        <v>5492.6651275031809</v>
      </c>
      <c r="AE331" s="120">
        <v>5595.2493042700398</v>
      </c>
      <c r="AF331" s="120">
        <f t="shared" si="130"/>
        <v>5492.9738902103318</v>
      </c>
      <c r="AG331" s="120">
        <f t="shared" si="131"/>
        <v>5451.2465465826799</v>
      </c>
      <c r="AH331" s="120">
        <f t="shared" si="132"/>
        <v>5452.6174725021119</v>
      </c>
      <c r="AI331" s="120">
        <f ca="1">VLOOKUP(eurostat_totals[[#This Row],[energy carrier EUCalc]],$AE$11:$BI$24,COLUMN()-COLUMN($AD$29),FALSE)*eurostat_totals[[#This Row],[2020 1]]</f>
        <v>5179.9865988770061</v>
      </c>
      <c r="AJ331" s="120">
        <f ca="1">VLOOKUP(eurostat_totals[[#This Row],[energy carrier EUCalc]],$AE$11:$BI$24,COLUMN()-COLUMN($AD$29),FALSE)*eurostat_totals[[#This Row],[2020 1]]</f>
        <v>4907.3557252519004</v>
      </c>
      <c r="AK331" s="120">
        <f ca="1">VLOOKUP(eurostat_totals[[#This Row],[energy carrier EUCalc]],$AE$11:$BI$24,COLUMN()-COLUMN($AD$29),FALSE)*eurostat_totals[[#This Row],[2020 1]]</f>
        <v>4634.7248516267946</v>
      </c>
      <c r="AL331" s="120">
        <f ca="1">VLOOKUP(eurostat_totals[[#This Row],[energy carrier EUCalc]],$AE$11:$BI$24,COLUMN()-COLUMN($AD$29),FALSE)*eurostat_totals[[#This Row],[2020 1]]</f>
        <v>4362.0939780016888</v>
      </c>
      <c r="AM331" s="120">
        <f ca="1">VLOOKUP(eurostat_totals[[#This Row],[energy carrier EUCalc]],$AE$11:$BI$24,COLUMN()-COLUMN($AD$29),FALSE)*eurostat_totals[[#This Row],[2020 1]]</f>
        <v>4089.4631043765839</v>
      </c>
      <c r="AN331" s="120">
        <f ca="1">VLOOKUP(eurostat_totals[[#This Row],[energy carrier EUCalc]],$AE$11:$BI$24,COLUMN()-COLUMN($AD$29),FALSE)*eurostat_totals[[#This Row],[2020 1]]</f>
        <v>3816.8322307514782</v>
      </c>
      <c r="AO331" s="120">
        <f>VLOOKUP(eurostat_totals[[#This Row],[energy carrier EUCalc]],$AE$11:$BI$24,COLUMN()-COLUMN($AD$29),FALSE)*eurostat_totals[[#This Row],[2020 1]]</f>
        <v>5452.6174725021119</v>
      </c>
      <c r="AP331" s="120">
        <f ca="1">VLOOKUP(eurostat_totals[[#This Row],[energy carrier EUCalc]],$AE$11:$BI$24,COLUMN()-COLUMN($AD$29),FALSE)*eurostat_totals[[#This Row],[2020 1]]</f>
        <v>5179.9865988770061</v>
      </c>
      <c r="AQ331" s="120">
        <f ca="1">VLOOKUP(eurostat_totals[[#This Row],[energy carrier EUCalc]],$AE$11:$BI$24,COLUMN()-COLUMN($AD$29),FALSE)*eurostat_totals[[#This Row],[2020 1]]</f>
        <v>4907.3557252519004</v>
      </c>
      <c r="AR331" s="117">
        <f ca="1">VLOOKUP(eurostat_totals[[#This Row],[energy carrier EUCalc]],$AE$11:$BI$24,COLUMN()-COLUMN($AD$29),FALSE)*eurostat_totals[[#This Row],[2020 1]]</f>
        <v>4634.7248516267946</v>
      </c>
      <c r="AS331" s="117">
        <f ca="1">VLOOKUP(eurostat_totals[[#This Row],[energy carrier EUCalc]],$AE$11:$BI$24,COLUMN()-COLUMN($AD$29),FALSE)*eurostat_totals[[#This Row],[2020 1]]</f>
        <v>4362.0939780016888</v>
      </c>
      <c r="AT331" s="117">
        <f ca="1">VLOOKUP(eurostat_totals[[#This Row],[energy carrier EUCalc]],$AE$11:$BI$24,COLUMN()-COLUMN($AD$29),FALSE)*eurostat_totals[[#This Row],[2020 1]]</f>
        <v>4089.4631043765839</v>
      </c>
      <c r="AU331" s="117">
        <f ca="1">VLOOKUP(eurostat_totals[[#This Row],[energy carrier EUCalc]],$AE$11:$BI$24,COLUMN()-COLUMN($AD$29),FALSE)*eurostat_totals[[#This Row],[2020 1]]</f>
        <v>1090.5234945004222</v>
      </c>
      <c r="AV331" s="117">
        <f>VLOOKUP(eurostat_totals[[#This Row],[energy carrier EUCalc]],$AE$11:$BI$24,COLUMN()-COLUMN($AD$29),FALSE)*eurostat_totals[[#This Row],[2020 1]]</f>
        <v>5452.6174725021119</v>
      </c>
      <c r="AW331" s="117">
        <f ca="1">VLOOKUP(eurostat_totals[[#This Row],[energy carrier EUCalc]],$AE$11:$BI$24,COLUMN()-COLUMN($AD$29),FALSE)*eurostat_totals[[#This Row],[2020 1]]</f>
        <v>5179.9865988770061</v>
      </c>
      <c r="AX331" s="117">
        <f ca="1">VLOOKUP(eurostat_totals[[#This Row],[energy carrier EUCalc]],$AE$11:$BI$24,COLUMN()-COLUMN($AD$29),FALSE)*eurostat_totals[[#This Row],[2020 1]]</f>
        <v>4907.3557252519004</v>
      </c>
      <c r="AY331" s="117">
        <f ca="1">VLOOKUP(eurostat_totals[[#This Row],[energy carrier EUCalc]],$AE$11:$BI$24,COLUMN()-COLUMN($AD$29),FALSE)*eurostat_totals[[#This Row],[2020 1]]</f>
        <v>4634.7248516267946</v>
      </c>
      <c r="AZ331" s="117">
        <f ca="1">VLOOKUP(eurostat_totals[[#This Row],[energy carrier EUCalc]],$AE$11:$BI$24,COLUMN()-COLUMN($AD$29),FALSE)*eurostat_totals[[#This Row],[2020 1]]</f>
        <v>4362.0939780016888</v>
      </c>
      <c r="BA331" s="117">
        <f ca="1">VLOOKUP(eurostat_totals[[#This Row],[energy carrier EUCalc]],$AE$11:$BI$24,COLUMN()-COLUMN($AD$29),FALSE)*eurostat_totals[[#This Row],[2020 1]]</f>
        <v>4089.4631043765839</v>
      </c>
      <c r="BB331" s="117">
        <f ca="1">VLOOKUP(eurostat_totals[[#This Row],[energy carrier EUCalc]],$AE$11:$BI$24,COLUMN()-COLUMN($AD$29),FALSE)*eurostat_totals[[#This Row],[2020 1]]</f>
        <v>545.2617472502111</v>
      </c>
      <c r="BC331" s="117">
        <f>VLOOKUP(eurostat_totals[[#This Row],[energy carrier EUCalc]],$AE$11:$BI$24,COLUMN()-COLUMN($AD$29),FALSE)*eurostat_totals[[#This Row],[2020 1]]</f>
        <v>5452.6174725021119</v>
      </c>
      <c r="BD331" s="117">
        <f ca="1">VLOOKUP(eurostat_totals[[#This Row],[energy carrier EUCalc]],$AE$11:$BI$24,COLUMN()-COLUMN($AD$29),FALSE)*eurostat_totals[[#This Row],[2020 1]]</f>
        <v>5179.9865988770061</v>
      </c>
      <c r="BE331" s="117">
        <f ca="1">VLOOKUP(eurostat_totals[[#This Row],[energy carrier EUCalc]],$AE$11:$BI$24,COLUMN()-COLUMN($AD$29),FALSE)*eurostat_totals[[#This Row],[2020 1]]</f>
        <v>4907.3557252519004</v>
      </c>
      <c r="BF331" s="117">
        <f ca="1">VLOOKUP(eurostat_totals[[#This Row],[energy carrier EUCalc]],$AE$11:$BI$24,COLUMN()-COLUMN($AD$29),FALSE)*eurostat_totals[[#This Row],[2020 1]]</f>
        <v>4634.7248516267946</v>
      </c>
      <c r="BG331" s="117">
        <f ca="1">VLOOKUP(eurostat_totals[[#This Row],[energy carrier EUCalc]],$AE$11:$BI$24,COLUMN()-COLUMN($AD$29),FALSE)*eurostat_totals[[#This Row],[2020 1]]</f>
        <v>4362.0939780016888</v>
      </c>
      <c r="BH331" s="117">
        <f ca="1">VLOOKUP(eurostat_totals[[#This Row],[energy carrier EUCalc]],$AE$11:$BI$24,COLUMN()-COLUMN($AD$29),FALSE)*eurostat_totals[[#This Row],[2020 1]]</f>
        <v>4089.4631043765839</v>
      </c>
      <c r="BI331" s="117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117" t="str">
        <f t="shared" si="133"/>
        <v>liquid-ff-heatingoilPortugal</v>
      </c>
      <c r="B332" s="6" t="s">
        <v>34</v>
      </c>
      <c r="C332" t="s">
        <v>21</v>
      </c>
      <c r="D332" s="120">
        <v>5380.8766629625879</v>
      </c>
      <c r="E332" s="120">
        <v>5473.8304064048916</v>
      </c>
      <c r="F332" s="120">
        <v>5816.543362764166</v>
      </c>
      <c r="G332" s="120">
        <v>6159.8694476801484</v>
      </c>
      <c r="H332" s="120">
        <v>6388.0914405910717</v>
      </c>
      <c r="I332" s="120">
        <v>6246.035598931292</v>
      </c>
      <c r="J332" s="120">
        <v>6693.3603769237934</v>
      </c>
      <c r="K332" s="120">
        <v>6691.9182294735083</v>
      </c>
      <c r="L332" s="120">
        <v>6329.4988031648354</v>
      </c>
      <c r="M332" s="120">
        <v>6463.5494311335142</v>
      </c>
      <c r="N332" s="120">
        <v>5999.9465217410925</v>
      </c>
      <c r="O332" s="120">
        <v>6144.7038560710671</v>
      </c>
      <c r="P332" s="120">
        <v>6429.9923167923644</v>
      </c>
      <c r="Q332" s="120">
        <v>6486.900228213085</v>
      </c>
      <c r="R332" s="120">
        <v>6198.3910994393136</v>
      </c>
      <c r="S332" s="120">
        <v>5773.0857753869441</v>
      </c>
      <c r="T332" s="120">
        <v>5513.2477890567543</v>
      </c>
      <c r="U332" s="120">
        <v>4985.4245209023538</v>
      </c>
      <c r="V332" s="120">
        <v>4219.2109325061383</v>
      </c>
      <c r="W332" s="120">
        <v>4047.2741890946031</v>
      </c>
      <c r="X332" s="120">
        <v>4386.0186383970913</v>
      </c>
      <c r="Y332" s="120">
        <v>3380.1288258518111</v>
      </c>
      <c r="Z332" s="120">
        <v>2953.2925002894785</v>
      </c>
      <c r="AA332" s="120">
        <v>2906.0197328630961</v>
      </c>
      <c r="AB332" s="120">
        <v>2646.8579767178421</v>
      </c>
      <c r="AC332" s="120">
        <v>2479.4928444436032</v>
      </c>
      <c r="AD332" s="120">
        <v>2460.2520234269587</v>
      </c>
      <c r="AE332" s="120">
        <v>2408.1903071248635</v>
      </c>
      <c r="AF332" s="120">
        <f t="shared" si="130"/>
        <v>2299.1698684919406</v>
      </c>
      <c r="AG332" s="120">
        <f t="shared" si="131"/>
        <v>2177.7998956177094</v>
      </c>
      <c r="AH332" s="120">
        <f t="shared" si="132"/>
        <v>2083.9882793976826</v>
      </c>
      <c r="AI332" s="120">
        <f ca="1">VLOOKUP(eurostat_totals[[#This Row],[energy carrier EUCalc]],$AE$11:$BI$24,COLUMN()-COLUMN($AD$29),FALSE)*eurostat_totals[[#This Row],[2020 1]]</f>
        <v>1979.7888654277983</v>
      </c>
      <c r="AJ332" s="120">
        <f ca="1">VLOOKUP(eurostat_totals[[#This Row],[energy carrier EUCalc]],$AE$11:$BI$24,COLUMN()-COLUMN($AD$29),FALSE)*eurostat_totals[[#This Row],[2020 1]]</f>
        <v>1875.5894514579143</v>
      </c>
      <c r="AK332" s="120">
        <f ca="1">VLOOKUP(eurostat_totals[[#This Row],[energy carrier EUCalc]],$AE$11:$BI$24,COLUMN()-COLUMN($AD$29),FALSE)*eurostat_totals[[#This Row],[2020 1]]</f>
        <v>1771.39003748803</v>
      </c>
      <c r="AL332" s="120">
        <f ca="1">VLOOKUP(eurostat_totals[[#This Row],[energy carrier EUCalc]],$AE$11:$BI$24,COLUMN()-COLUMN($AD$29),FALSE)*eurostat_totals[[#This Row],[2020 1]]</f>
        <v>1667.1906235181459</v>
      </c>
      <c r="AM332" s="120">
        <f ca="1">VLOOKUP(eurostat_totals[[#This Row],[energy carrier EUCalc]],$AE$11:$BI$24,COLUMN()-COLUMN($AD$29),FALSE)*eurostat_totals[[#This Row],[2020 1]]</f>
        <v>1562.9912095482618</v>
      </c>
      <c r="AN332" s="120">
        <f ca="1">VLOOKUP(eurostat_totals[[#This Row],[energy carrier EUCalc]],$AE$11:$BI$24,COLUMN()-COLUMN($AD$29),FALSE)*eurostat_totals[[#This Row],[2020 1]]</f>
        <v>1458.7917955783778</v>
      </c>
      <c r="AO332" s="120">
        <f>VLOOKUP(eurostat_totals[[#This Row],[energy carrier EUCalc]],$AE$11:$BI$24,COLUMN()-COLUMN($AD$29),FALSE)*eurostat_totals[[#This Row],[2020 1]]</f>
        <v>2083.9882793976826</v>
      </c>
      <c r="AP332" s="120">
        <f ca="1">VLOOKUP(eurostat_totals[[#This Row],[energy carrier EUCalc]],$AE$11:$BI$24,COLUMN()-COLUMN($AD$29),FALSE)*eurostat_totals[[#This Row],[2020 1]]</f>
        <v>1979.7888654277983</v>
      </c>
      <c r="AQ332" s="120">
        <f ca="1">VLOOKUP(eurostat_totals[[#This Row],[energy carrier EUCalc]],$AE$11:$BI$24,COLUMN()-COLUMN($AD$29),FALSE)*eurostat_totals[[#This Row],[2020 1]]</f>
        <v>1875.5894514579143</v>
      </c>
      <c r="AR332" s="117">
        <f ca="1">VLOOKUP(eurostat_totals[[#This Row],[energy carrier EUCalc]],$AE$11:$BI$24,COLUMN()-COLUMN($AD$29),FALSE)*eurostat_totals[[#This Row],[2020 1]]</f>
        <v>1771.39003748803</v>
      </c>
      <c r="AS332" s="117">
        <f ca="1">VLOOKUP(eurostat_totals[[#This Row],[energy carrier EUCalc]],$AE$11:$BI$24,COLUMN()-COLUMN($AD$29),FALSE)*eurostat_totals[[#This Row],[2020 1]]</f>
        <v>1667.1906235181459</v>
      </c>
      <c r="AT332" s="117">
        <f ca="1">VLOOKUP(eurostat_totals[[#This Row],[energy carrier EUCalc]],$AE$11:$BI$24,COLUMN()-COLUMN($AD$29),FALSE)*eurostat_totals[[#This Row],[2020 1]]</f>
        <v>1562.9912095482618</v>
      </c>
      <c r="AU332" s="117">
        <f ca="1">VLOOKUP(eurostat_totals[[#This Row],[energy carrier EUCalc]],$AE$11:$BI$24,COLUMN()-COLUMN($AD$29),FALSE)*eurostat_totals[[#This Row],[2020 1]]</f>
        <v>416.79765587953642</v>
      </c>
      <c r="AV332" s="117">
        <f>VLOOKUP(eurostat_totals[[#This Row],[energy carrier EUCalc]],$AE$11:$BI$24,COLUMN()-COLUMN($AD$29),FALSE)*eurostat_totals[[#This Row],[2020 1]]</f>
        <v>2083.9882793976826</v>
      </c>
      <c r="AW332" s="117">
        <f ca="1">VLOOKUP(eurostat_totals[[#This Row],[energy carrier EUCalc]],$AE$11:$BI$24,COLUMN()-COLUMN($AD$29),FALSE)*eurostat_totals[[#This Row],[2020 1]]</f>
        <v>1979.7888654277983</v>
      </c>
      <c r="AX332" s="117">
        <f ca="1">VLOOKUP(eurostat_totals[[#This Row],[energy carrier EUCalc]],$AE$11:$BI$24,COLUMN()-COLUMN($AD$29),FALSE)*eurostat_totals[[#This Row],[2020 1]]</f>
        <v>1875.5894514579143</v>
      </c>
      <c r="AY332" s="117">
        <f ca="1">VLOOKUP(eurostat_totals[[#This Row],[energy carrier EUCalc]],$AE$11:$BI$24,COLUMN()-COLUMN($AD$29),FALSE)*eurostat_totals[[#This Row],[2020 1]]</f>
        <v>1771.39003748803</v>
      </c>
      <c r="AZ332" s="117">
        <f ca="1">VLOOKUP(eurostat_totals[[#This Row],[energy carrier EUCalc]],$AE$11:$BI$24,COLUMN()-COLUMN($AD$29),FALSE)*eurostat_totals[[#This Row],[2020 1]]</f>
        <v>1667.1906235181459</v>
      </c>
      <c r="BA332" s="117">
        <f ca="1">VLOOKUP(eurostat_totals[[#This Row],[energy carrier EUCalc]],$AE$11:$BI$24,COLUMN()-COLUMN($AD$29),FALSE)*eurostat_totals[[#This Row],[2020 1]]</f>
        <v>1562.9912095482618</v>
      </c>
      <c r="BB332" s="117">
        <f ca="1">VLOOKUP(eurostat_totals[[#This Row],[energy carrier EUCalc]],$AE$11:$BI$24,COLUMN()-COLUMN($AD$29),FALSE)*eurostat_totals[[#This Row],[2020 1]]</f>
        <v>208.39882793976821</v>
      </c>
      <c r="BC332" s="117">
        <f>VLOOKUP(eurostat_totals[[#This Row],[energy carrier EUCalc]],$AE$11:$BI$24,COLUMN()-COLUMN($AD$29),FALSE)*eurostat_totals[[#This Row],[2020 1]]</f>
        <v>2083.9882793976826</v>
      </c>
      <c r="BD332" s="117">
        <f ca="1">VLOOKUP(eurostat_totals[[#This Row],[energy carrier EUCalc]],$AE$11:$BI$24,COLUMN()-COLUMN($AD$29),FALSE)*eurostat_totals[[#This Row],[2020 1]]</f>
        <v>1979.7888654277983</v>
      </c>
      <c r="BE332" s="117">
        <f ca="1">VLOOKUP(eurostat_totals[[#This Row],[energy carrier EUCalc]],$AE$11:$BI$24,COLUMN()-COLUMN($AD$29),FALSE)*eurostat_totals[[#This Row],[2020 1]]</f>
        <v>1875.5894514579143</v>
      </c>
      <c r="BF332" s="117">
        <f ca="1">VLOOKUP(eurostat_totals[[#This Row],[energy carrier EUCalc]],$AE$11:$BI$24,COLUMN()-COLUMN($AD$29),FALSE)*eurostat_totals[[#This Row],[2020 1]]</f>
        <v>1771.39003748803</v>
      </c>
      <c r="BG332" s="117">
        <f ca="1">VLOOKUP(eurostat_totals[[#This Row],[energy carrier EUCalc]],$AE$11:$BI$24,COLUMN()-COLUMN($AD$29),FALSE)*eurostat_totals[[#This Row],[2020 1]]</f>
        <v>1667.1906235181459</v>
      </c>
      <c r="BH332" s="117">
        <f ca="1">VLOOKUP(eurostat_totals[[#This Row],[energy carrier EUCalc]],$AE$11:$BI$24,COLUMN()-COLUMN($AD$29),FALSE)*eurostat_totals[[#This Row],[2020 1]]</f>
        <v>1562.9912095482618</v>
      </c>
      <c r="BI332" s="117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117" t="str">
        <f t="shared" si="133"/>
        <v>liquid-ff-heatingoilRomania</v>
      </c>
      <c r="B333" s="6" t="s">
        <v>34</v>
      </c>
      <c r="C333" t="s">
        <v>10</v>
      </c>
      <c r="D333" s="120">
        <v>4508.9838785521661</v>
      </c>
      <c r="E333" s="120">
        <v>4032.1805629628752</v>
      </c>
      <c r="F333" s="120">
        <v>4668.323381378651</v>
      </c>
      <c r="G333" s="120">
        <v>3459.3023919430861</v>
      </c>
      <c r="H333" s="120">
        <v>1905.4331113689311</v>
      </c>
      <c r="I333" s="120">
        <v>3347.3447522463653</v>
      </c>
      <c r="J333" s="120">
        <v>2290.3827678830389</v>
      </c>
      <c r="K333" s="120">
        <v>4789.8959683291496</v>
      </c>
      <c r="L333" s="120">
        <v>5396.2452417623181</v>
      </c>
      <c r="M333" s="120">
        <v>4853.4804033278115</v>
      </c>
      <c r="N333" s="120">
        <v>4939.3220554726931</v>
      </c>
      <c r="O333" s="120">
        <v>3867.1873316901965</v>
      </c>
      <c r="P333" s="120">
        <v>3444.3648951211931</v>
      </c>
      <c r="Q333" s="120">
        <v>4681.8520659218029</v>
      </c>
      <c r="R333" s="120">
        <v>5644.2337294359395</v>
      </c>
      <c r="S333" s="120">
        <v>7057.583750811581</v>
      </c>
      <c r="T333" s="120">
        <v>5218.3087267891951</v>
      </c>
      <c r="U333" s="120">
        <v>6356.5988099603219</v>
      </c>
      <c r="V333" s="120">
        <v>3630.4968961163604</v>
      </c>
      <c r="W333" s="120">
        <v>3256.3413365387737</v>
      </c>
      <c r="X333" s="120">
        <v>2312.03484681899</v>
      </c>
      <c r="Y333" s="120">
        <v>2270.459894833099</v>
      </c>
      <c r="Z333" s="120">
        <v>1948.7020789394267</v>
      </c>
      <c r="AA333" s="120">
        <v>1967.0853602064178</v>
      </c>
      <c r="AB333" s="120">
        <v>2104.4684369588622</v>
      </c>
      <c r="AC333" s="120">
        <v>2418.3208976588749</v>
      </c>
      <c r="AD333" s="120">
        <v>2373.6207228662097</v>
      </c>
      <c r="AE333" s="120">
        <v>2653.3123348853787</v>
      </c>
      <c r="AF333" s="120">
        <f t="shared" si="130"/>
        <v>2794.2343860745691</v>
      </c>
      <c r="AG333" s="120">
        <f t="shared" si="131"/>
        <v>2959.6641912481991</v>
      </c>
      <c r="AH333" s="120">
        <f t="shared" si="132"/>
        <v>3130.7033421060664</v>
      </c>
      <c r="AI333" s="120">
        <f ca="1">VLOOKUP(eurostat_totals[[#This Row],[energy carrier EUCalc]],$AE$11:$BI$24,COLUMN()-COLUMN($AD$29),FALSE)*eurostat_totals[[#This Row],[2020 1]]</f>
        <v>2974.1681750007629</v>
      </c>
      <c r="AJ333" s="120">
        <f ca="1">VLOOKUP(eurostat_totals[[#This Row],[energy carrier EUCalc]],$AE$11:$BI$24,COLUMN()-COLUMN($AD$29),FALSE)*eurostat_totals[[#This Row],[2020 1]]</f>
        <v>2817.6330078954593</v>
      </c>
      <c r="AK333" s="120">
        <f ca="1">VLOOKUP(eurostat_totals[[#This Row],[energy carrier EUCalc]],$AE$11:$BI$24,COLUMN()-COLUMN($AD$29),FALSE)*eurostat_totals[[#This Row],[2020 1]]</f>
        <v>2661.0978407901562</v>
      </c>
      <c r="AL333" s="120">
        <f ca="1">VLOOKUP(eurostat_totals[[#This Row],[energy carrier EUCalc]],$AE$11:$BI$24,COLUMN()-COLUMN($AD$29),FALSE)*eurostat_totals[[#This Row],[2020 1]]</f>
        <v>2504.5626736848531</v>
      </c>
      <c r="AM333" s="120">
        <f ca="1">VLOOKUP(eurostat_totals[[#This Row],[energy carrier EUCalc]],$AE$11:$BI$24,COLUMN()-COLUMN($AD$29),FALSE)*eurostat_totals[[#This Row],[2020 1]]</f>
        <v>2348.0275065795499</v>
      </c>
      <c r="AN333" s="120">
        <f ca="1">VLOOKUP(eurostat_totals[[#This Row],[energy carrier EUCalc]],$AE$11:$BI$24,COLUMN()-COLUMN($AD$29),FALSE)*eurostat_totals[[#This Row],[2020 1]]</f>
        <v>2191.4923394742464</v>
      </c>
      <c r="AO333" s="120">
        <f>VLOOKUP(eurostat_totals[[#This Row],[energy carrier EUCalc]],$AE$11:$BI$24,COLUMN()-COLUMN($AD$29),FALSE)*eurostat_totals[[#This Row],[2020 1]]</f>
        <v>3130.7033421060664</v>
      </c>
      <c r="AP333" s="120">
        <f ca="1">VLOOKUP(eurostat_totals[[#This Row],[energy carrier EUCalc]],$AE$11:$BI$24,COLUMN()-COLUMN($AD$29),FALSE)*eurostat_totals[[#This Row],[2020 1]]</f>
        <v>2974.1681750007629</v>
      </c>
      <c r="AQ333" s="120">
        <f ca="1">VLOOKUP(eurostat_totals[[#This Row],[energy carrier EUCalc]],$AE$11:$BI$24,COLUMN()-COLUMN($AD$29),FALSE)*eurostat_totals[[#This Row],[2020 1]]</f>
        <v>2817.6330078954593</v>
      </c>
      <c r="AR333" s="117">
        <f ca="1">VLOOKUP(eurostat_totals[[#This Row],[energy carrier EUCalc]],$AE$11:$BI$24,COLUMN()-COLUMN($AD$29),FALSE)*eurostat_totals[[#This Row],[2020 1]]</f>
        <v>2661.0978407901562</v>
      </c>
      <c r="AS333" s="117">
        <f ca="1">VLOOKUP(eurostat_totals[[#This Row],[energy carrier EUCalc]],$AE$11:$BI$24,COLUMN()-COLUMN($AD$29),FALSE)*eurostat_totals[[#This Row],[2020 1]]</f>
        <v>2504.5626736848531</v>
      </c>
      <c r="AT333" s="117">
        <f ca="1">VLOOKUP(eurostat_totals[[#This Row],[energy carrier EUCalc]],$AE$11:$BI$24,COLUMN()-COLUMN($AD$29),FALSE)*eurostat_totals[[#This Row],[2020 1]]</f>
        <v>2348.0275065795499</v>
      </c>
      <c r="AU333" s="117">
        <f ca="1">VLOOKUP(eurostat_totals[[#This Row],[energy carrier EUCalc]],$AE$11:$BI$24,COLUMN()-COLUMN($AD$29),FALSE)*eurostat_totals[[#This Row],[2020 1]]</f>
        <v>626.14066842121315</v>
      </c>
      <c r="AV333" s="117">
        <f>VLOOKUP(eurostat_totals[[#This Row],[energy carrier EUCalc]],$AE$11:$BI$24,COLUMN()-COLUMN($AD$29),FALSE)*eurostat_totals[[#This Row],[2020 1]]</f>
        <v>3130.7033421060664</v>
      </c>
      <c r="AW333" s="117">
        <f ca="1">VLOOKUP(eurostat_totals[[#This Row],[energy carrier EUCalc]],$AE$11:$BI$24,COLUMN()-COLUMN($AD$29),FALSE)*eurostat_totals[[#This Row],[2020 1]]</f>
        <v>2974.1681750007629</v>
      </c>
      <c r="AX333" s="117">
        <f ca="1">VLOOKUP(eurostat_totals[[#This Row],[energy carrier EUCalc]],$AE$11:$BI$24,COLUMN()-COLUMN($AD$29),FALSE)*eurostat_totals[[#This Row],[2020 1]]</f>
        <v>2817.6330078954593</v>
      </c>
      <c r="AY333" s="117">
        <f ca="1">VLOOKUP(eurostat_totals[[#This Row],[energy carrier EUCalc]],$AE$11:$BI$24,COLUMN()-COLUMN($AD$29),FALSE)*eurostat_totals[[#This Row],[2020 1]]</f>
        <v>2661.0978407901562</v>
      </c>
      <c r="AZ333" s="117">
        <f ca="1">VLOOKUP(eurostat_totals[[#This Row],[energy carrier EUCalc]],$AE$11:$BI$24,COLUMN()-COLUMN($AD$29),FALSE)*eurostat_totals[[#This Row],[2020 1]]</f>
        <v>2504.5626736848531</v>
      </c>
      <c r="BA333" s="117">
        <f ca="1">VLOOKUP(eurostat_totals[[#This Row],[energy carrier EUCalc]],$AE$11:$BI$24,COLUMN()-COLUMN($AD$29),FALSE)*eurostat_totals[[#This Row],[2020 1]]</f>
        <v>2348.0275065795499</v>
      </c>
      <c r="BB333" s="117">
        <f ca="1">VLOOKUP(eurostat_totals[[#This Row],[energy carrier EUCalc]],$AE$11:$BI$24,COLUMN()-COLUMN($AD$29),FALSE)*eurostat_totals[[#This Row],[2020 1]]</f>
        <v>313.07033421060657</v>
      </c>
      <c r="BC333" s="117">
        <f>VLOOKUP(eurostat_totals[[#This Row],[energy carrier EUCalc]],$AE$11:$BI$24,COLUMN()-COLUMN($AD$29),FALSE)*eurostat_totals[[#This Row],[2020 1]]</f>
        <v>3130.7033421060664</v>
      </c>
      <c r="BD333" s="117">
        <f ca="1">VLOOKUP(eurostat_totals[[#This Row],[energy carrier EUCalc]],$AE$11:$BI$24,COLUMN()-COLUMN($AD$29),FALSE)*eurostat_totals[[#This Row],[2020 1]]</f>
        <v>2974.1681750007629</v>
      </c>
      <c r="BE333" s="117">
        <f ca="1">VLOOKUP(eurostat_totals[[#This Row],[energy carrier EUCalc]],$AE$11:$BI$24,COLUMN()-COLUMN($AD$29),FALSE)*eurostat_totals[[#This Row],[2020 1]]</f>
        <v>2817.6330078954593</v>
      </c>
      <c r="BF333" s="117">
        <f ca="1">VLOOKUP(eurostat_totals[[#This Row],[energy carrier EUCalc]],$AE$11:$BI$24,COLUMN()-COLUMN($AD$29),FALSE)*eurostat_totals[[#This Row],[2020 1]]</f>
        <v>2661.0978407901562</v>
      </c>
      <c r="BG333" s="117">
        <f ca="1">VLOOKUP(eurostat_totals[[#This Row],[energy carrier EUCalc]],$AE$11:$BI$24,COLUMN()-COLUMN($AD$29),FALSE)*eurostat_totals[[#This Row],[2020 1]]</f>
        <v>2504.5626736848531</v>
      </c>
      <c r="BH333" s="117">
        <f ca="1">VLOOKUP(eurostat_totals[[#This Row],[energy carrier EUCalc]],$AE$11:$BI$24,COLUMN()-COLUMN($AD$29),FALSE)*eurostat_totals[[#This Row],[2020 1]]</f>
        <v>2348.0275065795499</v>
      </c>
      <c r="BI333" s="117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117" t="str">
        <f t="shared" si="133"/>
        <v>liquid-ff-heatingoilSerbia</v>
      </c>
      <c r="B334" s="6" t="s">
        <v>34</v>
      </c>
      <c r="C334" t="s">
        <v>74</v>
      </c>
      <c r="D334" s="120">
        <v>1194.4475199999999</v>
      </c>
      <c r="E334" s="120">
        <v>859.99198000000001</v>
      </c>
      <c r="F334" s="120">
        <v>597.22375999999997</v>
      </c>
      <c r="G334" s="120">
        <v>2030.5514800000001</v>
      </c>
      <c r="H334" s="120">
        <v>1982.7754400000001</v>
      </c>
      <c r="I334" s="120">
        <v>1122.7834600000001</v>
      </c>
      <c r="J334" s="120">
        <v>3559.4545400000002</v>
      </c>
      <c r="K334" s="120">
        <v>2293.3429600000004</v>
      </c>
      <c r="L334" s="120">
        <v>1313.8876200000002</v>
      </c>
      <c r="M334" s="120">
        <v>716.66386</v>
      </c>
      <c r="N334" s="120">
        <v>668.88782000000003</v>
      </c>
      <c r="O334" s="120">
        <v>621.11178000000007</v>
      </c>
      <c r="P334" s="120">
        <v>764.43990000000008</v>
      </c>
      <c r="Q334" s="120">
        <v>836.10396000000003</v>
      </c>
      <c r="R334" s="120">
        <v>525.55970000000002</v>
      </c>
      <c r="S334" s="120">
        <v>549.44772</v>
      </c>
      <c r="T334" s="120">
        <v>597.22375999999997</v>
      </c>
      <c r="U334" s="120">
        <v>3346.9976999999999</v>
      </c>
      <c r="V334" s="120">
        <v>393.17541000000006</v>
      </c>
      <c r="W334" s="120">
        <v>24.992870000000003</v>
      </c>
      <c r="X334" s="120">
        <v>366.97302000000002</v>
      </c>
      <c r="Y334" s="120">
        <v>803.03987000000018</v>
      </c>
      <c r="Z334" s="120">
        <v>1073.2745500000001</v>
      </c>
      <c r="AA334" s="120">
        <v>862.67851000000019</v>
      </c>
      <c r="AB334" s="120">
        <v>507.84721000000008</v>
      </c>
      <c r="AC334" s="120">
        <v>709.66260000000011</v>
      </c>
      <c r="AD334" s="120">
        <v>762.23020000000008</v>
      </c>
      <c r="AE334" s="120">
        <v>554.09972000000005</v>
      </c>
      <c r="AF334" s="120">
        <f t="shared" si="130"/>
        <v>450.26475400000004</v>
      </c>
      <c r="AG334" s="120">
        <f t="shared" si="131"/>
        <v>367.78200279999999</v>
      </c>
      <c r="AH334" s="120">
        <f t="shared" si="132"/>
        <v>339.76896135999999</v>
      </c>
      <c r="AI334" s="120">
        <f ca="1">VLOOKUP(eurostat_totals[[#This Row],[energy carrier EUCalc]],$AE$11:$BI$24,COLUMN()-COLUMN($AD$29),FALSE)*eurostat_totals[[#This Row],[2020 1]]</f>
        <v>322.78051329199997</v>
      </c>
      <c r="AJ334" s="120">
        <f ca="1">VLOOKUP(eurostat_totals[[#This Row],[energy carrier EUCalc]],$AE$11:$BI$24,COLUMN()-COLUMN($AD$29),FALSE)*eurostat_totals[[#This Row],[2020 1]]</f>
        <v>305.79206522399994</v>
      </c>
      <c r="AK334" s="120">
        <f ca="1">VLOOKUP(eurostat_totals[[#This Row],[energy carrier EUCalc]],$AE$11:$BI$24,COLUMN()-COLUMN($AD$29),FALSE)*eurostat_totals[[#This Row],[2020 1]]</f>
        <v>288.80361715599997</v>
      </c>
      <c r="AL334" s="120">
        <f ca="1">VLOOKUP(eurostat_totals[[#This Row],[energy carrier EUCalc]],$AE$11:$BI$24,COLUMN()-COLUMN($AD$29),FALSE)*eurostat_totals[[#This Row],[2020 1]]</f>
        <v>271.81516908799995</v>
      </c>
      <c r="AM334" s="120">
        <f ca="1">VLOOKUP(eurostat_totals[[#This Row],[energy carrier EUCalc]],$AE$11:$BI$24,COLUMN()-COLUMN($AD$29),FALSE)*eurostat_totals[[#This Row],[2020 1]]</f>
        <v>254.82672101999998</v>
      </c>
      <c r="AN334" s="120">
        <f ca="1">VLOOKUP(eurostat_totals[[#This Row],[energy carrier EUCalc]],$AE$11:$BI$24,COLUMN()-COLUMN($AD$29),FALSE)*eurostat_totals[[#This Row],[2020 1]]</f>
        <v>237.83827295199998</v>
      </c>
      <c r="AO334" s="120">
        <f>VLOOKUP(eurostat_totals[[#This Row],[energy carrier EUCalc]],$AE$11:$BI$24,COLUMN()-COLUMN($AD$29),FALSE)*eurostat_totals[[#This Row],[2020 1]]</f>
        <v>339.76896135999999</v>
      </c>
      <c r="AP334" s="120">
        <f ca="1">VLOOKUP(eurostat_totals[[#This Row],[energy carrier EUCalc]],$AE$11:$BI$24,COLUMN()-COLUMN($AD$29),FALSE)*eurostat_totals[[#This Row],[2020 1]]</f>
        <v>322.78051329199997</v>
      </c>
      <c r="AQ334" s="120">
        <f ca="1">VLOOKUP(eurostat_totals[[#This Row],[energy carrier EUCalc]],$AE$11:$BI$24,COLUMN()-COLUMN($AD$29),FALSE)*eurostat_totals[[#This Row],[2020 1]]</f>
        <v>305.79206522399994</v>
      </c>
      <c r="AR334" s="117">
        <f ca="1">VLOOKUP(eurostat_totals[[#This Row],[energy carrier EUCalc]],$AE$11:$BI$24,COLUMN()-COLUMN($AD$29),FALSE)*eurostat_totals[[#This Row],[2020 1]]</f>
        <v>288.80361715599997</v>
      </c>
      <c r="AS334" s="117">
        <f ca="1">VLOOKUP(eurostat_totals[[#This Row],[energy carrier EUCalc]],$AE$11:$BI$24,COLUMN()-COLUMN($AD$29),FALSE)*eurostat_totals[[#This Row],[2020 1]]</f>
        <v>271.81516908799995</v>
      </c>
      <c r="AT334" s="117">
        <f ca="1">VLOOKUP(eurostat_totals[[#This Row],[energy carrier EUCalc]],$AE$11:$BI$24,COLUMN()-COLUMN($AD$29),FALSE)*eurostat_totals[[#This Row],[2020 1]]</f>
        <v>254.82672101999998</v>
      </c>
      <c r="AU334" s="117">
        <f ca="1">VLOOKUP(eurostat_totals[[#This Row],[energy carrier EUCalc]],$AE$11:$BI$24,COLUMN()-COLUMN($AD$29),FALSE)*eurostat_totals[[#This Row],[2020 1]]</f>
        <v>67.953792271999987</v>
      </c>
      <c r="AV334" s="117">
        <f>VLOOKUP(eurostat_totals[[#This Row],[energy carrier EUCalc]],$AE$11:$BI$24,COLUMN()-COLUMN($AD$29),FALSE)*eurostat_totals[[#This Row],[2020 1]]</f>
        <v>339.76896135999999</v>
      </c>
      <c r="AW334" s="117">
        <f ca="1">VLOOKUP(eurostat_totals[[#This Row],[energy carrier EUCalc]],$AE$11:$BI$24,COLUMN()-COLUMN($AD$29),FALSE)*eurostat_totals[[#This Row],[2020 1]]</f>
        <v>322.78051329199997</v>
      </c>
      <c r="AX334" s="117">
        <f ca="1">VLOOKUP(eurostat_totals[[#This Row],[energy carrier EUCalc]],$AE$11:$BI$24,COLUMN()-COLUMN($AD$29),FALSE)*eurostat_totals[[#This Row],[2020 1]]</f>
        <v>305.79206522399994</v>
      </c>
      <c r="AY334" s="117">
        <f ca="1">VLOOKUP(eurostat_totals[[#This Row],[energy carrier EUCalc]],$AE$11:$BI$24,COLUMN()-COLUMN($AD$29),FALSE)*eurostat_totals[[#This Row],[2020 1]]</f>
        <v>288.80361715599997</v>
      </c>
      <c r="AZ334" s="117">
        <f ca="1">VLOOKUP(eurostat_totals[[#This Row],[energy carrier EUCalc]],$AE$11:$BI$24,COLUMN()-COLUMN($AD$29),FALSE)*eurostat_totals[[#This Row],[2020 1]]</f>
        <v>271.81516908799995</v>
      </c>
      <c r="BA334" s="117">
        <f ca="1">VLOOKUP(eurostat_totals[[#This Row],[energy carrier EUCalc]],$AE$11:$BI$24,COLUMN()-COLUMN($AD$29),FALSE)*eurostat_totals[[#This Row],[2020 1]]</f>
        <v>254.82672101999998</v>
      </c>
      <c r="BB334" s="117">
        <f ca="1">VLOOKUP(eurostat_totals[[#This Row],[energy carrier EUCalc]],$AE$11:$BI$24,COLUMN()-COLUMN($AD$29),FALSE)*eurostat_totals[[#This Row],[2020 1]]</f>
        <v>33.976896135999993</v>
      </c>
      <c r="BC334" s="117">
        <f>VLOOKUP(eurostat_totals[[#This Row],[energy carrier EUCalc]],$AE$11:$BI$24,COLUMN()-COLUMN($AD$29),FALSE)*eurostat_totals[[#This Row],[2020 1]]</f>
        <v>339.76896135999999</v>
      </c>
      <c r="BD334" s="117">
        <f ca="1">VLOOKUP(eurostat_totals[[#This Row],[energy carrier EUCalc]],$AE$11:$BI$24,COLUMN()-COLUMN($AD$29),FALSE)*eurostat_totals[[#This Row],[2020 1]]</f>
        <v>322.78051329199997</v>
      </c>
      <c r="BE334" s="117">
        <f ca="1">VLOOKUP(eurostat_totals[[#This Row],[energy carrier EUCalc]],$AE$11:$BI$24,COLUMN()-COLUMN($AD$29),FALSE)*eurostat_totals[[#This Row],[2020 1]]</f>
        <v>305.79206522399994</v>
      </c>
      <c r="BF334" s="117">
        <f ca="1">VLOOKUP(eurostat_totals[[#This Row],[energy carrier EUCalc]],$AE$11:$BI$24,COLUMN()-COLUMN($AD$29),FALSE)*eurostat_totals[[#This Row],[2020 1]]</f>
        <v>288.80361715599997</v>
      </c>
      <c r="BG334" s="117">
        <f ca="1">VLOOKUP(eurostat_totals[[#This Row],[energy carrier EUCalc]],$AE$11:$BI$24,COLUMN()-COLUMN($AD$29),FALSE)*eurostat_totals[[#This Row],[2020 1]]</f>
        <v>271.81516908799995</v>
      </c>
      <c r="BH334" s="117">
        <f ca="1">VLOOKUP(eurostat_totals[[#This Row],[energy carrier EUCalc]],$AE$11:$BI$24,COLUMN()-COLUMN($AD$29),FALSE)*eurostat_totals[[#This Row],[2020 1]]</f>
        <v>254.82672101999998</v>
      </c>
      <c r="BI334" s="117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117" t="str">
        <f t="shared" si="133"/>
        <v>liquid-ff-heatingoilSlovakia</v>
      </c>
      <c r="B335" s="6" t="s">
        <v>34</v>
      </c>
      <c r="C335" t="s">
        <v>20</v>
      </c>
      <c r="D335" s="120">
        <v>0</v>
      </c>
      <c r="E335" s="120">
        <v>0</v>
      </c>
      <c r="F335" s="120">
        <v>0</v>
      </c>
      <c r="G335" s="120">
        <v>0</v>
      </c>
      <c r="H335" s="120">
        <v>0</v>
      </c>
      <c r="I335" s="120">
        <v>0</v>
      </c>
      <c r="J335" s="120">
        <v>0</v>
      </c>
      <c r="K335" s="120">
        <v>0</v>
      </c>
      <c r="L335" s="120">
        <v>0</v>
      </c>
      <c r="M335" s="120">
        <v>0</v>
      </c>
      <c r="N335" s="120">
        <v>0</v>
      </c>
      <c r="O335" s="120">
        <v>0</v>
      </c>
      <c r="P335" s="120">
        <v>0</v>
      </c>
      <c r="Q335" s="120">
        <v>0</v>
      </c>
      <c r="R335" s="120">
        <v>0</v>
      </c>
      <c r="S335" s="120">
        <v>0</v>
      </c>
      <c r="T335" s="120">
        <v>0</v>
      </c>
      <c r="U335" s="120">
        <v>0</v>
      </c>
      <c r="V335" s="120">
        <v>0</v>
      </c>
      <c r="W335" s="120">
        <v>0</v>
      </c>
      <c r="X335" s="120">
        <v>0</v>
      </c>
      <c r="Y335" s="120">
        <v>0</v>
      </c>
      <c r="Z335" s="120">
        <v>0</v>
      </c>
      <c r="AA335" s="120">
        <v>0</v>
      </c>
      <c r="AB335" s="120">
        <v>0</v>
      </c>
      <c r="AC335" s="120">
        <v>0</v>
      </c>
      <c r="AD335" s="120">
        <v>0</v>
      </c>
      <c r="AE335" s="120">
        <v>0</v>
      </c>
      <c r="AF335" s="120">
        <f t="shared" si="130"/>
        <v>0</v>
      </c>
      <c r="AG335" s="120">
        <f t="shared" si="131"/>
        <v>0</v>
      </c>
      <c r="AH335" s="120">
        <f t="shared" si="132"/>
        <v>0</v>
      </c>
      <c r="AI335" s="120">
        <f ca="1">VLOOKUP(eurostat_totals[[#This Row],[energy carrier EUCalc]],$AE$11:$BI$24,COLUMN()-COLUMN($AD$29),FALSE)*eurostat_totals[[#This Row],[2020 1]]</f>
        <v>0</v>
      </c>
      <c r="AJ335" s="120">
        <f ca="1">VLOOKUP(eurostat_totals[[#This Row],[energy carrier EUCalc]],$AE$11:$BI$24,COLUMN()-COLUMN($AD$29),FALSE)*eurostat_totals[[#This Row],[2020 1]]</f>
        <v>0</v>
      </c>
      <c r="AK335" s="120">
        <f ca="1">VLOOKUP(eurostat_totals[[#This Row],[energy carrier EUCalc]],$AE$11:$BI$24,COLUMN()-COLUMN($AD$29),FALSE)*eurostat_totals[[#This Row],[2020 1]]</f>
        <v>0</v>
      </c>
      <c r="AL335" s="120">
        <f ca="1">VLOOKUP(eurostat_totals[[#This Row],[energy carrier EUCalc]],$AE$11:$BI$24,COLUMN()-COLUMN($AD$29),FALSE)*eurostat_totals[[#This Row],[2020 1]]</f>
        <v>0</v>
      </c>
      <c r="AM335" s="120">
        <f ca="1">VLOOKUP(eurostat_totals[[#This Row],[energy carrier EUCalc]],$AE$11:$BI$24,COLUMN()-COLUMN($AD$29),FALSE)*eurostat_totals[[#This Row],[2020 1]]</f>
        <v>0</v>
      </c>
      <c r="AN335" s="120">
        <f ca="1">VLOOKUP(eurostat_totals[[#This Row],[energy carrier EUCalc]],$AE$11:$BI$24,COLUMN()-COLUMN($AD$29),FALSE)*eurostat_totals[[#This Row],[2020 1]]</f>
        <v>0</v>
      </c>
      <c r="AO335" s="120">
        <f>VLOOKUP(eurostat_totals[[#This Row],[energy carrier EUCalc]],$AE$11:$BI$24,COLUMN()-COLUMN($AD$29),FALSE)*eurostat_totals[[#This Row],[2020 1]]</f>
        <v>0</v>
      </c>
      <c r="AP335" s="120">
        <f ca="1">VLOOKUP(eurostat_totals[[#This Row],[energy carrier EUCalc]],$AE$11:$BI$24,COLUMN()-COLUMN($AD$29),FALSE)*eurostat_totals[[#This Row],[2020 1]]</f>
        <v>0</v>
      </c>
      <c r="AQ335" s="120">
        <f ca="1">VLOOKUP(eurostat_totals[[#This Row],[energy carrier EUCalc]],$AE$11:$BI$24,COLUMN()-COLUMN($AD$29),FALSE)*eurostat_totals[[#This Row],[2020 1]]</f>
        <v>0</v>
      </c>
      <c r="AR335" s="117">
        <f ca="1">VLOOKUP(eurostat_totals[[#This Row],[energy carrier EUCalc]],$AE$11:$BI$24,COLUMN()-COLUMN($AD$29),FALSE)*eurostat_totals[[#This Row],[2020 1]]</f>
        <v>0</v>
      </c>
      <c r="AS335" s="117">
        <f ca="1">VLOOKUP(eurostat_totals[[#This Row],[energy carrier EUCalc]],$AE$11:$BI$24,COLUMN()-COLUMN($AD$29),FALSE)*eurostat_totals[[#This Row],[2020 1]]</f>
        <v>0</v>
      </c>
      <c r="AT335" s="117">
        <f ca="1">VLOOKUP(eurostat_totals[[#This Row],[energy carrier EUCalc]],$AE$11:$BI$24,COLUMN()-COLUMN($AD$29),FALSE)*eurostat_totals[[#This Row],[2020 1]]</f>
        <v>0</v>
      </c>
      <c r="AU335" s="117">
        <f ca="1">VLOOKUP(eurostat_totals[[#This Row],[energy carrier EUCalc]],$AE$11:$BI$24,COLUMN()-COLUMN($AD$29),FALSE)*eurostat_totals[[#This Row],[2020 1]]</f>
        <v>0</v>
      </c>
      <c r="AV335" s="117">
        <f>VLOOKUP(eurostat_totals[[#This Row],[energy carrier EUCalc]],$AE$11:$BI$24,COLUMN()-COLUMN($AD$29),FALSE)*eurostat_totals[[#This Row],[2020 1]]</f>
        <v>0</v>
      </c>
      <c r="AW335" s="117">
        <f ca="1">VLOOKUP(eurostat_totals[[#This Row],[energy carrier EUCalc]],$AE$11:$BI$24,COLUMN()-COLUMN($AD$29),FALSE)*eurostat_totals[[#This Row],[2020 1]]</f>
        <v>0</v>
      </c>
      <c r="AX335" s="117">
        <f ca="1">VLOOKUP(eurostat_totals[[#This Row],[energy carrier EUCalc]],$AE$11:$BI$24,COLUMN()-COLUMN($AD$29),FALSE)*eurostat_totals[[#This Row],[2020 1]]</f>
        <v>0</v>
      </c>
      <c r="AY335" s="117">
        <f ca="1">VLOOKUP(eurostat_totals[[#This Row],[energy carrier EUCalc]],$AE$11:$BI$24,COLUMN()-COLUMN($AD$29),FALSE)*eurostat_totals[[#This Row],[2020 1]]</f>
        <v>0</v>
      </c>
      <c r="AZ335" s="117">
        <f ca="1">VLOOKUP(eurostat_totals[[#This Row],[energy carrier EUCalc]],$AE$11:$BI$24,COLUMN()-COLUMN($AD$29),FALSE)*eurostat_totals[[#This Row],[2020 1]]</f>
        <v>0</v>
      </c>
      <c r="BA335" s="117">
        <f ca="1">VLOOKUP(eurostat_totals[[#This Row],[energy carrier EUCalc]],$AE$11:$BI$24,COLUMN()-COLUMN($AD$29),FALSE)*eurostat_totals[[#This Row],[2020 1]]</f>
        <v>0</v>
      </c>
      <c r="BB335" s="117">
        <f ca="1">VLOOKUP(eurostat_totals[[#This Row],[energy carrier EUCalc]],$AE$11:$BI$24,COLUMN()-COLUMN($AD$29),FALSE)*eurostat_totals[[#This Row],[2020 1]]</f>
        <v>0</v>
      </c>
      <c r="BC335" s="117">
        <f>VLOOKUP(eurostat_totals[[#This Row],[energy carrier EUCalc]],$AE$11:$BI$24,COLUMN()-COLUMN($AD$29),FALSE)*eurostat_totals[[#This Row],[2020 1]]</f>
        <v>0</v>
      </c>
      <c r="BD335" s="117">
        <f ca="1">VLOOKUP(eurostat_totals[[#This Row],[energy carrier EUCalc]],$AE$11:$BI$24,COLUMN()-COLUMN($AD$29),FALSE)*eurostat_totals[[#This Row],[2020 1]]</f>
        <v>0</v>
      </c>
      <c r="BE335" s="117">
        <f ca="1">VLOOKUP(eurostat_totals[[#This Row],[energy carrier EUCalc]],$AE$11:$BI$24,COLUMN()-COLUMN($AD$29),FALSE)*eurostat_totals[[#This Row],[2020 1]]</f>
        <v>0</v>
      </c>
      <c r="BF335" s="117">
        <f ca="1">VLOOKUP(eurostat_totals[[#This Row],[energy carrier EUCalc]],$AE$11:$BI$24,COLUMN()-COLUMN($AD$29),FALSE)*eurostat_totals[[#This Row],[2020 1]]</f>
        <v>0</v>
      </c>
      <c r="BG335" s="117">
        <f ca="1">VLOOKUP(eurostat_totals[[#This Row],[energy carrier EUCalc]],$AE$11:$BI$24,COLUMN()-COLUMN($AD$29),FALSE)*eurostat_totals[[#This Row],[2020 1]]</f>
        <v>0</v>
      </c>
      <c r="BH335" s="117">
        <f ca="1">VLOOKUP(eurostat_totals[[#This Row],[energy carrier EUCalc]],$AE$11:$BI$24,COLUMN()-COLUMN($AD$29),FALSE)*eurostat_totals[[#This Row],[2020 1]]</f>
        <v>0</v>
      </c>
      <c r="BI335" s="117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117" t="str">
        <f t="shared" si="133"/>
        <v>liquid-ff-heatingoilSlovenia</v>
      </c>
      <c r="B336" s="6" t="s">
        <v>34</v>
      </c>
      <c r="C336" t="s">
        <v>26</v>
      </c>
      <c r="D336" s="120">
        <v>3681.9404970758283</v>
      </c>
      <c r="E336" s="120">
        <v>4785.9241736358144</v>
      </c>
      <c r="F336" s="120">
        <v>3924.2493721640312</v>
      </c>
      <c r="G336" s="120">
        <v>5014.5426262866658</v>
      </c>
      <c r="H336" s="120">
        <v>5172.427229677869</v>
      </c>
      <c r="I336" s="120">
        <v>5883.4010321870874</v>
      </c>
      <c r="J336" s="120">
        <v>4674.9408691454519</v>
      </c>
      <c r="K336" s="120">
        <v>5024.4720499047162</v>
      </c>
      <c r="L336" s="120">
        <v>4662.0335852797289</v>
      </c>
      <c r="M336" s="120">
        <v>4946.0228354579176</v>
      </c>
      <c r="N336" s="120">
        <v>3764.3827514001882</v>
      </c>
      <c r="O336" s="120">
        <v>3486.6530563251072</v>
      </c>
      <c r="P336" s="120">
        <v>4190.338309893863</v>
      </c>
      <c r="Q336" s="120">
        <v>4661.7502990160901</v>
      </c>
      <c r="R336" s="120">
        <v>4397.5132079514215</v>
      </c>
      <c r="S336" s="120">
        <v>3834.9463576200533</v>
      </c>
      <c r="T336" s="120">
        <v>3537.990411772038</v>
      </c>
      <c r="U336" s="120">
        <v>2552.7496799380897</v>
      </c>
      <c r="V336" s="120">
        <v>2858.8404100849962</v>
      </c>
      <c r="W336" s="120">
        <v>2692.0256347699205</v>
      </c>
      <c r="X336" s="120">
        <v>2803.1493195435555</v>
      </c>
      <c r="Y336" s="120">
        <v>2249.651318166641</v>
      </c>
      <c r="Z336" s="120">
        <v>1937.5151922830642</v>
      </c>
      <c r="AA336" s="120">
        <v>1594.8789089586219</v>
      </c>
      <c r="AB336" s="120">
        <v>1200.7638503390433</v>
      </c>
      <c r="AC336" s="120">
        <v>1301.5175064958835</v>
      </c>
      <c r="AD336" s="120">
        <v>1214.874691123516</v>
      </c>
      <c r="AE336" s="120">
        <v>1131.8303781737504</v>
      </c>
      <c r="AF336" s="120">
        <f t="shared" si="130"/>
        <v>970.69341535188767</v>
      </c>
      <c r="AG336" s="120">
        <f t="shared" si="131"/>
        <v>845.85631663054085</v>
      </c>
      <c r="AH336" s="120">
        <f t="shared" si="132"/>
        <v>774.87480988884033</v>
      </c>
      <c r="AI336" s="120">
        <f ca="1">VLOOKUP(eurostat_totals[[#This Row],[energy carrier EUCalc]],$AE$11:$BI$24,COLUMN()-COLUMN($AD$29),FALSE)*eurostat_totals[[#This Row],[2020 1]]</f>
        <v>736.13106939439831</v>
      </c>
      <c r="AJ336" s="120">
        <f ca="1">VLOOKUP(eurostat_totals[[#This Row],[energy carrier EUCalc]],$AE$11:$BI$24,COLUMN()-COLUMN($AD$29),FALSE)*eurostat_totals[[#This Row],[2020 1]]</f>
        <v>697.38732889995617</v>
      </c>
      <c r="AK336" s="120">
        <f ca="1">VLOOKUP(eurostat_totals[[#This Row],[energy carrier EUCalc]],$AE$11:$BI$24,COLUMN()-COLUMN($AD$29),FALSE)*eurostat_totals[[#This Row],[2020 1]]</f>
        <v>658.64358840551415</v>
      </c>
      <c r="AL336" s="120">
        <f ca="1">VLOOKUP(eurostat_totals[[#This Row],[energy carrier EUCalc]],$AE$11:$BI$24,COLUMN()-COLUMN($AD$29),FALSE)*eurostat_totals[[#This Row],[2020 1]]</f>
        <v>619.89984791107224</v>
      </c>
      <c r="AM336" s="120">
        <f ca="1">VLOOKUP(eurostat_totals[[#This Row],[energy carrier EUCalc]],$AE$11:$BI$24,COLUMN()-COLUMN($AD$29),FALSE)*eurostat_totals[[#This Row],[2020 1]]</f>
        <v>581.15610741663022</v>
      </c>
      <c r="AN336" s="120">
        <f ca="1">VLOOKUP(eurostat_totals[[#This Row],[energy carrier EUCalc]],$AE$11:$BI$24,COLUMN()-COLUMN($AD$29),FALSE)*eurostat_totals[[#This Row],[2020 1]]</f>
        <v>542.4123669221882</v>
      </c>
      <c r="AO336" s="120">
        <f>VLOOKUP(eurostat_totals[[#This Row],[energy carrier EUCalc]],$AE$11:$BI$24,COLUMN()-COLUMN($AD$29),FALSE)*eurostat_totals[[#This Row],[2020 1]]</f>
        <v>774.87480988884033</v>
      </c>
      <c r="AP336" s="120">
        <f ca="1">VLOOKUP(eurostat_totals[[#This Row],[energy carrier EUCalc]],$AE$11:$BI$24,COLUMN()-COLUMN($AD$29),FALSE)*eurostat_totals[[#This Row],[2020 1]]</f>
        <v>736.13106939439831</v>
      </c>
      <c r="AQ336" s="120">
        <f ca="1">VLOOKUP(eurostat_totals[[#This Row],[energy carrier EUCalc]],$AE$11:$BI$24,COLUMN()-COLUMN($AD$29),FALSE)*eurostat_totals[[#This Row],[2020 1]]</f>
        <v>697.38732889995617</v>
      </c>
      <c r="AR336" s="117">
        <f ca="1">VLOOKUP(eurostat_totals[[#This Row],[energy carrier EUCalc]],$AE$11:$BI$24,COLUMN()-COLUMN($AD$29),FALSE)*eurostat_totals[[#This Row],[2020 1]]</f>
        <v>658.64358840551415</v>
      </c>
      <c r="AS336" s="117">
        <f ca="1">VLOOKUP(eurostat_totals[[#This Row],[energy carrier EUCalc]],$AE$11:$BI$24,COLUMN()-COLUMN($AD$29),FALSE)*eurostat_totals[[#This Row],[2020 1]]</f>
        <v>619.89984791107224</v>
      </c>
      <c r="AT336" s="117">
        <f ca="1">VLOOKUP(eurostat_totals[[#This Row],[energy carrier EUCalc]],$AE$11:$BI$24,COLUMN()-COLUMN($AD$29),FALSE)*eurostat_totals[[#This Row],[2020 1]]</f>
        <v>581.15610741663022</v>
      </c>
      <c r="AU336" s="117">
        <f ca="1">VLOOKUP(eurostat_totals[[#This Row],[energy carrier EUCalc]],$AE$11:$BI$24,COLUMN()-COLUMN($AD$29),FALSE)*eurostat_totals[[#This Row],[2020 1]]</f>
        <v>154.97496197776803</v>
      </c>
      <c r="AV336" s="117">
        <f>VLOOKUP(eurostat_totals[[#This Row],[energy carrier EUCalc]],$AE$11:$BI$24,COLUMN()-COLUMN($AD$29),FALSE)*eurostat_totals[[#This Row],[2020 1]]</f>
        <v>774.87480988884033</v>
      </c>
      <c r="AW336" s="117">
        <f ca="1">VLOOKUP(eurostat_totals[[#This Row],[energy carrier EUCalc]],$AE$11:$BI$24,COLUMN()-COLUMN($AD$29),FALSE)*eurostat_totals[[#This Row],[2020 1]]</f>
        <v>736.13106939439831</v>
      </c>
      <c r="AX336" s="117">
        <f ca="1">VLOOKUP(eurostat_totals[[#This Row],[energy carrier EUCalc]],$AE$11:$BI$24,COLUMN()-COLUMN($AD$29),FALSE)*eurostat_totals[[#This Row],[2020 1]]</f>
        <v>697.38732889995617</v>
      </c>
      <c r="AY336" s="117">
        <f ca="1">VLOOKUP(eurostat_totals[[#This Row],[energy carrier EUCalc]],$AE$11:$BI$24,COLUMN()-COLUMN($AD$29),FALSE)*eurostat_totals[[#This Row],[2020 1]]</f>
        <v>658.64358840551415</v>
      </c>
      <c r="AZ336" s="117">
        <f ca="1">VLOOKUP(eurostat_totals[[#This Row],[energy carrier EUCalc]],$AE$11:$BI$24,COLUMN()-COLUMN($AD$29),FALSE)*eurostat_totals[[#This Row],[2020 1]]</f>
        <v>619.89984791107224</v>
      </c>
      <c r="BA336" s="117">
        <f ca="1">VLOOKUP(eurostat_totals[[#This Row],[energy carrier EUCalc]],$AE$11:$BI$24,COLUMN()-COLUMN($AD$29),FALSE)*eurostat_totals[[#This Row],[2020 1]]</f>
        <v>581.15610741663022</v>
      </c>
      <c r="BB336" s="117">
        <f ca="1">VLOOKUP(eurostat_totals[[#This Row],[energy carrier EUCalc]],$AE$11:$BI$24,COLUMN()-COLUMN($AD$29),FALSE)*eurostat_totals[[#This Row],[2020 1]]</f>
        <v>77.487480988884016</v>
      </c>
      <c r="BC336" s="117">
        <f>VLOOKUP(eurostat_totals[[#This Row],[energy carrier EUCalc]],$AE$11:$BI$24,COLUMN()-COLUMN($AD$29),FALSE)*eurostat_totals[[#This Row],[2020 1]]</f>
        <v>774.87480988884033</v>
      </c>
      <c r="BD336" s="117">
        <f ca="1">VLOOKUP(eurostat_totals[[#This Row],[energy carrier EUCalc]],$AE$11:$BI$24,COLUMN()-COLUMN($AD$29),FALSE)*eurostat_totals[[#This Row],[2020 1]]</f>
        <v>736.13106939439831</v>
      </c>
      <c r="BE336" s="117">
        <f ca="1">VLOOKUP(eurostat_totals[[#This Row],[energy carrier EUCalc]],$AE$11:$BI$24,COLUMN()-COLUMN($AD$29),FALSE)*eurostat_totals[[#This Row],[2020 1]]</f>
        <v>697.38732889995617</v>
      </c>
      <c r="BF336" s="117">
        <f ca="1">VLOOKUP(eurostat_totals[[#This Row],[energy carrier EUCalc]],$AE$11:$BI$24,COLUMN()-COLUMN($AD$29),FALSE)*eurostat_totals[[#This Row],[2020 1]]</f>
        <v>658.64358840551415</v>
      </c>
      <c r="BG336" s="117">
        <f ca="1">VLOOKUP(eurostat_totals[[#This Row],[energy carrier EUCalc]],$AE$11:$BI$24,COLUMN()-COLUMN($AD$29),FALSE)*eurostat_totals[[#This Row],[2020 1]]</f>
        <v>619.89984791107224</v>
      </c>
      <c r="BH336" s="117">
        <f ca="1">VLOOKUP(eurostat_totals[[#This Row],[energy carrier EUCalc]],$AE$11:$BI$24,COLUMN()-COLUMN($AD$29),FALSE)*eurostat_totals[[#This Row],[2020 1]]</f>
        <v>581.15610741663022</v>
      </c>
      <c r="BI336" s="117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117" t="str">
        <f t="shared" si="133"/>
        <v>liquid-ff-heatingoilSpain</v>
      </c>
      <c r="B337" s="6" t="s">
        <v>34</v>
      </c>
      <c r="C337" t="s">
        <v>7</v>
      </c>
      <c r="D337" s="120">
        <v>32910.894607920563</v>
      </c>
      <c r="E337" s="120">
        <v>35014.578609632146</v>
      </c>
      <c r="F337" s="120">
        <v>33670.310554781783</v>
      </c>
      <c r="G337" s="120">
        <v>33558.58789082458</v>
      </c>
      <c r="H337" s="120">
        <v>35841.263075147741</v>
      </c>
      <c r="I337" s="120">
        <v>33940.830292661172</v>
      </c>
      <c r="J337" s="120">
        <v>36675.293317112759</v>
      </c>
      <c r="K337" s="120">
        <v>35336.039906702048</v>
      </c>
      <c r="L337" s="120">
        <v>35354.923883060364</v>
      </c>
      <c r="M337" s="120">
        <v>36509.421528602747</v>
      </c>
      <c r="N337" s="120">
        <v>37235.849246906932</v>
      </c>
      <c r="O337" s="120">
        <v>36021.165904087036</v>
      </c>
      <c r="P337" s="120">
        <v>35538.105096768842</v>
      </c>
      <c r="Q337" s="120">
        <v>37885.974251387481</v>
      </c>
      <c r="R337" s="120">
        <v>40936.380428823017</v>
      </c>
      <c r="S337" s="120">
        <v>39990.901011304028</v>
      </c>
      <c r="T337" s="120">
        <v>35411.804896216774</v>
      </c>
      <c r="U337" s="120">
        <v>33698.625604244589</v>
      </c>
      <c r="V337" s="120">
        <v>31623.479820057524</v>
      </c>
      <c r="W337" s="120">
        <v>29720.647832949799</v>
      </c>
      <c r="X337" s="120">
        <v>30556.373105887888</v>
      </c>
      <c r="Y337" s="120">
        <v>25053.110253059</v>
      </c>
      <c r="Z337" s="120">
        <v>23413.761370688168</v>
      </c>
      <c r="AA337" s="120">
        <v>22825.912504277821</v>
      </c>
      <c r="AB337" s="120">
        <v>21976.082704779965</v>
      </c>
      <c r="AC337" s="120">
        <v>24578.759157453464</v>
      </c>
      <c r="AD337" s="120">
        <v>22629.024491483498</v>
      </c>
      <c r="AE337" s="120">
        <v>21687.38514404868</v>
      </c>
      <c r="AF337" s="120">
        <f t="shared" si="130"/>
        <v>21342.109898720781</v>
      </c>
      <c r="AG337" s="120">
        <f t="shared" si="131"/>
        <v>21045.349377609371</v>
      </c>
      <c r="AH337" s="120">
        <f t="shared" si="132"/>
        <v>20859.202712175251</v>
      </c>
      <c r="AI337" s="120">
        <f ca="1">VLOOKUP(eurostat_totals[[#This Row],[energy carrier EUCalc]],$AE$11:$BI$24,COLUMN()-COLUMN($AD$29),FALSE)*eurostat_totals[[#This Row],[2020 1]]</f>
        <v>19816.242576566488</v>
      </c>
      <c r="AJ337" s="120">
        <f ca="1">VLOOKUP(eurostat_totals[[#This Row],[energy carrier EUCalc]],$AE$11:$BI$24,COLUMN()-COLUMN($AD$29),FALSE)*eurostat_totals[[#This Row],[2020 1]]</f>
        <v>18773.282440957722</v>
      </c>
      <c r="AK337" s="120">
        <f ca="1">VLOOKUP(eurostat_totals[[#This Row],[energy carrier EUCalc]],$AE$11:$BI$24,COLUMN()-COLUMN($AD$29),FALSE)*eurostat_totals[[#This Row],[2020 1]]</f>
        <v>17730.32230534896</v>
      </c>
      <c r="AL337" s="120">
        <f ca="1">VLOOKUP(eurostat_totals[[#This Row],[energy carrier EUCalc]],$AE$11:$BI$24,COLUMN()-COLUMN($AD$29),FALSE)*eurostat_totals[[#This Row],[2020 1]]</f>
        <v>16687.362169740198</v>
      </c>
      <c r="AM337" s="120">
        <f ca="1">VLOOKUP(eurostat_totals[[#This Row],[energy carrier EUCalc]],$AE$11:$BI$24,COLUMN()-COLUMN($AD$29),FALSE)*eurostat_totals[[#This Row],[2020 1]]</f>
        <v>15644.402034131439</v>
      </c>
      <c r="AN337" s="120">
        <f ca="1">VLOOKUP(eurostat_totals[[#This Row],[energy carrier EUCalc]],$AE$11:$BI$24,COLUMN()-COLUMN($AD$29),FALSE)*eurostat_totals[[#This Row],[2020 1]]</f>
        <v>14601.441898522675</v>
      </c>
      <c r="AO337" s="120">
        <f>VLOOKUP(eurostat_totals[[#This Row],[energy carrier EUCalc]],$AE$11:$BI$24,COLUMN()-COLUMN($AD$29),FALSE)*eurostat_totals[[#This Row],[2020 1]]</f>
        <v>20859.202712175251</v>
      </c>
      <c r="AP337" s="120">
        <f ca="1">VLOOKUP(eurostat_totals[[#This Row],[energy carrier EUCalc]],$AE$11:$BI$24,COLUMN()-COLUMN($AD$29),FALSE)*eurostat_totals[[#This Row],[2020 1]]</f>
        <v>19816.242576566488</v>
      </c>
      <c r="AQ337" s="120">
        <f ca="1">VLOOKUP(eurostat_totals[[#This Row],[energy carrier EUCalc]],$AE$11:$BI$24,COLUMN()-COLUMN($AD$29),FALSE)*eurostat_totals[[#This Row],[2020 1]]</f>
        <v>18773.282440957722</v>
      </c>
      <c r="AR337" s="117">
        <f ca="1">VLOOKUP(eurostat_totals[[#This Row],[energy carrier EUCalc]],$AE$11:$BI$24,COLUMN()-COLUMN($AD$29),FALSE)*eurostat_totals[[#This Row],[2020 1]]</f>
        <v>17730.32230534896</v>
      </c>
      <c r="AS337" s="117">
        <f ca="1">VLOOKUP(eurostat_totals[[#This Row],[energy carrier EUCalc]],$AE$11:$BI$24,COLUMN()-COLUMN($AD$29),FALSE)*eurostat_totals[[#This Row],[2020 1]]</f>
        <v>16687.362169740198</v>
      </c>
      <c r="AT337" s="117">
        <f ca="1">VLOOKUP(eurostat_totals[[#This Row],[energy carrier EUCalc]],$AE$11:$BI$24,COLUMN()-COLUMN($AD$29),FALSE)*eurostat_totals[[#This Row],[2020 1]]</f>
        <v>15644.402034131439</v>
      </c>
      <c r="AU337" s="117">
        <f ca="1">VLOOKUP(eurostat_totals[[#This Row],[energy carrier EUCalc]],$AE$11:$BI$24,COLUMN()-COLUMN($AD$29),FALSE)*eurostat_totals[[#This Row],[2020 1]]</f>
        <v>4171.8405424350494</v>
      </c>
      <c r="AV337" s="117">
        <f>VLOOKUP(eurostat_totals[[#This Row],[energy carrier EUCalc]],$AE$11:$BI$24,COLUMN()-COLUMN($AD$29),FALSE)*eurostat_totals[[#This Row],[2020 1]]</f>
        <v>20859.202712175251</v>
      </c>
      <c r="AW337" s="117">
        <f ca="1">VLOOKUP(eurostat_totals[[#This Row],[energy carrier EUCalc]],$AE$11:$BI$24,COLUMN()-COLUMN($AD$29),FALSE)*eurostat_totals[[#This Row],[2020 1]]</f>
        <v>19816.242576566488</v>
      </c>
      <c r="AX337" s="117">
        <f ca="1">VLOOKUP(eurostat_totals[[#This Row],[energy carrier EUCalc]],$AE$11:$BI$24,COLUMN()-COLUMN($AD$29),FALSE)*eurostat_totals[[#This Row],[2020 1]]</f>
        <v>18773.282440957722</v>
      </c>
      <c r="AY337" s="117">
        <f ca="1">VLOOKUP(eurostat_totals[[#This Row],[energy carrier EUCalc]],$AE$11:$BI$24,COLUMN()-COLUMN($AD$29),FALSE)*eurostat_totals[[#This Row],[2020 1]]</f>
        <v>17730.32230534896</v>
      </c>
      <c r="AZ337" s="117">
        <f ca="1">VLOOKUP(eurostat_totals[[#This Row],[energy carrier EUCalc]],$AE$11:$BI$24,COLUMN()-COLUMN($AD$29),FALSE)*eurostat_totals[[#This Row],[2020 1]]</f>
        <v>16687.362169740198</v>
      </c>
      <c r="BA337" s="117">
        <f ca="1">VLOOKUP(eurostat_totals[[#This Row],[energy carrier EUCalc]],$AE$11:$BI$24,COLUMN()-COLUMN($AD$29),FALSE)*eurostat_totals[[#This Row],[2020 1]]</f>
        <v>15644.402034131439</v>
      </c>
      <c r="BB337" s="117">
        <f ca="1">VLOOKUP(eurostat_totals[[#This Row],[energy carrier EUCalc]],$AE$11:$BI$24,COLUMN()-COLUMN($AD$29),FALSE)*eurostat_totals[[#This Row],[2020 1]]</f>
        <v>2085.9202712175247</v>
      </c>
      <c r="BC337" s="117">
        <f>VLOOKUP(eurostat_totals[[#This Row],[energy carrier EUCalc]],$AE$11:$BI$24,COLUMN()-COLUMN($AD$29),FALSE)*eurostat_totals[[#This Row],[2020 1]]</f>
        <v>20859.202712175251</v>
      </c>
      <c r="BD337" s="117">
        <f ca="1">VLOOKUP(eurostat_totals[[#This Row],[energy carrier EUCalc]],$AE$11:$BI$24,COLUMN()-COLUMN($AD$29),FALSE)*eurostat_totals[[#This Row],[2020 1]]</f>
        <v>19816.242576566488</v>
      </c>
      <c r="BE337" s="117">
        <f ca="1">VLOOKUP(eurostat_totals[[#This Row],[energy carrier EUCalc]],$AE$11:$BI$24,COLUMN()-COLUMN($AD$29),FALSE)*eurostat_totals[[#This Row],[2020 1]]</f>
        <v>18773.282440957722</v>
      </c>
      <c r="BF337" s="117">
        <f ca="1">VLOOKUP(eurostat_totals[[#This Row],[energy carrier EUCalc]],$AE$11:$BI$24,COLUMN()-COLUMN($AD$29),FALSE)*eurostat_totals[[#This Row],[2020 1]]</f>
        <v>17730.32230534896</v>
      </c>
      <c r="BG337" s="117">
        <f ca="1">VLOOKUP(eurostat_totals[[#This Row],[energy carrier EUCalc]],$AE$11:$BI$24,COLUMN()-COLUMN($AD$29),FALSE)*eurostat_totals[[#This Row],[2020 1]]</f>
        <v>16687.362169740198</v>
      </c>
      <c r="BH337" s="117">
        <f ca="1">VLOOKUP(eurostat_totals[[#This Row],[energy carrier EUCalc]],$AE$11:$BI$24,COLUMN()-COLUMN($AD$29),FALSE)*eurostat_totals[[#This Row],[2020 1]]</f>
        <v>15644.402034131439</v>
      </c>
      <c r="BI337" s="117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117" t="str">
        <f t="shared" si="133"/>
        <v>liquid-ff-heatingoilSweden</v>
      </c>
      <c r="B338" s="6" t="s">
        <v>34</v>
      </c>
      <c r="C338" t="s">
        <v>9</v>
      </c>
      <c r="D338" s="120">
        <v>15801.577588278129</v>
      </c>
      <c r="E338" s="120">
        <v>17427.413338364662</v>
      </c>
      <c r="F338" s="120">
        <v>18829.937395696325</v>
      </c>
      <c r="G338" s="120">
        <v>17438.158355522522</v>
      </c>
      <c r="H338" s="120">
        <v>18004.153909929573</v>
      </c>
      <c r="I338" s="120">
        <v>14621.350585631657</v>
      </c>
      <c r="J338" s="120">
        <v>15854.744623129123</v>
      </c>
      <c r="K338" s="120">
        <v>14331.894637114647</v>
      </c>
      <c r="L338" s="120">
        <v>12894.467030186148</v>
      </c>
      <c r="M338" s="120">
        <v>10809.406089764512</v>
      </c>
      <c r="N338" s="120">
        <v>8997.3335219890523</v>
      </c>
      <c r="O338" s="120">
        <v>8600.5411685086146</v>
      </c>
      <c r="P338" s="120">
        <v>7628.4312127345383</v>
      </c>
      <c r="Q338" s="120">
        <v>7246.2351286571311</v>
      </c>
      <c r="R338" s="120">
        <v>5097.0681364325274</v>
      </c>
      <c r="S338" s="120">
        <v>4236.2332653140147</v>
      </c>
      <c r="T338" s="120">
        <v>2445.6188667297179</v>
      </c>
      <c r="U338" s="120">
        <v>1430.6800979297657</v>
      </c>
      <c r="V338" s="120">
        <v>934.87535640959754</v>
      </c>
      <c r="W338" s="120">
        <v>734.38838244972101</v>
      </c>
      <c r="X338" s="120">
        <v>702.71224755905939</v>
      </c>
      <c r="Y338" s="120">
        <v>507.82081213055028</v>
      </c>
      <c r="Z338" s="120">
        <v>394.34669228818018</v>
      </c>
      <c r="AA338" s="120">
        <v>419.56983016355906</v>
      </c>
      <c r="AB338" s="120">
        <v>286.16139777926963</v>
      </c>
      <c r="AC338" s="120">
        <v>288.50174951168952</v>
      </c>
      <c r="AD338" s="120">
        <v>218.86573429413863</v>
      </c>
      <c r="AE338" s="120">
        <v>195.48260162823686</v>
      </c>
      <c r="AF338" s="120">
        <f t="shared" si="130"/>
        <v>155.70978349624821</v>
      </c>
      <c r="AG338" s="120">
        <f t="shared" si="131"/>
        <v>102.93777416278604</v>
      </c>
      <c r="AH338" s="120">
        <f t="shared" si="132"/>
        <v>66.293049439489323</v>
      </c>
      <c r="AI338" s="120">
        <f ca="1">VLOOKUP(eurostat_totals[[#This Row],[energy carrier EUCalc]],$AE$11:$BI$24,COLUMN()-COLUMN($AD$29),FALSE)*eurostat_totals[[#This Row],[2020 1]]</f>
        <v>62.978396967514854</v>
      </c>
      <c r="AJ338" s="120">
        <f ca="1">VLOOKUP(eurostat_totals[[#This Row],[energy carrier EUCalc]],$AE$11:$BI$24,COLUMN()-COLUMN($AD$29),FALSE)*eurostat_totals[[#This Row],[2020 1]]</f>
        <v>59.663744495540385</v>
      </c>
      <c r="AK338" s="120">
        <f ca="1">VLOOKUP(eurostat_totals[[#This Row],[energy carrier EUCalc]],$AE$11:$BI$24,COLUMN()-COLUMN($AD$29),FALSE)*eurostat_totals[[#This Row],[2020 1]]</f>
        <v>56.349092023565916</v>
      </c>
      <c r="AL338" s="120">
        <f ca="1">VLOOKUP(eurostat_totals[[#This Row],[energy carrier EUCalc]],$AE$11:$BI$24,COLUMN()-COLUMN($AD$29),FALSE)*eurostat_totals[[#This Row],[2020 1]]</f>
        <v>53.034439551591454</v>
      </c>
      <c r="AM338" s="120">
        <f ca="1">VLOOKUP(eurostat_totals[[#This Row],[energy carrier EUCalc]],$AE$11:$BI$24,COLUMN()-COLUMN($AD$29),FALSE)*eurostat_totals[[#This Row],[2020 1]]</f>
        <v>49.719787079616992</v>
      </c>
      <c r="AN338" s="120">
        <f ca="1">VLOOKUP(eurostat_totals[[#This Row],[energy carrier EUCalc]],$AE$11:$BI$24,COLUMN()-COLUMN($AD$29),FALSE)*eurostat_totals[[#This Row],[2020 1]]</f>
        <v>46.405134607642523</v>
      </c>
      <c r="AO338" s="120">
        <f>VLOOKUP(eurostat_totals[[#This Row],[energy carrier EUCalc]],$AE$11:$BI$24,COLUMN()-COLUMN($AD$29),FALSE)*eurostat_totals[[#This Row],[2020 1]]</f>
        <v>66.293049439489323</v>
      </c>
      <c r="AP338" s="120">
        <f ca="1">VLOOKUP(eurostat_totals[[#This Row],[energy carrier EUCalc]],$AE$11:$BI$24,COLUMN()-COLUMN($AD$29),FALSE)*eurostat_totals[[#This Row],[2020 1]]</f>
        <v>62.978396967514854</v>
      </c>
      <c r="AQ338" s="120">
        <f ca="1">VLOOKUP(eurostat_totals[[#This Row],[energy carrier EUCalc]],$AE$11:$BI$24,COLUMN()-COLUMN($AD$29),FALSE)*eurostat_totals[[#This Row],[2020 1]]</f>
        <v>59.663744495540385</v>
      </c>
      <c r="AR338" s="117">
        <f ca="1">VLOOKUP(eurostat_totals[[#This Row],[energy carrier EUCalc]],$AE$11:$BI$24,COLUMN()-COLUMN($AD$29),FALSE)*eurostat_totals[[#This Row],[2020 1]]</f>
        <v>56.349092023565916</v>
      </c>
      <c r="AS338" s="117">
        <f ca="1">VLOOKUP(eurostat_totals[[#This Row],[energy carrier EUCalc]],$AE$11:$BI$24,COLUMN()-COLUMN($AD$29),FALSE)*eurostat_totals[[#This Row],[2020 1]]</f>
        <v>53.034439551591454</v>
      </c>
      <c r="AT338" s="117">
        <f ca="1">VLOOKUP(eurostat_totals[[#This Row],[energy carrier EUCalc]],$AE$11:$BI$24,COLUMN()-COLUMN($AD$29),FALSE)*eurostat_totals[[#This Row],[2020 1]]</f>
        <v>49.719787079616992</v>
      </c>
      <c r="AU338" s="117">
        <f ca="1">VLOOKUP(eurostat_totals[[#This Row],[energy carrier EUCalc]],$AE$11:$BI$24,COLUMN()-COLUMN($AD$29),FALSE)*eurostat_totals[[#This Row],[2020 1]]</f>
        <v>13.258609887897862</v>
      </c>
      <c r="AV338" s="117">
        <f>VLOOKUP(eurostat_totals[[#This Row],[energy carrier EUCalc]],$AE$11:$BI$24,COLUMN()-COLUMN($AD$29),FALSE)*eurostat_totals[[#This Row],[2020 1]]</f>
        <v>66.293049439489323</v>
      </c>
      <c r="AW338" s="117">
        <f ca="1">VLOOKUP(eurostat_totals[[#This Row],[energy carrier EUCalc]],$AE$11:$BI$24,COLUMN()-COLUMN($AD$29),FALSE)*eurostat_totals[[#This Row],[2020 1]]</f>
        <v>62.978396967514854</v>
      </c>
      <c r="AX338" s="117">
        <f ca="1">VLOOKUP(eurostat_totals[[#This Row],[energy carrier EUCalc]],$AE$11:$BI$24,COLUMN()-COLUMN($AD$29),FALSE)*eurostat_totals[[#This Row],[2020 1]]</f>
        <v>59.663744495540385</v>
      </c>
      <c r="AY338" s="117">
        <f ca="1">VLOOKUP(eurostat_totals[[#This Row],[energy carrier EUCalc]],$AE$11:$BI$24,COLUMN()-COLUMN($AD$29),FALSE)*eurostat_totals[[#This Row],[2020 1]]</f>
        <v>56.349092023565916</v>
      </c>
      <c r="AZ338" s="117">
        <f ca="1">VLOOKUP(eurostat_totals[[#This Row],[energy carrier EUCalc]],$AE$11:$BI$24,COLUMN()-COLUMN($AD$29),FALSE)*eurostat_totals[[#This Row],[2020 1]]</f>
        <v>53.034439551591454</v>
      </c>
      <c r="BA338" s="117">
        <f ca="1">VLOOKUP(eurostat_totals[[#This Row],[energy carrier EUCalc]],$AE$11:$BI$24,COLUMN()-COLUMN($AD$29),FALSE)*eurostat_totals[[#This Row],[2020 1]]</f>
        <v>49.719787079616992</v>
      </c>
      <c r="BB338" s="117">
        <f ca="1">VLOOKUP(eurostat_totals[[#This Row],[energy carrier EUCalc]],$AE$11:$BI$24,COLUMN()-COLUMN($AD$29),FALSE)*eurostat_totals[[#This Row],[2020 1]]</f>
        <v>6.6293049439489309</v>
      </c>
      <c r="BC338" s="117">
        <f>VLOOKUP(eurostat_totals[[#This Row],[energy carrier EUCalc]],$AE$11:$BI$24,COLUMN()-COLUMN($AD$29),FALSE)*eurostat_totals[[#This Row],[2020 1]]</f>
        <v>66.293049439489323</v>
      </c>
      <c r="BD338" s="117">
        <f ca="1">VLOOKUP(eurostat_totals[[#This Row],[energy carrier EUCalc]],$AE$11:$BI$24,COLUMN()-COLUMN($AD$29),FALSE)*eurostat_totals[[#This Row],[2020 1]]</f>
        <v>62.978396967514854</v>
      </c>
      <c r="BE338" s="117">
        <f ca="1">VLOOKUP(eurostat_totals[[#This Row],[energy carrier EUCalc]],$AE$11:$BI$24,COLUMN()-COLUMN($AD$29),FALSE)*eurostat_totals[[#This Row],[2020 1]]</f>
        <v>59.663744495540385</v>
      </c>
      <c r="BF338" s="117">
        <f ca="1">VLOOKUP(eurostat_totals[[#This Row],[energy carrier EUCalc]],$AE$11:$BI$24,COLUMN()-COLUMN($AD$29),FALSE)*eurostat_totals[[#This Row],[2020 1]]</f>
        <v>56.349092023565916</v>
      </c>
      <c r="BG338" s="117">
        <f ca="1">VLOOKUP(eurostat_totals[[#This Row],[energy carrier EUCalc]],$AE$11:$BI$24,COLUMN()-COLUMN($AD$29),FALSE)*eurostat_totals[[#This Row],[2020 1]]</f>
        <v>53.034439551591454</v>
      </c>
      <c r="BH338" s="117">
        <f ca="1">VLOOKUP(eurostat_totals[[#This Row],[energy carrier EUCalc]],$AE$11:$BI$24,COLUMN()-COLUMN($AD$29),FALSE)*eurostat_totals[[#This Row],[2020 1]]</f>
        <v>49.719787079616992</v>
      </c>
      <c r="BI338" s="117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117" t="str">
        <f t="shared" si="133"/>
        <v>liquid-ff-heatingoilUnited Kingdom</v>
      </c>
      <c r="B339" s="81" t="s">
        <v>34</v>
      </c>
      <c r="C339" t="s">
        <v>4</v>
      </c>
      <c r="D339" s="120">
        <v>39209.684224809476</v>
      </c>
      <c r="E339" s="120">
        <v>44905.687174438921</v>
      </c>
      <c r="F339" s="120">
        <v>46414.825404204435</v>
      </c>
      <c r="G339" s="120">
        <v>49061.678451739434</v>
      </c>
      <c r="H339" s="120">
        <v>49128.430249678488</v>
      </c>
      <c r="I339" s="120">
        <v>49483.396330721334</v>
      </c>
      <c r="J339" s="120">
        <v>59006.351887686811</v>
      </c>
      <c r="K339" s="120">
        <v>57511.492379767988</v>
      </c>
      <c r="L339" s="120">
        <v>60713.498207281242</v>
      </c>
      <c r="M339" s="120">
        <v>53843.215135689308</v>
      </c>
      <c r="N339" s="120">
        <v>55740.979938548677</v>
      </c>
      <c r="O339" s="120">
        <v>60663.955440889644</v>
      </c>
      <c r="P339" s="120">
        <v>51934.340304079073</v>
      </c>
      <c r="Q339" s="120">
        <v>51897.957526051636</v>
      </c>
      <c r="R339" s="120">
        <v>56187.850172631508</v>
      </c>
      <c r="S339" s="120">
        <v>53052.064846137633</v>
      </c>
      <c r="T339" s="120">
        <v>55288.116064481197</v>
      </c>
      <c r="U339" s="120">
        <v>48550.183984438976</v>
      </c>
      <c r="V339" s="120">
        <v>50765.657654251576</v>
      </c>
      <c r="W339" s="120">
        <v>50320.903872022944</v>
      </c>
      <c r="X339" s="120">
        <v>57867.831646223254</v>
      </c>
      <c r="Y339" s="120">
        <v>42559.111216365869</v>
      </c>
      <c r="Z339" s="120">
        <v>44444.536175251924</v>
      </c>
      <c r="AA339" s="120">
        <v>46894.350127739177</v>
      </c>
      <c r="AB339" s="120">
        <v>39408.158330162507</v>
      </c>
      <c r="AC339" s="120">
        <v>40289.563970165123</v>
      </c>
      <c r="AD339" s="120">
        <v>40755.234319524592</v>
      </c>
      <c r="AE339" s="120">
        <v>39536.164952248757</v>
      </c>
      <c r="AF339" s="120">
        <f t="shared" si="130"/>
        <v>38554.490707648125</v>
      </c>
      <c r="AG339" s="120">
        <f t="shared" si="131"/>
        <v>36886.518823629915</v>
      </c>
      <c r="AH339" s="120">
        <f t="shared" si="132"/>
        <v>36382.190922323396</v>
      </c>
      <c r="AI339" s="120">
        <f ca="1">VLOOKUP(eurostat_totals[[#This Row],[energy carrier EUCalc]],$AE$11:$BI$24,COLUMN()-COLUMN($AD$29),FALSE)*eurostat_totals[[#This Row],[2020 1]]</f>
        <v>34563.081376207221</v>
      </c>
      <c r="AJ339" s="120">
        <f ca="1">VLOOKUP(eurostat_totals[[#This Row],[energy carrier EUCalc]],$AE$11:$BI$24,COLUMN()-COLUMN($AD$29),FALSE)*eurostat_totals[[#This Row],[2020 1]]</f>
        <v>32743.971830091054</v>
      </c>
      <c r="AK339" s="120">
        <f ca="1">VLOOKUP(eurostat_totals[[#This Row],[energy carrier EUCalc]],$AE$11:$BI$24,COLUMN()-COLUMN($AD$29),FALSE)*eurostat_totals[[#This Row],[2020 1]]</f>
        <v>30924.862283974882</v>
      </c>
      <c r="AL339" s="120">
        <f ca="1">VLOOKUP(eurostat_totals[[#This Row],[energy carrier EUCalc]],$AE$11:$BI$24,COLUMN()-COLUMN($AD$29),FALSE)*eurostat_totals[[#This Row],[2020 1]]</f>
        <v>29105.752737858715</v>
      </c>
      <c r="AM339" s="120">
        <f ca="1">VLOOKUP(eurostat_totals[[#This Row],[energy carrier EUCalc]],$AE$11:$BI$24,COLUMN()-COLUMN($AD$29),FALSE)*eurostat_totals[[#This Row],[2020 1]]</f>
        <v>27286.643191742547</v>
      </c>
      <c r="AN339" s="120">
        <f ca="1">VLOOKUP(eurostat_totals[[#This Row],[energy carrier EUCalc]],$AE$11:$BI$24,COLUMN()-COLUMN($AD$29),FALSE)*eurostat_totals[[#This Row],[2020 1]]</f>
        <v>25467.533645626376</v>
      </c>
      <c r="AO339" s="120">
        <f>VLOOKUP(eurostat_totals[[#This Row],[energy carrier EUCalc]],$AE$11:$BI$24,COLUMN()-COLUMN($AD$29),FALSE)*eurostat_totals[[#This Row],[2020 1]]</f>
        <v>36382.190922323396</v>
      </c>
      <c r="AP339" s="120">
        <f ca="1">VLOOKUP(eurostat_totals[[#This Row],[energy carrier EUCalc]],$AE$11:$BI$24,COLUMN()-COLUMN($AD$29),FALSE)*eurostat_totals[[#This Row],[2020 1]]</f>
        <v>34563.081376207221</v>
      </c>
      <c r="AQ339" s="120">
        <f ca="1">VLOOKUP(eurostat_totals[[#This Row],[energy carrier EUCalc]],$AE$11:$BI$24,COLUMN()-COLUMN($AD$29),FALSE)*eurostat_totals[[#This Row],[2020 1]]</f>
        <v>32743.971830091054</v>
      </c>
      <c r="AR339" s="117">
        <f ca="1">VLOOKUP(eurostat_totals[[#This Row],[energy carrier EUCalc]],$AE$11:$BI$24,COLUMN()-COLUMN($AD$29),FALSE)*eurostat_totals[[#This Row],[2020 1]]</f>
        <v>30924.862283974882</v>
      </c>
      <c r="AS339" s="117">
        <f ca="1">VLOOKUP(eurostat_totals[[#This Row],[energy carrier EUCalc]],$AE$11:$BI$24,COLUMN()-COLUMN($AD$29),FALSE)*eurostat_totals[[#This Row],[2020 1]]</f>
        <v>29105.752737858715</v>
      </c>
      <c r="AT339" s="117">
        <f ca="1">VLOOKUP(eurostat_totals[[#This Row],[energy carrier EUCalc]],$AE$11:$BI$24,COLUMN()-COLUMN($AD$29),FALSE)*eurostat_totals[[#This Row],[2020 1]]</f>
        <v>27286.643191742547</v>
      </c>
      <c r="AU339" s="117">
        <f ca="1">VLOOKUP(eurostat_totals[[#This Row],[energy carrier EUCalc]],$AE$11:$BI$24,COLUMN()-COLUMN($AD$29),FALSE)*eurostat_totals[[#This Row],[2020 1]]</f>
        <v>7276.4381844646778</v>
      </c>
      <c r="AV339" s="117">
        <f>VLOOKUP(eurostat_totals[[#This Row],[energy carrier EUCalc]],$AE$11:$BI$24,COLUMN()-COLUMN($AD$29),FALSE)*eurostat_totals[[#This Row],[2020 1]]</f>
        <v>36382.190922323396</v>
      </c>
      <c r="AW339" s="117">
        <f ca="1">VLOOKUP(eurostat_totals[[#This Row],[energy carrier EUCalc]],$AE$11:$BI$24,COLUMN()-COLUMN($AD$29),FALSE)*eurostat_totals[[#This Row],[2020 1]]</f>
        <v>34563.081376207221</v>
      </c>
      <c r="AX339" s="117">
        <f ca="1">VLOOKUP(eurostat_totals[[#This Row],[energy carrier EUCalc]],$AE$11:$BI$24,COLUMN()-COLUMN($AD$29),FALSE)*eurostat_totals[[#This Row],[2020 1]]</f>
        <v>32743.971830091054</v>
      </c>
      <c r="AY339" s="117">
        <f ca="1">VLOOKUP(eurostat_totals[[#This Row],[energy carrier EUCalc]],$AE$11:$BI$24,COLUMN()-COLUMN($AD$29),FALSE)*eurostat_totals[[#This Row],[2020 1]]</f>
        <v>30924.862283974882</v>
      </c>
      <c r="AZ339" s="117">
        <f ca="1">VLOOKUP(eurostat_totals[[#This Row],[energy carrier EUCalc]],$AE$11:$BI$24,COLUMN()-COLUMN($AD$29),FALSE)*eurostat_totals[[#This Row],[2020 1]]</f>
        <v>29105.752737858715</v>
      </c>
      <c r="BA339" s="117">
        <f ca="1">VLOOKUP(eurostat_totals[[#This Row],[energy carrier EUCalc]],$AE$11:$BI$24,COLUMN()-COLUMN($AD$29),FALSE)*eurostat_totals[[#This Row],[2020 1]]</f>
        <v>27286.643191742547</v>
      </c>
      <c r="BB339" s="117">
        <f ca="1">VLOOKUP(eurostat_totals[[#This Row],[energy carrier EUCalc]],$AE$11:$BI$24,COLUMN()-COLUMN($AD$29),FALSE)*eurostat_totals[[#This Row],[2020 1]]</f>
        <v>3638.2190922323389</v>
      </c>
      <c r="BC339" s="117">
        <f>VLOOKUP(eurostat_totals[[#This Row],[energy carrier EUCalc]],$AE$11:$BI$24,COLUMN()-COLUMN($AD$29),FALSE)*eurostat_totals[[#This Row],[2020 1]]</f>
        <v>36382.190922323396</v>
      </c>
      <c r="BD339" s="117">
        <f ca="1">VLOOKUP(eurostat_totals[[#This Row],[energy carrier EUCalc]],$AE$11:$BI$24,COLUMN()-COLUMN($AD$29),FALSE)*eurostat_totals[[#This Row],[2020 1]]</f>
        <v>34563.081376207221</v>
      </c>
      <c r="BE339" s="117">
        <f ca="1">VLOOKUP(eurostat_totals[[#This Row],[energy carrier EUCalc]],$AE$11:$BI$24,COLUMN()-COLUMN($AD$29),FALSE)*eurostat_totals[[#This Row],[2020 1]]</f>
        <v>32743.971830091054</v>
      </c>
      <c r="BF339" s="117">
        <f ca="1">VLOOKUP(eurostat_totals[[#This Row],[energy carrier EUCalc]],$AE$11:$BI$24,COLUMN()-COLUMN($AD$29),FALSE)*eurostat_totals[[#This Row],[2020 1]]</f>
        <v>30924.862283974882</v>
      </c>
      <c r="BG339" s="117">
        <f ca="1">VLOOKUP(eurostat_totals[[#This Row],[energy carrier EUCalc]],$AE$11:$BI$24,COLUMN()-COLUMN($AD$29),FALSE)*eurostat_totals[[#This Row],[2020 1]]</f>
        <v>29105.752737858715</v>
      </c>
      <c r="BH339" s="117">
        <f ca="1">VLOOKUP(eurostat_totals[[#This Row],[energy carrier EUCalc]],$AE$11:$BI$24,COLUMN()-COLUMN($AD$29),FALSE)*eurostat_totals[[#This Row],[2020 1]]</f>
        <v>27286.643191742547</v>
      </c>
      <c r="BI339" s="117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117" t="str">
        <f t="shared" si="133"/>
        <v>solid-bioAustria</v>
      </c>
      <c r="B340" s="6" t="s">
        <v>77</v>
      </c>
      <c r="C340" t="s">
        <v>12</v>
      </c>
      <c r="D340" s="120">
        <v>14844.388255932883</v>
      </c>
      <c r="E340" s="120">
        <v>16532.567159393311</v>
      </c>
      <c r="F340" s="120">
        <v>15633.181405924139</v>
      </c>
      <c r="G340" s="120">
        <v>15960.350747749881</v>
      </c>
      <c r="H340" s="120">
        <v>14785.414758110617</v>
      </c>
      <c r="I340" s="120">
        <v>15964.671852264561</v>
      </c>
      <c r="J340" s="120">
        <v>17524.228716168578</v>
      </c>
      <c r="K340" s="120">
        <v>16368.35454472092</v>
      </c>
      <c r="L340" s="120">
        <v>15987.043679086868</v>
      </c>
      <c r="M340" s="120">
        <v>16284.720950444191</v>
      </c>
      <c r="N340" s="120">
        <v>15269.421036213005</v>
      </c>
      <c r="O340" s="120">
        <v>16286.518624964223</v>
      </c>
      <c r="P340" s="120">
        <v>15172.078637313845</v>
      </c>
      <c r="Q340" s="120">
        <v>15019.759023676133</v>
      </c>
      <c r="R340" s="120">
        <v>14381.317346562197</v>
      </c>
      <c r="S340" s="120">
        <v>13517.183221513158</v>
      </c>
      <c r="T340" s="120">
        <v>13295.617243476436</v>
      </c>
      <c r="U340" s="120">
        <v>12410.220520480763</v>
      </c>
      <c r="V340" s="120">
        <v>12647.508664297353</v>
      </c>
      <c r="W340" s="120">
        <v>13395.623860454716</v>
      </c>
      <c r="X340" s="120">
        <v>15008.028877719371</v>
      </c>
      <c r="Y340" s="120">
        <v>14150.732307320312</v>
      </c>
      <c r="Z340" s="120">
        <v>15060.4664604638</v>
      </c>
      <c r="AA340" s="120">
        <v>17776.914751846813</v>
      </c>
      <c r="AB340" s="120">
        <v>14648.006244889168</v>
      </c>
      <c r="AC340" s="120">
        <v>15615.68806866826</v>
      </c>
      <c r="AD340" s="120">
        <v>16028.329965636032</v>
      </c>
      <c r="AE340" s="120">
        <v>16189.275027641428</v>
      </c>
      <c r="AF340" s="120">
        <f t="shared" si="130"/>
        <v>16415.036741076954</v>
      </c>
      <c r="AG340" s="120">
        <f t="shared" si="131"/>
        <v>16142.661138922982</v>
      </c>
      <c r="AH340" s="120">
        <f t="shared" si="132"/>
        <v>16441.592117729746</v>
      </c>
      <c r="AI340" s="120">
        <f ca="1">VLOOKUP(eurostat_totals[[#This Row],[energy carrier EUCalc]],$AE$11:$BI$24,COLUMN()-COLUMN($AD$29),FALSE)*eurostat_totals[[#This Row],[2020 1]]</f>
        <v>11509.114482410823</v>
      </c>
      <c r="AJ340" s="120">
        <f ca="1">VLOOKUP(eurostat_totals[[#This Row],[energy carrier EUCalc]],$AE$11:$BI$24,COLUMN()-COLUMN($AD$29),FALSE)*eurostat_totals[[#This Row],[2020 1]]</f>
        <v>11509.114482410823</v>
      </c>
      <c r="AK340" s="120">
        <f ca="1">VLOOKUP(eurostat_totals[[#This Row],[energy carrier EUCalc]],$AE$11:$BI$24,COLUMN()-COLUMN($AD$29),FALSE)*eurostat_totals[[#This Row],[2020 1]]</f>
        <v>11509.114482410823</v>
      </c>
      <c r="AL340" s="120">
        <f ca="1">VLOOKUP(eurostat_totals[[#This Row],[energy carrier EUCalc]],$AE$11:$BI$24,COLUMN()-COLUMN($AD$29),FALSE)*eurostat_totals[[#This Row],[2020 1]]</f>
        <v>11509.114482410823</v>
      </c>
      <c r="AM340" s="120">
        <f ca="1">VLOOKUP(eurostat_totals[[#This Row],[energy carrier EUCalc]],$AE$11:$BI$24,COLUMN()-COLUMN($AD$29),FALSE)*eurostat_totals[[#This Row],[2020 1]]</f>
        <v>11509.114482410823</v>
      </c>
      <c r="AN340" s="120">
        <f ca="1">VLOOKUP(eurostat_totals[[#This Row],[energy carrier EUCalc]],$AE$11:$BI$24,COLUMN()-COLUMN($AD$29),FALSE)*eurostat_totals[[#This Row],[2020 1]]</f>
        <v>11509.114482410823</v>
      </c>
      <c r="AO340" s="120">
        <f ca="1">VLOOKUP(eurostat_totals[[#This Row],[energy carrier EUCalc]],$AE$11:$BI$24,COLUMN()-COLUMN($AD$29),FALSE)*eurostat_totals[[#This Row],[2020 1]]</f>
        <v>11874.48319613815</v>
      </c>
      <c r="AP340" s="120">
        <f ca="1">VLOOKUP(eurostat_totals[[#This Row],[energy carrier EUCalc]],$AE$11:$BI$24,COLUMN()-COLUMN($AD$29),FALSE)*eurostat_totals[[#This Row],[2020 1]]</f>
        <v>11874.48319613815</v>
      </c>
      <c r="AQ340" s="120">
        <f ca="1">VLOOKUP(eurostat_totals[[#This Row],[energy carrier EUCalc]],$AE$11:$BI$24,COLUMN()-COLUMN($AD$29),FALSE)*eurostat_totals[[#This Row],[2020 1]]</f>
        <v>11874.48319613815</v>
      </c>
      <c r="AR340" s="117">
        <f ca="1">VLOOKUP(eurostat_totals[[#This Row],[energy carrier EUCalc]],$AE$11:$BI$24,COLUMN()-COLUMN($AD$29),FALSE)*eurostat_totals[[#This Row],[2020 1]]</f>
        <v>11874.48319613815</v>
      </c>
      <c r="AS340" s="117">
        <f ca="1">VLOOKUP(eurostat_totals[[#This Row],[energy carrier EUCalc]],$AE$11:$BI$24,COLUMN()-COLUMN($AD$29),FALSE)*eurostat_totals[[#This Row],[2020 1]]</f>
        <v>11874.48319613815</v>
      </c>
      <c r="AT340" s="117">
        <f ca="1">VLOOKUP(eurostat_totals[[#This Row],[energy carrier EUCalc]],$AE$11:$BI$24,COLUMN()-COLUMN($AD$29),FALSE)*eurostat_totals[[#This Row],[2020 1]]</f>
        <v>11874.48319613815</v>
      </c>
      <c r="AU340" s="117">
        <f ca="1">VLOOKUP(eurostat_totals[[#This Row],[energy carrier EUCalc]],$AE$11:$BI$24,COLUMN()-COLUMN($AD$29),FALSE)*eurostat_totals[[#This Row],[2020 1]]</f>
        <v>11874.48319613815</v>
      </c>
      <c r="AV340" s="117">
        <f ca="1">VLOOKUP(eurostat_totals[[#This Row],[energy carrier EUCalc]],$AE$11:$BI$24,COLUMN()-COLUMN($AD$29),FALSE)*eurostat_totals[[#This Row],[2020 1]]</f>
        <v>10504.350519660669</v>
      </c>
      <c r="AW340" s="117">
        <f ca="1">VLOOKUP(eurostat_totals[[#This Row],[energy carrier EUCalc]],$AE$11:$BI$24,COLUMN()-COLUMN($AD$29),FALSE)*eurostat_totals[[#This Row],[2020 1]]</f>
        <v>10504.350519660669</v>
      </c>
      <c r="AX340" s="117">
        <f ca="1">VLOOKUP(eurostat_totals[[#This Row],[energy carrier EUCalc]],$AE$11:$BI$24,COLUMN()-COLUMN($AD$29),FALSE)*eurostat_totals[[#This Row],[2020 1]]</f>
        <v>10504.350519660669</v>
      </c>
      <c r="AY340" s="117">
        <f ca="1">VLOOKUP(eurostat_totals[[#This Row],[energy carrier EUCalc]],$AE$11:$BI$24,COLUMN()-COLUMN($AD$29),FALSE)*eurostat_totals[[#This Row],[2020 1]]</f>
        <v>10504.350519660669</v>
      </c>
      <c r="AZ340" s="117">
        <f ca="1">VLOOKUP(eurostat_totals[[#This Row],[energy carrier EUCalc]],$AE$11:$BI$24,COLUMN()-COLUMN($AD$29),FALSE)*eurostat_totals[[#This Row],[2020 1]]</f>
        <v>10504.350519660669</v>
      </c>
      <c r="BA340" s="117">
        <f ca="1">VLOOKUP(eurostat_totals[[#This Row],[energy carrier EUCalc]],$AE$11:$BI$24,COLUMN()-COLUMN($AD$29),FALSE)*eurostat_totals[[#This Row],[2020 1]]</f>
        <v>10504.350519660669</v>
      </c>
      <c r="BB340" s="117">
        <f ca="1">VLOOKUP(eurostat_totals[[#This Row],[energy carrier EUCalc]],$AE$11:$BI$24,COLUMN()-COLUMN($AD$29),FALSE)*eurostat_totals[[#This Row],[2020 1]]</f>
        <v>10504.350519660669</v>
      </c>
      <c r="BC340" s="117">
        <f ca="1">VLOOKUP(eurostat_totals[[#This Row],[energy carrier EUCalc]],$AE$11:$BI$24,COLUMN()-COLUMN($AD$29),FALSE)*eurostat_totals[[#This Row],[2020 1]]</f>
        <v>7809.7562559216312</v>
      </c>
      <c r="BD340" s="117">
        <f ca="1">VLOOKUP(eurostat_totals[[#This Row],[energy carrier EUCalc]],$AE$11:$BI$24,COLUMN()-COLUMN($AD$29),FALSE)*eurostat_totals[[#This Row],[2020 1]]</f>
        <v>7809.7562559216312</v>
      </c>
      <c r="BE340" s="117">
        <f ca="1">VLOOKUP(eurostat_totals[[#This Row],[energy carrier EUCalc]],$AE$11:$BI$24,COLUMN()-COLUMN($AD$29),FALSE)*eurostat_totals[[#This Row],[2020 1]]</f>
        <v>7809.7562559216312</v>
      </c>
      <c r="BF340" s="117">
        <f ca="1">VLOOKUP(eurostat_totals[[#This Row],[energy carrier EUCalc]],$AE$11:$BI$24,COLUMN()-COLUMN($AD$29),FALSE)*eurostat_totals[[#This Row],[2020 1]]</f>
        <v>7809.7562559216312</v>
      </c>
      <c r="BG340" s="117">
        <f ca="1">VLOOKUP(eurostat_totals[[#This Row],[energy carrier EUCalc]],$AE$11:$BI$24,COLUMN()-COLUMN($AD$29),FALSE)*eurostat_totals[[#This Row],[2020 1]]</f>
        <v>7809.7562559216312</v>
      </c>
      <c r="BH340" s="117">
        <f ca="1">VLOOKUP(eurostat_totals[[#This Row],[energy carrier EUCalc]],$AE$11:$BI$24,COLUMN()-COLUMN($AD$29),FALSE)*eurostat_totals[[#This Row],[2020 1]]</f>
        <v>7809.7562559216312</v>
      </c>
      <c r="BI340" s="117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117" t="str">
        <f t="shared" si="133"/>
        <v>solid-bioBelgium</v>
      </c>
      <c r="B341" s="6" t="s">
        <v>77</v>
      </c>
      <c r="C341" t="s">
        <v>1</v>
      </c>
      <c r="D341" s="120">
        <v>2025.2945658694216</v>
      </c>
      <c r="E341" s="120">
        <v>2025.2945658694216</v>
      </c>
      <c r="F341" s="120">
        <v>1937.3413763370763</v>
      </c>
      <c r="G341" s="120">
        <v>1963.9710101910116</v>
      </c>
      <c r="H341" s="120">
        <v>1927.1681350083884</v>
      </c>
      <c r="I341" s="120">
        <v>1853.3001313758061</v>
      </c>
      <c r="J341" s="120">
        <v>2293.8637660590075</v>
      </c>
      <c r="K341" s="120">
        <v>1828.7685236605478</v>
      </c>
      <c r="L341" s="120">
        <v>1834.2539878356297</v>
      </c>
      <c r="M341" s="120">
        <v>1730.1175862648447</v>
      </c>
      <c r="N341" s="120">
        <v>1659.9102011554751</v>
      </c>
      <c r="O341" s="120">
        <v>1858.5467267503145</v>
      </c>
      <c r="P341" s="120">
        <v>1603.6783516105279</v>
      </c>
      <c r="Q341" s="120">
        <v>2061.7639528187669</v>
      </c>
      <c r="R341" s="120">
        <v>2036.4133922390145</v>
      </c>
      <c r="S341" s="120">
        <v>2071.2897224559729</v>
      </c>
      <c r="T341" s="120">
        <v>2221.9028372195412</v>
      </c>
      <c r="U341" s="120">
        <v>3740.4586851605595</v>
      </c>
      <c r="V341" s="120">
        <v>4363.0661473322534</v>
      </c>
      <c r="W341" s="120">
        <v>4454.9432829249545</v>
      </c>
      <c r="X341" s="120">
        <v>5440.445890560437</v>
      </c>
      <c r="Y341" s="120">
        <v>4434.5932481485142</v>
      </c>
      <c r="Z341" s="120">
        <v>5806.7773319573971</v>
      </c>
      <c r="AA341" s="120">
        <v>6319.137974501331</v>
      </c>
      <c r="AB341" s="120">
        <v>4521.4893690054196</v>
      </c>
      <c r="AC341" s="120">
        <v>5470.4572402060103</v>
      </c>
      <c r="AD341" s="120">
        <v>6280.7434914285832</v>
      </c>
      <c r="AE341" s="120">
        <v>5870.5029842626354</v>
      </c>
      <c r="AF341" s="120">
        <f t="shared" si="130"/>
        <v>5883.2481147236831</v>
      </c>
      <c r="AG341" s="120">
        <f t="shared" si="131"/>
        <v>5796.0701427681533</v>
      </c>
      <c r="AH341" s="120">
        <f t="shared" si="132"/>
        <v>6050.9862975206997</v>
      </c>
      <c r="AI341" s="120">
        <f ca="1">VLOOKUP(eurostat_totals[[#This Row],[energy carrier EUCalc]],$AE$11:$BI$24,COLUMN()-COLUMN($AD$29),FALSE)*eurostat_totals[[#This Row],[2020 1]]</f>
        <v>4235.6904082644905</v>
      </c>
      <c r="AJ341" s="120">
        <f ca="1">VLOOKUP(eurostat_totals[[#This Row],[energy carrier EUCalc]],$AE$11:$BI$24,COLUMN()-COLUMN($AD$29),FALSE)*eurostat_totals[[#This Row],[2020 1]]</f>
        <v>4235.6904082644905</v>
      </c>
      <c r="AK341" s="120">
        <f ca="1">VLOOKUP(eurostat_totals[[#This Row],[energy carrier EUCalc]],$AE$11:$BI$24,COLUMN()-COLUMN($AD$29),FALSE)*eurostat_totals[[#This Row],[2020 1]]</f>
        <v>4235.6904082644905</v>
      </c>
      <c r="AL341" s="120">
        <f ca="1">VLOOKUP(eurostat_totals[[#This Row],[energy carrier EUCalc]],$AE$11:$BI$24,COLUMN()-COLUMN($AD$29),FALSE)*eurostat_totals[[#This Row],[2020 1]]</f>
        <v>4235.6904082644905</v>
      </c>
      <c r="AM341" s="120">
        <f ca="1">VLOOKUP(eurostat_totals[[#This Row],[energy carrier EUCalc]],$AE$11:$BI$24,COLUMN()-COLUMN($AD$29),FALSE)*eurostat_totals[[#This Row],[2020 1]]</f>
        <v>4235.6904082644905</v>
      </c>
      <c r="AN341" s="120">
        <f ca="1">VLOOKUP(eurostat_totals[[#This Row],[energy carrier EUCalc]],$AE$11:$BI$24,COLUMN()-COLUMN($AD$29),FALSE)*eurostat_totals[[#This Row],[2020 1]]</f>
        <v>4235.6904082644905</v>
      </c>
      <c r="AO341" s="120">
        <f ca="1">VLOOKUP(eurostat_totals[[#This Row],[energy carrier EUCalc]],$AE$11:$BI$24,COLUMN()-COLUMN($AD$29),FALSE)*eurostat_totals[[#This Row],[2020 1]]</f>
        <v>4370.1567704316167</v>
      </c>
      <c r="AP341" s="120">
        <f ca="1">VLOOKUP(eurostat_totals[[#This Row],[energy carrier EUCalc]],$AE$11:$BI$24,COLUMN()-COLUMN($AD$29),FALSE)*eurostat_totals[[#This Row],[2020 1]]</f>
        <v>4370.1567704316167</v>
      </c>
      <c r="AQ341" s="120">
        <f ca="1">VLOOKUP(eurostat_totals[[#This Row],[energy carrier EUCalc]],$AE$11:$BI$24,COLUMN()-COLUMN($AD$29),FALSE)*eurostat_totals[[#This Row],[2020 1]]</f>
        <v>4370.1567704316167</v>
      </c>
      <c r="AR341" s="117">
        <f ca="1">VLOOKUP(eurostat_totals[[#This Row],[energy carrier EUCalc]],$AE$11:$BI$24,COLUMN()-COLUMN($AD$29),FALSE)*eurostat_totals[[#This Row],[2020 1]]</f>
        <v>4370.1567704316167</v>
      </c>
      <c r="AS341" s="117">
        <f ca="1">VLOOKUP(eurostat_totals[[#This Row],[energy carrier EUCalc]],$AE$11:$BI$24,COLUMN()-COLUMN($AD$29),FALSE)*eurostat_totals[[#This Row],[2020 1]]</f>
        <v>4370.1567704316167</v>
      </c>
      <c r="AT341" s="117">
        <f ca="1">VLOOKUP(eurostat_totals[[#This Row],[energy carrier EUCalc]],$AE$11:$BI$24,COLUMN()-COLUMN($AD$29),FALSE)*eurostat_totals[[#This Row],[2020 1]]</f>
        <v>4370.1567704316167</v>
      </c>
      <c r="AU341" s="117">
        <f ca="1">VLOOKUP(eurostat_totals[[#This Row],[energy carrier EUCalc]],$AE$11:$BI$24,COLUMN()-COLUMN($AD$29),FALSE)*eurostat_totals[[#This Row],[2020 1]]</f>
        <v>4370.1567704316167</v>
      </c>
      <c r="AV341" s="117">
        <f ca="1">VLOOKUP(eurostat_totals[[#This Row],[energy carrier EUCalc]],$AE$11:$BI$24,COLUMN()-COLUMN($AD$29),FALSE)*eurostat_totals[[#This Row],[2020 1]]</f>
        <v>3865.9079123048914</v>
      </c>
      <c r="AW341" s="117">
        <f ca="1">VLOOKUP(eurostat_totals[[#This Row],[energy carrier EUCalc]],$AE$11:$BI$24,COLUMN()-COLUMN($AD$29),FALSE)*eurostat_totals[[#This Row],[2020 1]]</f>
        <v>3865.9079123048914</v>
      </c>
      <c r="AX341" s="117">
        <f ca="1">VLOOKUP(eurostat_totals[[#This Row],[energy carrier EUCalc]],$AE$11:$BI$24,COLUMN()-COLUMN($AD$29),FALSE)*eurostat_totals[[#This Row],[2020 1]]</f>
        <v>3865.9079123048914</v>
      </c>
      <c r="AY341" s="117">
        <f ca="1">VLOOKUP(eurostat_totals[[#This Row],[energy carrier EUCalc]],$AE$11:$BI$24,COLUMN()-COLUMN($AD$29),FALSE)*eurostat_totals[[#This Row],[2020 1]]</f>
        <v>3865.9079123048914</v>
      </c>
      <c r="AZ341" s="117">
        <f ca="1">VLOOKUP(eurostat_totals[[#This Row],[energy carrier EUCalc]],$AE$11:$BI$24,COLUMN()-COLUMN($AD$29),FALSE)*eurostat_totals[[#This Row],[2020 1]]</f>
        <v>3865.9079123048914</v>
      </c>
      <c r="BA341" s="117">
        <f ca="1">VLOOKUP(eurostat_totals[[#This Row],[energy carrier EUCalc]],$AE$11:$BI$24,COLUMN()-COLUMN($AD$29),FALSE)*eurostat_totals[[#This Row],[2020 1]]</f>
        <v>3865.9079123048914</v>
      </c>
      <c r="BB341" s="117">
        <f ca="1">VLOOKUP(eurostat_totals[[#This Row],[energy carrier EUCalc]],$AE$11:$BI$24,COLUMN()-COLUMN($AD$29),FALSE)*eurostat_totals[[#This Row],[2020 1]]</f>
        <v>3865.9079123048914</v>
      </c>
      <c r="BC341" s="117">
        <f ca="1">VLOOKUP(eurostat_totals[[#This Row],[energy carrier EUCalc]],$AE$11:$BI$24,COLUMN()-COLUMN($AD$29),FALSE)*eurostat_totals[[#This Row],[2020 1]]</f>
        <v>2874.2184913223327</v>
      </c>
      <c r="BD341" s="117">
        <f ca="1">VLOOKUP(eurostat_totals[[#This Row],[energy carrier EUCalc]],$AE$11:$BI$24,COLUMN()-COLUMN($AD$29),FALSE)*eurostat_totals[[#This Row],[2020 1]]</f>
        <v>2874.2184913223327</v>
      </c>
      <c r="BE341" s="117">
        <f ca="1">VLOOKUP(eurostat_totals[[#This Row],[energy carrier EUCalc]],$AE$11:$BI$24,COLUMN()-COLUMN($AD$29),FALSE)*eurostat_totals[[#This Row],[2020 1]]</f>
        <v>2874.2184913223327</v>
      </c>
      <c r="BF341" s="117">
        <f ca="1">VLOOKUP(eurostat_totals[[#This Row],[energy carrier EUCalc]],$AE$11:$BI$24,COLUMN()-COLUMN($AD$29),FALSE)*eurostat_totals[[#This Row],[2020 1]]</f>
        <v>2874.2184913223327</v>
      </c>
      <c r="BG341" s="117">
        <f ca="1">VLOOKUP(eurostat_totals[[#This Row],[energy carrier EUCalc]],$AE$11:$BI$24,COLUMN()-COLUMN($AD$29),FALSE)*eurostat_totals[[#This Row],[2020 1]]</f>
        <v>2874.2184913223327</v>
      </c>
      <c r="BH341" s="117">
        <f ca="1">VLOOKUP(eurostat_totals[[#This Row],[energy carrier EUCalc]],$AE$11:$BI$24,COLUMN()-COLUMN($AD$29),FALSE)*eurostat_totals[[#This Row],[2020 1]]</f>
        <v>2874.2184913223327</v>
      </c>
      <c r="BI341" s="117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117" t="str">
        <f t="shared" si="133"/>
        <v>solid-bioBulgaria</v>
      </c>
      <c r="B342" s="6" t="s">
        <v>77</v>
      </c>
      <c r="C342" t="s">
        <v>19</v>
      </c>
      <c r="D342" s="120">
        <v>1879.4757883299155</v>
      </c>
      <c r="E342" s="120">
        <v>1090.5625814943071</v>
      </c>
      <c r="F342" s="120">
        <v>1115.8117271568265</v>
      </c>
      <c r="G342" s="120">
        <v>1023.6746850434891</v>
      </c>
      <c r="H342" s="120">
        <v>1177.2400543469962</v>
      </c>
      <c r="I342" s="120">
        <v>1568.4438006304622</v>
      </c>
      <c r="J342" s="120">
        <v>1871.6623928012029</v>
      </c>
      <c r="K342" s="120">
        <v>1723.567490102178</v>
      </c>
      <c r="L342" s="120">
        <v>3675.6522803955672</v>
      </c>
      <c r="M342" s="120">
        <v>3728.4935006448368</v>
      </c>
      <c r="N342" s="120">
        <v>5326.5998711904385</v>
      </c>
      <c r="O342" s="120">
        <v>4992.9728830594449</v>
      </c>
      <c r="P342" s="120">
        <v>6072.4744706918045</v>
      </c>
      <c r="Q342" s="120">
        <v>6277.5033812767751</v>
      </c>
      <c r="R342" s="120">
        <v>6492.8463120035522</v>
      </c>
      <c r="S342" s="120">
        <v>6265.3779600449716</v>
      </c>
      <c r="T342" s="120">
        <v>6636.8732653857505</v>
      </c>
      <c r="U342" s="120">
        <v>6263.1089726531045</v>
      </c>
      <c r="V342" s="120">
        <v>6578.8112176305713</v>
      </c>
      <c r="W342" s="120">
        <v>6671.7153401707201</v>
      </c>
      <c r="X342" s="120">
        <v>7341.5630574589059</v>
      </c>
      <c r="Y342" s="120">
        <v>7768.7783066652728</v>
      </c>
      <c r="Z342" s="120">
        <v>7820.4777070668197</v>
      </c>
      <c r="AA342" s="120">
        <v>7579.8051642346672</v>
      </c>
      <c r="AB342" s="120">
        <v>7317.5722587574255</v>
      </c>
      <c r="AC342" s="120">
        <v>7067.539556670672</v>
      </c>
      <c r="AD342" s="120">
        <v>7481.2342166897824</v>
      </c>
      <c r="AE342" s="120">
        <v>7496.9067867713802</v>
      </c>
      <c r="AF342" s="120">
        <f t="shared" si="130"/>
        <v>7432.1926027122927</v>
      </c>
      <c r="AG342" s="120">
        <f t="shared" si="131"/>
        <v>7402.670090407818</v>
      </c>
      <c r="AH342" s="120">
        <f t="shared" si="132"/>
        <v>7419.6896567378963</v>
      </c>
      <c r="AI342" s="120">
        <f ca="1">VLOOKUP(eurostat_totals[[#This Row],[energy carrier EUCalc]],$AE$11:$BI$24,COLUMN()-COLUMN($AD$29),FALSE)*eurostat_totals[[#This Row],[2020 1]]</f>
        <v>5193.7827597165278</v>
      </c>
      <c r="AJ342" s="120">
        <f ca="1">VLOOKUP(eurostat_totals[[#This Row],[energy carrier EUCalc]],$AE$11:$BI$24,COLUMN()-COLUMN($AD$29),FALSE)*eurostat_totals[[#This Row],[2020 1]]</f>
        <v>5193.7827597165278</v>
      </c>
      <c r="AK342" s="120">
        <f ca="1">VLOOKUP(eurostat_totals[[#This Row],[energy carrier EUCalc]],$AE$11:$BI$24,COLUMN()-COLUMN($AD$29),FALSE)*eurostat_totals[[#This Row],[2020 1]]</f>
        <v>5193.7827597165278</v>
      </c>
      <c r="AL342" s="120">
        <f ca="1">VLOOKUP(eurostat_totals[[#This Row],[energy carrier EUCalc]],$AE$11:$BI$24,COLUMN()-COLUMN($AD$29),FALSE)*eurostat_totals[[#This Row],[2020 1]]</f>
        <v>5193.7827597165278</v>
      </c>
      <c r="AM342" s="120">
        <f ca="1">VLOOKUP(eurostat_totals[[#This Row],[energy carrier EUCalc]],$AE$11:$BI$24,COLUMN()-COLUMN($AD$29),FALSE)*eurostat_totals[[#This Row],[2020 1]]</f>
        <v>5193.7827597165278</v>
      </c>
      <c r="AN342" s="120">
        <f ca="1">VLOOKUP(eurostat_totals[[#This Row],[energy carrier EUCalc]],$AE$11:$BI$24,COLUMN()-COLUMN($AD$29),FALSE)*eurostat_totals[[#This Row],[2020 1]]</f>
        <v>5193.7827597165278</v>
      </c>
      <c r="AO342" s="120">
        <f ca="1">VLOOKUP(eurostat_totals[[#This Row],[energy carrier EUCalc]],$AE$11:$BI$24,COLUMN()-COLUMN($AD$29),FALSE)*eurostat_totals[[#This Row],[2020 1]]</f>
        <v>5358.6647520884808</v>
      </c>
      <c r="AP342" s="120">
        <f ca="1">VLOOKUP(eurostat_totals[[#This Row],[energy carrier EUCalc]],$AE$11:$BI$24,COLUMN()-COLUMN($AD$29),FALSE)*eurostat_totals[[#This Row],[2020 1]]</f>
        <v>5358.6647520884808</v>
      </c>
      <c r="AQ342" s="120">
        <f ca="1">VLOOKUP(eurostat_totals[[#This Row],[energy carrier EUCalc]],$AE$11:$BI$24,COLUMN()-COLUMN($AD$29),FALSE)*eurostat_totals[[#This Row],[2020 1]]</f>
        <v>5358.6647520884808</v>
      </c>
      <c r="AR342" s="117">
        <f ca="1">VLOOKUP(eurostat_totals[[#This Row],[energy carrier EUCalc]],$AE$11:$BI$24,COLUMN()-COLUMN($AD$29),FALSE)*eurostat_totals[[#This Row],[2020 1]]</f>
        <v>5358.6647520884808</v>
      </c>
      <c r="AS342" s="117">
        <f ca="1">VLOOKUP(eurostat_totals[[#This Row],[energy carrier EUCalc]],$AE$11:$BI$24,COLUMN()-COLUMN($AD$29),FALSE)*eurostat_totals[[#This Row],[2020 1]]</f>
        <v>5358.6647520884808</v>
      </c>
      <c r="AT342" s="117">
        <f ca="1">VLOOKUP(eurostat_totals[[#This Row],[energy carrier EUCalc]],$AE$11:$BI$24,COLUMN()-COLUMN($AD$29),FALSE)*eurostat_totals[[#This Row],[2020 1]]</f>
        <v>5358.6647520884808</v>
      </c>
      <c r="AU342" s="117">
        <f ca="1">VLOOKUP(eurostat_totals[[#This Row],[energy carrier EUCalc]],$AE$11:$BI$24,COLUMN()-COLUMN($AD$29),FALSE)*eurostat_totals[[#This Row],[2020 1]]</f>
        <v>5358.6647520884808</v>
      </c>
      <c r="AV342" s="117">
        <f ca="1">VLOOKUP(eurostat_totals[[#This Row],[energy carrier EUCalc]],$AE$11:$BI$24,COLUMN()-COLUMN($AD$29),FALSE)*eurostat_totals[[#This Row],[2020 1]]</f>
        <v>4740.3572806936554</v>
      </c>
      <c r="AW342" s="117">
        <f ca="1">VLOOKUP(eurostat_totals[[#This Row],[energy carrier EUCalc]],$AE$11:$BI$24,COLUMN()-COLUMN($AD$29),FALSE)*eurostat_totals[[#This Row],[2020 1]]</f>
        <v>4740.3572806936554</v>
      </c>
      <c r="AX342" s="117">
        <f ca="1">VLOOKUP(eurostat_totals[[#This Row],[energy carrier EUCalc]],$AE$11:$BI$24,COLUMN()-COLUMN($AD$29),FALSE)*eurostat_totals[[#This Row],[2020 1]]</f>
        <v>4740.3572806936554</v>
      </c>
      <c r="AY342" s="117">
        <f ca="1">VLOOKUP(eurostat_totals[[#This Row],[energy carrier EUCalc]],$AE$11:$BI$24,COLUMN()-COLUMN($AD$29),FALSE)*eurostat_totals[[#This Row],[2020 1]]</f>
        <v>4740.3572806936554</v>
      </c>
      <c r="AZ342" s="117">
        <f ca="1">VLOOKUP(eurostat_totals[[#This Row],[energy carrier EUCalc]],$AE$11:$BI$24,COLUMN()-COLUMN($AD$29),FALSE)*eurostat_totals[[#This Row],[2020 1]]</f>
        <v>4740.3572806936554</v>
      </c>
      <c r="BA342" s="117">
        <f ca="1">VLOOKUP(eurostat_totals[[#This Row],[energy carrier EUCalc]],$AE$11:$BI$24,COLUMN()-COLUMN($AD$29),FALSE)*eurostat_totals[[#This Row],[2020 1]]</f>
        <v>4740.3572806936554</v>
      </c>
      <c r="BB342" s="117">
        <f ca="1">VLOOKUP(eurostat_totals[[#This Row],[energy carrier EUCalc]],$AE$11:$BI$24,COLUMN()-COLUMN($AD$29),FALSE)*eurostat_totals[[#This Row],[2020 1]]</f>
        <v>4740.3572806936554</v>
      </c>
      <c r="BC342" s="117">
        <f ca="1">VLOOKUP(eurostat_totals[[#This Row],[energy carrier EUCalc]],$AE$11:$BI$24,COLUMN()-COLUMN($AD$29),FALSE)*eurostat_totals[[#This Row],[2020 1]]</f>
        <v>3524.3525869505015</v>
      </c>
      <c r="BD342" s="117">
        <f ca="1">VLOOKUP(eurostat_totals[[#This Row],[energy carrier EUCalc]],$AE$11:$BI$24,COLUMN()-COLUMN($AD$29),FALSE)*eurostat_totals[[#This Row],[2020 1]]</f>
        <v>3524.3525869505015</v>
      </c>
      <c r="BE342" s="117">
        <f ca="1">VLOOKUP(eurostat_totals[[#This Row],[energy carrier EUCalc]],$AE$11:$BI$24,COLUMN()-COLUMN($AD$29),FALSE)*eurostat_totals[[#This Row],[2020 1]]</f>
        <v>3524.3525869505015</v>
      </c>
      <c r="BF342" s="117">
        <f ca="1">VLOOKUP(eurostat_totals[[#This Row],[energy carrier EUCalc]],$AE$11:$BI$24,COLUMN()-COLUMN($AD$29),FALSE)*eurostat_totals[[#This Row],[2020 1]]</f>
        <v>3524.3525869505015</v>
      </c>
      <c r="BG342" s="117">
        <f ca="1">VLOOKUP(eurostat_totals[[#This Row],[energy carrier EUCalc]],$AE$11:$BI$24,COLUMN()-COLUMN($AD$29),FALSE)*eurostat_totals[[#This Row],[2020 1]]</f>
        <v>3524.3525869505015</v>
      </c>
      <c r="BH342" s="117">
        <f ca="1">VLOOKUP(eurostat_totals[[#This Row],[energy carrier EUCalc]],$AE$11:$BI$24,COLUMN()-COLUMN($AD$29),FALSE)*eurostat_totals[[#This Row],[2020 1]]</f>
        <v>3524.3525869505015</v>
      </c>
      <c r="BI342" s="117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117" t="str">
        <f t="shared" si="133"/>
        <v>solid-bioCroatia</v>
      </c>
      <c r="B343" s="6" t="s">
        <v>77</v>
      </c>
      <c r="C343" t="s">
        <v>22</v>
      </c>
      <c r="D343" s="120">
        <v>9241.6671020105041</v>
      </c>
      <c r="E343" s="120">
        <v>12824.169730646972</v>
      </c>
      <c r="F343" s="120">
        <v>11204.842712649624</v>
      </c>
      <c r="G343" s="120">
        <v>11815.934812604039</v>
      </c>
      <c r="H343" s="120">
        <v>10697.528458301444</v>
      </c>
      <c r="I343" s="120">
        <v>11297.077767076169</v>
      </c>
      <c r="J343" s="120">
        <v>12641.480386975878</v>
      </c>
      <c r="K343" s="120">
        <v>11611.46864170733</v>
      </c>
      <c r="L343" s="120">
        <v>11682.69924898719</v>
      </c>
      <c r="M343" s="120">
        <v>11446.973139895672</v>
      </c>
      <c r="N343" s="120">
        <v>10169.445761830699</v>
      </c>
      <c r="O343" s="120">
        <v>11316.778795111628</v>
      </c>
      <c r="P343" s="120">
        <v>10758.336333605792</v>
      </c>
      <c r="Q343" s="120">
        <v>12444.151090037647</v>
      </c>
      <c r="R343" s="120">
        <v>12105.778832599861</v>
      </c>
      <c r="S343" s="120">
        <v>12816.397090192933</v>
      </c>
      <c r="T343" s="120">
        <v>11673.433244794276</v>
      </c>
      <c r="U343" s="120">
        <v>11161.213193465372</v>
      </c>
      <c r="V343" s="120">
        <v>11184.073833337619</v>
      </c>
      <c r="W343" s="120">
        <v>11544.869752671166</v>
      </c>
      <c r="X343" s="120">
        <v>12449.092362981391</v>
      </c>
      <c r="Y343" s="120">
        <v>11996.044410529948</v>
      </c>
      <c r="Z343" s="120">
        <v>11847.217146452849</v>
      </c>
      <c r="AA343" s="120">
        <v>11677.483155550972</v>
      </c>
      <c r="AB343" s="120">
        <v>10076.619193275683</v>
      </c>
      <c r="AC343" s="120">
        <v>11757.241726382174</v>
      </c>
      <c r="AD343" s="120">
        <v>11418.929987116055</v>
      </c>
      <c r="AE343" s="120">
        <v>11046.291924300442</v>
      </c>
      <c r="AF343" s="120">
        <f t="shared" si="130"/>
        <v>10886.10687986996</v>
      </c>
      <c r="AG343" s="120">
        <f t="shared" si="131"/>
        <v>10727.831624733757</v>
      </c>
      <c r="AH343" s="120">
        <f t="shared" si="132"/>
        <v>10858.074111025371</v>
      </c>
      <c r="AI343" s="120">
        <f ca="1">VLOOKUP(eurostat_totals[[#This Row],[energy carrier EUCalc]],$AE$11:$BI$24,COLUMN()-COLUMN($AD$29),FALSE)*eurostat_totals[[#This Row],[2020 1]]</f>
        <v>7600.6518777177607</v>
      </c>
      <c r="AJ343" s="120">
        <f ca="1">VLOOKUP(eurostat_totals[[#This Row],[energy carrier EUCalc]],$AE$11:$BI$24,COLUMN()-COLUMN($AD$29),FALSE)*eurostat_totals[[#This Row],[2020 1]]</f>
        <v>7600.6518777177607</v>
      </c>
      <c r="AK343" s="120">
        <f ca="1">VLOOKUP(eurostat_totals[[#This Row],[energy carrier EUCalc]],$AE$11:$BI$24,COLUMN()-COLUMN($AD$29),FALSE)*eurostat_totals[[#This Row],[2020 1]]</f>
        <v>7600.6518777177607</v>
      </c>
      <c r="AL343" s="120">
        <f ca="1">VLOOKUP(eurostat_totals[[#This Row],[energy carrier EUCalc]],$AE$11:$BI$24,COLUMN()-COLUMN($AD$29),FALSE)*eurostat_totals[[#This Row],[2020 1]]</f>
        <v>7600.6518777177607</v>
      </c>
      <c r="AM343" s="120">
        <f ca="1">VLOOKUP(eurostat_totals[[#This Row],[energy carrier EUCalc]],$AE$11:$BI$24,COLUMN()-COLUMN($AD$29),FALSE)*eurostat_totals[[#This Row],[2020 1]]</f>
        <v>7600.6518777177607</v>
      </c>
      <c r="AN343" s="120">
        <f ca="1">VLOOKUP(eurostat_totals[[#This Row],[energy carrier EUCalc]],$AE$11:$BI$24,COLUMN()-COLUMN($AD$29),FALSE)*eurostat_totals[[#This Row],[2020 1]]</f>
        <v>7600.6518777177607</v>
      </c>
      <c r="AO343" s="120">
        <f ca="1">VLOOKUP(eurostat_totals[[#This Row],[energy carrier EUCalc]],$AE$11:$BI$24,COLUMN()-COLUMN($AD$29),FALSE)*eurostat_totals[[#This Row],[2020 1]]</f>
        <v>7841.9424135183235</v>
      </c>
      <c r="AP343" s="120">
        <f ca="1">VLOOKUP(eurostat_totals[[#This Row],[energy carrier EUCalc]],$AE$11:$BI$24,COLUMN()-COLUMN($AD$29),FALSE)*eurostat_totals[[#This Row],[2020 1]]</f>
        <v>7841.9424135183235</v>
      </c>
      <c r="AQ343" s="120">
        <f ca="1">VLOOKUP(eurostat_totals[[#This Row],[energy carrier EUCalc]],$AE$11:$BI$24,COLUMN()-COLUMN($AD$29),FALSE)*eurostat_totals[[#This Row],[2020 1]]</f>
        <v>7841.9424135183235</v>
      </c>
      <c r="AR343" s="117">
        <f ca="1">VLOOKUP(eurostat_totals[[#This Row],[energy carrier EUCalc]],$AE$11:$BI$24,COLUMN()-COLUMN($AD$29),FALSE)*eurostat_totals[[#This Row],[2020 1]]</f>
        <v>7841.9424135183235</v>
      </c>
      <c r="AS343" s="117">
        <f ca="1">VLOOKUP(eurostat_totals[[#This Row],[energy carrier EUCalc]],$AE$11:$BI$24,COLUMN()-COLUMN($AD$29),FALSE)*eurostat_totals[[#This Row],[2020 1]]</f>
        <v>7841.9424135183235</v>
      </c>
      <c r="AT343" s="117">
        <f ca="1">VLOOKUP(eurostat_totals[[#This Row],[energy carrier EUCalc]],$AE$11:$BI$24,COLUMN()-COLUMN($AD$29),FALSE)*eurostat_totals[[#This Row],[2020 1]]</f>
        <v>7841.9424135183235</v>
      </c>
      <c r="AU343" s="117">
        <f ca="1">VLOOKUP(eurostat_totals[[#This Row],[energy carrier EUCalc]],$AE$11:$BI$24,COLUMN()-COLUMN($AD$29),FALSE)*eurostat_totals[[#This Row],[2020 1]]</f>
        <v>7841.9424135183235</v>
      </c>
      <c r="AV343" s="117">
        <f ca="1">VLOOKUP(eurostat_totals[[#This Row],[energy carrier EUCalc]],$AE$11:$BI$24,COLUMN()-COLUMN($AD$29),FALSE)*eurostat_totals[[#This Row],[2020 1]]</f>
        <v>6937.1029042662085</v>
      </c>
      <c r="AW343" s="117">
        <f ca="1">VLOOKUP(eurostat_totals[[#This Row],[energy carrier EUCalc]],$AE$11:$BI$24,COLUMN()-COLUMN($AD$29),FALSE)*eurostat_totals[[#This Row],[2020 1]]</f>
        <v>6937.1029042662085</v>
      </c>
      <c r="AX343" s="117">
        <f ca="1">VLOOKUP(eurostat_totals[[#This Row],[energy carrier EUCalc]],$AE$11:$BI$24,COLUMN()-COLUMN($AD$29),FALSE)*eurostat_totals[[#This Row],[2020 1]]</f>
        <v>6937.1029042662085</v>
      </c>
      <c r="AY343" s="117">
        <f ca="1">VLOOKUP(eurostat_totals[[#This Row],[energy carrier EUCalc]],$AE$11:$BI$24,COLUMN()-COLUMN($AD$29),FALSE)*eurostat_totals[[#This Row],[2020 1]]</f>
        <v>6937.1029042662085</v>
      </c>
      <c r="AZ343" s="117">
        <f ca="1">VLOOKUP(eurostat_totals[[#This Row],[energy carrier EUCalc]],$AE$11:$BI$24,COLUMN()-COLUMN($AD$29),FALSE)*eurostat_totals[[#This Row],[2020 1]]</f>
        <v>6937.1029042662085</v>
      </c>
      <c r="BA343" s="117">
        <f ca="1">VLOOKUP(eurostat_totals[[#This Row],[energy carrier EUCalc]],$AE$11:$BI$24,COLUMN()-COLUMN($AD$29),FALSE)*eurostat_totals[[#This Row],[2020 1]]</f>
        <v>6937.1029042662085</v>
      </c>
      <c r="BB343" s="117">
        <f ca="1">VLOOKUP(eurostat_totals[[#This Row],[energy carrier EUCalc]],$AE$11:$BI$24,COLUMN()-COLUMN($AD$29),FALSE)*eurostat_totals[[#This Row],[2020 1]]</f>
        <v>6937.1029042662085</v>
      </c>
      <c r="BC343" s="117">
        <f ca="1">VLOOKUP(eurostat_totals[[#This Row],[energy carrier EUCalc]],$AE$11:$BI$24,COLUMN()-COLUMN($AD$29),FALSE)*eurostat_totals[[#This Row],[2020 1]]</f>
        <v>5157.585202737052</v>
      </c>
      <c r="BD343" s="117">
        <f ca="1">VLOOKUP(eurostat_totals[[#This Row],[energy carrier EUCalc]],$AE$11:$BI$24,COLUMN()-COLUMN($AD$29),FALSE)*eurostat_totals[[#This Row],[2020 1]]</f>
        <v>5157.585202737052</v>
      </c>
      <c r="BE343" s="117">
        <f ca="1">VLOOKUP(eurostat_totals[[#This Row],[energy carrier EUCalc]],$AE$11:$BI$24,COLUMN()-COLUMN($AD$29),FALSE)*eurostat_totals[[#This Row],[2020 1]]</f>
        <v>5157.585202737052</v>
      </c>
      <c r="BF343" s="117">
        <f ca="1">VLOOKUP(eurostat_totals[[#This Row],[energy carrier EUCalc]],$AE$11:$BI$24,COLUMN()-COLUMN($AD$29),FALSE)*eurostat_totals[[#This Row],[2020 1]]</f>
        <v>5157.585202737052</v>
      </c>
      <c r="BG343" s="117">
        <f ca="1">VLOOKUP(eurostat_totals[[#This Row],[energy carrier EUCalc]],$AE$11:$BI$24,COLUMN()-COLUMN($AD$29),FALSE)*eurostat_totals[[#This Row],[2020 1]]</f>
        <v>5157.585202737052</v>
      </c>
      <c r="BH343" s="117">
        <f ca="1">VLOOKUP(eurostat_totals[[#This Row],[energy carrier EUCalc]],$AE$11:$BI$24,COLUMN()-COLUMN($AD$29),FALSE)*eurostat_totals[[#This Row],[2020 1]]</f>
        <v>5157.585202737052</v>
      </c>
      <c r="BI343" s="117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117" t="str">
        <f t="shared" si="133"/>
        <v>solid-bioCyprus</v>
      </c>
      <c r="B344" s="6" t="s">
        <v>77</v>
      </c>
      <c r="C344" t="s">
        <v>28</v>
      </c>
      <c r="D344" s="120">
        <v>0</v>
      </c>
      <c r="E344" s="120">
        <v>0</v>
      </c>
      <c r="F344" s="120">
        <v>0</v>
      </c>
      <c r="G344" s="120">
        <v>0</v>
      </c>
      <c r="H344" s="120">
        <v>49.171640000000004</v>
      </c>
      <c r="I344" s="120">
        <v>0</v>
      </c>
      <c r="J344" s="120">
        <v>0</v>
      </c>
      <c r="K344" s="120">
        <v>0</v>
      </c>
      <c r="L344" s="120">
        <v>0</v>
      </c>
      <c r="M344" s="120">
        <v>0</v>
      </c>
      <c r="N344" s="120">
        <v>0</v>
      </c>
      <c r="O344" s="120">
        <v>0</v>
      </c>
      <c r="P344" s="120">
        <v>0</v>
      </c>
      <c r="Q344" s="120">
        <v>0</v>
      </c>
      <c r="R344" s="120">
        <v>0</v>
      </c>
      <c r="S344" s="120">
        <v>0</v>
      </c>
      <c r="T344" s="120">
        <v>63.32535</v>
      </c>
      <c r="U344" s="120">
        <v>77.723290000000006</v>
      </c>
      <c r="V344" s="120">
        <v>85.50376</v>
      </c>
      <c r="W344" s="120">
        <v>104.4374</v>
      </c>
      <c r="X344" s="120">
        <v>66.104919999999993</v>
      </c>
      <c r="Y344" s="120">
        <v>85.50376</v>
      </c>
      <c r="Z344" s="120">
        <v>91.051270000000002</v>
      </c>
      <c r="AA344" s="120">
        <v>82.445070000000001</v>
      </c>
      <c r="AB344" s="120">
        <v>71.059300000000007</v>
      </c>
      <c r="AC344" s="120">
        <v>91.888630000000006</v>
      </c>
      <c r="AD344" s="120">
        <v>104.55369999999999</v>
      </c>
      <c r="AE344" s="120">
        <v>119.24239</v>
      </c>
      <c r="AF344" s="120">
        <f t="shared" si="130"/>
        <v>124.88061399999999</v>
      </c>
      <c r="AG344" s="120">
        <f t="shared" si="131"/>
        <v>133.3677228</v>
      </c>
      <c r="AH344" s="120">
        <f t="shared" si="132"/>
        <v>145.82940736</v>
      </c>
      <c r="AI344" s="120">
        <f ca="1">VLOOKUP(eurostat_totals[[#This Row],[energy carrier EUCalc]],$AE$11:$BI$24,COLUMN()-COLUMN($AD$29),FALSE)*eurostat_totals[[#This Row],[2020 1]]</f>
        <v>102.08058515200001</v>
      </c>
      <c r="AJ344" s="120">
        <f ca="1">VLOOKUP(eurostat_totals[[#This Row],[energy carrier EUCalc]],$AE$11:$BI$24,COLUMN()-COLUMN($AD$29),FALSE)*eurostat_totals[[#This Row],[2020 1]]</f>
        <v>102.08058515200001</v>
      </c>
      <c r="AK344" s="120">
        <f ca="1">VLOOKUP(eurostat_totals[[#This Row],[energy carrier EUCalc]],$AE$11:$BI$24,COLUMN()-COLUMN($AD$29),FALSE)*eurostat_totals[[#This Row],[2020 1]]</f>
        <v>102.08058515200001</v>
      </c>
      <c r="AL344" s="120">
        <f ca="1">VLOOKUP(eurostat_totals[[#This Row],[energy carrier EUCalc]],$AE$11:$BI$24,COLUMN()-COLUMN($AD$29),FALSE)*eurostat_totals[[#This Row],[2020 1]]</f>
        <v>102.08058515200001</v>
      </c>
      <c r="AM344" s="120">
        <f ca="1">VLOOKUP(eurostat_totals[[#This Row],[energy carrier EUCalc]],$AE$11:$BI$24,COLUMN()-COLUMN($AD$29),FALSE)*eurostat_totals[[#This Row],[2020 1]]</f>
        <v>102.08058515200001</v>
      </c>
      <c r="AN344" s="120">
        <f ca="1">VLOOKUP(eurostat_totals[[#This Row],[energy carrier EUCalc]],$AE$11:$BI$24,COLUMN()-COLUMN($AD$29),FALSE)*eurostat_totals[[#This Row],[2020 1]]</f>
        <v>102.08058515200001</v>
      </c>
      <c r="AO344" s="120">
        <f ca="1">VLOOKUP(eurostat_totals[[#This Row],[energy carrier EUCalc]],$AE$11:$BI$24,COLUMN()-COLUMN($AD$29),FALSE)*eurostat_totals[[#This Row],[2020 1]]</f>
        <v>105.32123864888889</v>
      </c>
      <c r="AP344" s="120">
        <f ca="1">VLOOKUP(eurostat_totals[[#This Row],[energy carrier EUCalc]],$AE$11:$BI$24,COLUMN()-COLUMN($AD$29),FALSE)*eurostat_totals[[#This Row],[2020 1]]</f>
        <v>105.32123864888889</v>
      </c>
      <c r="AQ344" s="120">
        <f ca="1">VLOOKUP(eurostat_totals[[#This Row],[energy carrier EUCalc]],$AE$11:$BI$24,COLUMN()-COLUMN($AD$29),FALSE)*eurostat_totals[[#This Row],[2020 1]]</f>
        <v>105.32123864888889</v>
      </c>
      <c r="AR344" s="117">
        <f ca="1">VLOOKUP(eurostat_totals[[#This Row],[energy carrier EUCalc]],$AE$11:$BI$24,COLUMN()-COLUMN($AD$29),FALSE)*eurostat_totals[[#This Row],[2020 1]]</f>
        <v>105.32123864888889</v>
      </c>
      <c r="AS344" s="117">
        <f ca="1">VLOOKUP(eurostat_totals[[#This Row],[energy carrier EUCalc]],$AE$11:$BI$24,COLUMN()-COLUMN($AD$29),FALSE)*eurostat_totals[[#This Row],[2020 1]]</f>
        <v>105.32123864888889</v>
      </c>
      <c r="AT344" s="117">
        <f ca="1">VLOOKUP(eurostat_totals[[#This Row],[energy carrier EUCalc]],$AE$11:$BI$24,COLUMN()-COLUMN($AD$29),FALSE)*eurostat_totals[[#This Row],[2020 1]]</f>
        <v>105.32123864888889</v>
      </c>
      <c r="AU344" s="117">
        <f ca="1">VLOOKUP(eurostat_totals[[#This Row],[energy carrier EUCalc]],$AE$11:$BI$24,COLUMN()-COLUMN($AD$29),FALSE)*eurostat_totals[[#This Row],[2020 1]]</f>
        <v>105.32123864888889</v>
      </c>
      <c r="AV344" s="117">
        <f ca="1">VLOOKUP(eurostat_totals[[#This Row],[energy carrier EUCalc]],$AE$11:$BI$24,COLUMN()-COLUMN($AD$29),FALSE)*eurostat_totals[[#This Row],[2020 1]]</f>
        <v>93.168788035555551</v>
      </c>
      <c r="AW344" s="117">
        <f ca="1">VLOOKUP(eurostat_totals[[#This Row],[energy carrier EUCalc]],$AE$11:$BI$24,COLUMN()-COLUMN($AD$29),FALSE)*eurostat_totals[[#This Row],[2020 1]]</f>
        <v>93.168788035555551</v>
      </c>
      <c r="AX344" s="117">
        <f ca="1">VLOOKUP(eurostat_totals[[#This Row],[energy carrier EUCalc]],$AE$11:$BI$24,COLUMN()-COLUMN($AD$29),FALSE)*eurostat_totals[[#This Row],[2020 1]]</f>
        <v>93.168788035555551</v>
      </c>
      <c r="AY344" s="117">
        <f ca="1">VLOOKUP(eurostat_totals[[#This Row],[energy carrier EUCalc]],$AE$11:$BI$24,COLUMN()-COLUMN($AD$29),FALSE)*eurostat_totals[[#This Row],[2020 1]]</f>
        <v>93.168788035555551</v>
      </c>
      <c r="AZ344" s="117">
        <f ca="1">VLOOKUP(eurostat_totals[[#This Row],[energy carrier EUCalc]],$AE$11:$BI$24,COLUMN()-COLUMN($AD$29),FALSE)*eurostat_totals[[#This Row],[2020 1]]</f>
        <v>93.168788035555551</v>
      </c>
      <c r="BA344" s="117">
        <f ca="1">VLOOKUP(eurostat_totals[[#This Row],[energy carrier EUCalc]],$AE$11:$BI$24,COLUMN()-COLUMN($AD$29),FALSE)*eurostat_totals[[#This Row],[2020 1]]</f>
        <v>93.168788035555551</v>
      </c>
      <c r="BB344" s="117">
        <f ca="1">VLOOKUP(eurostat_totals[[#This Row],[energy carrier EUCalc]],$AE$11:$BI$24,COLUMN()-COLUMN($AD$29),FALSE)*eurostat_totals[[#This Row],[2020 1]]</f>
        <v>93.168788035555551</v>
      </c>
      <c r="BC344" s="117">
        <f ca="1">VLOOKUP(eurostat_totals[[#This Row],[energy carrier EUCalc]],$AE$11:$BI$24,COLUMN()-COLUMN($AD$29),FALSE)*eurostat_totals[[#This Row],[2020 1]]</f>
        <v>69.268968496000014</v>
      </c>
      <c r="BD344" s="117">
        <f ca="1">VLOOKUP(eurostat_totals[[#This Row],[energy carrier EUCalc]],$AE$11:$BI$24,COLUMN()-COLUMN($AD$29),FALSE)*eurostat_totals[[#This Row],[2020 1]]</f>
        <v>69.268968496000014</v>
      </c>
      <c r="BE344" s="117">
        <f ca="1">VLOOKUP(eurostat_totals[[#This Row],[energy carrier EUCalc]],$AE$11:$BI$24,COLUMN()-COLUMN($AD$29),FALSE)*eurostat_totals[[#This Row],[2020 1]]</f>
        <v>69.268968496000014</v>
      </c>
      <c r="BF344" s="117">
        <f ca="1">VLOOKUP(eurostat_totals[[#This Row],[energy carrier EUCalc]],$AE$11:$BI$24,COLUMN()-COLUMN($AD$29),FALSE)*eurostat_totals[[#This Row],[2020 1]]</f>
        <v>69.268968496000014</v>
      </c>
      <c r="BG344" s="117">
        <f ca="1">VLOOKUP(eurostat_totals[[#This Row],[energy carrier EUCalc]],$AE$11:$BI$24,COLUMN()-COLUMN($AD$29),FALSE)*eurostat_totals[[#This Row],[2020 1]]</f>
        <v>69.268968496000014</v>
      </c>
      <c r="BH344" s="117">
        <f ca="1">VLOOKUP(eurostat_totals[[#This Row],[energy carrier EUCalc]],$AE$11:$BI$24,COLUMN()-COLUMN($AD$29),FALSE)*eurostat_totals[[#This Row],[2020 1]]</f>
        <v>69.268968496000014</v>
      </c>
      <c r="BI344" s="117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117" t="str">
        <f t="shared" si="133"/>
        <v>solid-bioCzech Republic</v>
      </c>
      <c r="B345" s="6" t="s">
        <v>77</v>
      </c>
      <c r="C345" t="s">
        <v>13</v>
      </c>
      <c r="D345" s="120">
        <v>11626.564091255148</v>
      </c>
      <c r="E345" s="120">
        <v>11749.871284161942</v>
      </c>
      <c r="F345" s="120">
        <v>11610.68148454469</v>
      </c>
      <c r="G345" s="120">
        <v>10757.484534995809</v>
      </c>
      <c r="H345" s="120">
        <v>9534.8958026920482</v>
      </c>
      <c r="I345" s="120">
        <v>9063.7381055425685</v>
      </c>
      <c r="J345" s="120">
        <v>9159.8566203900155</v>
      </c>
      <c r="K345" s="120">
        <v>9617.2734392002167</v>
      </c>
      <c r="L345" s="120">
        <v>9967.0176822132053</v>
      </c>
      <c r="M345" s="120">
        <v>10598.094855161999</v>
      </c>
      <c r="N345" s="120">
        <v>11276.560586386699</v>
      </c>
      <c r="O345" s="120">
        <v>11968.915480488817</v>
      </c>
      <c r="P345" s="120">
        <v>12242.843538085001</v>
      </c>
      <c r="Q345" s="120">
        <v>12533.346491865073</v>
      </c>
      <c r="R345" s="120">
        <v>12883.705757074154</v>
      </c>
      <c r="S345" s="120">
        <v>13222.350765800833</v>
      </c>
      <c r="T345" s="120">
        <v>13783.700424391693</v>
      </c>
      <c r="U345" s="120">
        <v>14258.110976556622</v>
      </c>
      <c r="V345" s="120">
        <v>15003.702765317605</v>
      </c>
      <c r="W345" s="120">
        <v>15978.588830358696</v>
      </c>
      <c r="X345" s="120">
        <v>16610.47149773893</v>
      </c>
      <c r="Y345" s="120">
        <v>16966.645776693065</v>
      </c>
      <c r="Z345" s="120">
        <v>17702.861932535361</v>
      </c>
      <c r="AA345" s="120">
        <v>18419.011466653716</v>
      </c>
      <c r="AB345" s="120">
        <v>18629.031812780937</v>
      </c>
      <c r="AC345" s="120">
        <v>18938.081399705228</v>
      </c>
      <c r="AD345" s="120">
        <v>19195.327090218772</v>
      </c>
      <c r="AE345" s="120">
        <v>19562.469073076605</v>
      </c>
      <c r="AF345" s="120">
        <f t="shared" si="130"/>
        <v>19934.390501184855</v>
      </c>
      <c r="AG345" s="120">
        <f t="shared" si="131"/>
        <v>20237.466308091083</v>
      </c>
      <c r="AH345" s="120">
        <f t="shared" si="132"/>
        <v>20559.153207153111</v>
      </c>
      <c r="AI345" s="120">
        <f ca="1">VLOOKUP(eurostat_totals[[#This Row],[energy carrier EUCalc]],$AE$11:$BI$24,COLUMN()-COLUMN($AD$29),FALSE)*eurostat_totals[[#This Row],[2020 1]]</f>
        <v>14391.40724500718</v>
      </c>
      <c r="AJ345" s="120">
        <f ca="1">VLOOKUP(eurostat_totals[[#This Row],[energy carrier EUCalc]],$AE$11:$BI$24,COLUMN()-COLUMN($AD$29),FALSE)*eurostat_totals[[#This Row],[2020 1]]</f>
        <v>14391.40724500718</v>
      </c>
      <c r="AK345" s="120">
        <f ca="1">VLOOKUP(eurostat_totals[[#This Row],[energy carrier EUCalc]],$AE$11:$BI$24,COLUMN()-COLUMN($AD$29),FALSE)*eurostat_totals[[#This Row],[2020 1]]</f>
        <v>14391.40724500718</v>
      </c>
      <c r="AL345" s="120">
        <f ca="1">VLOOKUP(eurostat_totals[[#This Row],[energy carrier EUCalc]],$AE$11:$BI$24,COLUMN()-COLUMN($AD$29),FALSE)*eurostat_totals[[#This Row],[2020 1]]</f>
        <v>14391.40724500718</v>
      </c>
      <c r="AM345" s="120">
        <f ca="1">VLOOKUP(eurostat_totals[[#This Row],[energy carrier EUCalc]],$AE$11:$BI$24,COLUMN()-COLUMN($AD$29),FALSE)*eurostat_totals[[#This Row],[2020 1]]</f>
        <v>14391.40724500718</v>
      </c>
      <c r="AN345" s="120">
        <f ca="1">VLOOKUP(eurostat_totals[[#This Row],[energy carrier EUCalc]],$AE$11:$BI$24,COLUMN()-COLUMN($AD$29),FALSE)*eurostat_totals[[#This Row],[2020 1]]</f>
        <v>14391.40724500718</v>
      </c>
      <c r="AO345" s="120">
        <f ca="1">VLOOKUP(eurostat_totals[[#This Row],[energy carrier EUCalc]],$AE$11:$BI$24,COLUMN()-COLUMN($AD$29),FALSE)*eurostat_totals[[#This Row],[2020 1]]</f>
        <v>14848.277316277246</v>
      </c>
      <c r="AP345" s="120">
        <f ca="1">VLOOKUP(eurostat_totals[[#This Row],[energy carrier EUCalc]],$AE$11:$BI$24,COLUMN()-COLUMN($AD$29),FALSE)*eurostat_totals[[#This Row],[2020 1]]</f>
        <v>14848.277316277246</v>
      </c>
      <c r="AQ345" s="120">
        <f ca="1">VLOOKUP(eurostat_totals[[#This Row],[energy carrier EUCalc]],$AE$11:$BI$24,COLUMN()-COLUMN($AD$29),FALSE)*eurostat_totals[[#This Row],[2020 1]]</f>
        <v>14848.277316277246</v>
      </c>
      <c r="AR345" s="117">
        <f ca="1">VLOOKUP(eurostat_totals[[#This Row],[energy carrier EUCalc]],$AE$11:$BI$24,COLUMN()-COLUMN($AD$29),FALSE)*eurostat_totals[[#This Row],[2020 1]]</f>
        <v>14848.277316277246</v>
      </c>
      <c r="AS345" s="117">
        <f ca="1">VLOOKUP(eurostat_totals[[#This Row],[energy carrier EUCalc]],$AE$11:$BI$24,COLUMN()-COLUMN($AD$29),FALSE)*eurostat_totals[[#This Row],[2020 1]]</f>
        <v>14848.277316277246</v>
      </c>
      <c r="AT345" s="117">
        <f ca="1">VLOOKUP(eurostat_totals[[#This Row],[energy carrier EUCalc]],$AE$11:$BI$24,COLUMN()-COLUMN($AD$29),FALSE)*eurostat_totals[[#This Row],[2020 1]]</f>
        <v>14848.277316277246</v>
      </c>
      <c r="AU345" s="117">
        <f ca="1">VLOOKUP(eurostat_totals[[#This Row],[energy carrier EUCalc]],$AE$11:$BI$24,COLUMN()-COLUMN($AD$29),FALSE)*eurostat_totals[[#This Row],[2020 1]]</f>
        <v>14848.277316277246</v>
      </c>
      <c r="AV345" s="117">
        <f ca="1">VLOOKUP(eurostat_totals[[#This Row],[energy carrier EUCalc]],$AE$11:$BI$24,COLUMN()-COLUMN($AD$29),FALSE)*eurostat_totals[[#This Row],[2020 1]]</f>
        <v>13135.014549014486</v>
      </c>
      <c r="AW345" s="117">
        <f ca="1">VLOOKUP(eurostat_totals[[#This Row],[energy carrier EUCalc]],$AE$11:$BI$24,COLUMN()-COLUMN($AD$29),FALSE)*eurostat_totals[[#This Row],[2020 1]]</f>
        <v>13135.014549014486</v>
      </c>
      <c r="AX345" s="117">
        <f ca="1">VLOOKUP(eurostat_totals[[#This Row],[energy carrier EUCalc]],$AE$11:$BI$24,COLUMN()-COLUMN($AD$29),FALSE)*eurostat_totals[[#This Row],[2020 1]]</f>
        <v>13135.014549014486</v>
      </c>
      <c r="AY345" s="117">
        <f ca="1">VLOOKUP(eurostat_totals[[#This Row],[energy carrier EUCalc]],$AE$11:$BI$24,COLUMN()-COLUMN($AD$29),FALSE)*eurostat_totals[[#This Row],[2020 1]]</f>
        <v>13135.014549014486</v>
      </c>
      <c r="AZ345" s="117">
        <f ca="1">VLOOKUP(eurostat_totals[[#This Row],[energy carrier EUCalc]],$AE$11:$BI$24,COLUMN()-COLUMN($AD$29),FALSE)*eurostat_totals[[#This Row],[2020 1]]</f>
        <v>13135.014549014486</v>
      </c>
      <c r="BA345" s="117">
        <f ca="1">VLOOKUP(eurostat_totals[[#This Row],[energy carrier EUCalc]],$AE$11:$BI$24,COLUMN()-COLUMN($AD$29),FALSE)*eurostat_totals[[#This Row],[2020 1]]</f>
        <v>13135.014549014486</v>
      </c>
      <c r="BB345" s="117">
        <f ca="1">VLOOKUP(eurostat_totals[[#This Row],[energy carrier EUCalc]],$AE$11:$BI$24,COLUMN()-COLUMN($AD$29),FALSE)*eurostat_totals[[#This Row],[2020 1]]</f>
        <v>13135.014549014486</v>
      </c>
      <c r="BC345" s="117">
        <f ca="1">VLOOKUP(eurostat_totals[[#This Row],[energy carrier EUCalc]],$AE$11:$BI$24,COLUMN()-COLUMN($AD$29),FALSE)*eurostat_totals[[#This Row],[2020 1]]</f>
        <v>9765.5977733977288</v>
      </c>
      <c r="BD345" s="117">
        <f ca="1">VLOOKUP(eurostat_totals[[#This Row],[energy carrier EUCalc]],$AE$11:$BI$24,COLUMN()-COLUMN($AD$29),FALSE)*eurostat_totals[[#This Row],[2020 1]]</f>
        <v>9765.5977733977288</v>
      </c>
      <c r="BE345" s="117">
        <f ca="1">VLOOKUP(eurostat_totals[[#This Row],[energy carrier EUCalc]],$AE$11:$BI$24,COLUMN()-COLUMN($AD$29),FALSE)*eurostat_totals[[#This Row],[2020 1]]</f>
        <v>9765.5977733977288</v>
      </c>
      <c r="BF345" s="117">
        <f ca="1">VLOOKUP(eurostat_totals[[#This Row],[energy carrier EUCalc]],$AE$11:$BI$24,COLUMN()-COLUMN($AD$29),FALSE)*eurostat_totals[[#This Row],[2020 1]]</f>
        <v>9765.5977733977288</v>
      </c>
      <c r="BG345" s="117">
        <f ca="1">VLOOKUP(eurostat_totals[[#This Row],[energy carrier EUCalc]],$AE$11:$BI$24,COLUMN()-COLUMN($AD$29),FALSE)*eurostat_totals[[#This Row],[2020 1]]</f>
        <v>9765.5977733977288</v>
      </c>
      <c r="BH345" s="117">
        <f ca="1">VLOOKUP(eurostat_totals[[#This Row],[energy carrier EUCalc]],$AE$11:$BI$24,COLUMN()-COLUMN($AD$29),FALSE)*eurostat_totals[[#This Row],[2020 1]]</f>
        <v>9765.5977733977288</v>
      </c>
      <c r="BI345" s="117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117" t="str">
        <f t="shared" si="133"/>
        <v>solid-bioDenmark</v>
      </c>
      <c r="B346" s="6" t="s">
        <v>77</v>
      </c>
      <c r="C346" t="s">
        <v>17</v>
      </c>
      <c r="D346" s="120">
        <v>3259.6256476782414</v>
      </c>
      <c r="E346" s="120">
        <v>3598.0935331075052</v>
      </c>
      <c r="F346" s="120">
        <v>3669.6011066394544</v>
      </c>
      <c r="G346" s="120">
        <v>3856.0145567915906</v>
      </c>
      <c r="H346" s="120">
        <v>3709.296217459691</v>
      </c>
      <c r="I346" s="120">
        <v>3676.5603865971652</v>
      </c>
      <c r="J346" s="120">
        <v>3784.5167029243867</v>
      </c>
      <c r="K346" s="120">
        <v>3821.4222699626921</v>
      </c>
      <c r="L346" s="120">
        <v>3460.6671932722134</v>
      </c>
      <c r="M346" s="120">
        <v>3495.7163043441465</v>
      </c>
      <c r="N346" s="120">
        <v>4117.4152204545317</v>
      </c>
      <c r="O346" s="120">
        <v>4767.4121250659127</v>
      </c>
      <c r="P346" s="120">
        <v>4867.2887975035801</v>
      </c>
      <c r="Q346" s="120">
        <v>5531.1963764162692</v>
      </c>
      <c r="R346" s="120">
        <v>5855.9769718346361</v>
      </c>
      <c r="S346" s="120">
        <v>6826.009143948887</v>
      </c>
      <c r="T346" s="120">
        <v>7533.6326364009874</v>
      </c>
      <c r="U346" s="120">
        <v>8941.7410470326777</v>
      </c>
      <c r="V346" s="120">
        <v>8646.2504902707296</v>
      </c>
      <c r="W346" s="120">
        <v>8610.5803397764594</v>
      </c>
      <c r="X346" s="120">
        <v>9423.6342783886139</v>
      </c>
      <c r="Y346" s="120">
        <v>8316.1495305948101</v>
      </c>
      <c r="Z346" s="120">
        <v>7984.2297073486225</v>
      </c>
      <c r="AA346" s="120">
        <v>8249.6357228595898</v>
      </c>
      <c r="AB346" s="120">
        <v>7839.5273758645471</v>
      </c>
      <c r="AC346" s="120">
        <v>9201.0820776731562</v>
      </c>
      <c r="AD346" s="120">
        <v>9668.1583325976007</v>
      </c>
      <c r="AE346" s="120">
        <v>9765.2241846951474</v>
      </c>
      <c r="AF346" s="120">
        <f t="shared" si="130"/>
        <v>10121.423080164452</v>
      </c>
      <c r="AG346" s="120">
        <f t="shared" si="131"/>
        <v>10495.780551625425</v>
      </c>
      <c r="AH346" s="120">
        <f t="shared" si="132"/>
        <v>11027.0311867776</v>
      </c>
      <c r="AI346" s="120">
        <f ca="1">VLOOKUP(eurostat_totals[[#This Row],[energy carrier EUCalc]],$AE$11:$BI$24,COLUMN()-COLUMN($AD$29),FALSE)*eurostat_totals[[#This Row],[2020 1]]</f>
        <v>7718.9218307443207</v>
      </c>
      <c r="AJ346" s="120">
        <f ca="1">VLOOKUP(eurostat_totals[[#This Row],[energy carrier EUCalc]],$AE$11:$BI$24,COLUMN()-COLUMN($AD$29),FALSE)*eurostat_totals[[#This Row],[2020 1]]</f>
        <v>7718.9218307443207</v>
      </c>
      <c r="AK346" s="120">
        <f ca="1">VLOOKUP(eurostat_totals[[#This Row],[energy carrier EUCalc]],$AE$11:$BI$24,COLUMN()-COLUMN($AD$29),FALSE)*eurostat_totals[[#This Row],[2020 1]]</f>
        <v>7718.9218307443207</v>
      </c>
      <c r="AL346" s="120">
        <f ca="1">VLOOKUP(eurostat_totals[[#This Row],[energy carrier EUCalc]],$AE$11:$BI$24,COLUMN()-COLUMN($AD$29),FALSE)*eurostat_totals[[#This Row],[2020 1]]</f>
        <v>7718.9218307443207</v>
      </c>
      <c r="AM346" s="120">
        <f ca="1">VLOOKUP(eurostat_totals[[#This Row],[energy carrier EUCalc]],$AE$11:$BI$24,COLUMN()-COLUMN($AD$29),FALSE)*eurostat_totals[[#This Row],[2020 1]]</f>
        <v>7718.9218307443207</v>
      </c>
      <c r="AN346" s="120">
        <f ca="1">VLOOKUP(eurostat_totals[[#This Row],[energy carrier EUCalc]],$AE$11:$BI$24,COLUMN()-COLUMN($AD$29),FALSE)*eurostat_totals[[#This Row],[2020 1]]</f>
        <v>7718.9218307443207</v>
      </c>
      <c r="AO346" s="120">
        <f ca="1">VLOOKUP(eurostat_totals[[#This Row],[energy carrier EUCalc]],$AE$11:$BI$24,COLUMN()-COLUMN($AD$29),FALSE)*eurostat_totals[[#This Row],[2020 1]]</f>
        <v>7963.9669682282665</v>
      </c>
      <c r="AP346" s="120">
        <f ca="1">VLOOKUP(eurostat_totals[[#This Row],[energy carrier EUCalc]],$AE$11:$BI$24,COLUMN()-COLUMN($AD$29),FALSE)*eurostat_totals[[#This Row],[2020 1]]</f>
        <v>7963.9669682282665</v>
      </c>
      <c r="AQ346" s="120">
        <f ca="1">VLOOKUP(eurostat_totals[[#This Row],[energy carrier EUCalc]],$AE$11:$BI$24,COLUMN()-COLUMN($AD$29),FALSE)*eurostat_totals[[#This Row],[2020 1]]</f>
        <v>7963.9669682282665</v>
      </c>
      <c r="AR346" s="117">
        <f ca="1">VLOOKUP(eurostat_totals[[#This Row],[energy carrier EUCalc]],$AE$11:$BI$24,COLUMN()-COLUMN($AD$29),FALSE)*eurostat_totals[[#This Row],[2020 1]]</f>
        <v>7963.9669682282665</v>
      </c>
      <c r="AS346" s="117">
        <f ca="1">VLOOKUP(eurostat_totals[[#This Row],[energy carrier EUCalc]],$AE$11:$BI$24,COLUMN()-COLUMN($AD$29),FALSE)*eurostat_totals[[#This Row],[2020 1]]</f>
        <v>7963.9669682282665</v>
      </c>
      <c r="AT346" s="117">
        <f ca="1">VLOOKUP(eurostat_totals[[#This Row],[energy carrier EUCalc]],$AE$11:$BI$24,COLUMN()-COLUMN($AD$29),FALSE)*eurostat_totals[[#This Row],[2020 1]]</f>
        <v>7963.9669682282665</v>
      </c>
      <c r="AU346" s="117">
        <f ca="1">VLOOKUP(eurostat_totals[[#This Row],[energy carrier EUCalc]],$AE$11:$BI$24,COLUMN()-COLUMN($AD$29),FALSE)*eurostat_totals[[#This Row],[2020 1]]</f>
        <v>7963.9669682282665</v>
      </c>
      <c r="AV346" s="117">
        <f ca="1">VLOOKUP(eurostat_totals[[#This Row],[energy carrier EUCalc]],$AE$11:$BI$24,COLUMN()-COLUMN($AD$29),FALSE)*eurostat_totals[[#This Row],[2020 1]]</f>
        <v>7045.0477026634662</v>
      </c>
      <c r="AW346" s="117">
        <f ca="1">VLOOKUP(eurostat_totals[[#This Row],[energy carrier EUCalc]],$AE$11:$BI$24,COLUMN()-COLUMN($AD$29),FALSE)*eurostat_totals[[#This Row],[2020 1]]</f>
        <v>7045.0477026634662</v>
      </c>
      <c r="AX346" s="117">
        <f ca="1">VLOOKUP(eurostat_totals[[#This Row],[energy carrier EUCalc]],$AE$11:$BI$24,COLUMN()-COLUMN($AD$29),FALSE)*eurostat_totals[[#This Row],[2020 1]]</f>
        <v>7045.0477026634662</v>
      </c>
      <c r="AY346" s="117">
        <f ca="1">VLOOKUP(eurostat_totals[[#This Row],[energy carrier EUCalc]],$AE$11:$BI$24,COLUMN()-COLUMN($AD$29),FALSE)*eurostat_totals[[#This Row],[2020 1]]</f>
        <v>7045.0477026634662</v>
      </c>
      <c r="AZ346" s="117">
        <f ca="1">VLOOKUP(eurostat_totals[[#This Row],[energy carrier EUCalc]],$AE$11:$BI$24,COLUMN()-COLUMN($AD$29),FALSE)*eurostat_totals[[#This Row],[2020 1]]</f>
        <v>7045.0477026634662</v>
      </c>
      <c r="BA346" s="117">
        <f ca="1">VLOOKUP(eurostat_totals[[#This Row],[energy carrier EUCalc]],$AE$11:$BI$24,COLUMN()-COLUMN($AD$29),FALSE)*eurostat_totals[[#This Row],[2020 1]]</f>
        <v>7045.0477026634662</v>
      </c>
      <c r="BB346" s="117">
        <f ca="1">VLOOKUP(eurostat_totals[[#This Row],[energy carrier EUCalc]],$AE$11:$BI$24,COLUMN()-COLUMN($AD$29),FALSE)*eurostat_totals[[#This Row],[2020 1]]</f>
        <v>7045.0477026634662</v>
      </c>
      <c r="BC346" s="117">
        <f ca="1">VLOOKUP(eurostat_totals[[#This Row],[energy carrier EUCalc]],$AE$11:$BI$24,COLUMN()-COLUMN($AD$29),FALSE)*eurostat_totals[[#This Row],[2020 1]]</f>
        <v>5237.8398137193608</v>
      </c>
      <c r="BD346" s="117">
        <f ca="1">VLOOKUP(eurostat_totals[[#This Row],[energy carrier EUCalc]],$AE$11:$BI$24,COLUMN()-COLUMN($AD$29),FALSE)*eurostat_totals[[#This Row],[2020 1]]</f>
        <v>5237.8398137193608</v>
      </c>
      <c r="BE346" s="117">
        <f ca="1">VLOOKUP(eurostat_totals[[#This Row],[energy carrier EUCalc]],$AE$11:$BI$24,COLUMN()-COLUMN($AD$29),FALSE)*eurostat_totals[[#This Row],[2020 1]]</f>
        <v>5237.8398137193608</v>
      </c>
      <c r="BF346" s="117">
        <f ca="1">VLOOKUP(eurostat_totals[[#This Row],[energy carrier EUCalc]],$AE$11:$BI$24,COLUMN()-COLUMN($AD$29),FALSE)*eurostat_totals[[#This Row],[2020 1]]</f>
        <v>5237.8398137193608</v>
      </c>
      <c r="BG346" s="117">
        <f ca="1">VLOOKUP(eurostat_totals[[#This Row],[energy carrier EUCalc]],$AE$11:$BI$24,COLUMN()-COLUMN($AD$29),FALSE)*eurostat_totals[[#This Row],[2020 1]]</f>
        <v>5237.8398137193608</v>
      </c>
      <c r="BH346" s="117">
        <f ca="1">VLOOKUP(eurostat_totals[[#This Row],[energy carrier EUCalc]],$AE$11:$BI$24,COLUMN()-COLUMN($AD$29),FALSE)*eurostat_totals[[#This Row],[2020 1]]</f>
        <v>5237.8398137193608</v>
      </c>
      <c r="BI346" s="117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117" t="str">
        <f t="shared" si="133"/>
        <v>solid-bioEstonia</v>
      </c>
      <c r="B347" s="6" t="s">
        <v>77</v>
      </c>
      <c r="C347" t="s">
        <v>25</v>
      </c>
      <c r="D347" s="120">
        <v>1201.6149741370671</v>
      </c>
      <c r="E347" s="120">
        <v>1196.1918819927671</v>
      </c>
      <c r="F347" s="120">
        <v>1286.3199197424842</v>
      </c>
      <c r="G347" s="120">
        <v>1315.3418591230925</v>
      </c>
      <c r="H347" s="120">
        <v>1335.157383424488</v>
      </c>
      <c r="I347" s="120">
        <v>1994.8286338589319</v>
      </c>
      <c r="J347" s="120">
        <v>4140.8914038366902</v>
      </c>
      <c r="K347" s="120">
        <v>4320.9104042697072</v>
      </c>
      <c r="L347" s="120">
        <v>3359.2450317304456</v>
      </c>
      <c r="M347" s="120">
        <v>3235.6103845937228</v>
      </c>
      <c r="N347" s="120">
        <v>3276.6638835950184</v>
      </c>
      <c r="O347" s="120">
        <v>3224.988061424086</v>
      </c>
      <c r="P347" s="120">
        <v>3023.7543399815809</v>
      </c>
      <c r="Q347" s="120">
        <v>3364.8196106653932</v>
      </c>
      <c r="R347" s="120">
        <v>3286.4577429290148</v>
      </c>
      <c r="S347" s="120">
        <v>2863.6505455561173</v>
      </c>
      <c r="T347" s="120">
        <v>2800.2117637662518</v>
      </c>
      <c r="U347" s="120">
        <v>3711.6174196600846</v>
      </c>
      <c r="V347" s="120">
        <v>3772.689829922881</v>
      </c>
      <c r="W347" s="120">
        <v>3994.1991500884014</v>
      </c>
      <c r="X347" s="120">
        <v>4158.4356421147677</v>
      </c>
      <c r="Y347" s="120">
        <v>3524.7950434644613</v>
      </c>
      <c r="Z347" s="120">
        <v>3798.5547879938213</v>
      </c>
      <c r="AA347" s="120">
        <v>3616.9238587475634</v>
      </c>
      <c r="AB347" s="120">
        <v>3548.3620511072031</v>
      </c>
      <c r="AC347" s="120">
        <v>3419.2296082825628</v>
      </c>
      <c r="AD347" s="120">
        <v>3630.4973110914957</v>
      </c>
      <c r="AE347" s="120">
        <v>3693.3109745783227</v>
      </c>
      <c r="AF347" s="120">
        <f t="shared" si="130"/>
        <v>3672.2622118952231</v>
      </c>
      <c r="AG347" s="120">
        <f t="shared" si="131"/>
        <v>3683.3298825247552</v>
      </c>
      <c r="AH347" s="120">
        <f t="shared" si="132"/>
        <v>3710.3234488082658</v>
      </c>
      <c r="AI347" s="120">
        <f ca="1">VLOOKUP(eurostat_totals[[#This Row],[energy carrier EUCalc]],$AE$11:$BI$24,COLUMN()-COLUMN($AD$29),FALSE)*eurostat_totals[[#This Row],[2020 1]]</f>
        <v>2597.2264141657861</v>
      </c>
      <c r="AJ347" s="120">
        <f ca="1">VLOOKUP(eurostat_totals[[#This Row],[energy carrier EUCalc]],$AE$11:$BI$24,COLUMN()-COLUMN($AD$29),FALSE)*eurostat_totals[[#This Row],[2020 1]]</f>
        <v>2597.2264141657861</v>
      </c>
      <c r="AK347" s="120">
        <f ca="1">VLOOKUP(eurostat_totals[[#This Row],[energy carrier EUCalc]],$AE$11:$BI$24,COLUMN()-COLUMN($AD$29),FALSE)*eurostat_totals[[#This Row],[2020 1]]</f>
        <v>2597.2264141657861</v>
      </c>
      <c r="AL347" s="120">
        <f ca="1">VLOOKUP(eurostat_totals[[#This Row],[energy carrier EUCalc]],$AE$11:$BI$24,COLUMN()-COLUMN($AD$29),FALSE)*eurostat_totals[[#This Row],[2020 1]]</f>
        <v>2597.2264141657861</v>
      </c>
      <c r="AM347" s="120">
        <f ca="1">VLOOKUP(eurostat_totals[[#This Row],[energy carrier EUCalc]],$AE$11:$BI$24,COLUMN()-COLUMN($AD$29),FALSE)*eurostat_totals[[#This Row],[2020 1]]</f>
        <v>2597.2264141657861</v>
      </c>
      <c r="AN347" s="120">
        <f ca="1">VLOOKUP(eurostat_totals[[#This Row],[energy carrier EUCalc]],$AE$11:$BI$24,COLUMN()-COLUMN($AD$29),FALSE)*eurostat_totals[[#This Row],[2020 1]]</f>
        <v>2597.2264141657861</v>
      </c>
      <c r="AO347" s="120">
        <f ca="1">VLOOKUP(eurostat_totals[[#This Row],[energy carrier EUCalc]],$AE$11:$BI$24,COLUMN()-COLUMN($AD$29),FALSE)*eurostat_totals[[#This Row],[2020 1]]</f>
        <v>2679.678046361525</v>
      </c>
      <c r="AP347" s="120">
        <f ca="1">VLOOKUP(eurostat_totals[[#This Row],[energy carrier EUCalc]],$AE$11:$BI$24,COLUMN()-COLUMN($AD$29),FALSE)*eurostat_totals[[#This Row],[2020 1]]</f>
        <v>2679.678046361525</v>
      </c>
      <c r="AQ347" s="120">
        <f ca="1">VLOOKUP(eurostat_totals[[#This Row],[energy carrier EUCalc]],$AE$11:$BI$24,COLUMN()-COLUMN($AD$29),FALSE)*eurostat_totals[[#This Row],[2020 1]]</f>
        <v>2679.678046361525</v>
      </c>
      <c r="AR347" s="117">
        <f ca="1">VLOOKUP(eurostat_totals[[#This Row],[energy carrier EUCalc]],$AE$11:$BI$24,COLUMN()-COLUMN($AD$29),FALSE)*eurostat_totals[[#This Row],[2020 1]]</f>
        <v>2679.678046361525</v>
      </c>
      <c r="AS347" s="117">
        <f ca="1">VLOOKUP(eurostat_totals[[#This Row],[energy carrier EUCalc]],$AE$11:$BI$24,COLUMN()-COLUMN($AD$29),FALSE)*eurostat_totals[[#This Row],[2020 1]]</f>
        <v>2679.678046361525</v>
      </c>
      <c r="AT347" s="117">
        <f ca="1">VLOOKUP(eurostat_totals[[#This Row],[energy carrier EUCalc]],$AE$11:$BI$24,COLUMN()-COLUMN($AD$29),FALSE)*eurostat_totals[[#This Row],[2020 1]]</f>
        <v>2679.678046361525</v>
      </c>
      <c r="AU347" s="117">
        <f ca="1">VLOOKUP(eurostat_totals[[#This Row],[energy carrier EUCalc]],$AE$11:$BI$24,COLUMN()-COLUMN($AD$29),FALSE)*eurostat_totals[[#This Row],[2020 1]]</f>
        <v>2679.678046361525</v>
      </c>
      <c r="AV347" s="117">
        <f ca="1">VLOOKUP(eurostat_totals[[#This Row],[energy carrier EUCalc]],$AE$11:$BI$24,COLUMN()-COLUMN($AD$29),FALSE)*eurostat_totals[[#This Row],[2020 1]]</f>
        <v>2370.4844256275028</v>
      </c>
      <c r="AW347" s="117">
        <f ca="1">VLOOKUP(eurostat_totals[[#This Row],[energy carrier EUCalc]],$AE$11:$BI$24,COLUMN()-COLUMN($AD$29),FALSE)*eurostat_totals[[#This Row],[2020 1]]</f>
        <v>2370.4844256275028</v>
      </c>
      <c r="AX347" s="117">
        <f ca="1">VLOOKUP(eurostat_totals[[#This Row],[energy carrier EUCalc]],$AE$11:$BI$24,COLUMN()-COLUMN($AD$29),FALSE)*eurostat_totals[[#This Row],[2020 1]]</f>
        <v>2370.4844256275028</v>
      </c>
      <c r="AY347" s="117">
        <f ca="1">VLOOKUP(eurostat_totals[[#This Row],[energy carrier EUCalc]],$AE$11:$BI$24,COLUMN()-COLUMN($AD$29),FALSE)*eurostat_totals[[#This Row],[2020 1]]</f>
        <v>2370.4844256275028</v>
      </c>
      <c r="AZ347" s="117">
        <f ca="1">VLOOKUP(eurostat_totals[[#This Row],[energy carrier EUCalc]],$AE$11:$BI$24,COLUMN()-COLUMN($AD$29),FALSE)*eurostat_totals[[#This Row],[2020 1]]</f>
        <v>2370.4844256275028</v>
      </c>
      <c r="BA347" s="117">
        <f ca="1">VLOOKUP(eurostat_totals[[#This Row],[energy carrier EUCalc]],$AE$11:$BI$24,COLUMN()-COLUMN($AD$29),FALSE)*eurostat_totals[[#This Row],[2020 1]]</f>
        <v>2370.4844256275028</v>
      </c>
      <c r="BB347" s="117">
        <f ca="1">VLOOKUP(eurostat_totals[[#This Row],[energy carrier EUCalc]],$AE$11:$BI$24,COLUMN()-COLUMN($AD$29),FALSE)*eurostat_totals[[#This Row],[2020 1]]</f>
        <v>2370.4844256275028</v>
      </c>
      <c r="BC347" s="117">
        <f ca="1">VLOOKUP(eurostat_totals[[#This Row],[energy carrier EUCalc]],$AE$11:$BI$24,COLUMN()-COLUMN($AD$29),FALSE)*eurostat_totals[[#This Row],[2020 1]]</f>
        <v>1762.4036381839267</v>
      </c>
      <c r="BD347" s="117">
        <f ca="1">VLOOKUP(eurostat_totals[[#This Row],[energy carrier EUCalc]],$AE$11:$BI$24,COLUMN()-COLUMN($AD$29),FALSE)*eurostat_totals[[#This Row],[2020 1]]</f>
        <v>1762.4036381839267</v>
      </c>
      <c r="BE347" s="117">
        <f ca="1">VLOOKUP(eurostat_totals[[#This Row],[energy carrier EUCalc]],$AE$11:$BI$24,COLUMN()-COLUMN($AD$29),FALSE)*eurostat_totals[[#This Row],[2020 1]]</f>
        <v>1762.4036381839267</v>
      </c>
      <c r="BF347" s="117">
        <f ca="1">VLOOKUP(eurostat_totals[[#This Row],[energy carrier EUCalc]],$AE$11:$BI$24,COLUMN()-COLUMN($AD$29),FALSE)*eurostat_totals[[#This Row],[2020 1]]</f>
        <v>1762.4036381839267</v>
      </c>
      <c r="BG347" s="117">
        <f ca="1">VLOOKUP(eurostat_totals[[#This Row],[energy carrier EUCalc]],$AE$11:$BI$24,COLUMN()-COLUMN($AD$29),FALSE)*eurostat_totals[[#This Row],[2020 1]]</f>
        <v>1762.4036381839267</v>
      </c>
      <c r="BH347" s="117">
        <f ca="1">VLOOKUP(eurostat_totals[[#This Row],[energy carrier EUCalc]],$AE$11:$BI$24,COLUMN()-COLUMN($AD$29),FALSE)*eurostat_totals[[#This Row],[2020 1]]</f>
        <v>1762.4036381839267</v>
      </c>
      <c r="BI347" s="117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117" t="str">
        <f t="shared" si="133"/>
        <v>solid-bioFinland</v>
      </c>
      <c r="B348" s="6" t="s">
        <v>77</v>
      </c>
      <c r="C348" t="s">
        <v>11</v>
      </c>
      <c r="D348" s="120">
        <v>9193.0494415134854</v>
      </c>
      <c r="E348" s="120">
        <v>9314.8188919097647</v>
      </c>
      <c r="F348" s="120">
        <v>9338.8785847400086</v>
      </c>
      <c r="G348" s="120">
        <v>9412.0349623113634</v>
      </c>
      <c r="H348" s="120">
        <v>9421.6568243938109</v>
      </c>
      <c r="I348" s="120">
        <v>9339.8458085723796</v>
      </c>
      <c r="J348" s="120">
        <v>10330.806925830082</v>
      </c>
      <c r="K348" s="120">
        <v>10371.722508989049</v>
      </c>
      <c r="L348" s="120">
        <v>10489.633139304098</v>
      </c>
      <c r="M348" s="120">
        <v>10236.724257635438</v>
      </c>
      <c r="N348" s="120">
        <v>9427.681822849625</v>
      </c>
      <c r="O348" s="120">
        <v>10743.619810898512</v>
      </c>
      <c r="P348" s="120">
        <v>11034.326817391397</v>
      </c>
      <c r="Q348" s="120">
        <v>11176.931785470504</v>
      </c>
      <c r="R348" s="120">
        <v>11144.576659546028</v>
      </c>
      <c r="S348" s="120">
        <v>11156.679008058652</v>
      </c>
      <c r="T348" s="120">
        <v>11505.554161158907</v>
      </c>
      <c r="U348" s="120">
        <v>11589.763282843362</v>
      </c>
      <c r="V348" s="120">
        <v>12645.38778860799</v>
      </c>
      <c r="W348" s="120">
        <v>13421.987979374206</v>
      </c>
      <c r="X348" s="120">
        <v>15131.285317849604</v>
      </c>
      <c r="Y348" s="120">
        <v>12590.866586230435</v>
      </c>
      <c r="Z348" s="120">
        <v>13748.379235144832</v>
      </c>
      <c r="AA348" s="120">
        <v>12454.86090707252</v>
      </c>
      <c r="AB348" s="120">
        <v>12598.508563641561</v>
      </c>
      <c r="AC348" s="120">
        <v>11789.796089536854</v>
      </c>
      <c r="AD348" s="120">
        <v>12828.41344345628</v>
      </c>
      <c r="AE348" s="120">
        <v>12563.340750810603</v>
      </c>
      <c r="AF348" s="120">
        <f t="shared" si="130"/>
        <v>12326.333053943757</v>
      </c>
      <c r="AG348" s="120">
        <f t="shared" si="131"/>
        <v>12300.627483318005</v>
      </c>
      <c r="AH348" s="120">
        <f t="shared" si="132"/>
        <v>12241.051267253293</v>
      </c>
      <c r="AI348" s="120">
        <f ca="1">VLOOKUP(eurostat_totals[[#This Row],[energy carrier EUCalc]],$AE$11:$BI$24,COLUMN()-COLUMN($AD$29),FALSE)*eurostat_totals[[#This Row],[2020 1]]</f>
        <v>8568.735887077306</v>
      </c>
      <c r="AJ348" s="120">
        <f ca="1">VLOOKUP(eurostat_totals[[#This Row],[energy carrier EUCalc]],$AE$11:$BI$24,COLUMN()-COLUMN($AD$29),FALSE)*eurostat_totals[[#This Row],[2020 1]]</f>
        <v>8568.735887077306</v>
      </c>
      <c r="AK348" s="120">
        <f ca="1">VLOOKUP(eurostat_totals[[#This Row],[energy carrier EUCalc]],$AE$11:$BI$24,COLUMN()-COLUMN($AD$29),FALSE)*eurostat_totals[[#This Row],[2020 1]]</f>
        <v>8568.735887077306</v>
      </c>
      <c r="AL348" s="120">
        <f ca="1">VLOOKUP(eurostat_totals[[#This Row],[energy carrier EUCalc]],$AE$11:$BI$24,COLUMN()-COLUMN($AD$29),FALSE)*eurostat_totals[[#This Row],[2020 1]]</f>
        <v>8568.735887077306</v>
      </c>
      <c r="AM348" s="120">
        <f ca="1">VLOOKUP(eurostat_totals[[#This Row],[energy carrier EUCalc]],$AE$11:$BI$24,COLUMN()-COLUMN($AD$29),FALSE)*eurostat_totals[[#This Row],[2020 1]]</f>
        <v>8568.735887077306</v>
      </c>
      <c r="AN348" s="120">
        <f ca="1">VLOOKUP(eurostat_totals[[#This Row],[energy carrier EUCalc]],$AE$11:$BI$24,COLUMN()-COLUMN($AD$29),FALSE)*eurostat_totals[[#This Row],[2020 1]]</f>
        <v>8568.735887077306</v>
      </c>
      <c r="AO348" s="120">
        <f ca="1">VLOOKUP(eurostat_totals[[#This Row],[energy carrier EUCalc]],$AE$11:$BI$24,COLUMN()-COLUMN($AD$29),FALSE)*eurostat_totals[[#This Row],[2020 1]]</f>
        <v>8840.7592485718233</v>
      </c>
      <c r="AP348" s="120">
        <f ca="1">VLOOKUP(eurostat_totals[[#This Row],[energy carrier EUCalc]],$AE$11:$BI$24,COLUMN()-COLUMN($AD$29),FALSE)*eurostat_totals[[#This Row],[2020 1]]</f>
        <v>8840.7592485718233</v>
      </c>
      <c r="AQ348" s="120">
        <f ca="1">VLOOKUP(eurostat_totals[[#This Row],[energy carrier EUCalc]],$AE$11:$BI$24,COLUMN()-COLUMN($AD$29),FALSE)*eurostat_totals[[#This Row],[2020 1]]</f>
        <v>8840.7592485718233</v>
      </c>
      <c r="AR348" s="117">
        <f ca="1">VLOOKUP(eurostat_totals[[#This Row],[energy carrier EUCalc]],$AE$11:$BI$24,COLUMN()-COLUMN($AD$29),FALSE)*eurostat_totals[[#This Row],[2020 1]]</f>
        <v>8840.7592485718233</v>
      </c>
      <c r="AS348" s="117">
        <f ca="1">VLOOKUP(eurostat_totals[[#This Row],[energy carrier EUCalc]],$AE$11:$BI$24,COLUMN()-COLUMN($AD$29),FALSE)*eurostat_totals[[#This Row],[2020 1]]</f>
        <v>8840.7592485718233</v>
      </c>
      <c r="AT348" s="117">
        <f ca="1">VLOOKUP(eurostat_totals[[#This Row],[energy carrier EUCalc]],$AE$11:$BI$24,COLUMN()-COLUMN($AD$29),FALSE)*eurostat_totals[[#This Row],[2020 1]]</f>
        <v>8840.7592485718233</v>
      </c>
      <c r="AU348" s="117">
        <f ca="1">VLOOKUP(eurostat_totals[[#This Row],[energy carrier EUCalc]],$AE$11:$BI$24,COLUMN()-COLUMN($AD$29),FALSE)*eurostat_totals[[#This Row],[2020 1]]</f>
        <v>8840.7592485718233</v>
      </c>
      <c r="AV348" s="117">
        <f ca="1">VLOOKUP(eurostat_totals[[#This Row],[energy carrier EUCalc]],$AE$11:$BI$24,COLUMN()-COLUMN($AD$29),FALSE)*eurostat_totals[[#This Row],[2020 1]]</f>
        <v>7820.6716429673816</v>
      </c>
      <c r="AW348" s="117">
        <f ca="1">VLOOKUP(eurostat_totals[[#This Row],[energy carrier EUCalc]],$AE$11:$BI$24,COLUMN()-COLUMN($AD$29),FALSE)*eurostat_totals[[#This Row],[2020 1]]</f>
        <v>7820.6716429673816</v>
      </c>
      <c r="AX348" s="117">
        <f ca="1">VLOOKUP(eurostat_totals[[#This Row],[energy carrier EUCalc]],$AE$11:$BI$24,COLUMN()-COLUMN($AD$29),FALSE)*eurostat_totals[[#This Row],[2020 1]]</f>
        <v>7820.6716429673816</v>
      </c>
      <c r="AY348" s="117">
        <f ca="1">VLOOKUP(eurostat_totals[[#This Row],[energy carrier EUCalc]],$AE$11:$BI$24,COLUMN()-COLUMN($AD$29),FALSE)*eurostat_totals[[#This Row],[2020 1]]</f>
        <v>7820.6716429673816</v>
      </c>
      <c r="AZ348" s="117">
        <f ca="1">VLOOKUP(eurostat_totals[[#This Row],[energy carrier EUCalc]],$AE$11:$BI$24,COLUMN()-COLUMN($AD$29),FALSE)*eurostat_totals[[#This Row],[2020 1]]</f>
        <v>7820.6716429673816</v>
      </c>
      <c r="BA348" s="117">
        <f ca="1">VLOOKUP(eurostat_totals[[#This Row],[energy carrier EUCalc]],$AE$11:$BI$24,COLUMN()-COLUMN($AD$29),FALSE)*eurostat_totals[[#This Row],[2020 1]]</f>
        <v>7820.6716429673816</v>
      </c>
      <c r="BB348" s="117">
        <f ca="1">VLOOKUP(eurostat_totals[[#This Row],[energy carrier EUCalc]],$AE$11:$BI$24,COLUMN()-COLUMN($AD$29),FALSE)*eurostat_totals[[#This Row],[2020 1]]</f>
        <v>7820.6716429673816</v>
      </c>
      <c r="BC348" s="117">
        <f ca="1">VLOOKUP(eurostat_totals[[#This Row],[energy carrier EUCalc]],$AE$11:$BI$24,COLUMN()-COLUMN($AD$29),FALSE)*eurostat_totals[[#This Row],[2020 1]]</f>
        <v>5814.4993519453155</v>
      </c>
      <c r="BD348" s="117">
        <f ca="1">VLOOKUP(eurostat_totals[[#This Row],[energy carrier EUCalc]],$AE$11:$BI$24,COLUMN()-COLUMN($AD$29),FALSE)*eurostat_totals[[#This Row],[2020 1]]</f>
        <v>5814.4993519453155</v>
      </c>
      <c r="BE348" s="117">
        <f ca="1">VLOOKUP(eurostat_totals[[#This Row],[energy carrier EUCalc]],$AE$11:$BI$24,COLUMN()-COLUMN($AD$29),FALSE)*eurostat_totals[[#This Row],[2020 1]]</f>
        <v>5814.4993519453155</v>
      </c>
      <c r="BF348" s="117">
        <f ca="1">VLOOKUP(eurostat_totals[[#This Row],[energy carrier EUCalc]],$AE$11:$BI$24,COLUMN()-COLUMN($AD$29),FALSE)*eurostat_totals[[#This Row],[2020 1]]</f>
        <v>5814.4993519453155</v>
      </c>
      <c r="BG348" s="117">
        <f ca="1">VLOOKUP(eurostat_totals[[#This Row],[energy carrier EUCalc]],$AE$11:$BI$24,COLUMN()-COLUMN($AD$29),FALSE)*eurostat_totals[[#This Row],[2020 1]]</f>
        <v>5814.4993519453155</v>
      </c>
      <c r="BH348" s="117">
        <f ca="1">VLOOKUP(eurostat_totals[[#This Row],[energy carrier EUCalc]],$AE$11:$BI$24,COLUMN()-COLUMN($AD$29),FALSE)*eurostat_totals[[#This Row],[2020 1]]</f>
        <v>5814.4993519453155</v>
      </c>
      <c r="BI348" s="117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117" t="str">
        <f t="shared" si="133"/>
        <v>solid-bioFrance</v>
      </c>
      <c r="B349" s="6" t="s">
        <v>77</v>
      </c>
      <c r="C349" t="s">
        <v>3</v>
      </c>
      <c r="D349" s="120">
        <v>88593.875621901316</v>
      </c>
      <c r="E349" s="120">
        <v>105229.04376105237</v>
      </c>
      <c r="F349" s="120">
        <v>101302.46152629392</v>
      </c>
      <c r="G349" s="120">
        <v>97688.610494984678</v>
      </c>
      <c r="H349" s="120">
        <v>84469.787023425757</v>
      </c>
      <c r="I349" s="120">
        <v>85664.98016923765</v>
      </c>
      <c r="J349" s="120">
        <v>93790.82624529679</v>
      </c>
      <c r="K349" s="120">
        <v>82060.823509140289</v>
      </c>
      <c r="L349" s="120">
        <v>82285.033259623146</v>
      </c>
      <c r="M349" s="120">
        <v>77708.335963572215</v>
      </c>
      <c r="N349" s="120">
        <v>73261.284432755245</v>
      </c>
      <c r="O349" s="120">
        <v>74867.713904352786</v>
      </c>
      <c r="P349" s="120">
        <v>68731.520917686299</v>
      </c>
      <c r="Q349" s="120">
        <v>74013.090861218574</v>
      </c>
      <c r="R349" s="120">
        <v>74277.261607330147</v>
      </c>
      <c r="S349" s="120">
        <v>72018.753112672755</v>
      </c>
      <c r="T349" s="120">
        <v>65954.56036787256</v>
      </c>
      <c r="U349" s="120">
        <v>62121.222778658681</v>
      </c>
      <c r="V349" s="120">
        <v>66790.916841679733</v>
      </c>
      <c r="W349" s="120">
        <v>68334.995706374699</v>
      </c>
      <c r="X349" s="120">
        <v>77175.78347704513</v>
      </c>
      <c r="Y349" s="120">
        <v>61325.617754897525</v>
      </c>
      <c r="Z349" s="120">
        <v>70688.305310235228</v>
      </c>
      <c r="AA349" s="120">
        <v>78117.011488254779</v>
      </c>
      <c r="AB349" s="120">
        <v>61937.971682221629</v>
      </c>
      <c r="AC349" s="120">
        <v>66149.081945051119</v>
      </c>
      <c r="AD349" s="120">
        <v>71223.439984936937</v>
      </c>
      <c r="AE349" s="120">
        <v>68507.458738245012</v>
      </c>
      <c r="AF349" s="120">
        <f t="shared" si="130"/>
        <v>68071.289423846974</v>
      </c>
      <c r="AG349" s="120">
        <f t="shared" si="131"/>
        <v>66062.145010965411</v>
      </c>
      <c r="AH349" s="120">
        <f t="shared" si="132"/>
        <v>66886.979676714167</v>
      </c>
      <c r="AI349" s="120">
        <f ca="1">VLOOKUP(eurostat_totals[[#This Row],[energy carrier EUCalc]],$AE$11:$BI$24,COLUMN()-COLUMN($AD$29),FALSE)*eurostat_totals[[#This Row],[2020 1]]</f>
        <v>46820.88577369992</v>
      </c>
      <c r="AJ349" s="120">
        <f ca="1">VLOOKUP(eurostat_totals[[#This Row],[energy carrier EUCalc]],$AE$11:$BI$24,COLUMN()-COLUMN($AD$29),FALSE)*eurostat_totals[[#This Row],[2020 1]]</f>
        <v>46820.88577369992</v>
      </c>
      <c r="AK349" s="120">
        <f ca="1">VLOOKUP(eurostat_totals[[#This Row],[energy carrier EUCalc]],$AE$11:$BI$24,COLUMN()-COLUMN($AD$29),FALSE)*eurostat_totals[[#This Row],[2020 1]]</f>
        <v>46820.88577369992</v>
      </c>
      <c r="AL349" s="120">
        <f ca="1">VLOOKUP(eurostat_totals[[#This Row],[energy carrier EUCalc]],$AE$11:$BI$24,COLUMN()-COLUMN($AD$29),FALSE)*eurostat_totals[[#This Row],[2020 1]]</f>
        <v>46820.88577369992</v>
      </c>
      <c r="AM349" s="120">
        <f ca="1">VLOOKUP(eurostat_totals[[#This Row],[energy carrier EUCalc]],$AE$11:$BI$24,COLUMN()-COLUMN($AD$29),FALSE)*eurostat_totals[[#This Row],[2020 1]]</f>
        <v>46820.88577369992</v>
      </c>
      <c r="AN349" s="120">
        <f ca="1">VLOOKUP(eurostat_totals[[#This Row],[energy carrier EUCalc]],$AE$11:$BI$24,COLUMN()-COLUMN($AD$29),FALSE)*eurostat_totals[[#This Row],[2020 1]]</f>
        <v>46820.88577369992</v>
      </c>
      <c r="AO349" s="120">
        <f ca="1">VLOOKUP(eurostat_totals[[#This Row],[energy carrier EUCalc]],$AE$11:$BI$24,COLUMN()-COLUMN($AD$29),FALSE)*eurostat_totals[[#This Row],[2020 1]]</f>
        <v>48307.263099849122</v>
      </c>
      <c r="AP349" s="120">
        <f ca="1">VLOOKUP(eurostat_totals[[#This Row],[energy carrier EUCalc]],$AE$11:$BI$24,COLUMN()-COLUMN($AD$29),FALSE)*eurostat_totals[[#This Row],[2020 1]]</f>
        <v>48307.263099849122</v>
      </c>
      <c r="AQ349" s="120">
        <f ca="1">VLOOKUP(eurostat_totals[[#This Row],[energy carrier EUCalc]],$AE$11:$BI$24,COLUMN()-COLUMN($AD$29),FALSE)*eurostat_totals[[#This Row],[2020 1]]</f>
        <v>48307.263099849122</v>
      </c>
      <c r="AR349" s="117">
        <f ca="1">VLOOKUP(eurostat_totals[[#This Row],[energy carrier EUCalc]],$AE$11:$BI$24,COLUMN()-COLUMN($AD$29),FALSE)*eurostat_totals[[#This Row],[2020 1]]</f>
        <v>48307.263099849122</v>
      </c>
      <c r="AS349" s="117">
        <f ca="1">VLOOKUP(eurostat_totals[[#This Row],[energy carrier EUCalc]],$AE$11:$BI$24,COLUMN()-COLUMN($AD$29),FALSE)*eurostat_totals[[#This Row],[2020 1]]</f>
        <v>48307.263099849122</v>
      </c>
      <c r="AT349" s="117">
        <f ca="1">VLOOKUP(eurostat_totals[[#This Row],[energy carrier EUCalc]],$AE$11:$BI$24,COLUMN()-COLUMN($AD$29),FALSE)*eurostat_totals[[#This Row],[2020 1]]</f>
        <v>48307.263099849122</v>
      </c>
      <c r="AU349" s="117">
        <f ca="1">VLOOKUP(eurostat_totals[[#This Row],[energy carrier EUCalc]],$AE$11:$BI$24,COLUMN()-COLUMN($AD$29),FALSE)*eurostat_totals[[#This Row],[2020 1]]</f>
        <v>48307.263099849122</v>
      </c>
      <c r="AV349" s="117">
        <f ca="1">VLOOKUP(eurostat_totals[[#This Row],[energy carrier EUCalc]],$AE$11:$BI$24,COLUMN()-COLUMN($AD$29),FALSE)*eurostat_totals[[#This Row],[2020 1]]</f>
        <v>42733.348126789606</v>
      </c>
      <c r="AW349" s="117">
        <f ca="1">VLOOKUP(eurostat_totals[[#This Row],[energy carrier EUCalc]],$AE$11:$BI$24,COLUMN()-COLUMN($AD$29),FALSE)*eurostat_totals[[#This Row],[2020 1]]</f>
        <v>42733.348126789606</v>
      </c>
      <c r="AX349" s="117">
        <f ca="1">VLOOKUP(eurostat_totals[[#This Row],[energy carrier EUCalc]],$AE$11:$BI$24,COLUMN()-COLUMN($AD$29),FALSE)*eurostat_totals[[#This Row],[2020 1]]</f>
        <v>42733.348126789606</v>
      </c>
      <c r="AY349" s="117">
        <f ca="1">VLOOKUP(eurostat_totals[[#This Row],[energy carrier EUCalc]],$AE$11:$BI$24,COLUMN()-COLUMN($AD$29),FALSE)*eurostat_totals[[#This Row],[2020 1]]</f>
        <v>42733.348126789606</v>
      </c>
      <c r="AZ349" s="117">
        <f ca="1">VLOOKUP(eurostat_totals[[#This Row],[energy carrier EUCalc]],$AE$11:$BI$24,COLUMN()-COLUMN($AD$29),FALSE)*eurostat_totals[[#This Row],[2020 1]]</f>
        <v>42733.348126789606</v>
      </c>
      <c r="BA349" s="117">
        <f ca="1">VLOOKUP(eurostat_totals[[#This Row],[energy carrier EUCalc]],$AE$11:$BI$24,COLUMN()-COLUMN($AD$29),FALSE)*eurostat_totals[[#This Row],[2020 1]]</f>
        <v>42733.348126789606</v>
      </c>
      <c r="BB349" s="117">
        <f ca="1">VLOOKUP(eurostat_totals[[#This Row],[energy carrier EUCalc]],$AE$11:$BI$24,COLUMN()-COLUMN($AD$29),FALSE)*eurostat_totals[[#This Row],[2020 1]]</f>
        <v>42733.348126789606</v>
      </c>
      <c r="BC349" s="117">
        <f ca="1">VLOOKUP(eurostat_totals[[#This Row],[energy carrier EUCalc]],$AE$11:$BI$24,COLUMN()-COLUMN($AD$29),FALSE)*eurostat_totals[[#This Row],[2020 1]]</f>
        <v>31771.315346439234</v>
      </c>
      <c r="BD349" s="117">
        <f ca="1">VLOOKUP(eurostat_totals[[#This Row],[energy carrier EUCalc]],$AE$11:$BI$24,COLUMN()-COLUMN($AD$29),FALSE)*eurostat_totals[[#This Row],[2020 1]]</f>
        <v>31771.315346439234</v>
      </c>
      <c r="BE349" s="117">
        <f ca="1">VLOOKUP(eurostat_totals[[#This Row],[energy carrier EUCalc]],$AE$11:$BI$24,COLUMN()-COLUMN($AD$29),FALSE)*eurostat_totals[[#This Row],[2020 1]]</f>
        <v>31771.315346439234</v>
      </c>
      <c r="BF349" s="117">
        <f ca="1">VLOOKUP(eurostat_totals[[#This Row],[energy carrier EUCalc]],$AE$11:$BI$24,COLUMN()-COLUMN($AD$29),FALSE)*eurostat_totals[[#This Row],[2020 1]]</f>
        <v>31771.315346439234</v>
      </c>
      <c r="BG349" s="117">
        <f ca="1">VLOOKUP(eurostat_totals[[#This Row],[energy carrier EUCalc]],$AE$11:$BI$24,COLUMN()-COLUMN($AD$29),FALSE)*eurostat_totals[[#This Row],[2020 1]]</f>
        <v>31771.315346439234</v>
      </c>
      <c r="BH349" s="117">
        <f ca="1">VLOOKUP(eurostat_totals[[#This Row],[energy carrier EUCalc]],$AE$11:$BI$24,COLUMN()-COLUMN($AD$29),FALSE)*eurostat_totals[[#This Row],[2020 1]]</f>
        <v>31771.315346439234</v>
      </c>
      <c r="BI349" s="117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117" t="str">
        <f t="shared" si="133"/>
        <v>solid-bioGermany</v>
      </c>
      <c r="B350" s="6" t="s">
        <v>77</v>
      </c>
      <c r="C350" t="s">
        <v>2</v>
      </c>
      <c r="D350" s="120">
        <v>23998.591619772109</v>
      </c>
      <c r="E350" s="120">
        <v>24086.401091168376</v>
      </c>
      <c r="F350" s="120">
        <v>24086.401091168376</v>
      </c>
      <c r="G350" s="120">
        <v>24086.401091168376</v>
      </c>
      <c r="H350" s="120">
        <v>24086.401091168376</v>
      </c>
      <c r="I350" s="120">
        <v>24086.401091168376</v>
      </c>
      <c r="J350" s="120">
        <v>24086.401091168376</v>
      </c>
      <c r="K350" s="120">
        <v>40454.330933291152</v>
      </c>
      <c r="L350" s="120">
        <v>41995.559428857719</v>
      </c>
      <c r="M350" s="120">
        <v>41224.945181074436</v>
      </c>
      <c r="N350" s="120">
        <v>44335.51617370516</v>
      </c>
      <c r="O350" s="120">
        <v>45032.068462303541</v>
      </c>
      <c r="P350" s="120">
        <v>45104.205816018992</v>
      </c>
      <c r="Q350" s="120">
        <v>49355.202555558477</v>
      </c>
      <c r="R350" s="120">
        <v>47874.855597113092</v>
      </c>
      <c r="S350" s="120">
        <v>48453.85333791672</v>
      </c>
      <c r="T350" s="120">
        <v>51459.675567672071</v>
      </c>
      <c r="U350" s="120">
        <v>48975.74526077781</v>
      </c>
      <c r="V350" s="120">
        <v>51622.153200765017</v>
      </c>
      <c r="W350" s="120">
        <v>55996.107780967381</v>
      </c>
      <c r="X350" s="120">
        <v>63796.618976376652</v>
      </c>
      <c r="Y350" s="120">
        <v>55467.934941079096</v>
      </c>
      <c r="Z350" s="120">
        <v>56992.546985985631</v>
      </c>
      <c r="AA350" s="120">
        <v>58464.542660791361</v>
      </c>
      <c r="AB350" s="120">
        <v>49498.835358447126</v>
      </c>
      <c r="AC350" s="120">
        <v>54042.549648848893</v>
      </c>
      <c r="AD350" s="120">
        <v>59420.091887164686</v>
      </c>
      <c r="AE350" s="120">
        <v>57547.537886399128</v>
      </c>
      <c r="AF350" s="120">
        <f t="shared" ref="AF350:AF413" si="134">AE350+(AE350-Z350)/5</f>
        <v>57658.536066481829</v>
      </c>
      <c r="AG350" s="120">
        <f t="shared" ref="AG350:AG413" si="135">AF350+(AF350-AA350)/5</f>
        <v>57497.33474761992</v>
      </c>
      <c r="AH350" s="120">
        <f t="shared" ref="AH350:AH413" si="136">AG350+(AG350-AB350)/5</f>
        <v>59097.034625454478</v>
      </c>
      <c r="AI350" s="120">
        <f ca="1">VLOOKUP(eurostat_totals[[#This Row],[energy carrier EUCalc]],$AE$11:$BI$24,COLUMN()-COLUMN($AD$29),FALSE)*eurostat_totals[[#This Row],[2020 1]]</f>
        <v>41367.924237818137</v>
      </c>
      <c r="AJ350" s="120">
        <f ca="1">VLOOKUP(eurostat_totals[[#This Row],[energy carrier EUCalc]],$AE$11:$BI$24,COLUMN()-COLUMN($AD$29),FALSE)*eurostat_totals[[#This Row],[2020 1]]</f>
        <v>41367.924237818137</v>
      </c>
      <c r="AK350" s="120">
        <f ca="1">VLOOKUP(eurostat_totals[[#This Row],[energy carrier EUCalc]],$AE$11:$BI$24,COLUMN()-COLUMN($AD$29),FALSE)*eurostat_totals[[#This Row],[2020 1]]</f>
        <v>41367.924237818137</v>
      </c>
      <c r="AL350" s="120">
        <f ca="1">VLOOKUP(eurostat_totals[[#This Row],[energy carrier EUCalc]],$AE$11:$BI$24,COLUMN()-COLUMN($AD$29),FALSE)*eurostat_totals[[#This Row],[2020 1]]</f>
        <v>41367.924237818137</v>
      </c>
      <c r="AM350" s="120">
        <f ca="1">VLOOKUP(eurostat_totals[[#This Row],[energy carrier EUCalc]],$AE$11:$BI$24,COLUMN()-COLUMN($AD$29),FALSE)*eurostat_totals[[#This Row],[2020 1]]</f>
        <v>41367.924237818137</v>
      </c>
      <c r="AN350" s="120">
        <f ca="1">VLOOKUP(eurostat_totals[[#This Row],[energy carrier EUCalc]],$AE$11:$BI$24,COLUMN()-COLUMN($AD$29),FALSE)*eurostat_totals[[#This Row],[2020 1]]</f>
        <v>41367.924237818137</v>
      </c>
      <c r="AO350" s="120">
        <f ca="1">VLOOKUP(eurostat_totals[[#This Row],[energy carrier EUCalc]],$AE$11:$BI$24,COLUMN()-COLUMN($AD$29),FALSE)*eurostat_totals[[#This Row],[2020 1]]</f>
        <v>42681.191673939342</v>
      </c>
      <c r="AP350" s="120">
        <f ca="1">VLOOKUP(eurostat_totals[[#This Row],[energy carrier EUCalc]],$AE$11:$BI$24,COLUMN()-COLUMN($AD$29),FALSE)*eurostat_totals[[#This Row],[2020 1]]</f>
        <v>42681.191673939342</v>
      </c>
      <c r="AQ350" s="120">
        <f ca="1">VLOOKUP(eurostat_totals[[#This Row],[energy carrier EUCalc]],$AE$11:$BI$24,COLUMN()-COLUMN($AD$29),FALSE)*eurostat_totals[[#This Row],[2020 1]]</f>
        <v>42681.191673939342</v>
      </c>
      <c r="AR350" s="117">
        <f ca="1">VLOOKUP(eurostat_totals[[#This Row],[energy carrier EUCalc]],$AE$11:$BI$24,COLUMN()-COLUMN($AD$29),FALSE)*eurostat_totals[[#This Row],[2020 1]]</f>
        <v>42681.191673939342</v>
      </c>
      <c r="AS350" s="117">
        <f ca="1">VLOOKUP(eurostat_totals[[#This Row],[energy carrier EUCalc]],$AE$11:$BI$24,COLUMN()-COLUMN($AD$29),FALSE)*eurostat_totals[[#This Row],[2020 1]]</f>
        <v>42681.191673939342</v>
      </c>
      <c r="AT350" s="117">
        <f ca="1">VLOOKUP(eurostat_totals[[#This Row],[energy carrier EUCalc]],$AE$11:$BI$24,COLUMN()-COLUMN($AD$29),FALSE)*eurostat_totals[[#This Row],[2020 1]]</f>
        <v>42681.191673939342</v>
      </c>
      <c r="AU350" s="117">
        <f ca="1">VLOOKUP(eurostat_totals[[#This Row],[energy carrier EUCalc]],$AE$11:$BI$24,COLUMN()-COLUMN($AD$29),FALSE)*eurostat_totals[[#This Row],[2020 1]]</f>
        <v>42681.191673939342</v>
      </c>
      <c r="AV350" s="117">
        <f ca="1">VLOOKUP(eurostat_totals[[#This Row],[energy carrier EUCalc]],$AE$11:$BI$24,COLUMN()-COLUMN($AD$29),FALSE)*eurostat_totals[[#This Row],[2020 1]]</f>
        <v>37756.438788484804</v>
      </c>
      <c r="AW350" s="117">
        <f ca="1">VLOOKUP(eurostat_totals[[#This Row],[energy carrier EUCalc]],$AE$11:$BI$24,COLUMN()-COLUMN($AD$29),FALSE)*eurostat_totals[[#This Row],[2020 1]]</f>
        <v>37756.438788484804</v>
      </c>
      <c r="AX350" s="117">
        <f ca="1">VLOOKUP(eurostat_totals[[#This Row],[energy carrier EUCalc]],$AE$11:$BI$24,COLUMN()-COLUMN($AD$29),FALSE)*eurostat_totals[[#This Row],[2020 1]]</f>
        <v>37756.438788484804</v>
      </c>
      <c r="AY350" s="117">
        <f ca="1">VLOOKUP(eurostat_totals[[#This Row],[energy carrier EUCalc]],$AE$11:$BI$24,COLUMN()-COLUMN($AD$29),FALSE)*eurostat_totals[[#This Row],[2020 1]]</f>
        <v>37756.438788484804</v>
      </c>
      <c r="AZ350" s="117">
        <f ca="1">VLOOKUP(eurostat_totals[[#This Row],[energy carrier EUCalc]],$AE$11:$BI$24,COLUMN()-COLUMN($AD$29),FALSE)*eurostat_totals[[#This Row],[2020 1]]</f>
        <v>37756.438788484804</v>
      </c>
      <c r="BA350" s="117">
        <f ca="1">VLOOKUP(eurostat_totals[[#This Row],[energy carrier EUCalc]],$AE$11:$BI$24,COLUMN()-COLUMN($AD$29),FALSE)*eurostat_totals[[#This Row],[2020 1]]</f>
        <v>37756.438788484804</v>
      </c>
      <c r="BB350" s="117">
        <f ca="1">VLOOKUP(eurostat_totals[[#This Row],[energy carrier EUCalc]],$AE$11:$BI$24,COLUMN()-COLUMN($AD$29),FALSE)*eurostat_totals[[#This Row],[2020 1]]</f>
        <v>37756.438788484804</v>
      </c>
      <c r="BC350" s="117">
        <f ca="1">VLOOKUP(eurostat_totals[[#This Row],[energy carrier EUCalc]],$AE$11:$BI$24,COLUMN()-COLUMN($AD$29),FALSE)*eurostat_totals[[#This Row],[2020 1]]</f>
        <v>28071.091447090883</v>
      </c>
      <c r="BD350" s="117">
        <f ca="1">VLOOKUP(eurostat_totals[[#This Row],[energy carrier EUCalc]],$AE$11:$BI$24,COLUMN()-COLUMN($AD$29),FALSE)*eurostat_totals[[#This Row],[2020 1]]</f>
        <v>28071.091447090883</v>
      </c>
      <c r="BE350" s="117">
        <f ca="1">VLOOKUP(eurostat_totals[[#This Row],[energy carrier EUCalc]],$AE$11:$BI$24,COLUMN()-COLUMN($AD$29),FALSE)*eurostat_totals[[#This Row],[2020 1]]</f>
        <v>28071.091447090883</v>
      </c>
      <c r="BF350" s="117">
        <f ca="1">VLOOKUP(eurostat_totals[[#This Row],[energy carrier EUCalc]],$AE$11:$BI$24,COLUMN()-COLUMN($AD$29),FALSE)*eurostat_totals[[#This Row],[2020 1]]</f>
        <v>28071.091447090883</v>
      </c>
      <c r="BG350" s="117">
        <f ca="1">VLOOKUP(eurostat_totals[[#This Row],[energy carrier EUCalc]],$AE$11:$BI$24,COLUMN()-COLUMN($AD$29),FALSE)*eurostat_totals[[#This Row],[2020 1]]</f>
        <v>28071.091447090883</v>
      </c>
      <c r="BH350" s="117">
        <f ca="1">VLOOKUP(eurostat_totals[[#This Row],[energy carrier EUCalc]],$AE$11:$BI$24,COLUMN()-COLUMN($AD$29),FALSE)*eurostat_totals[[#This Row],[2020 1]]</f>
        <v>28071.091447090883</v>
      </c>
      <c r="BI350" s="117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117" t="str">
        <f t="shared" ref="A351:A414" si="137">B351&amp;C351</f>
        <v>solid-bioGreece</v>
      </c>
      <c r="B351" s="6" t="s">
        <v>77</v>
      </c>
      <c r="C351" t="s">
        <v>16</v>
      </c>
      <c r="D351" s="120">
        <v>8012.7035050960212</v>
      </c>
      <c r="E351" s="120">
        <v>8012.7035050960212</v>
      </c>
      <c r="F351" s="120">
        <v>8012.7035050960212</v>
      </c>
      <c r="G351" s="120">
        <v>8012.7035050960212</v>
      </c>
      <c r="H351" s="120">
        <v>8012.7035050960212</v>
      </c>
      <c r="I351" s="120">
        <v>8012.7035050960212</v>
      </c>
      <c r="J351" s="120">
        <v>8012.7035050960212</v>
      </c>
      <c r="K351" s="120">
        <v>8012.7035050960212</v>
      </c>
      <c r="L351" s="120">
        <v>8021.6973093835495</v>
      </c>
      <c r="M351" s="120">
        <v>8012.7035050960212</v>
      </c>
      <c r="N351" s="120">
        <v>8012.7035050960212</v>
      </c>
      <c r="O351" s="120">
        <v>8013.9973936518882</v>
      </c>
      <c r="P351" s="120">
        <v>8006.9363812218326</v>
      </c>
      <c r="Q351" s="120">
        <v>8025.8298197960039</v>
      </c>
      <c r="R351" s="120">
        <v>8014.9522029830941</v>
      </c>
      <c r="S351" s="120">
        <v>8010.1559218747825</v>
      </c>
      <c r="T351" s="120">
        <v>8003.3680137230795</v>
      </c>
      <c r="U351" s="120">
        <v>9167.1402838236409</v>
      </c>
      <c r="V351" s="120">
        <v>7545.5400048712636</v>
      </c>
      <c r="W351" s="120">
        <v>6688.7799219319113</v>
      </c>
      <c r="X351" s="120">
        <v>6835.1873695135964</v>
      </c>
      <c r="Y351" s="120">
        <v>8951.2902009126792</v>
      </c>
      <c r="Z351" s="120">
        <v>10758.707334546003</v>
      </c>
      <c r="AA351" s="120">
        <v>9022.8460765637392</v>
      </c>
      <c r="AB351" s="120">
        <v>8681.5596081643416</v>
      </c>
      <c r="AC351" s="120">
        <v>9235.5561523697925</v>
      </c>
      <c r="AD351" s="120">
        <v>8096.2949401099704</v>
      </c>
      <c r="AE351" s="120">
        <v>8254.4227452200521</v>
      </c>
      <c r="AF351" s="120">
        <f t="shared" si="134"/>
        <v>7753.5658273548615</v>
      </c>
      <c r="AG351" s="120">
        <f t="shared" si="135"/>
        <v>7499.709777513086</v>
      </c>
      <c r="AH351" s="120">
        <f t="shared" si="136"/>
        <v>7263.3398113828353</v>
      </c>
      <c r="AI351" s="120">
        <f ca="1">VLOOKUP(eurostat_totals[[#This Row],[energy carrier EUCalc]],$AE$11:$BI$24,COLUMN()-COLUMN($AD$29),FALSE)*eurostat_totals[[#This Row],[2020 1]]</f>
        <v>5084.3378679679854</v>
      </c>
      <c r="AJ351" s="120">
        <f ca="1">VLOOKUP(eurostat_totals[[#This Row],[energy carrier EUCalc]],$AE$11:$BI$24,COLUMN()-COLUMN($AD$29),FALSE)*eurostat_totals[[#This Row],[2020 1]]</f>
        <v>5084.3378679679854</v>
      </c>
      <c r="AK351" s="120">
        <f ca="1">VLOOKUP(eurostat_totals[[#This Row],[energy carrier EUCalc]],$AE$11:$BI$24,COLUMN()-COLUMN($AD$29),FALSE)*eurostat_totals[[#This Row],[2020 1]]</f>
        <v>5084.3378679679854</v>
      </c>
      <c r="AL351" s="120">
        <f ca="1">VLOOKUP(eurostat_totals[[#This Row],[energy carrier EUCalc]],$AE$11:$BI$24,COLUMN()-COLUMN($AD$29),FALSE)*eurostat_totals[[#This Row],[2020 1]]</f>
        <v>5084.3378679679854</v>
      </c>
      <c r="AM351" s="120">
        <f ca="1">VLOOKUP(eurostat_totals[[#This Row],[energy carrier EUCalc]],$AE$11:$BI$24,COLUMN()-COLUMN($AD$29),FALSE)*eurostat_totals[[#This Row],[2020 1]]</f>
        <v>5084.3378679679854</v>
      </c>
      <c r="AN351" s="120">
        <f ca="1">VLOOKUP(eurostat_totals[[#This Row],[energy carrier EUCalc]],$AE$11:$BI$24,COLUMN()-COLUMN($AD$29),FALSE)*eurostat_totals[[#This Row],[2020 1]]</f>
        <v>5084.3378679679854</v>
      </c>
      <c r="AO351" s="120">
        <f ca="1">VLOOKUP(eurostat_totals[[#This Row],[energy carrier EUCalc]],$AE$11:$BI$24,COLUMN()-COLUMN($AD$29),FALSE)*eurostat_totals[[#This Row],[2020 1]]</f>
        <v>5245.7454193320473</v>
      </c>
      <c r="AP351" s="120">
        <f ca="1">VLOOKUP(eurostat_totals[[#This Row],[energy carrier EUCalc]],$AE$11:$BI$24,COLUMN()-COLUMN($AD$29),FALSE)*eurostat_totals[[#This Row],[2020 1]]</f>
        <v>5245.7454193320473</v>
      </c>
      <c r="AQ351" s="120">
        <f ca="1">VLOOKUP(eurostat_totals[[#This Row],[energy carrier EUCalc]],$AE$11:$BI$24,COLUMN()-COLUMN($AD$29),FALSE)*eurostat_totals[[#This Row],[2020 1]]</f>
        <v>5245.7454193320473</v>
      </c>
      <c r="AR351" s="117">
        <f ca="1">VLOOKUP(eurostat_totals[[#This Row],[energy carrier EUCalc]],$AE$11:$BI$24,COLUMN()-COLUMN($AD$29),FALSE)*eurostat_totals[[#This Row],[2020 1]]</f>
        <v>5245.7454193320473</v>
      </c>
      <c r="AS351" s="117">
        <f ca="1">VLOOKUP(eurostat_totals[[#This Row],[energy carrier EUCalc]],$AE$11:$BI$24,COLUMN()-COLUMN($AD$29),FALSE)*eurostat_totals[[#This Row],[2020 1]]</f>
        <v>5245.7454193320473</v>
      </c>
      <c r="AT351" s="117">
        <f ca="1">VLOOKUP(eurostat_totals[[#This Row],[energy carrier EUCalc]],$AE$11:$BI$24,COLUMN()-COLUMN($AD$29),FALSE)*eurostat_totals[[#This Row],[2020 1]]</f>
        <v>5245.7454193320473</v>
      </c>
      <c r="AU351" s="117">
        <f ca="1">VLOOKUP(eurostat_totals[[#This Row],[energy carrier EUCalc]],$AE$11:$BI$24,COLUMN()-COLUMN($AD$29),FALSE)*eurostat_totals[[#This Row],[2020 1]]</f>
        <v>5245.7454193320473</v>
      </c>
      <c r="AV351" s="117">
        <f ca="1">VLOOKUP(eurostat_totals[[#This Row],[energy carrier EUCalc]],$AE$11:$BI$24,COLUMN()-COLUMN($AD$29),FALSE)*eurostat_totals[[#This Row],[2020 1]]</f>
        <v>4640.4671017168112</v>
      </c>
      <c r="AW351" s="117">
        <f ca="1">VLOOKUP(eurostat_totals[[#This Row],[energy carrier EUCalc]],$AE$11:$BI$24,COLUMN()-COLUMN($AD$29),FALSE)*eurostat_totals[[#This Row],[2020 1]]</f>
        <v>4640.4671017168112</v>
      </c>
      <c r="AX351" s="117">
        <f ca="1">VLOOKUP(eurostat_totals[[#This Row],[energy carrier EUCalc]],$AE$11:$BI$24,COLUMN()-COLUMN($AD$29),FALSE)*eurostat_totals[[#This Row],[2020 1]]</f>
        <v>4640.4671017168112</v>
      </c>
      <c r="AY351" s="117">
        <f ca="1">VLOOKUP(eurostat_totals[[#This Row],[energy carrier EUCalc]],$AE$11:$BI$24,COLUMN()-COLUMN($AD$29),FALSE)*eurostat_totals[[#This Row],[2020 1]]</f>
        <v>4640.4671017168112</v>
      </c>
      <c r="AZ351" s="117">
        <f ca="1">VLOOKUP(eurostat_totals[[#This Row],[energy carrier EUCalc]],$AE$11:$BI$24,COLUMN()-COLUMN($AD$29),FALSE)*eurostat_totals[[#This Row],[2020 1]]</f>
        <v>4640.4671017168112</v>
      </c>
      <c r="BA351" s="117">
        <f ca="1">VLOOKUP(eurostat_totals[[#This Row],[energy carrier EUCalc]],$AE$11:$BI$24,COLUMN()-COLUMN($AD$29),FALSE)*eurostat_totals[[#This Row],[2020 1]]</f>
        <v>4640.4671017168112</v>
      </c>
      <c r="BB351" s="117">
        <f ca="1">VLOOKUP(eurostat_totals[[#This Row],[energy carrier EUCalc]],$AE$11:$BI$24,COLUMN()-COLUMN($AD$29),FALSE)*eurostat_totals[[#This Row],[2020 1]]</f>
        <v>4640.4671017168112</v>
      </c>
      <c r="BC351" s="117">
        <f ca="1">VLOOKUP(eurostat_totals[[#This Row],[energy carrier EUCalc]],$AE$11:$BI$24,COLUMN()-COLUMN($AD$29),FALSE)*eurostat_totals[[#This Row],[2020 1]]</f>
        <v>3450.0864104068473</v>
      </c>
      <c r="BD351" s="117">
        <f ca="1">VLOOKUP(eurostat_totals[[#This Row],[energy carrier EUCalc]],$AE$11:$BI$24,COLUMN()-COLUMN($AD$29),FALSE)*eurostat_totals[[#This Row],[2020 1]]</f>
        <v>3450.0864104068473</v>
      </c>
      <c r="BE351" s="117">
        <f ca="1">VLOOKUP(eurostat_totals[[#This Row],[energy carrier EUCalc]],$AE$11:$BI$24,COLUMN()-COLUMN($AD$29),FALSE)*eurostat_totals[[#This Row],[2020 1]]</f>
        <v>3450.0864104068473</v>
      </c>
      <c r="BF351" s="117">
        <f ca="1">VLOOKUP(eurostat_totals[[#This Row],[energy carrier EUCalc]],$AE$11:$BI$24,COLUMN()-COLUMN($AD$29),FALSE)*eurostat_totals[[#This Row],[2020 1]]</f>
        <v>3450.0864104068473</v>
      </c>
      <c r="BG351" s="117">
        <f ca="1">VLOOKUP(eurostat_totals[[#This Row],[energy carrier EUCalc]],$AE$11:$BI$24,COLUMN()-COLUMN($AD$29),FALSE)*eurostat_totals[[#This Row],[2020 1]]</f>
        <v>3450.0864104068473</v>
      </c>
      <c r="BH351" s="117">
        <f ca="1">VLOOKUP(eurostat_totals[[#This Row],[energy carrier EUCalc]],$AE$11:$BI$24,COLUMN()-COLUMN($AD$29),FALSE)*eurostat_totals[[#This Row],[2020 1]]</f>
        <v>3450.0864104068473</v>
      </c>
      <c r="BI351" s="117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117" t="str">
        <f t="shared" si="137"/>
        <v>solid-bioHungary</v>
      </c>
      <c r="B352" s="6" t="s">
        <v>77</v>
      </c>
      <c r="C352" t="s">
        <v>15</v>
      </c>
      <c r="D352" s="120">
        <v>6596.6082732402765</v>
      </c>
      <c r="E352" s="120">
        <v>6070.2509875408268</v>
      </c>
      <c r="F352" s="120">
        <v>6098.9120824845359</v>
      </c>
      <c r="G352" s="120">
        <v>6475.8293745011415</v>
      </c>
      <c r="H352" s="120">
        <v>6548.0322181805814</v>
      </c>
      <c r="I352" s="120">
        <v>6643.0616958322507</v>
      </c>
      <c r="J352" s="120">
        <v>6419.8296624339273</v>
      </c>
      <c r="K352" s="120">
        <v>6144.8320686448324</v>
      </c>
      <c r="L352" s="120">
        <v>6308.0747299973473</v>
      </c>
      <c r="M352" s="120">
        <v>6474.5068966809395</v>
      </c>
      <c r="N352" s="120">
        <v>6148.0215739759087</v>
      </c>
      <c r="O352" s="120">
        <v>6702.6723909013826</v>
      </c>
      <c r="P352" s="120">
        <v>6479.2301808369384</v>
      </c>
      <c r="Q352" s="120">
        <v>6510.9638609910935</v>
      </c>
      <c r="R352" s="120">
        <v>5405.8740216878696</v>
      </c>
      <c r="S352" s="120">
        <v>10566.615518590044</v>
      </c>
      <c r="T352" s="120">
        <v>11357.28987380529</v>
      </c>
      <c r="U352" s="120">
        <v>12110.464471600137</v>
      </c>
      <c r="V352" s="120">
        <v>10011.9625691292</v>
      </c>
      <c r="W352" s="120">
        <v>15038.19353054167</v>
      </c>
      <c r="X352" s="120">
        <v>17151.293595960276</v>
      </c>
      <c r="Y352" s="120">
        <v>19792.105927560355</v>
      </c>
      <c r="Z352" s="120">
        <v>21500.345209768537</v>
      </c>
      <c r="AA352" s="120">
        <v>21983.169806126312</v>
      </c>
      <c r="AB352" s="120">
        <v>17494.667481649591</v>
      </c>
      <c r="AC352" s="120">
        <v>18803.758889169378</v>
      </c>
      <c r="AD352" s="120">
        <v>18317.665221657498</v>
      </c>
      <c r="AE352" s="120">
        <v>17299.681512609939</v>
      </c>
      <c r="AF352" s="120">
        <f t="shared" si="134"/>
        <v>16459.54877317822</v>
      </c>
      <c r="AG352" s="120">
        <f t="shared" si="135"/>
        <v>15354.824566588601</v>
      </c>
      <c r="AH352" s="120">
        <f t="shared" si="136"/>
        <v>14926.855983576403</v>
      </c>
      <c r="AI352" s="120">
        <f ca="1">VLOOKUP(eurostat_totals[[#This Row],[energy carrier EUCalc]],$AE$11:$BI$24,COLUMN()-COLUMN($AD$29),FALSE)*eurostat_totals[[#This Row],[2020 1]]</f>
        <v>10448.799188503483</v>
      </c>
      <c r="AJ352" s="120">
        <f ca="1">VLOOKUP(eurostat_totals[[#This Row],[energy carrier EUCalc]],$AE$11:$BI$24,COLUMN()-COLUMN($AD$29),FALSE)*eurostat_totals[[#This Row],[2020 1]]</f>
        <v>10448.799188503483</v>
      </c>
      <c r="AK352" s="120">
        <f ca="1">VLOOKUP(eurostat_totals[[#This Row],[energy carrier EUCalc]],$AE$11:$BI$24,COLUMN()-COLUMN($AD$29),FALSE)*eurostat_totals[[#This Row],[2020 1]]</f>
        <v>10448.799188503483</v>
      </c>
      <c r="AL352" s="120">
        <f ca="1">VLOOKUP(eurostat_totals[[#This Row],[energy carrier EUCalc]],$AE$11:$BI$24,COLUMN()-COLUMN($AD$29),FALSE)*eurostat_totals[[#This Row],[2020 1]]</f>
        <v>10448.799188503483</v>
      </c>
      <c r="AM352" s="120">
        <f ca="1">VLOOKUP(eurostat_totals[[#This Row],[energy carrier EUCalc]],$AE$11:$BI$24,COLUMN()-COLUMN($AD$29),FALSE)*eurostat_totals[[#This Row],[2020 1]]</f>
        <v>10448.799188503483</v>
      </c>
      <c r="AN352" s="120">
        <f ca="1">VLOOKUP(eurostat_totals[[#This Row],[energy carrier EUCalc]],$AE$11:$BI$24,COLUMN()-COLUMN($AD$29),FALSE)*eurostat_totals[[#This Row],[2020 1]]</f>
        <v>10448.799188503483</v>
      </c>
      <c r="AO352" s="120">
        <f ca="1">VLOOKUP(eurostat_totals[[#This Row],[energy carrier EUCalc]],$AE$11:$BI$24,COLUMN()-COLUMN($AD$29),FALSE)*eurostat_totals[[#This Row],[2020 1]]</f>
        <v>10780.507099249624</v>
      </c>
      <c r="AP352" s="120">
        <f ca="1">VLOOKUP(eurostat_totals[[#This Row],[energy carrier EUCalc]],$AE$11:$BI$24,COLUMN()-COLUMN($AD$29),FALSE)*eurostat_totals[[#This Row],[2020 1]]</f>
        <v>10780.507099249624</v>
      </c>
      <c r="AQ352" s="120">
        <f ca="1">VLOOKUP(eurostat_totals[[#This Row],[energy carrier EUCalc]],$AE$11:$BI$24,COLUMN()-COLUMN($AD$29),FALSE)*eurostat_totals[[#This Row],[2020 1]]</f>
        <v>10780.507099249624</v>
      </c>
      <c r="AR352" s="117">
        <f ca="1">VLOOKUP(eurostat_totals[[#This Row],[energy carrier EUCalc]],$AE$11:$BI$24,COLUMN()-COLUMN($AD$29),FALSE)*eurostat_totals[[#This Row],[2020 1]]</f>
        <v>10780.507099249624</v>
      </c>
      <c r="AS352" s="117">
        <f ca="1">VLOOKUP(eurostat_totals[[#This Row],[energy carrier EUCalc]],$AE$11:$BI$24,COLUMN()-COLUMN($AD$29),FALSE)*eurostat_totals[[#This Row],[2020 1]]</f>
        <v>10780.507099249624</v>
      </c>
      <c r="AT352" s="117">
        <f ca="1">VLOOKUP(eurostat_totals[[#This Row],[energy carrier EUCalc]],$AE$11:$BI$24,COLUMN()-COLUMN($AD$29),FALSE)*eurostat_totals[[#This Row],[2020 1]]</f>
        <v>10780.507099249624</v>
      </c>
      <c r="AU352" s="117">
        <f ca="1">VLOOKUP(eurostat_totals[[#This Row],[energy carrier EUCalc]],$AE$11:$BI$24,COLUMN()-COLUMN($AD$29),FALSE)*eurostat_totals[[#This Row],[2020 1]]</f>
        <v>10780.507099249624</v>
      </c>
      <c r="AV352" s="117">
        <f ca="1">VLOOKUP(eurostat_totals[[#This Row],[energy carrier EUCalc]],$AE$11:$BI$24,COLUMN()-COLUMN($AD$29),FALSE)*eurostat_totals[[#This Row],[2020 1]]</f>
        <v>9536.6024339515898</v>
      </c>
      <c r="AW352" s="117">
        <f ca="1">VLOOKUP(eurostat_totals[[#This Row],[energy carrier EUCalc]],$AE$11:$BI$24,COLUMN()-COLUMN($AD$29),FALSE)*eurostat_totals[[#This Row],[2020 1]]</f>
        <v>9536.6024339515898</v>
      </c>
      <c r="AX352" s="117">
        <f ca="1">VLOOKUP(eurostat_totals[[#This Row],[energy carrier EUCalc]],$AE$11:$BI$24,COLUMN()-COLUMN($AD$29),FALSE)*eurostat_totals[[#This Row],[2020 1]]</f>
        <v>9536.6024339515898</v>
      </c>
      <c r="AY352" s="117">
        <f ca="1">VLOOKUP(eurostat_totals[[#This Row],[energy carrier EUCalc]],$AE$11:$BI$24,COLUMN()-COLUMN($AD$29),FALSE)*eurostat_totals[[#This Row],[2020 1]]</f>
        <v>9536.6024339515898</v>
      </c>
      <c r="AZ352" s="117">
        <f ca="1">VLOOKUP(eurostat_totals[[#This Row],[energy carrier EUCalc]],$AE$11:$BI$24,COLUMN()-COLUMN($AD$29),FALSE)*eurostat_totals[[#This Row],[2020 1]]</f>
        <v>9536.6024339515898</v>
      </c>
      <c r="BA352" s="117">
        <f ca="1">VLOOKUP(eurostat_totals[[#This Row],[energy carrier EUCalc]],$AE$11:$BI$24,COLUMN()-COLUMN($AD$29),FALSE)*eurostat_totals[[#This Row],[2020 1]]</f>
        <v>9536.6024339515898</v>
      </c>
      <c r="BB352" s="117">
        <f ca="1">VLOOKUP(eurostat_totals[[#This Row],[energy carrier EUCalc]],$AE$11:$BI$24,COLUMN()-COLUMN($AD$29),FALSE)*eurostat_totals[[#This Row],[2020 1]]</f>
        <v>9536.6024339515898</v>
      </c>
      <c r="BC352" s="117">
        <f ca="1">VLOOKUP(eurostat_totals[[#This Row],[energy carrier EUCalc]],$AE$11:$BI$24,COLUMN()-COLUMN($AD$29),FALSE)*eurostat_totals[[#This Row],[2020 1]]</f>
        <v>7090.2565921987925</v>
      </c>
      <c r="BD352" s="117">
        <f ca="1">VLOOKUP(eurostat_totals[[#This Row],[energy carrier EUCalc]],$AE$11:$BI$24,COLUMN()-COLUMN($AD$29),FALSE)*eurostat_totals[[#This Row],[2020 1]]</f>
        <v>7090.2565921987925</v>
      </c>
      <c r="BE352" s="117">
        <f ca="1">VLOOKUP(eurostat_totals[[#This Row],[energy carrier EUCalc]],$AE$11:$BI$24,COLUMN()-COLUMN($AD$29),FALSE)*eurostat_totals[[#This Row],[2020 1]]</f>
        <v>7090.2565921987925</v>
      </c>
      <c r="BF352" s="117">
        <f ca="1">VLOOKUP(eurostat_totals[[#This Row],[energy carrier EUCalc]],$AE$11:$BI$24,COLUMN()-COLUMN($AD$29),FALSE)*eurostat_totals[[#This Row],[2020 1]]</f>
        <v>7090.2565921987925</v>
      </c>
      <c r="BG352" s="117">
        <f ca="1">VLOOKUP(eurostat_totals[[#This Row],[energy carrier EUCalc]],$AE$11:$BI$24,COLUMN()-COLUMN($AD$29),FALSE)*eurostat_totals[[#This Row],[2020 1]]</f>
        <v>7090.2565921987925</v>
      </c>
      <c r="BH352" s="117">
        <f ca="1">VLOOKUP(eurostat_totals[[#This Row],[energy carrier EUCalc]],$AE$11:$BI$24,COLUMN()-COLUMN($AD$29),FALSE)*eurostat_totals[[#This Row],[2020 1]]</f>
        <v>7090.2565921987925</v>
      </c>
      <c r="BI352" s="117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117" t="str">
        <f t="shared" si="137"/>
        <v>solid-bioIceland</v>
      </c>
      <c r="B353" s="6" t="s">
        <v>77</v>
      </c>
      <c r="C353" t="s">
        <v>72</v>
      </c>
      <c r="D353" s="120">
        <v>0</v>
      </c>
      <c r="E353" s="120">
        <v>0</v>
      </c>
      <c r="F353" s="120">
        <v>0</v>
      </c>
      <c r="G353" s="120">
        <v>0</v>
      </c>
      <c r="H353" s="120">
        <v>0</v>
      </c>
      <c r="I353" s="120">
        <v>0</v>
      </c>
      <c r="J353" s="120">
        <v>0</v>
      </c>
      <c r="K353" s="120">
        <v>0</v>
      </c>
      <c r="L353" s="120">
        <v>0</v>
      </c>
      <c r="M353" s="120">
        <v>0</v>
      </c>
      <c r="N353" s="120">
        <v>0</v>
      </c>
      <c r="O353" s="120">
        <v>0</v>
      </c>
      <c r="P353" s="120">
        <v>0</v>
      </c>
      <c r="Q353" s="120">
        <v>0</v>
      </c>
      <c r="R353" s="120">
        <v>0</v>
      </c>
      <c r="S353" s="120">
        <v>0</v>
      </c>
      <c r="T353" s="120">
        <v>0</v>
      </c>
      <c r="U353" s="120">
        <v>0</v>
      </c>
      <c r="V353" s="120">
        <v>0</v>
      </c>
      <c r="W353" s="120">
        <v>0</v>
      </c>
      <c r="X353" s="120">
        <v>0</v>
      </c>
      <c r="Y353" s="120">
        <v>0</v>
      </c>
      <c r="Z353" s="120">
        <v>0</v>
      </c>
      <c r="AA353" s="120">
        <v>0</v>
      </c>
      <c r="AB353" s="120">
        <v>0</v>
      </c>
      <c r="AC353" s="120">
        <v>0</v>
      </c>
      <c r="AD353" s="120">
        <v>0</v>
      </c>
      <c r="AE353" s="120">
        <v>0</v>
      </c>
      <c r="AF353" s="120">
        <f t="shared" si="134"/>
        <v>0</v>
      </c>
      <c r="AG353" s="120">
        <f t="shared" si="135"/>
        <v>0</v>
      </c>
      <c r="AH353" s="120">
        <f t="shared" si="136"/>
        <v>0</v>
      </c>
      <c r="AI353" s="120">
        <f ca="1">VLOOKUP(eurostat_totals[[#This Row],[energy carrier EUCalc]],$AE$11:$BI$24,COLUMN()-COLUMN($AD$29),FALSE)*eurostat_totals[[#This Row],[2020 1]]</f>
        <v>0</v>
      </c>
      <c r="AJ353" s="120">
        <f ca="1">VLOOKUP(eurostat_totals[[#This Row],[energy carrier EUCalc]],$AE$11:$BI$24,COLUMN()-COLUMN($AD$29),FALSE)*eurostat_totals[[#This Row],[2020 1]]</f>
        <v>0</v>
      </c>
      <c r="AK353" s="120">
        <f ca="1">VLOOKUP(eurostat_totals[[#This Row],[energy carrier EUCalc]],$AE$11:$BI$24,COLUMN()-COLUMN($AD$29),FALSE)*eurostat_totals[[#This Row],[2020 1]]</f>
        <v>0</v>
      </c>
      <c r="AL353" s="120">
        <f ca="1">VLOOKUP(eurostat_totals[[#This Row],[energy carrier EUCalc]],$AE$11:$BI$24,COLUMN()-COLUMN($AD$29),FALSE)*eurostat_totals[[#This Row],[2020 1]]</f>
        <v>0</v>
      </c>
      <c r="AM353" s="120">
        <f ca="1">VLOOKUP(eurostat_totals[[#This Row],[energy carrier EUCalc]],$AE$11:$BI$24,COLUMN()-COLUMN($AD$29),FALSE)*eurostat_totals[[#This Row],[2020 1]]</f>
        <v>0</v>
      </c>
      <c r="AN353" s="120">
        <f ca="1">VLOOKUP(eurostat_totals[[#This Row],[energy carrier EUCalc]],$AE$11:$BI$24,COLUMN()-COLUMN($AD$29),FALSE)*eurostat_totals[[#This Row],[2020 1]]</f>
        <v>0</v>
      </c>
      <c r="AO353" s="120">
        <f ca="1">VLOOKUP(eurostat_totals[[#This Row],[energy carrier EUCalc]],$AE$11:$BI$24,COLUMN()-COLUMN($AD$29),FALSE)*eurostat_totals[[#This Row],[2020 1]]</f>
        <v>0</v>
      </c>
      <c r="AP353" s="120">
        <f ca="1">VLOOKUP(eurostat_totals[[#This Row],[energy carrier EUCalc]],$AE$11:$BI$24,COLUMN()-COLUMN($AD$29),FALSE)*eurostat_totals[[#This Row],[2020 1]]</f>
        <v>0</v>
      </c>
      <c r="AQ353" s="120">
        <f ca="1">VLOOKUP(eurostat_totals[[#This Row],[energy carrier EUCalc]],$AE$11:$BI$24,COLUMN()-COLUMN($AD$29),FALSE)*eurostat_totals[[#This Row],[2020 1]]</f>
        <v>0</v>
      </c>
      <c r="AR353" s="117">
        <f ca="1">VLOOKUP(eurostat_totals[[#This Row],[energy carrier EUCalc]],$AE$11:$BI$24,COLUMN()-COLUMN($AD$29),FALSE)*eurostat_totals[[#This Row],[2020 1]]</f>
        <v>0</v>
      </c>
      <c r="AS353" s="117">
        <f ca="1">VLOOKUP(eurostat_totals[[#This Row],[energy carrier EUCalc]],$AE$11:$BI$24,COLUMN()-COLUMN($AD$29),FALSE)*eurostat_totals[[#This Row],[2020 1]]</f>
        <v>0</v>
      </c>
      <c r="AT353" s="117">
        <f ca="1">VLOOKUP(eurostat_totals[[#This Row],[energy carrier EUCalc]],$AE$11:$BI$24,COLUMN()-COLUMN($AD$29),FALSE)*eurostat_totals[[#This Row],[2020 1]]</f>
        <v>0</v>
      </c>
      <c r="AU353" s="117">
        <f ca="1">VLOOKUP(eurostat_totals[[#This Row],[energy carrier EUCalc]],$AE$11:$BI$24,COLUMN()-COLUMN($AD$29),FALSE)*eurostat_totals[[#This Row],[2020 1]]</f>
        <v>0</v>
      </c>
      <c r="AV353" s="117">
        <f ca="1">VLOOKUP(eurostat_totals[[#This Row],[energy carrier EUCalc]],$AE$11:$BI$24,COLUMN()-COLUMN($AD$29),FALSE)*eurostat_totals[[#This Row],[2020 1]]</f>
        <v>0</v>
      </c>
      <c r="AW353" s="117">
        <f ca="1">VLOOKUP(eurostat_totals[[#This Row],[energy carrier EUCalc]],$AE$11:$BI$24,COLUMN()-COLUMN($AD$29),FALSE)*eurostat_totals[[#This Row],[2020 1]]</f>
        <v>0</v>
      </c>
      <c r="AX353" s="117">
        <f ca="1">VLOOKUP(eurostat_totals[[#This Row],[energy carrier EUCalc]],$AE$11:$BI$24,COLUMN()-COLUMN($AD$29),FALSE)*eurostat_totals[[#This Row],[2020 1]]</f>
        <v>0</v>
      </c>
      <c r="AY353" s="117">
        <f ca="1">VLOOKUP(eurostat_totals[[#This Row],[energy carrier EUCalc]],$AE$11:$BI$24,COLUMN()-COLUMN($AD$29),FALSE)*eurostat_totals[[#This Row],[2020 1]]</f>
        <v>0</v>
      </c>
      <c r="AZ353" s="117">
        <f ca="1">VLOOKUP(eurostat_totals[[#This Row],[energy carrier EUCalc]],$AE$11:$BI$24,COLUMN()-COLUMN($AD$29),FALSE)*eurostat_totals[[#This Row],[2020 1]]</f>
        <v>0</v>
      </c>
      <c r="BA353" s="117">
        <f ca="1">VLOOKUP(eurostat_totals[[#This Row],[energy carrier EUCalc]],$AE$11:$BI$24,COLUMN()-COLUMN($AD$29),FALSE)*eurostat_totals[[#This Row],[2020 1]]</f>
        <v>0</v>
      </c>
      <c r="BB353" s="117">
        <f ca="1">VLOOKUP(eurostat_totals[[#This Row],[energy carrier EUCalc]],$AE$11:$BI$24,COLUMN()-COLUMN($AD$29),FALSE)*eurostat_totals[[#This Row],[2020 1]]</f>
        <v>0</v>
      </c>
      <c r="BC353" s="117">
        <f ca="1">VLOOKUP(eurostat_totals[[#This Row],[energy carrier EUCalc]],$AE$11:$BI$24,COLUMN()-COLUMN($AD$29),FALSE)*eurostat_totals[[#This Row],[2020 1]]</f>
        <v>0</v>
      </c>
      <c r="BD353" s="117">
        <f ca="1">VLOOKUP(eurostat_totals[[#This Row],[energy carrier EUCalc]],$AE$11:$BI$24,COLUMN()-COLUMN($AD$29),FALSE)*eurostat_totals[[#This Row],[2020 1]]</f>
        <v>0</v>
      </c>
      <c r="BE353" s="117">
        <f ca="1">VLOOKUP(eurostat_totals[[#This Row],[energy carrier EUCalc]],$AE$11:$BI$24,COLUMN()-COLUMN($AD$29),FALSE)*eurostat_totals[[#This Row],[2020 1]]</f>
        <v>0</v>
      </c>
      <c r="BF353" s="117">
        <f ca="1">VLOOKUP(eurostat_totals[[#This Row],[energy carrier EUCalc]],$AE$11:$BI$24,COLUMN()-COLUMN($AD$29),FALSE)*eurostat_totals[[#This Row],[2020 1]]</f>
        <v>0</v>
      </c>
      <c r="BG353" s="117">
        <f ca="1">VLOOKUP(eurostat_totals[[#This Row],[energy carrier EUCalc]],$AE$11:$BI$24,COLUMN()-COLUMN($AD$29),FALSE)*eurostat_totals[[#This Row],[2020 1]]</f>
        <v>0</v>
      </c>
      <c r="BH353" s="117">
        <f ca="1">VLOOKUP(eurostat_totals[[#This Row],[energy carrier EUCalc]],$AE$11:$BI$24,COLUMN()-COLUMN($AD$29),FALSE)*eurostat_totals[[#This Row],[2020 1]]</f>
        <v>0</v>
      </c>
      <c r="BI353" s="117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117" t="str">
        <f t="shared" si="137"/>
        <v>solid-bioIreland</v>
      </c>
      <c r="B354" s="6" t="s">
        <v>77</v>
      </c>
      <c r="C354" t="s">
        <v>18</v>
      </c>
      <c r="D354" s="120">
        <v>491.49009808261013</v>
      </c>
      <c r="E354" s="120">
        <v>438.51149527058158</v>
      </c>
      <c r="F354" s="120">
        <v>355.41966545017971</v>
      </c>
      <c r="G354" s="120">
        <v>365.14212442585608</v>
      </c>
      <c r="H354" s="120">
        <v>346.65405481260717</v>
      </c>
      <c r="I354" s="120">
        <v>326.6482257665038</v>
      </c>
      <c r="J354" s="120">
        <v>295.34718702807044</v>
      </c>
      <c r="K354" s="120">
        <v>266.63073862819368</v>
      </c>
      <c r="L354" s="120">
        <v>275.62731265772226</v>
      </c>
      <c r="M354" s="120">
        <v>196.46186050057432</v>
      </c>
      <c r="N354" s="120">
        <v>189.06003370121888</v>
      </c>
      <c r="O354" s="120">
        <v>179.19254225264973</v>
      </c>
      <c r="P354" s="120">
        <v>176.74227375873835</v>
      </c>
      <c r="Q354" s="120">
        <v>165.59392494493292</v>
      </c>
      <c r="R354" s="120">
        <v>160.66242136130785</v>
      </c>
      <c r="S354" s="120">
        <v>170.215817766822</v>
      </c>
      <c r="T354" s="120">
        <v>178.73298488717481</v>
      </c>
      <c r="U354" s="120">
        <v>243.95395856626754</v>
      </c>
      <c r="V354" s="120">
        <v>211.92857598867363</v>
      </c>
      <c r="W354" s="120">
        <v>272.39172605065033</v>
      </c>
      <c r="X354" s="120">
        <v>272.92669595228591</v>
      </c>
      <c r="Y354" s="120">
        <v>218.22720678746455</v>
      </c>
      <c r="Z354" s="120">
        <v>266.18689663607091</v>
      </c>
      <c r="AA354" s="120">
        <v>269.2490377318108</v>
      </c>
      <c r="AB354" s="120">
        <v>235.26885141640011</v>
      </c>
      <c r="AC354" s="120">
        <v>298.93871372178103</v>
      </c>
      <c r="AD354" s="120">
        <v>294.50725656963596</v>
      </c>
      <c r="AE354" s="120">
        <v>247.94925986491268</v>
      </c>
      <c r="AF354" s="120">
        <f t="shared" si="134"/>
        <v>244.30173251068103</v>
      </c>
      <c r="AG354" s="120">
        <f t="shared" si="135"/>
        <v>239.31227146645509</v>
      </c>
      <c r="AH354" s="120">
        <f t="shared" si="136"/>
        <v>240.12095547646609</v>
      </c>
      <c r="AI354" s="120">
        <f ca="1">VLOOKUP(eurostat_totals[[#This Row],[energy carrier EUCalc]],$AE$11:$BI$24,COLUMN()-COLUMN($AD$29),FALSE)*eurostat_totals[[#This Row],[2020 1]]</f>
        <v>168.08466883352628</v>
      </c>
      <c r="AJ354" s="120">
        <f ca="1">VLOOKUP(eurostat_totals[[#This Row],[energy carrier EUCalc]],$AE$11:$BI$24,COLUMN()-COLUMN($AD$29),FALSE)*eurostat_totals[[#This Row],[2020 1]]</f>
        <v>168.08466883352628</v>
      </c>
      <c r="AK354" s="120">
        <f ca="1">VLOOKUP(eurostat_totals[[#This Row],[energy carrier EUCalc]],$AE$11:$BI$24,COLUMN()-COLUMN($AD$29),FALSE)*eurostat_totals[[#This Row],[2020 1]]</f>
        <v>168.08466883352628</v>
      </c>
      <c r="AL354" s="120">
        <f ca="1">VLOOKUP(eurostat_totals[[#This Row],[energy carrier EUCalc]],$AE$11:$BI$24,COLUMN()-COLUMN($AD$29),FALSE)*eurostat_totals[[#This Row],[2020 1]]</f>
        <v>168.08466883352628</v>
      </c>
      <c r="AM354" s="120">
        <f ca="1">VLOOKUP(eurostat_totals[[#This Row],[energy carrier EUCalc]],$AE$11:$BI$24,COLUMN()-COLUMN($AD$29),FALSE)*eurostat_totals[[#This Row],[2020 1]]</f>
        <v>168.08466883352628</v>
      </c>
      <c r="AN354" s="120">
        <f ca="1">VLOOKUP(eurostat_totals[[#This Row],[energy carrier EUCalc]],$AE$11:$BI$24,COLUMN()-COLUMN($AD$29),FALSE)*eurostat_totals[[#This Row],[2020 1]]</f>
        <v>168.08466883352628</v>
      </c>
      <c r="AO354" s="120">
        <f ca="1">VLOOKUP(eurostat_totals[[#This Row],[energy carrier EUCalc]],$AE$11:$BI$24,COLUMN()-COLUMN($AD$29),FALSE)*eurostat_totals[[#This Row],[2020 1]]</f>
        <v>173.42069006633662</v>
      </c>
      <c r="AP354" s="120">
        <f ca="1">VLOOKUP(eurostat_totals[[#This Row],[energy carrier EUCalc]],$AE$11:$BI$24,COLUMN()-COLUMN($AD$29),FALSE)*eurostat_totals[[#This Row],[2020 1]]</f>
        <v>173.42069006633662</v>
      </c>
      <c r="AQ354" s="120">
        <f ca="1">VLOOKUP(eurostat_totals[[#This Row],[energy carrier EUCalc]],$AE$11:$BI$24,COLUMN()-COLUMN($AD$29),FALSE)*eurostat_totals[[#This Row],[2020 1]]</f>
        <v>173.42069006633662</v>
      </c>
      <c r="AR354" s="117">
        <f ca="1">VLOOKUP(eurostat_totals[[#This Row],[energy carrier EUCalc]],$AE$11:$BI$24,COLUMN()-COLUMN($AD$29),FALSE)*eurostat_totals[[#This Row],[2020 1]]</f>
        <v>173.42069006633662</v>
      </c>
      <c r="AS354" s="117">
        <f ca="1">VLOOKUP(eurostat_totals[[#This Row],[energy carrier EUCalc]],$AE$11:$BI$24,COLUMN()-COLUMN($AD$29),FALSE)*eurostat_totals[[#This Row],[2020 1]]</f>
        <v>173.42069006633662</v>
      </c>
      <c r="AT354" s="117">
        <f ca="1">VLOOKUP(eurostat_totals[[#This Row],[energy carrier EUCalc]],$AE$11:$BI$24,COLUMN()-COLUMN($AD$29),FALSE)*eurostat_totals[[#This Row],[2020 1]]</f>
        <v>173.42069006633662</v>
      </c>
      <c r="AU354" s="117">
        <f ca="1">VLOOKUP(eurostat_totals[[#This Row],[energy carrier EUCalc]],$AE$11:$BI$24,COLUMN()-COLUMN($AD$29),FALSE)*eurostat_totals[[#This Row],[2020 1]]</f>
        <v>173.42069006633662</v>
      </c>
      <c r="AV354" s="117">
        <f ca="1">VLOOKUP(eurostat_totals[[#This Row],[energy carrier EUCalc]],$AE$11:$BI$24,COLUMN()-COLUMN($AD$29),FALSE)*eurostat_totals[[#This Row],[2020 1]]</f>
        <v>153.41061044329777</v>
      </c>
      <c r="AW354" s="117">
        <f ca="1">VLOOKUP(eurostat_totals[[#This Row],[energy carrier EUCalc]],$AE$11:$BI$24,COLUMN()-COLUMN($AD$29),FALSE)*eurostat_totals[[#This Row],[2020 1]]</f>
        <v>153.41061044329777</v>
      </c>
      <c r="AX354" s="117">
        <f ca="1">VLOOKUP(eurostat_totals[[#This Row],[energy carrier EUCalc]],$AE$11:$BI$24,COLUMN()-COLUMN($AD$29),FALSE)*eurostat_totals[[#This Row],[2020 1]]</f>
        <v>153.41061044329777</v>
      </c>
      <c r="AY354" s="117">
        <f ca="1">VLOOKUP(eurostat_totals[[#This Row],[energy carrier EUCalc]],$AE$11:$BI$24,COLUMN()-COLUMN($AD$29),FALSE)*eurostat_totals[[#This Row],[2020 1]]</f>
        <v>153.41061044329777</v>
      </c>
      <c r="AZ354" s="117">
        <f ca="1">VLOOKUP(eurostat_totals[[#This Row],[energy carrier EUCalc]],$AE$11:$BI$24,COLUMN()-COLUMN($AD$29),FALSE)*eurostat_totals[[#This Row],[2020 1]]</f>
        <v>153.41061044329777</v>
      </c>
      <c r="BA354" s="117">
        <f ca="1">VLOOKUP(eurostat_totals[[#This Row],[energy carrier EUCalc]],$AE$11:$BI$24,COLUMN()-COLUMN($AD$29),FALSE)*eurostat_totals[[#This Row],[2020 1]]</f>
        <v>153.41061044329777</v>
      </c>
      <c r="BB354" s="117">
        <f ca="1">VLOOKUP(eurostat_totals[[#This Row],[energy carrier EUCalc]],$AE$11:$BI$24,COLUMN()-COLUMN($AD$29),FALSE)*eurostat_totals[[#This Row],[2020 1]]</f>
        <v>153.41061044329777</v>
      </c>
      <c r="BC354" s="117">
        <f ca="1">VLOOKUP(eurostat_totals[[#This Row],[energy carrier EUCalc]],$AE$11:$BI$24,COLUMN()-COLUMN($AD$29),FALSE)*eurostat_totals[[#This Row],[2020 1]]</f>
        <v>114.05745385132141</v>
      </c>
      <c r="BD354" s="117">
        <f ca="1">VLOOKUP(eurostat_totals[[#This Row],[energy carrier EUCalc]],$AE$11:$BI$24,COLUMN()-COLUMN($AD$29),FALSE)*eurostat_totals[[#This Row],[2020 1]]</f>
        <v>114.05745385132141</v>
      </c>
      <c r="BE354" s="117">
        <f ca="1">VLOOKUP(eurostat_totals[[#This Row],[energy carrier EUCalc]],$AE$11:$BI$24,COLUMN()-COLUMN($AD$29),FALSE)*eurostat_totals[[#This Row],[2020 1]]</f>
        <v>114.05745385132141</v>
      </c>
      <c r="BF354" s="117">
        <f ca="1">VLOOKUP(eurostat_totals[[#This Row],[energy carrier EUCalc]],$AE$11:$BI$24,COLUMN()-COLUMN($AD$29),FALSE)*eurostat_totals[[#This Row],[2020 1]]</f>
        <v>114.05745385132141</v>
      </c>
      <c r="BG354" s="117">
        <f ca="1">VLOOKUP(eurostat_totals[[#This Row],[energy carrier EUCalc]],$AE$11:$BI$24,COLUMN()-COLUMN($AD$29),FALSE)*eurostat_totals[[#This Row],[2020 1]]</f>
        <v>114.05745385132141</v>
      </c>
      <c r="BH354" s="117">
        <f ca="1">VLOOKUP(eurostat_totals[[#This Row],[energy carrier EUCalc]],$AE$11:$BI$24,COLUMN()-COLUMN($AD$29),FALSE)*eurostat_totals[[#This Row],[2020 1]]</f>
        <v>114.05745385132141</v>
      </c>
      <c r="BI354" s="117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117" t="str">
        <f t="shared" si="137"/>
        <v>solid-bioItaly</v>
      </c>
      <c r="B355" s="6" t="s">
        <v>77</v>
      </c>
      <c r="C355" t="s">
        <v>5</v>
      </c>
      <c r="D355" s="120">
        <v>6928.7249131120379</v>
      </c>
      <c r="E355" s="120">
        <v>7947.5324146585981</v>
      </c>
      <c r="F355" s="120">
        <v>9425.4157244305443</v>
      </c>
      <c r="G355" s="120">
        <v>8789.2994573276537</v>
      </c>
      <c r="H355" s="120">
        <v>10581.060088180742</v>
      </c>
      <c r="I355" s="120">
        <v>10527.082409341208</v>
      </c>
      <c r="J355" s="120">
        <v>10296.606647295988</v>
      </c>
      <c r="K355" s="120">
        <v>11436.318725686389</v>
      </c>
      <c r="L355" s="120">
        <v>11772.331753873805</v>
      </c>
      <c r="M355" s="120">
        <v>12550.403553583163</v>
      </c>
      <c r="N355" s="120">
        <v>14465.814538118701</v>
      </c>
      <c r="O355" s="120">
        <v>14965.546542581376</v>
      </c>
      <c r="P355" s="120">
        <v>23973.044824596243</v>
      </c>
      <c r="Q355" s="120">
        <v>38412.245079804947</v>
      </c>
      <c r="R355" s="120">
        <v>24426.754387142013</v>
      </c>
      <c r="S355" s="120">
        <v>41995.950775556688</v>
      </c>
      <c r="T355" s="120">
        <v>48916.645279187156</v>
      </c>
      <c r="U355" s="120">
        <v>66543.270032453613</v>
      </c>
      <c r="V355" s="120">
        <v>79082.425134187666</v>
      </c>
      <c r="W355" s="120">
        <v>75692.465029899322</v>
      </c>
      <c r="X355" s="120">
        <v>74001.208299779028</v>
      </c>
      <c r="Y355" s="120">
        <v>46551.128139606233</v>
      </c>
      <c r="Z355" s="120">
        <v>67634.089256585867</v>
      </c>
      <c r="AA355" s="120">
        <v>65200.440894058454</v>
      </c>
      <c r="AB355" s="120">
        <v>52663.277351060409</v>
      </c>
      <c r="AC355" s="120">
        <v>61163.129305854171</v>
      </c>
      <c r="AD355" s="120">
        <v>59057.215797824487</v>
      </c>
      <c r="AE355" s="120">
        <v>64644.151699704285</v>
      </c>
      <c r="AF355" s="120">
        <f t="shared" si="134"/>
        <v>64046.164188327966</v>
      </c>
      <c r="AG355" s="120">
        <f t="shared" si="135"/>
        <v>63815.30884718187</v>
      </c>
      <c r="AH355" s="120">
        <f t="shared" si="136"/>
        <v>66045.715146406161</v>
      </c>
      <c r="AI355" s="120">
        <f ca="1">VLOOKUP(eurostat_totals[[#This Row],[energy carrier EUCalc]],$AE$11:$BI$24,COLUMN()-COLUMN($AD$29),FALSE)*eurostat_totals[[#This Row],[2020 1]]</f>
        <v>46232.000602484317</v>
      </c>
      <c r="AJ355" s="120">
        <f ca="1">VLOOKUP(eurostat_totals[[#This Row],[energy carrier EUCalc]],$AE$11:$BI$24,COLUMN()-COLUMN($AD$29),FALSE)*eurostat_totals[[#This Row],[2020 1]]</f>
        <v>46232.000602484317</v>
      </c>
      <c r="AK355" s="120">
        <f ca="1">VLOOKUP(eurostat_totals[[#This Row],[energy carrier EUCalc]],$AE$11:$BI$24,COLUMN()-COLUMN($AD$29),FALSE)*eurostat_totals[[#This Row],[2020 1]]</f>
        <v>46232.000602484317</v>
      </c>
      <c r="AL355" s="120">
        <f ca="1">VLOOKUP(eurostat_totals[[#This Row],[energy carrier EUCalc]],$AE$11:$BI$24,COLUMN()-COLUMN($AD$29),FALSE)*eurostat_totals[[#This Row],[2020 1]]</f>
        <v>46232.000602484317</v>
      </c>
      <c r="AM355" s="120">
        <f ca="1">VLOOKUP(eurostat_totals[[#This Row],[energy carrier EUCalc]],$AE$11:$BI$24,COLUMN()-COLUMN($AD$29),FALSE)*eurostat_totals[[#This Row],[2020 1]]</f>
        <v>46232.000602484317</v>
      </c>
      <c r="AN355" s="120">
        <f ca="1">VLOOKUP(eurostat_totals[[#This Row],[energy carrier EUCalc]],$AE$11:$BI$24,COLUMN()-COLUMN($AD$29),FALSE)*eurostat_totals[[#This Row],[2020 1]]</f>
        <v>46232.000602484317</v>
      </c>
      <c r="AO355" s="120">
        <f ca="1">VLOOKUP(eurostat_totals[[#This Row],[energy carrier EUCalc]],$AE$11:$BI$24,COLUMN()-COLUMN($AD$29),FALSE)*eurostat_totals[[#This Row],[2020 1]]</f>
        <v>47699.683161293338</v>
      </c>
      <c r="AP355" s="120">
        <f ca="1">VLOOKUP(eurostat_totals[[#This Row],[energy carrier EUCalc]],$AE$11:$BI$24,COLUMN()-COLUMN($AD$29),FALSE)*eurostat_totals[[#This Row],[2020 1]]</f>
        <v>47699.683161293338</v>
      </c>
      <c r="AQ355" s="120">
        <f ca="1">VLOOKUP(eurostat_totals[[#This Row],[energy carrier EUCalc]],$AE$11:$BI$24,COLUMN()-COLUMN($AD$29),FALSE)*eurostat_totals[[#This Row],[2020 1]]</f>
        <v>47699.683161293338</v>
      </c>
      <c r="AR355" s="117">
        <f ca="1">VLOOKUP(eurostat_totals[[#This Row],[energy carrier EUCalc]],$AE$11:$BI$24,COLUMN()-COLUMN($AD$29),FALSE)*eurostat_totals[[#This Row],[2020 1]]</f>
        <v>47699.683161293338</v>
      </c>
      <c r="AS355" s="117">
        <f ca="1">VLOOKUP(eurostat_totals[[#This Row],[energy carrier EUCalc]],$AE$11:$BI$24,COLUMN()-COLUMN($AD$29),FALSE)*eurostat_totals[[#This Row],[2020 1]]</f>
        <v>47699.683161293338</v>
      </c>
      <c r="AT355" s="117">
        <f ca="1">VLOOKUP(eurostat_totals[[#This Row],[energy carrier EUCalc]],$AE$11:$BI$24,COLUMN()-COLUMN($AD$29),FALSE)*eurostat_totals[[#This Row],[2020 1]]</f>
        <v>47699.683161293338</v>
      </c>
      <c r="AU355" s="117">
        <f ca="1">VLOOKUP(eurostat_totals[[#This Row],[energy carrier EUCalc]],$AE$11:$BI$24,COLUMN()-COLUMN($AD$29),FALSE)*eurostat_totals[[#This Row],[2020 1]]</f>
        <v>47699.683161293338</v>
      </c>
      <c r="AV355" s="117">
        <f ca="1">VLOOKUP(eurostat_totals[[#This Row],[energy carrier EUCalc]],$AE$11:$BI$24,COLUMN()-COLUMN($AD$29),FALSE)*eurostat_totals[[#This Row],[2020 1]]</f>
        <v>42195.873565759488</v>
      </c>
      <c r="AW355" s="117">
        <f ca="1">VLOOKUP(eurostat_totals[[#This Row],[energy carrier EUCalc]],$AE$11:$BI$24,COLUMN()-COLUMN($AD$29),FALSE)*eurostat_totals[[#This Row],[2020 1]]</f>
        <v>42195.873565759488</v>
      </c>
      <c r="AX355" s="117">
        <f ca="1">VLOOKUP(eurostat_totals[[#This Row],[energy carrier EUCalc]],$AE$11:$BI$24,COLUMN()-COLUMN($AD$29),FALSE)*eurostat_totals[[#This Row],[2020 1]]</f>
        <v>42195.873565759488</v>
      </c>
      <c r="AY355" s="117">
        <f ca="1">VLOOKUP(eurostat_totals[[#This Row],[energy carrier EUCalc]],$AE$11:$BI$24,COLUMN()-COLUMN($AD$29),FALSE)*eurostat_totals[[#This Row],[2020 1]]</f>
        <v>42195.873565759488</v>
      </c>
      <c r="AZ355" s="117">
        <f ca="1">VLOOKUP(eurostat_totals[[#This Row],[energy carrier EUCalc]],$AE$11:$BI$24,COLUMN()-COLUMN($AD$29),FALSE)*eurostat_totals[[#This Row],[2020 1]]</f>
        <v>42195.873565759488</v>
      </c>
      <c r="BA355" s="117">
        <f ca="1">VLOOKUP(eurostat_totals[[#This Row],[energy carrier EUCalc]],$AE$11:$BI$24,COLUMN()-COLUMN($AD$29),FALSE)*eurostat_totals[[#This Row],[2020 1]]</f>
        <v>42195.873565759488</v>
      </c>
      <c r="BB355" s="117">
        <f ca="1">VLOOKUP(eurostat_totals[[#This Row],[energy carrier EUCalc]],$AE$11:$BI$24,COLUMN()-COLUMN($AD$29),FALSE)*eurostat_totals[[#This Row],[2020 1]]</f>
        <v>42195.873565759488</v>
      </c>
      <c r="BC355" s="117">
        <f ca="1">VLOOKUP(eurostat_totals[[#This Row],[energy carrier EUCalc]],$AE$11:$BI$24,COLUMN()-COLUMN($AD$29),FALSE)*eurostat_totals[[#This Row],[2020 1]]</f>
        <v>31371.714694542934</v>
      </c>
      <c r="BD355" s="117">
        <f ca="1">VLOOKUP(eurostat_totals[[#This Row],[energy carrier EUCalc]],$AE$11:$BI$24,COLUMN()-COLUMN($AD$29),FALSE)*eurostat_totals[[#This Row],[2020 1]]</f>
        <v>31371.714694542934</v>
      </c>
      <c r="BE355" s="117">
        <f ca="1">VLOOKUP(eurostat_totals[[#This Row],[energy carrier EUCalc]],$AE$11:$BI$24,COLUMN()-COLUMN($AD$29),FALSE)*eurostat_totals[[#This Row],[2020 1]]</f>
        <v>31371.714694542934</v>
      </c>
      <c r="BF355" s="117">
        <f ca="1">VLOOKUP(eurostat_totals[[#This Row],[energy carrier EUCalc]],$AE$11:$BI$24,COLUMN()-COLUMN($AD$29),FALSE)*eurostat_totals[[#This Row],[2020 1]]</f>
        <v>31371.714694542934</v>
      </c>
      <c r="BG355" s="117">
        <f ca="1">VLOOKUP(eurostat_totals[[#This Row],[energy carrier EUCalc]],$AE$11:$BI$24,COLUMN()-COLUMN($AD$29),FALSE)*eurostat_totals[[#This Row],[2020 1]]</f>
        <v>31371.714694542934</v>
      </c>
      <c r="BH355" s="117">
        <f ca="1">VLOOKUP(eurostat_totals[[#This Row],[energy carrier EUCalc]],$AE$11:$BI$24,COLUMN()-COLUMN($AD$29),FALSE)*eurostat_totals[[#This Row],[2020 1]]</f>
        <v>31371.714694542934</v>
      </c>
      <c r="BI355" s="117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117" t="str">
        <f t="shared" si="137"/>
        <v>solid-bioLatvia</v>
      </c>
      <c r="B356" s="6" t="s">
        <v>77</v>
      </c>
      <c r="C356" t="s">
        <v>23</v>
      </c>
      <c r="D356" s="120">
        <v>4758.9531235828681</v>
      </c>
      <c r="E356" s="120">
        <v>5866.9933755984403</v>
      </c>
      <c r="F356" s="120">
        <v>5783.988437148776</v>
      </c>
      <c r="G356" s="120">
        <v>6277.726425755618</v>
      </c>
      <c r="H356" s="120">
        <v>6373.8054386036038</v>
      </c>
      <c r="I356" s="120">
        <v>7135.5669310791645</v>
      </c>
      <c r="J356" s="120">
        <v>7455.6875844162896</v>
      </c>
      <c r="K356" s="120">
        <v>7070.6446423685338</v>
      </c>
      <c r="L356" s="120">
        <v>7133.4260887367118</v>
      </c>
      <c r="M356" s="120">
        <v>6910.8183147467043</v>
      </c>
      <c r="N356" s="120">
        <v>6713.4226933664077</v>
      </c>
      <c r="O356" s="120">
        <v>7358.4333158830068</v>
      </c>
      <c r="P356" s="120">
        <v>7180.9689395647274</v>
      </c>
      <c r="Q356" s="120">
        <v>7589.8936807145437</v>
      </c>
      <c r="R356" s="120">
        <v>7564.0175355618185</v>
      </c>
      <c r="S356" s="120">
        <v>7583.6955126983512</v>
      </c>
      <c r="T356" s="120">
        <v>7273.0039366377887</v>
      </c>
      <c r="U356" s="120">
        <v>7050.1956361813018</v>
      </c>
      <c r="V356" s="120">
        <v>6949.4806214350901</v>
      </c>
      <c r="W356" s="120">
        <v>7786.4987802389333</v>
      </c>
      <c r="X356" s="120">
        <v>5739.2940345414081</v>
      </c>
      <c r="Y356" s="120">
        <v>5955.6055791894778</v>
      </c>
      <c r="Z356" s="120">
        <v>6399.3423294714348</v>
      </c>
      <c r="AA356" s="120">
        <v>5436.5104151567148</v>
      </c>
      <c r="AB356" s="120">
        <v>5326.2606762266005</v>
      </c>
      <c r="AC356" s="120">
        <v>4238.0655729506861</v>
      </c>
      <c r="AD356" s="120">
        <v>4164.963114279275</v>
      </c>
      <c r="AE356" s="120">
        <v>4672.8060611057281</v>
      </c>
      <c r="AF356" s="120">
        <f t="shared" si="134"/>
        <v>4327.4988074325865</v>
      </c>
      <c r="AG356" s="120">
        <f t="shared" si="135"/>
        <v>4105.6964858877609</v>
      </c>
      <c r="AH356" s="120">
        <f t="shared" si="136"/>
        <v>3861.5836478199931</v>
      </c>
      <c r="AI356" s="120">
        <f ca="1">VLOOKUP(eurostat_totals[[#This Row],[energy carrier EUCalc]],$AE$11:$BI$24,COLUMN()-COLUMN($AD$29),FALSE)*eurostat_totals[[#This Row],[2020 1]]</f>
        <v>2703.1085534739955</v>
      </c>
      <c r="AJ356" s="120">
        <f ca="1">VLOOKUP(eurostat_totals[[#This Row],[energy carrier EUCalc]],$AE$11:$BI$24,COLUMN()-COLUMN($AD$29),FALSE)*eurostat_totals[[#This Row],[2020 1]]</f>
        <v>2703.1085534739955</v>
      </c>
      <c r="AK356" s="120">
        <f ca="1">VLOOKUP(eurostat_totals[[#This Row],[energy carrier EUCalc]],$AE$11:$BI$24,COLUMN()-COLUMN($AD$29),FALSE)*eurostat_totals[[#This Row],[2020 1]]</f>
        <v>2703.1085534739955</v>
      </c>
      <c r="AL356" s="120">
        <f ca="1">VLOOKUP(eurostat_totals[[#This Row],[energy carrier EUCalc]],$AE$11:$BI$24,COLUMN()-COLUMN($AD$29),FALSE)*eurostat_totals[[#This Row],[2020 1]]</f>
        <v>2703.1085534739955</v>
      </c>
      <c r="AM356" s="120">
        <f ca="1">VLOOKUP(eurostat_totals[[#This Row],[energy carrier EUCalc]],$AE$11:$BI$24,COLUMN()-COLUMN($AD$29),FALSE)*eurostat_totals[[#This Row],[2020 1]]</f>
        <v>2703.1085534739955</v>
      </c>
      <c r="AN356" s="120">
        <f ca="1">VLOOKUP(eurostat_totals[[#This Row],[energy carrier EUCalc]],$AE$11:$BI$24,COLUMN()-COLUMN($AD$29),FALSE)*eurostat_totals[[#This Row],[2020 1]]</f>
        <v>2703.1085534739955</v>
      </c>
      <c r="AO356" s="120">
        <f ca="1">VLOOKUP(eurostat_totals[[#This Row],[energy carrier EUCalc]],$AE$11:$BI$24,COLUMN()-COLUMN($AD$29),FALSE)*eurostat_totals[[#This Row],[2020 1]]</f>
        <v>2788.9215234255507</v>
      </c>
      <c r="AP356" s="120">
        <f ca="1">VLOOKUP(eurostat_totals[[#This Row],[energy carrier EUCalc]],$AE$11:$BI$24,COLUMN()-COLUMN($AD$29),FALSE)*eurostat_totals[[#This Row],[2020 1]]</f>
        <v>2788.9215234255507</v>
      </c>
      <c r="AQ356" s="120">
        <f ca="1">VLOOKUP(eurostat_totals[[#This Row],[energy carrier EUCalc]],$AE$11:$BI$24,COLUMN()-COLUMN($AD$29),FALSE)*eurostat_totals[[#This Row],[2020 1]]</f>
        <v>2788.9215234255507</v>
      </c>
      <c r="AR356" s="117">
        <f ca="1">VLOOKUP(eurostat_totals[[#This Row],[energy carrier EUCalc]],$AE$11:$BI$24,COLUMN()-COLUMN($AD$29),FALSE)*eurostat_totals[[#This Row],[2020 1]]</f>
        <v>2788.9215234255507</v>
      </c>
      <c r="AS356" s="117">
        <f ca="1">VLOOKUP(eurostat_totals[[#This Row],[energy carrier EUCalc]],$AE$11:$BI$24,COLUMN()-COLUMN($AD$29),FALSE)*eurostat_totals[[#This Row],[2020 1]]</f>
        <v>2788.9215234255507</v>
      </c>
      <c r="AT356" s="117">
        <f ca="1">VLOOKUP(eurostat_totals[[#This Row],[energy carrier EUCalc]],$AE$11:$BI$24,COLUMN()-COLUMN($AD$29),FALSE)*eurostat_totals[[#This Row],[2020 1]]</f>
        <v>2788.9215234255507</v>
      </c>
      <c r="AU356" s="117">
        <f ca="1">VLOOKUP(eurostat_totals[[#This Row],[energy carrier EUCalc]],$AE$11:$BI$24,COLUMN()-COLUMN($AD$29),FALSE)*eurostat_totals[[#This Row],[2020 1]]</f>
        <v>2788.9215234255507</v>
      </c>
      <c r="AV356" s="117">
        <f ca="1">VLOOKUP(eurostat_totals[[#This Row],[energy carrier EUCalc]],$AE$11:$BI$24,COLUMN()-COLUMN($AD$29),FALSE)*eurostat_totals[[#This Row],[2020 1]]</f>
        <v>2467.1228861072177</v>
      </c>
      <c r="AW356" s="117">
        <f ca="1">VLOOKUP(eurostat_totals[[#This Row],[energy carrier EUCalc]],$AE$11:$BI$24,COLUMN()-COLUMN($AD$29),FALSE)*eurostat_totals[[#This Row],[2020 1]]</f>
        <v>2467.1228861072177</v>
      </c>
      <c r="AX356" s="117">
        <f ca="1">VLOOKUP(eurostat_totals[[#This Row],[energy carrier EUCalc]],$AE$11:$BI$24,COLUMN()-COLUMN($AD$29),FALSE)*eurostat_totals[[#This Row],[2020 1]]</f>
        <v>2467.1228861072177</v>
      </c>
      <c r="AY356" s="117">
        <f ca="1">VLOOKUP(eurostat_totals[[#This Row],[energy carrier EUCalc]],$AE$11:$BI$24,COLUMN()-COLUMN($AD$29),FALSE)*eurostat_totals[[#This Row],[2020 1]]</f>
        <v>2467.1228861072177</v>
      </c>
      <c r="AZ356" s="117">
        <f ca="1">VLOOKUP(eurostat_totals[[#This Row],[energy carrier EUCalc]],$AE$11:$BI$24,COLUMN()-COLUMN($AD$29),FALSE)*eurostat_totals[[#This Row],[2020 1]]</f>
        <v>2467.1228861072177</v>
      </c>
      <c r="BA356" s="117">
        <f ca="1">VLOOKUP(eurostat_totals[[#This Row],[energy carrier EUCalc]],$AE$11:$BI$24,COLUMN()-COLUMN($AD$29),FALSE)*eurostat_totals[[#This Row],[2020 1]]</f>
        <v>2467.1228861072177</v>
      </c>
      <c r="BB356" s="117">
        <f ca="1">VLOOKUP(eurostat_totals[[#This Row],[energy carrier EUCalc]],$AE$11:$BI$24,COLUMN()-COLUMN($AD$29),FALSE)*eurostat_totals[[#This Row],[2020 1]]</f>
        <v>2467.1228861072177</v>
      </c>
      <c r="BC356" s="117">
        <f ca="1">VLOOKUP(eurostat_totals[[#This Row],[energy carrier EUCalc]],$AE$11:$BI$24,COLUMN()-COLUMN($AD$29),FALSE)*eurostat_totals[[#This Row],[2020 1]]</f>
        <v>1834.252232714497</v>
      </c>
      <c r="BD356" s="117">
        <f ca="1">VLOOKUP(eurostat_totals[[#This Row],[energy carrier EUCalc]],$AE$11:$BI$24,COLUMN()-COLUMN($AD$29),FALSE)*eurostat_totals[[#This Row],[2020 1]]</f>
        <v>1834.252232714497</v>
      </c>
      <c r="BE356" s="117">
        <f ca="1">VLOOKUP(eurostat_totals[[#This Row],[energy carrier EUCalc]],$AE$11:$BI$24,COLUMN()-COLUMN($AD$29),FALSE)*eurostat_totals[[#This Row],[2020 1]]</f>
        <v>1834.252232714497</v>
      </c>
      <c r="BF356" s="117">
        <f ca="1">VLOOKUP(eurostat_totals[[#This Row],[energy carrier EUCalc]],$AE$11:$BI$24,COLUMN()-COLUMN($AD$29),FALSE)*eurostat_totals[[#This Row],[2020 1]]</f>
        <v>1834.252232714497</v>
      </c>
      <c r="BG356" s="117">
        <f ca="1">VLOOKUP(eurostat_totals[[#This Row],[energy carrier EUCalc]],$AE$11:$BI$24,COLUMN()-COLUMN($AD$29),FALSE)*eurostat_totals[[#This Row],[2020 1]]</f>
        <v>1834.252232714497</v>
      </c>
      <c r="BH356" s="117">
        <f ca="1">VLOOKUP(eurostat_totals[[#This Row],[energy carrier EUCalc]],$AE$11:$BI$24,COLUMN()-COLUMN($AD$29),FALSE)*eurostat_totals[[#This Row],[2020 1]]</f>
        <v>1834.252232714497</v>
      </c>
      <c r="BI356" s="117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117" t="str">
        <f t="shared" si="137"/>
        <v>solid-bioLithuania</v>
      </c>
      <c r="B357" s="6" t="s">
        <v>77</v>
      </c>
      <c r="C357" t="s">
        <v>24</v>
      </c>
      <c r="D357" s="120">
        <v>2128.5151834697044</v>
      </c>
      <c r="E357" s="120">
        <v>2128.5151834697044</v>
      </c>
      <c r="F357" s="120">
        <v>2188.1211744777866</v>
      </c>
      <c r="G357" s="120">
        <v>3574.1808065520859</v>
      </c>
      <c r="H357" s="120">
        <v>3594.0461692306394</v>
      </c>
      <c r="I357" s="120">
        <v>3920.9333859087897</v>
      </c>
      <c r="J357" s="120">
        <v>4227.7076655978353</v>
      </c>
      <c r="K357" s="120">
        <v>4316.6462609199125</v>
      </c>
      <c r="L357" s="120">
        <v>4663.3988402766163</v>
      </c>
      <c r="M357" s="120">
        <v>4891.1672059828616</v>
      </c>
      <c r="N357" s="120">
        <v>5215.2122695758935</v>
      </c>
      <c r="O357" s="120">
        <v>5350.8889960609667</v>
      </c>
      <c r="P357" s="120">
        <v>5260.0451065453872</v>
      </c>
      <c r="Q357" s="120">
        <v>5282.8487916333415</v>
      </c>
      <c r="R357" s="120">
        <v>5361.9021136763204</v>
      </c>
      <c r="S357" s="120">
        <v>5512.660343352376</v>
      </c>
      <c r="T357" s="120">
        <v>5728.3484578511889</v>
      </c>
      <c r="U357" s="120">
        <v>5470.8590226919259</v>
      </c>
      <c r="V357" s="120">
        <v>5663.7648754926067</v>
      </c>
      <c r="W357" s="120">
        <v>5750.5534140769259</v>
      </c>
      <c r="X357" s="120">
        <v>5640.8941196048609</v>
      </c>
      <c r="Y357" s="120">
        <v>5404.2088435961459</v>
      </c>
      <c r="Z357" s="120">
        <v>5411.8458081643284</v>
      </c>
      <c r="AA357" s="120">
        <v>5174.8090900587977</v>
      </c>
      <c r="AB357" s="120">
        <v>4810.7261722438579</v>
      </c>
      <c r="AC357" s="120">
        <v>4606.7344325806052</v>
      </c>
      <c r="AD357" s="120">
        <v>4543.2753069728788</v>
      </c>
      <c r="AE357" s="120">
        <v>4414.554399725961</v>
      </c>
      <c r="AF357" s="120">
        <f t="shared" si="134"/>
        <v>4215.0961180382874</v>
      </c>
      <c r="AG357" s="120">
        <f t="shared" si="135"/>
        <v>4023.1535236341851</v>
      </c>
      <c r="AH357" s="120">
        <f t="shared" si="136"/>
        <v>3865.6389939122505</v>
      </c>
      <c r="AI357" s="120">
        <f ca="1">VLOOKUP(eurostat_totals[[#This Row],[energy carrier EUCalc]],$AE$11:$BI$24,COLUMN()-COLUMN($AD$29),FALSE)*eurostat_totals[[#This Row],[2020 1]]</f>
        <v>2705.9472957385756</v>
      </c>
      <c r="AJ357" s="120">
        <f ca="1">VLOOKUP(eurostat_totals[[#This Row],[energy carrier EUCalc]],$AE$11:$BI$24,COLUMN()-COLUMN($AD$29),FALSE)*eurostat_totals[[#This Row],[2020 1]]</f>
        <v>2705.9472957385756</v>
      </c>
      <c r="AK357" s="120">
        <f ca="1">VLOOKUP(eurostat_totals[[#This Row],[energy carrier EUCalc]],$AE$11:$BI$24,COLUMN()-COLUMN($AD$29),FALSE)*eurostat_totals[[#This Row],[2020 1]]</f>
        <v>2705.9472957385756</v>
      </c>
      <c r="AL357" s="120">
        <f ca="1">VLOOKUP(eurostat_totals[[#This Row],[energy carrier EUCalc]],$AE$11:$BI$24,COLUMN()-COLUMN($AD$29),FALSE)*eurostat_totals[[#This Row],[2020 1]]</f>
        <v>2705.9472957385756</v>
      </c>
      <c r="AM357" s="120">
        <f ca="1">VLOOKUP(eurostat_totals[[#This Row],[energy carrier EUCalc]],$AE$11:$BI$24,COLUMN()-COLUMN($AD$29),FALSE)*eurostat_totals[[#This Row],[2020 1]]</f>
        <v>2705.9472957385756</v>
      </c>
      <c r="AN357" s="120">
        <f ca="1">VLOOKUP(eurostat_totals[[#This Row],[energy carrier EUCalc]],$AE$11:$BI$24,COLUMN()-COLUMN($AD$29),FALSE)*eurostat_totals[[#This Row],[2020 1]]</f>
        <v>2705.9472957385756</v>
      </c>
      <c r="AO357" s="120">
        <f ca="1">VLOOKUP(eurostat_totals[[#This Row],[energy carrier EUCalc]],$AE$11:$BI$24,COLUMN()-COLUMN($AD$29),FALSE)*eurostat_totals[[#This Row],[2020 1]]</f>
        <v>2791.8503844921811</v>
      </c>
      <c r="AP357" s="120">
        <f ca="1">VLOOKUP(eurostat_totals[[#This Row],[energy carrier EUCalc]],$AE$11:$BI$24,COLUMN()-COLUMN($AD$29),FALSE)*eurostat_totals[[#This Row],[2020 1]]</f>
        <v>2791.8503844921811</v>
      </c>
      <c r="AQ357" s="120">
        <f ca="1">VLOOKUP(eurostat_totals[[#This Row],[energy carrier EUCalc]],$AE$11:$BI$24,COLUMN()-COLUMN($AD$29),FALSE)*eurostat_totals[[#This Row],[2020 1]]</f>
        <v>2791.8503844921811</v>
      </c>
      <c r="AR357" s="117">
        <f ca="1">VLOOKUP(eurostat_totals[[#This Row],[energy carrier EUCalc]],$AE$11:$BI$24,COLUMN()-COLUMN($AD$29),FALSE)*eurostat_totals[[#This Row],[2020 1]]</f>
        <v>2791.8503844921811</v>
      </c>
      <c r="AS357" s="117">
        <f ca="1">VLOOKUP(eurostat_totals[[#This Row],[energy carrier EUCalc]],$AE$11:$BI$24,COLUMN()-COLUMN($AD$29),FALSE)*eurostat_totals[[#This Row],[2020 1]]</f>
        <v>2791.8503844921811</v>
      </c>
      <c r="AT357" s="117">
        <f ca="1">VLOOKUP(eurostat_totals[[#This Row],[energy carrier EUCalc]],$AE$11:$BI$24,COLUMN()-COLUMN($AD$29),FALSE)*eurostat_totals[[#This Row],[2020 1]]</f>
        <v>2791.8503844921811</v>
      </c>
      <c r="AU357" s="117">
        <f ca="1">VLOOKUP(eurostat_totals[[#This Row],[energy carrier EUCalc]],$AE$11:$BI$24,COLUMN()-COLUMN($AD$29),FALSE)*eurostat_totals[[#This Row],[2020 1]]</f>
        <v>2791.8503844921811</v>
      </c>
      <c r="AV357" s="117">
        <f ca="1">VLOOKUP(eurostat_totals[[#This Row],[energy carrier EUCalc]],$AE$11:$BI$24,COLUMN()-COLUMN($AD$29),FALSE)*eurostat_totals[[#This Row],[2020 1]]</f>
        <v>2469.7138016661597</v>
      </c>
      <c r="AW357" s="117">
        <f ca="1">VLOOKUP(eurostat_totals[[#This Row],[energy carrier EUCalc]],$AE$11:$BI$24,COLUMN()-COLUMN($AD$29),FALSE)*eurostat_totals[[#This Row],[2020 1]]</f>
        <v>2469.7138016661597</v>
      </c>
      <c r="AX357" s="117">
        <f ca="1">VLOOKUP(eurostat_totals[[#This Row],[energy carrier EUCalc]],$AE$11:$BI$24,COLUMN()-COLUMN($AD$29),FALSE)*eurostat_totals[[#This Row],[2020 1]]</f>
        <v>2469.7138016661597</v>
      </c>
      <c r="AY357" s="117">
        <f ca="1">VLOOKUP(eurostat_totals[[#This Row],[energy carrier EUCalc]],$AE$11:$BI$24,COLUMN()-COLUMN($AD$29),FALSE)*eurostat_totals[[#This Row],[2020 1]]</f>
        <v>2469.7138016661597</v>
      </c>
      <c r="AZ357" s="117">
        <f ca="1">VLOOKUP(eurostat_totals[[#This Row],[energy carrier EUCalc]],$AE$11:$BI$24,COLUMN()-COLUMN($AD$29),FALSE)*eurostat_totals[[#This Row],[2020 1]]</f>
        <v>2469.7138016661597</v>
      </c>
      <c r="BA357" s="117">
        <f ca="1">VLOOKUP(eurostat_totals[[#This Row],[energy carrier EUCalc]],$AE$11:$BI$24,COLUMN()-COLUMN($AD$29),FALSE)*eurostat_totals[[#This Row],[2020 1]]</f>
        <v>2469.7138016661597</v>
      </c>
      <c r="BB357" s="117">
        <f ca="1">VLOOKUP(eurostat_totals[[#This Row],[energy carrier EUCalc]],$AE$11:$BI$24,COLUMN()-COLUMN($AD$29),FALSE)*eurostat_totals[[#This Row],[2020 1]]</f>
        <v>2469.7138016661597</v>
      </c>
      <c r="BC357" s="117">
        <f ca="1">VLOOKUP(eurostat_totals[[#This Row],[energy carrier EUCalc]],$AE$11:$BI$24,COLUMN()-COLUMN($AD$29),FALSE)*eurostat_totals[[#This Row],[2020 1]]</f>
        <v>1836.1785221083194</v>
      </c>
      <c r="BD357" s="117">
        <f ca="1">VLOOKUP(eurostat_totals[[#This Row],[energy carrier EUCalc]],$AE$11:$BI$24,COLUMN()-COLUMN($AD$29),FALSE)*eurostat_totals[[#This Row],[2020 1]]</f>
        <v>1836.1785221083194</v>
      </c>
      <c r="BE357" s="117">
        <f ca="1">VLOOKUP(eurostat_totals[[#This Row],[energy carrier EUCalc]],$AE$11:$BI$24,COLUMN()-COLUMN($AD$29),FALSE)*eurostat_totals[[#This Row],[2020 1]]</f>
        <v>1836.1785221083194</v>
      </c>
      <c r="BF357" s="117">
        <f ca="1">VLOOKUP(eurostat_totals[[#This Row],[energy carrier EUCalc]],$AE$11:$BI$24,COLUMN()-COLUMN($AD$29),FALSE)*eurostat_totals[[#This Row],[2020 1]]</f>
        <v>1836.1785221083194</v>
      </c>
      <c r="BG357" s="117">
        <f ca="1">VLOOKUP(eurostat_totals[[#This Row],[energy carrier EUCalc]],$AE$11:$BI$24,COLUMN()-COLUMN($AD$29),FALSE)*eurostat_totals[[#This Row],[2020 1]]</f>
        <v>1836.1785221083194</v>
      </c>
      <c r="BH357" s="117">
        <f ca="1">VLOOKUP(eurostat_totals[[#This Row],[energy carrier EUCalc]],$AE$11:$BI$24,COLUMN()-COLUMN($AD$29),FALSE)*eurostat_totals[[#This Row],[2020 1]]</f>
        <v>1836.1785221083194</v>
      </c>
      <c r="BI357" s="117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117" t="str">
        <f t="shared" si="137"/>
        <v>solid-bioLuxembourg</v>
      </c>
      <c r="B358" s="6" t="s">
        <v>77</v>
      </c>
      <c r="C358" t="s">
        <v>27</v>
      </c>
      <c r="D358" s="120">
        <v>0</v>
      </c>
      <c r="E358" s="120">
        <v>0</v>
      </c>
      <c r="F358" s="120">
        <v>167.13379443501438</v>
      </c>
      <c r="G358" s="120">
        <v>167.13379443501438</v>
      </c>
      <c r="H358" s="120">
        <v>167.13379443501438</v>
      </c>
      <c r="I358" s="120">
        <v>167.13379443501438</v>
      </c>
      <c r="J358" s="120">
        <v>167.13379443501438</v>
      </c>
      <c r="K358" s="120">
        <v>167.13379443501438</v>
      </c>
      <c r="L358" s="120">
        <v>167.13379443501438</v>
      </c>
      <c r="M358" s="120">
        <v>167.13379443501438</v>
      </c>
      <c r="N358" s="120">
        <v>163.82496623154307</v>
      </c>
      <c r="O358" s="120">
        <v>177.63299991764728</v>
      </c>
      <c r="P358" s="120">
        <v>163.04910101771418</v>
      </c>
      <c r="Q358" s="120">
        <v>166.55829378596454</v>
      </c>
      <c r="R358" s="120">
        <v>178.04815671035581</v>
      </c>
      <c r="S358" s="120">
        <v>170.01696255699508</v>
      </c>
      <c r="T358" s="120">
        <v>169.76390448756126</v>
      </c>
      <c r="U358" s="120">
        <v>150.79768809565422</v>
      </c>
      <c r="V358" s="120">
        <v>165.4659888957481</v>
      </c>
      <c r="W358" s="120">
        <v>183.04915262892618</v>
      </c>
      <c r="X358" s="120">
        <v>187.99273662332189</v>
      </c>
      <c r="Y358" s="120">
        <v>142.9611791092085</v>
      </c>
      <c r="Z358" s="120">
        <v>181.08021240458589</v>
      </c>
      <c r="AA358" s="120">
        <v>199.0173270732044</v>
      </c>
      <c r="AB358" s="120">
        <v>219.07542856020004</v>
      </c>
      <c r="AC358" s="120">
        <v>235.23966770978129</v>
      </c>
      <c r="AD358" s="120">
        <v>264.93306432501186</v>
      </c>
      <c r="AE358" s="120">
        <v>274.43579033468995</v>
      </c>
      <c r="AF358" s="120">
        <f t="shared" si="134"/>
        <v>293.10690592071074</v>
      </c>
      <c r="AG358" s="120">
        <f t="shared" si="135"/>
        <v>311.92482169021201</v>
      </c>
      <c r="AH358" s="120">
        <f t="shared" si="136"/>
        <v>330.49470031621439</v>
      </c>
      <c r="AI358" s="120">
        <f ca="1">VLOOKUP(eurostat_totals[[#This Row],[energy carrier EUCalc]],$AE$11:$BI$24,COLUMN()-COLUMN($AD$29),FALSE)*eurostat_totals[[#This Row],[2020 1]]</f>
        <v>231.3462902213501</v>
      </c>
      <c r="AJ358" s="120">
        <f ca="1">VLOOKUP(eurostat_totals[[#This Row],[energy carrier EUCalc]],$AE$11:$BI$24,COLUMN()-COLUMN($AD$29),FALSE)*eurostat_totals[[#This Row],[2020 1]]</f>
        <v>231.3462902213501</v>
      </c>
      <c r="AK358" s="120">
        <f ca="1">VLOOKUP(eurostat_totals[[#This Row],[energy carrier EUCalc]],$AE$11:$BI$24,COLUMN()-COLUMN($AD$29),FALSE)*eurostat_totals[[#This Row],[2020 1]]</f>
        <v>231.3462902213501</v>
      </c>
      <c r="AL358" s="120">
        <f ca="1">VLOOKUP(eurostat_totals[[#This Row],[energy carrier EUCalc]],$AE$11:$BI$24,COLUMN()-COLUMN($AD$29),FALSE)*eurostat_totals[[#This Row],[2020 1]]</f>
        <v>231.3462902213501</v>
      </c>
      <c r="AM358" s="120">
        <f ca="1">VLOOKUP(eurostat_totals[[#This Row],[energy carrier EUCalc]],$AE$11:$BI$24,COLUMN()-COLUMN($AD$29),FALSE)*eurostat_totals[[#This Row],[2020 1]]</f>
        <v>231.3462902213501</v>
      </c>
      <c r="AN358" s="120">
        <f ca="1">VLOOKUP(eurostat_totals[[#This Row],[energy carrier EUCalc]],$AE$11:$BI$24,COLUMN()-COLUMN($AD$29),FALSE)*eurostat_totals[[#This Row],[2020 1]]</f>
        <v>231.3462902213501</v>
      </c>
      <c r="AO358" s="120">
        <f ca="1">VLOOKUP(eurostat_totals[[#This Row],[energy carrier EUCalc]],$AE$11:$BI$24,COLUMN()-COLUMN($AD$29),FALSE)*eurostat_totals[[#This Row],[2020 1]]</f>
        <v>238.69061689504372</v>
      </c>
      <c r="AP358" s="120">
        <f ca="1">VLOOKUP(eurostat_totals[[#This Row],[energy carrier EUCalc]],$AE$11:$BI$24,COLUMN()-COLUMN($AD$29),FALSE)*eurostat_totals[[#This Row],[2020 1]]</f>
        <v>238.69061689504372</v>
      </c>
      <c r="AQ358" s="120">
        <f ca="1">VLOOKUP(eurostat_totals[[#This Row],[energy carrier EUCalc]],$AE$11:$BI$24,COLUMN()-COLUMN($AD$29),FALSE)*eurostat_totals[[#This Row],[2020 1]]</f>
        <v>238.69061689504372</v>
      </c>
      <c r="AR358" s="117">
        <f ca="1">VLOOKUP(eurostat_totals[[#This Row],[energy carrier EUCalc]],$AE$11:$BI$24,COLUMN()-COLUMN($AD$29),FALSE)*eurostat_totals[[#This Row],[2020 1]]</f>
        <v>238.69061689504372</v>
      </c>
      <c r="AS358" s="117">
        <f ca="1">VLOOKUP(eurostat_totals[[#This Row],[energy carrier EUCalc]],$AE$11:$BI$24,COLUMN()-COLUMN($AD$29),FALSE)*eurostat_totals[[#This Row],[2020 1]]</f>
        <v>238.69061689504372</v>
      </c>
      <c r="AT358" s="117">
        <f ca="1">VLOOKUP(eurostat_totals[[#This Row],[energy carrier EUCalc]],$AE$11:$BI$24,COLUMN()-COLUMN($AD$29),FALSE)*eurostat_totals[[#This Row],[2020 1]]</f>
        <v>238.69061689504372</v>
      </c>
      <c r="AU358" s="117">
        <f ca="1">VLOOKUP(eurostat_totals[[#This Row],[energy carrier EUCalc]],$AE$11:$BI$24,COLUMN()-COLUMN($AD$29),FALSE)*eurostat_totals[[#This Row],[2020 1]]</f>
        <v>238.69061689504372</v>
      </c>
      <c r="AV358" s="117">
        <f ca="1">VLOOKUP(eurostat_totals[[#This Row],[energy carrier EUCalc]],$AE$11:$BI$24,COLUMN()-COLUMN($AD$29),FALSE)*eurostat_totals[[#This Row],[2020 1]]</f>
        <v>211.1493918686925</v>
      </c>
      <c r="AW358" s="117">
        <f ca="1">VLOOKUP(eurostat_totals[[#This Row],[energy carrier EUCalc]],$AE$11:$BI$24,COLUMN()-COLUMN($AD$29),FALSE)*eurostat_totals[[#This Row],[2020 1]]</f>
        <v>211.1493918686925</v>
      </c>
      <c r="AX358" s="117">
        <f ca="1">VLOOKUP(eurostat_totals[[#This Row],[energy carrier EUCalc]],$AE$11:$BI$24,COLUMN()-COLUMN($AD$29),FALSE)*eurostat_totals[[#This Row],[2020 1]]</f>
        <v>211.1493918686925</v>
      </c>
      <c r="AY358" s="117">
        <f ca="1">VLOOKUP(eurostat_totals[[#This Row],[energy carrier EUCalc]],$AE$11:$BI$24,COLUMN()-COLUMN($AD$29),FALSE)*eurostat_totals[[#This Row],[2020 1]]</f>
        <v>211.1493918686925</v>
      </c>
      <c r="AZ358" s="117">
        <f ca="1">VLOOKUP(eurostat_totals[[#This Row],[energy carrier EUCalc]],$AE$11:$BI$24,COLUMN()-COLUMN($AD$29),FALSE)*eurostat_totals[[#This Row],[2020 1]]</f>
        <v>211.1493918686925</v>
      </c>
      <c r="BA358" s="117">
        <f ca="1">VLOOKUP(eurostat_totals[[#This Row],[energy carrier EUCalc]],$AE$11:$BI$24,COLUMN()-COLUMN($AD$29),FALSE)*eurostat_totals[[#This Row],[2020 1]]</f>
        <v>211.1493918686925</v>
      </c>
      <c r="BB358" s="117">
        <f ca="1">VLOOKUP(eurostat_totals[[#This Row],[energy carrier EUCalc]],$AE$11:$BI$24,COLUMN()-COLUMN($AD$29),FALSE)*eurostat_totals[[#This Row],[2020 1]]</f>
        <v>211.1493918686925</v>
      </c>
      <c r="BC358" s="117">
        <f ca="1">VLOOKUP(eurostat_totals[[#This Row],[energy carrier EUCalc]],$AE$11:$BI$24,COLUMN()-COLUMN($AD$29),FALSE)*eurostat_totals[[#This Row],[2020 1]]</f>
        <v>156.98498265020186</v>
      </c>
      <c r="BD358" s="117">
        <f ca="1">VLOOKUP(eurostat_totals[[#This Row],[energy carrier EUCalc]],$AE$11:$BI$24,COLUMN()-COLUMN($AD$29),FALSE)*eurostat_totals[[#This Row],[2020 1]]</f>
        <v>156.98498265020186</v>
      </c>
      <c r="BE358" s="117">
        <f ca="1">VLOOKUP(eurostat_totals[[#This Row],[energy carrier EUCalc]],$AE$11:$BI$24,COLUMN()-COLUMN($AD$29),FALSE)*eurostat_totals[[#This Row],[2020 1]]</f>
        <v>156.98498265020186</v>
      </c>
      <c r="BF358" s="117">
        <f ca="1">VLOOKUP(eurostat_totals[[#This Row],[energy carrier EUCalc]],$AE$11:$BI$24,COLUMN()-COLUMN($AD$29),FALSE)*eurostat_totals[[#This Row],[2020 1]]</f>
        <v>156.98498265020186</v>
      </c>
      <c r="BG358" s="117">
        <f ca="1">VLOOKUP(eurostat_totals[[#This Row],[energy carrier EUCalc]],$AE$11:$BI$24,COLUMN()-COLUMN($AD$29),FALSE)*eurostat_totals[[#This Row],[2020 1]]</f>
        <v>156.98498265020186</v>
      </c>
      <c r="BH358" s="117">
        <f ca="1">VLOOKUP(eurostat_totals[[#This Row],[energy carrier EUCalc]],$AE$11:$BI$24,COLUMN()-COLUMN($AD$29),FALSE)*eurostat_totals[[#This Row],[2020 1]]</f>
        <v>156.98498265020186</v>
      </c>
      <c r="BI358" s="117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117" t="str">
        <f t="shared" si="137"/>
        <v>solid-bioMalta</v>
      </c>
      <c r="B359" s="6" t="s">
        <v>77</v>
      </c>
      <c r="C359" t="s">
        <v>29</v>
      </c>
      <c r="D359" s="120">
        <v>0</v>
      </c>
      <c r="E359" s="120">
        <v>0</v>
      </c>
      <c r="F359" s="120">
        <v>0</v>
      </c>
      <c r="G359" s="120">
        <v>0</v>
      </c>
      <c r="H359" s="120">
        <v>0</v>
      </c>
      <c r="I359" s="120">
        <v>0</v>
      </c>
      <c r="J359" s="120">
        <v>0</v>
      </c>
      <c r="K359" s="120">
        <v>0</v>
      </c>
      <c r="L359" s="120">
        <v>0</v>
      </c>
      <c r="M359" s="120">
        <v>0</v>
      </c>
      <c r="N359" s="120">
        <v>0</v>
      </c>
      <c r="O359" s="120">
        <v>0</v>
      </c>
      <c r="P359" s="120">
        <v>0</v>
      </c>
      <c r="Q359" s="120">
        <v>0</v>
      </c>
      <c r="R359" s="120">
        <v>0</v>
      </c>
      <c r="S359" s="120">
        <v>0</v>
      </c>
      <c r="T359" s="120">
        <v>0</v>
      </c>
      <c r="U359" s="120">
        <v>0</v>
      </c>
      <c r="V359" s="120">
        <v>0</v>
      </c>
      <c r="W359" s="120">
        <v>0</v>
      </c>
      <c r="X359" s="120">
        <v>8.6062000000000012</v>
      </c>
      <c r="Y359" s="120">
        <v>8.3387100000000007</v>
      </c>
      <c r="Z359" s="120">
        <v>11.10665</v>
      </c>
      <c r="AA359" s="120">
        <v>10.001800000000001</v>
      </c>
      <c r="AB359" s="120">
        <v>12.50225</v>
      </c>
      <c r="AC359" s="120">
        <v>13.32798</v>
      </c>
      <c r="AD359" s="120">
        <v>12.781370000000001</v>
      </c>
      <c r="AE359" s="120">
        <v>15.747020000000003</v>
      </c>
      <c r="AF359" s="120">
        <f t="shared" si="134"/>
        <v>16.675094000000001</v>
      </c>
      <c r="AG359" s="120">
        <f t="shared" si="135"/>
        <v>18.009752800000001</v>
      </c>
      <c r="AH359" s="120">
        <f t="shared" si="136"/>
        <v>19.111253360000003</v>
      </c>
      <c r="AI359" s="120">
        <f ca="1">VLOOKUP(eurostat_totals[[#This Row],[energy carrier EUCalc]],$AE$11:$BI$24,COLUMN()-COLUMN($AD$29),FALSE)*eurostat_totals[[#This Row],[2020 1]]</f>
        <v>13.377877352000004</v>
      </c>
      <c r="AJ359" s="120">
        <f ca="1">VLOOKUP(eurostat_totals[[#This Row],[energy carrier EUCalc]],$AE$11:$BI$24,COLUMN()-COLUMN($AD$29),FALSE)*eurostat_totals[[#This Row],[2020 1]]</f>
        <v>13.377877352000004</v>
      </c>
      <c r="AK359" s="120">
        <f ca="1">VLOOKUP(eurostat_totals[[#This Row],[energy carrier EUCalc]],$AE$11:$BI$24,COLUMN()-COLUMN($AD$29),FALSE)*eurostat_totals[[#This Row],[2020 1]]</f>
        <v>13.377877352000004</v>
      </c>
      <c r="AL359" s="120">
        <f ca="1">VLOOKUP(eurostat_totals[[#This Row],[energy carrier EUCalc]],$AE$11:$BI$24,COLUMN()-COLUMN($AD$29),FALSE)*eurostat_totals[[#This Row],[2020 1]]</f>
        <v>13.377877352000004</v>
      </c>
      <c r="AM359" s="120">
        <f ca="1">VLOOKUP(eurostat_totals[[#This Row],[energy carrier EUCalc]],$AE$11:$BI$24,COLUMN()-COLUMN($AD$29),FALSE)*eurostat_totals[[#This Row],[2020 1]]</f>
        <v>13.377877352000004</v>
      </c>
      <c r="AN359" s="120">
        <f ca="1">VLOOKUP(eurostat_totals[[#This Row],[energy carrier EUCalc]],$AE$11:$BI$24,COLUMN()-COLUMN($AD$29),FALSE)*eurostat_totals[[#This Row],[2020 1]]</f>
        <v>13.377877352000004</v>
      </c>
      <c r="AO359" s="120">
        <f ca="1">VLOOKUP(eurostat_totals[[#This Row],[energy carrier EUCalc]],$AE$11:$BI$24,COLUMN()-COLUMN($AD$29),FALSE)*eurostat_totals[[#This Row],[2020 1]]</f>
        <v>13.802571871111113</v>
      </c>
      <c r="AP359" s="120">
        <f ca="1">VLOOKUP(eurostat_totals[[#This Row],[energy carrier EUCalc]],$AE$11:$BI$24,COLUMN()-COLUMN($AD$29),FALSE)*eurostat_totals[[#This Row],[2020 1]]</f>
        <v>13.802571871111113</v>
      </c>
      <c r="AQ359" s="120">
        <f ca="1">VLOOKUP(eurostat_totals[[#This Row],[energy carrier EUCalc]],$AE$11:$BI$24,COLUMN()-COLUMN($AD$29),FALSE)*eurostat_totals[[#This Row],[2020 1]]</f>
        <v>13.802571871111113</v>
      </c>
      <c r="AR359" s="117">
        <f ca="1">VLOOKUP(eurostat_totals[[#This Row],[energy carrier EUCalc]],$AE$11:$BI$24,COLUMN()-COLUMN($AD$29),FALSE)*eurostat_totals[[#This Row],[2020 1]]</f>
        <v>13.802571871111113</v>
      </c>
      <c r="AS359" s="117">
        <f ca="1">VLOOKUP(eurostat_totals[[#This Row],[energy carrier EUCalc]],$AE$11:$BI$24,COLUMN()-COLUMN($AD$29),FALSE)*eurostat_totals[[#This Row],[2020 1]]</f>
        <v>13.802571871111113</v>
      </c>
      <c r="AT359" s="117">
        <f ca="1">VLOOKUP(eurostat_totals[[#This Row],[energy carrier EUCalc]],$AE$11:$BI$24,COLUMN()-COLUMN($AD$29),FALSE)*eurostat_totals[[#This Row],[2020 1]]</f>
        <v>13.802571871111113</v>
      </c>
      <c r="AU359" s="117">
        <f ca="1">VLOOKUP(eurostat_totals[[#This Row],[energy carrier EUCalc]],$AE$11:$BI$24,COLUMN()-COLUMN($AD$29),FALSE)*eurostat_totals[[#This Row],[2020 1]]</f>
        <v>13.802571871111113</v>
      </c>
      <c r="AV359" s="117">
        <f ca="1">VLOOKUP(eurostat_totals[[#This Row],[energy carrier EUCalc]],$AE$11:$BI$24,COLUMN()-COLUMN($AD$29),FALSE)*eurostat_totals[[#This Row],[2020 1]]</f>
        <v>12.209967424444445</v>
      </c>
      <c r="AW359" s="117">
        <f ca="1">VLOOKUP(eurostat_totals[[#This Row],[energy carrier EUCalc]],$AE$11:$BI$24,COLUMN()-COLUMN($AD$29),FALSE)*eurostat_totals[[#This Row],[2020 1]]</f>
        <v>12.209967424444445</v>
      </c>
      <c r="AX359" s="117">
        <f ca="1">VLOOKUP(eurostat_totals[[#This Row],[energy carrier EUCalc]],$AE$11:$BI$24,COLUMN()-COLUMN($AD$29),FALSE)*eurostat_totals[[#This Row],[2020 1]]</f>
        <v>12.209967424444445</v>
      </c>
      <c r="AY359" s="117">
        <f ca="1">VLOOKUP(eurostat_totals[[#This Row],[energy carrier EUCalc]],$AE$11:$BI$24,COLUMN()-COLUMN($AD$29),FALSE)*eurostat_totals[[#This Row],[2020 1]]</f>
        <v>12.209967424444445</v>
      </c>
      <c r="AZ359" s="117">
        <f ca="1">VLOOKUP(eurostat_totals[[#This Row],[energy carrier EUCalc]],$AE$11:$BI$24,COLUMN()-COLUMN($AD$29),FALSE)*eurostat_totals[[#This Row],[2020 1]]</f>
        <v>12.209967424444445</v>
      </c>
      <c r="BA359" s="117">
        <f ca="1">VLOOKUP(eurostat_totals[[#This Row],[energy carrier EUCalc]],$AE$11:$BI$24,COLUMN()-COLUMN($AD$29),FALSE)*eurostat_totals[[#This Row],[2020 1]]</f>
        <v>12.209967424444445</v>
      </c>
      <c r="BB359" s="117">
        <f ca="1">VLOOKUP(eurostat_totals[[#This Row],[energy carrier EUCalc]],$AE$11:$BI$24,COLUMN()-COLUMN($AD$29),FALSE)*eurostat_totals[[#This Row],[2020 1]]</f>
        <v>12.209967424444445</v>
      </c>
      <c r="BC359" s="117">
        <f ca="1">VLOOKUP(eurostat_totals[[#This Row],[energy carrier EUCalc]],$AE$11:$BI$24,COLUMN()-COLUMN($AD$29),FALSE)*eurostat_totals[[#This Row],[2020 1]]</f>
        <v>9.0778453460000037</v>
      </c>
      <c r="BD359" s="117">
        <f ca="1">VLOOKUP(eurostat_totals[[#This Row],[energy carrier EUCalc]],$AE$11:$BI$24,COLUMN()-COLUMN($AD$29),FALSE)*eurostat_totals[[#This Row],[2020 1]]</f>
        <v>9.0778453460000037</v>
      </c>
      <c r="BE359" s="117">
        <f ca="1">VLOOKUP(eurostat_totals[[#This Row],[energy carrier EUCalc]],$AE$11:$BI$24,COLUMN()-COLUMN($AD$29),FALSE)*eurostat_totals[[#This Row],[2020 1]]</f>
        <v>9.0778453460000037</v>
      </c>
      <c r="BF359" s="117">
        <f ca="1">VLOOKUP(eurostat_totals[[#This Row],[energy carrier EUCalc]],$AE$11:$BI$24,COLUMN()-COLUMN($AD$29),FALSE)*eurostat_totals[[#This Row],[2020 1]]</f>
        <v>9.0778453460000037</v>
      </c>
      <c r="BG359" s="117">
        <f ca="1">VLOOKUP(eurostat_totals[[#This Row],[energy carrier EUCalc]],$AE$11:$BI$24,COLUMN()-COLUMN($AD$29),FALSE)*eurostat_totals[[#This Row],[2020 1]]</f>
        <v>9.0778453460000037</v>
      </c>
      <c r="BH359" s="117">
        <f ca="1">VLOOKUP(eurostat_totals[[#This Row],[energy carrier EUCalc]],$AE$11:$BI$24,COLUMN()-COLUMN($AD$29),FALSE)*eurostat_totals[[#This Row],[2020 1]]</f>
        <v>9.0778453460000037</v>
      </c>
      <c r="BI359" s="117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117" t="str">
        <f t="shared" si="137"/>
        <v>solid-bioNetherlands</v>
      </c>
      <c r="B360" s="6" t="s">
        <v>77</v>
      </c>
      <c r="C360" t="s">
        <v>8</v>
      </c>
      <c r="D360" s="120">
        <v>3193.2611010936357</v>
      </c>
      <c r="E360" s="120">
        <v>3181.1750309395902</v>
      </c>
      <c r="F360" s="120">
        <v>3196.6391324170254</v>
      </c>
      <c r="G360" s="120">
        <v>3232.1489167775726</v>
      </c>
      <c r="H360" s="120">
        <v>3280.2201230053361</v>
      </c>
      <c r="I360" s="120">
        <v>3336.0183230386988</v>
      </c>
      <c r="J360" s="120">
        <v>3434.8206823147398</v>
      </c>
      <c r="K360" s="120">
        <v>3460.6717244182873</v>
      </c>
      <c r="L360" s="120">
        <v>3479.756590008818</v>
      </c>
      <c r="M360" s="120">
        <v>3490.3862634246352</v>
      </c>
      <c r="N360" s="120">
        <v>3492.3180118760351</v>
      </c>
      <c r="O360" s="120">
        <v>3458.9665005324591</v>
      </c>
      <c r="P360" s="120">
        <v>3382.021167576891</v>
      </c>
      <c r="Q360" s="120">
        <v>3476.8844556352083</v>
      </c>
      <c r="R360" s="120">
        <v>3627.4173068866739</v>
      </c>
      <c r="S360" s="120">
        <v>3785.2285242358093</v>
      </c>
      <c r="T360" s="120">
        <v>3952.7810580350178</v>
      </c>
      <c r="U360" s="120">
        <v>3842.322109798366</v>
      </c>
      <c r="V360" s="120">
        <v>3940.3845741115915</v>
      </c>
      <c r="W360" s="120">
        <v>3955.5240556274794</v>
      </c>
      <c r="X360" s="120">
        <v>4090.684553894388</v>
      </c>
      <c r="Y360" s="120">
        <v>3908.654301492732</v>
      </c>
      <c r="Z360" s="120">
        <v>4006.9594154970832</v>
      </c>
      <c r="AA360" s="120">
        <v>4155.9922734924839</v>
      </c>
      <c r="AB360" s="120">
        <v>3944.6942840811134</v>
      </c>
      <c r="AC360" s="120">
        <v>4067.8022486960972</v>
      </c>
      <c r="AD360" s="120">
        <v>4154.5730629531308</v>
      </c>
      <c r="AE360" s="120">
        <v>4248.1605397455214</v>
      </c>
      <c r="AF360" s="120">
        <f t="shared" si="134"/>
        <v>4296.4007645952088</v>
      </c>
      <c r="AG360" s="120">
        <f t="shared" si="135"/>
        <v>4324.4824628157539</v>
      </c>
      <c r="AH360" s="120">
        <f t="shared" si="136"/>
        <v>4400.4400985626817</v>
      </c>
      <c r="AI360" s="120">
        <f ca="1">VLOOKUP(eurostat_totals[[#This Row],[energy carrier EUCalc]],$AE$11:$BI$24,COLUMN()-COLUMN($AD$29),FALSE)*eurostat_totals[[#This Row],[2020 1]]</f>
        <v>3080.3080689938774</v>
      </c>
      <c r="AJ360" s="120">
        <f ca="1">VLOOKUP(eurostat_totals[[#This Row],[energy carrier EUCalc]],$AE$11:$BI$24,COLUMN()-COLUMN($AD$29),FALSE)*eurostat_totals[[#This Row],[2020 1]]</f>
        <v>3080.3080689938774</v>
      </c>
      <c r="AK360" s="120">
        <f ca="1">VLOOKUP(eurostat_totals[[#This Row],[energy carrier EUCalc]],$AE$11:$BI$24,COLUMN()-COLUMN($AD$29),FALSE)*eurostat_totals[[#This Row],[2020 1]]</f>
        <v>3080.3080689938774</v>
      </c>
      <c r="AL360" s="120">
        <f ca="1">VLOOKUP(eurostat_totals[[#This Row],[energy carrier EUCalc]],$AE$11:$BI$24,COLUMN()-COLUMN($AD$29),FALSE)*eurostat_totals[[#This Row],[2020 1]]</f>
        <v>3080.3080689938774</v>
      </c>
      <c r="AM360" s="120">
        <f ca="1">VLOOKUP(eurostat_totals[[#This Row],[energy carrier EUCalc]],$AE$11:$BI$24,COLUMN()-COLUMN($AD$29),FALSE)*eurostat_totals[[#This Row],[2020 1]]</f>
        <v>3080.3080689938774</v>
      </c>
      <c r="AN360" s="120">
        <f ca="1">VLOOKUP(eurostat_totals[[#This Row],[energy carrier EUCalc]],$AE$11:$BI$24,COLUMN()-COLUMN($AD$29),FALSE)*eurostat_totals[[#This Row],[2020 1]]</f>
        <v>3080.3080689938774</v>
      </c>
      <c r="AO360" s="120">
        <f ca="1">VLOOKUP(eurostat_totals[[#This Row],[energy carrier EUCalc]],$AE$11:$BI$24,COLUMN()-COLUMN($AD$29),FALSE)*eurostat_totals[[#This Row],[2020 1]]</f>
        <v>3178.0956267397146</v>
      </c>
      <c r="AP360" s="120">
        <f ca="1">VLOOKUP(eurostat_totals[[#This Row],[energy carrier EUCalc]],$AE$11:$BI$24,COLUMN()-COLUMN($AD$29),FALSE)*eurostat_totals[[#This Row],[2020 1]]</f>
        <v>3178.0956267397146</v>
      </c>
      <c r="AQ360" s="120">
        <f ca="1">VLOOKUP(eurostat_totals[[#This Row],[energy carrier EUCalc]],$AE$11:$BI$24,COLUMN()-COLUMN($AD$29),FALSE)*eurostat_totals[[#This Row],[2020 1]]</f>
        <v>3178.0956267397146</v>
      </c>
      <c r="AR360" s="117">
        <f ca="1">VLOOKUP(eurostat_totals[[#This Row],[energy carrier EUCalc]],$AE$11:$BI$24,COLUMN()-COLUMN($AD$29),FALSE)*eurostat_totals[[#This Row],[2020 1]]</f>
        <v>3178.0956267397146</v>
      </c>
      <c r="AS360" s="117">
        <f ca="1">VLOOKUP(eurostat_totals[[#This Row],[energy carrier EUCalc]],$AE$11:$BI$24,COLUMN()-COLUMN($AD$29),FALSE)*eurostat_totals[[#This Row],[2020 1]]</f>
        <v>3178.0956267397146</v>
      </c>
      <c r="AT360" s="117">
        <f ca="1">VLOOKUP(eurostat_totals[[#This Row],[energy carrier EUCalc]],$AE$11:$BI$24,COLUMN()-COLUMN($AD$29),FALSE)*eurostat_totals[[#This Row],[2020 1]]</f>
        <v>3178.0956267397146</v>
      </c>
      <c r="AU360" s="117">
        <f ca="1">VLOOKUP(eurostat_totals[[#This Row],[energy carrier EUCalc]],$AE$11:$BI$24,COLUMN()-COLUMN($AD$29),FALSE)*eurostat_totals[[#This Row],[2020 1]]</f>
        <v>3178.0956267397146</v>
      </c>
      <c r="AV360" s="117">
        <f ca="1">VLOOKUP(eurostat_totals[[#This Row],[energy carrier EUCalc]],$AE$11:$BI$24,COLUMN()-COLUMN($AD$29),FALSE)*eurostat_totals[[#This Row],[2020 1]]</f>
        <v>2811.3922851928241</v>
      </c>
      <c r="AW360" s="117">
        <f ca="1">VLOOKUP(eurostat_totals[[#This Row],[energy carrier EUCalc]],$AE$11:$BI$24,COLUMN()-COLUMN($AD$29),FALSE)*eurostat_totals[[#This Row],[2020 1]]</f>
        <v>2811.3922851928241</v>
      </c>
      <c r="AX360" s="117">
        <f ca="1">VLOOKUP(eurostat_totals[[#This Row],[energy carrier EUCalc]],$AE$11:$BI$24,COLUMN()-COLUMN($AD$29),FALSE)*eurostat_totals[[#This Row],[2020 1]]</f>
        <v>2811.3922851928241</v>
      </c>
      <c r="AY360" s="117">
        <f ca="1">VLOOKUP(eurostat_totals[[#This Row],[energy carrier EUCalc]],$AE$11:$BI$24,COLUMN()-COLUMN($AD$29),FALSE)*eurostat_totals[[#This Row],[2020 1]]</f>
        <v>2811.3922851928241</v>
      </c>
      <c r="AZ360" s="117">
        <f ca="1">VLOOKUP(eurostat_totals[[#This Row],[energy carrier EUCalc]],$AE$11:$BI$24,COLUMN()-COLUMN($AD$29),FALSE)*eurostat_totals[[#This Row],[2020 1]]</f>
        <v>2811.3922851928241</v>
      </c>
      <c r="BA360" s="117">
        <f ca="1">VLOOKUP(eurostat_totals[[#This Row],[energy carrier EUCalc]],$AE$11:$BI$24,COLUMN()-COLUMN($AD$29),FALSE)*eurostat_totals[[#This Row],[2020 1]]</f>
        <v>2811.3922851928241</v>
      </c>
      <c r="BB360" s="117">
        <f ca="1">VLOOKUP(eurostat_totals[[#This Row],[energy carrier EUCalc]],$AE$11:$BI$24,COLUMN()-COLUMN($AD$29),FALSE)*eurostat_totals[[#This Row],[2020 1]]</f>
        <v>2811.3922851928241</v>
      </c>
      <c r="BC360" s="117">
        <f ca="1">VLOOKUP(eurostat_totals[[#This Row],[energy carrier EUCalc]],$AE$11:$BI$24,COLUMN()-COLUMN($AD$29),FALSE)*eurostat_totals[[#This Row],[2020 1]]</f>
        <v>2090.2090468172742</v>
      </c>
      <c r="BD360" s="117">
        <f ca="1">VLOOKUP(eurostat_totals[[#This Row],[energy carrier EUCalc]],$AE$11:$BI$24,COLUMN()-COLUMN($AD$29),FALSE)*eurostat_totals[[#This Row],[2020 1]]</f>
        <v>2090.2090468172742</v>
      </c>
      <c r="BE360" s="117">
        <f ca="1">VLOOKUP(eurostat_totals[[#This Row],[energy carrier EUCalc]],$AE$11:$BI$24,COLUMN()-COLUMN($AD$29),FALSE)*eurostat_totals[[#This Row],[2020 1]]</f>
        <v>2090.2090468172742</v>
      </c>
      <c r="BF360" s="117">
        <f ca="1">VLOOKUP(eurostat_totals[[#This Row],[energy carrier EUCalc]],$AE$11:$BI$24,COLUMN()-COLUMN($AD$29),FALSE)*eurostat_totals[[#This Row],[2020 1]]</f>
        <v>2090.2090468172742</v>
      </c>
      <c r="BG360" s="117">
        <f ca="1">VLOOKUP(eurostat_totals[[#This Row],[energy carrier EUCalc]],$AE$11:$BI$24,COLUMN()-COLUMN($AD$29),FALSE)*eurostat_totals[[#This Row],[2020 1]]</f>
        <v>2090.2090468172742</v>
      </c>
      <c r="BH360" s="117">
        <f ca="1">VLOOKUP(eurostat_totals[[#This Row],[energy carrier EUCalc]],$AE$11:$BI$24,COLUMN()-COLUMN($AD$29),FALSE)*eurostat_totals[[#This Row],[2020 1]]</f>
        <v>2090.2090468172742</v>
      </c>
      <c r="BI360" s="117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117" t="str">
        <f t="shared" si="137"/>
        <v>solid-bioNorway</v>
      </c>
      <c r="B361" s="6" t="s">
        <v>77</v>
      </c>
      <c r="C361" t="s">
        <v>73</v>
      </c>
      <c r="D361" s="120">
        <v>6005.5575500000004</v>
      </c>
      <c r="E361" s="120">
        <v>5356.9408199999998</v>
      </c>
      <c r="F361" s="120">
        <v>5393.3310900000006</v>
      </c>
      <c r="G361" s="120">
        <v>6070.2785000000013</v>
      </c>
      <c r="H361" s="120">
        <v>6701.1129600000004</v>
      </c>
      <c r="I361" s="120">
        <v>6444.7179800000004</v>
      </c>
      <c r="J361" s="120">
        <v>6344.7232400000003</v>
      </c>
      <c r="K361" s="120">
        <v>6606.9448500000008</v>
      </c>
      <c r="L361" s="120">
        <v>7019.7168099999999</v>
      </c>
      <c r="M361" s="120">
        <v>6600.0017400000006</v>
      </c>
      <c r="N361" s="120">
        <v>6689.7271899999996</v>
      </c>
      <c r="O361" s="120">
        <v>6905.5567300000002</v>
      </c>
      <c r="P361" s="120">
        <v>7878.0573300000005</v>
      </c>
      <c r="Q361" s="120">
        <v>7826.9434799999999</v>
      </c>
      <c r="R361" s="120">
        <v>7358.6150100000004</v>
      </c>
      <c r="S361" s="120">
        <v>7874.1612800000012</v>
      </c>
      <c r="T361" s="120">
        <v>7375.8390399999998</v>
      </c>
      <c r="U361" s="120">
        <v>6763.3334600000007</v>
      </c>
      <c r="V361" s="120">
        <v>7039.999530000001</v>
      </c>
      <c r="W361" s="120">
        <v>7413.8924000000006</v>
      </c>
      <c r="X361" s="120">
        <v>8360.5511400000014</v>
      </c>
      <c r="Y361" s="120">
        <v>7368.3376900000003</v>
      </c>
      <c r="Z361" s="120">
        <v>7656.3895300000004</v>
      </c>
      <c r="AA361" s="120">
        <v>6144.1638900000007</v>
      </c>
      <c r="AB361" s="120">
        <v>5301.9425500000007</v>
      </c>
      <c r="AC361" s="120">
        <v>5652.5056400000003</v>
      </c>
      <c r="AD361" s="120">
        <v>5692.7803300000005</v>
      </c>
      <c r="AE361" s="120">
        <v>5830.5609400000003</v>
      </c>
      <c r="AF361" s="120">
        <f t="shared" si="134"/>
        <v>5465.3952220000001</v>
      </c>
      <c r="AG361" s="120">
        <f t="shared" si="135"/>
        <v>5329.6414883999996</v>
      </c>
      <c r="AH361" s="120">
        <f t="shared" si="136"/>
        <v>5335.1812760799994</v>
      </c>
      <c r="AI361" s="120">
        <f ca="1">VLOOKUP(eurostat_totals[[#This Row],[energy carrier EUCalc]],$AE$11:$BI$24,COLUMN()-COLUMN($AD$29),FALSE)*eurostat_totals[[#This Row],[2020 1]]</f>
        <v>3734.6268932560001</v>
      </c>
      <c r="AJ361" s="120">
        <f ca="1">VLOOKUP(eurostat_totals[[#This Row],[energy carrier EUCalc]],$AE$11:$BI$24,COLUMN()-COLUMN($AD$29),FALSE)*eurostat_totals[[#This Row],[2020 1]]</f>
        <v>3734.6268932560001</v>
      </c>
      <c r="AK361" s="120">
        <f ca="1">VLOOKUP(eurostat_totals[[#This Row],[energy carrier EUCalc]],$AE$11:$BI$24,COLUMN()-COLUMN($AD$29),FALSE)*eurostat_totals[[#This Row],[2020 1]]</f>
        <v>3734.6268932560001</v>
      </c>
      <c r="AL361" s="120">
        <f ca="1">VLOOKUP(eurostat_totals[[#This Row],[energy carrier EUCalc]],$AE$11:$BI$24,COLUMN()-COLUMN($AD$29),FALSE)*eurostat_totals[[#This Row],[2020 1]]</f>
        <v>3734.6268932560001</v>
      </c>
      <c r="AM361" s="120">
        <f ca="1">VLOOKUP(eurostat_totals[[#This Row],[energy carrier EUCalc]],$AE$11:$BI$24,COLUMN()-COLUMN($AD$29),FALSE)*eurostat_totals[[#This Row],[2020 1]]</f>
        <v>3734.6268932560001</v>
      </c>
      <c r="AN361" s="120">
        <f ca="1">VLOOKUP(eurostat_totals[[#This Row],[energy carrier EUCalc]],$AE$11:$BI$24,COLUMN()-COLUMN($AD$29),FALSE)*eurostat_totals[[#This Row],[2020 1]]</f>
        <v>3734.6268932560001</v>
      </c>
      <c r="AO361" s="120">
        <f ca="1">VLOOKUP(eurostat_totals[[#This Row],[energy carrier EUCalc]],$AE$11:$BI$24,COLUMN()-COLUMN($AD$29),FALSE)*eurostat_totals[[#This Row],[2020 1]]</f>
        <v>3853.1864771688884</v>
      </c>
      <c r="AP361" s="120">
        <f ca="1">VLOOKUP(eurostat_totals[[#This Row],[energy carrier EUCalc]],$AE$11:$BI$24,COLUMN()-COLUMN($AD$29),FALSE)*eurostat_totals[[#This Row],[2020 1]]</f>
        <v>3853.1864771688884</v>
      </c>
      <c r="AQ361" s="120">
        <f ca="1">VLOOKUP(eurostat_totals[[#This Row],[energy carrier EUCalc]],$AE$11:$BI$24,COLUMN()-COLUMN($AD$29),FALSE)*eurostat_totals[[#This Row],[2020 1]]</f>
        <v>3853.1864771688884</v>
      </c>
      <c r="AR361" s="117">
        <f ca="1">VLOOKUP(eurostat_totals[[#This Row],[energy carrier EUCalc]],$AE$11:$BI$24,COLUMN()-COLUMN($AD$29),FALSE)*eurostat_totals[[#This Row],[2020 1]]</f>
        <v>3853.1864771688884</v>
      </c>
      <c r="AS361" s="117">
        <f ca="1">VLOOKUP(eurostat_totals[[#This Row],[energy carrier EUCalc]],$AE$11:$BI$24,COLUMN()-COLUMN($AD$29),FALSE)*eurostat_totals[[#This Row],[2020 1]]</f>
        <v>3853.1864771688884</v>
      </c>
      <c r="AT361" s="117">
        <f ca="1">VLOOKUP(eurostat_totals[[#This Row],[energy carrier EUCalc]],$AE$11:$BI$24,COLUMN()-COLUMN($AD$29),FALSE)*eurostat_totals[[#This Row],[2020 1]]</f>
        <v>3853.1864771688884</v>
      </c>
      <c r="AU361" s="117">
        <f ca="1">VLOOKUP(eurostat_totals[[#This Row],[energy carrier EUCalc]],$AE$11:$BI$24,COLUMN()-COLUMN($AD$29),FALSE)*eurostat_totals[[#This Row],[2020 1]]</f>
        <v>3853.1864771688884</v>
      </c>
      <c r="AV361" s="117">
        <f ca="1">VLOOKUP(eurostat_totals[[#This Row],[energy carrier EUCalc]],$AE$11:$BI$24,COLUMN()-COLUMN($AD$29),FALSE)*eurostat_totals[[#This Row],[2020 1]]</f>
        <v>3408.588037495555</v>
      </c>
      <c r="AW361" s="117">
        <f ca="1">VLOOKUP(eurostat_totals[[#This Row],[energy carrier EUCalc]],$AE$11:$BI$24,COLUMN()-COLUMN($AD$29),FALSE)*eurostat_totals[[#This Row],[2020 1]]</f>
        <v>3408.588037495555</v>
      </c>
      <c r="AX361" s="117">
        <f ca="1">VLOOKUP(eurostat_totals[[#This Row],[energy carrier EUCalc]],$AE$11:$BI$24,COLUMN()-COLUMN($AD$29),FALSE)*eurostat_totals[[#This Row],[2020 1]]</f>
        <v>3408.588037495555</v>
      </c>
      <c r="AY361" s="117">
        <f ca="1">VLOOKUP(eurostat_totals[[#This Row],[energy carrier EUCalc]],$AE$11:$BI$24,COLUMN()-COLUMN($AD$29),FALSE)*eurostat_totals[[#This Row],[2020 1]]</f>
        <v>3408.588037495555</v>
      </c>
      <c r="AZ361" s="117">
        <f ca="1">VLOOKUP(eurostat_totals[[#This Row],[energy carrier EUCalc]],$AE$11:$BI$24,COLUMN()-COLUMN($AD$29),FALSE)*eurostat_totals[[#This Row],[2020 1]]</f>
        <v>3408.588037495555</v>
      </c>
      <c r="BA361" s="117">
        <f ca="1">VLOOKUP(eurostat_totals[[#This Row],[energy carrier EUCalc]],$AE$11:$BI$24,COLUMN()-COLUMN($AD$29),FALSE)*eurostat_totals[[#This Row],[2020 1]]</f>
        <v>3408.588037495555</v>
      </c>
      <c r="BB361" s="117">
        <f ca="1">VLOOKUP(eurostat_totals[[#This Row],[energy carrier EUCalc]],$AE$11:$BI$24,COLUMN()-COLUMN($AD$29),FALSE)*eurostat_totals[[#This Row],[2020 1]]</f>
        <v>3408.588037495555</v>
      </c>
      <c r="BC361" s="117">
        <f ca="1">VLOOKUP(eurostat_totals[[#This Row],[energy carrier EUCalc]],$AE$11:$BI$24,COLUMN()-COLUMN($AD$29),FALSE)*eurostat_totals[[#This Row],[2020 1]]</f>
        <v>2534.2111061380001</v>
      </c>
      <c r="BD361" s="117">
        <f ca="1">VLOOKUP(eurostat_totals[[#This Row],[energy carrier EUCalc]],$AE$11:$BI$24,COLUMN()-COLUMN($AD$29),FALSE)*eurostat_totals[[#This Row],[2020 1]]</f>
        <v>2534.2111061380001</v>
      </c>
      <c r="BE361" s="117">
        <f ca="1">VLOOKUP(eurostat_totals[[#This Row],[energy carrier EUCalc]],$AE$11:$BI$24,COLUMN()-COLUMN($AD$29),FALSE)*eurostat_totals[[#This Row],[2020 1]]</f>
        <v>2534.2111061380001</v>
      </c>
      <c r="BF361" s="117">
        <f ca="1">VLOOKUP(eurostat_totals[[#This Row],[energy carrier EUCalc]],$AE$11:$BI$24,COLUMN()-COLUMN($AD$29),FALSE)*eurostat_totals[[#This Row],[2020 1]]</f>
        <v>2534.2111061380001</v>
      </c>
      <c r="BG361" s="117">
        <f ca="1">VLOOKUP(eurostat_totals[[#This Row],[energy carrier EUCalc]],$AE$11:$BI$24,COLUMN()-COLUMN($AD$29),FALSE)*eurostat_totals[[#This Row],[2020 1]]</f>
        <v>2534.2111061380001</v>
      </c>
      <c r="BH361" s="117">
        <f ca="1">VLOOKUP(eurostat_totals[[#This Row],[energy carrier EUCalc]],$AE$11:$BI$24,COLUMN()-COLUMN($AD$29),FALSE)*eurostat_totals[[#This Row],[2020 1]]</f>
        <v>2534.2111061380001</v>
      </c>
      <c r="BI361" s="117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117" t="str">
        <f t="shared" si="137"/>
        <v>solid-bioPoland</v>
      </c>
      <c r="B362" s="6" t="s">
        <v>77</v>
      </c>
      <c r="C362" t="s">
        <v>6</v>
      </c>
      <c r="D362" s="120">
        <v>0</v>
      </c>
      <c r="E362" s="120">
        <v>0</v>
      </c>
      <c r="F362" s="120">
        <v>0</v>
      </c>
      <c r="G362" s="120">
        <v>24792.046562298547</v>
      </c>
      <c r="H362" s="120">
        <v>24491.498568312505</v>
      </c>
      <c r="I362" s="120">
        <v>24558.155358194657</v>
      </c>
      <c r="J362" s="120">
        <v>23622.610126556487</v>
      </c>
      <c r="K362" s="120">
        <v>23388.718922452594</v>
      </c>
      <c r="L362" s="120">
        <v>23552.437869130968</v>
      </c>
      <c r="M362" s="120">
        <v>22219.28248671053</v>
      </c>
      <c r="N362" s="120">
        <v>22219.28248671053</v>
      </c>
      <c r="O362" s="120">
        <v>24791.758671843712</v>
      </c>
      <c r="P362" s="120">
        <v>24397.66923398857</v>
      </c>
      <c r="Q362" s="120">
        <v>23806.226682616139</v>
      </c>
      <c r="R362" s="120">
        <v>23688.266017056769</v>
      </c>
      <c r="S362" s="120">
        <v>23167.530554528712</v>
      </c>
      <c r="T362" s="120">
        <v>24216.940623169721</v>
      </c>
      <c r="U362" s="120">
        <v>23354.970027331743</v>
      </c>
      <c r="V362" s="120">
        <v>23443.787884833302</v>
      </c>
      <c r="W362" s="120">
        <v>23442.273212913267</v>
      </c>
      <c r="X362" s="120">
        <v>26361.661461752559</v>
      </c>
      <c r="Y362" s="120">
        <v>26262.527531382082</v>
      </c>
      <c r="Z362" s="120">
        <v>26789.198457098933</v>
      </c>
      <c r="AA362" s="120">
        <v>26673.972295368636</v>
      </c>
      <c r="AB362" s="120">
        <v>23605.070964127492</v>
      </c>
      <c r="AC362" s="120">
        <v>24262.970576674175</v>
      </c>
      <c r="AD362" s="120">
        <v>24943.438110327228</v>
      </c>
      <c r="AE362" s="120">
        <v>24560.680394211351</v>
      </c>
      <c r="AF362" s="120">
        <f t="shared" si="134"/>
        <v>24114.976781633835</v>
      </c>
      <c r="AG362" s="120">
        <f t="shared" si="135"/>
        <v>23603.177678886874</v>
      </c>
      <c r="AH362" s="120">
        <f t="shared" si="136"/>
        <v>23602.799021838749</v>
      </c>
      <c r="AI362" s="120">
        <f ca="1">VLOOKUP(eurostat_totals[[#This Row],[energy carrier EUCalc]],$AE$11:$BI$24,COLUMN()-COLUMN($AD$29),FALSE)*eurostat_totals[[#This Row],[2020 1]]</f>
        <v>16521.959315287128</v>
      </c>
      <c r="AJ362" s="120">
        <f ca="1">VLOOKUP(eurostat_totals[[#This Row],[energy carrier EUCalc]],$AE$11:$BI$24,COLUMN()-COLUMN($AD$29),FALSE)*eurostat_totals[[#This Row],[2020 1]]</f>
        <v>16521.959315287128</v>
      </c>
      <c r="AK362" s="120">
        <f ca="1">VLOOKUP(eurostat_totals[[#This Row],[energy carrier EUCalc]],$AE$11:$BI$24,COLUMN()-COLUMN($AD$29),FALSE)*eurostat_totals[[#This Row],[2020 1]]</f>
        <v>16521.959315287128</v>
      </c>
      <c r="AL362" s="120">
        <f ca="1">VLOOKUP(eurostat_totals[[#This Row],[energy carrier EUCalc]],$AE$11:$BI$24,COLUMN()-COLUMN($AD$29),FALSE)*eurostat_totals[[#This Row],[2020 1]]</f>
        <v>16521.959315287128</v>
      </c>
      <c r="AM362" s="120">
        <f ca="1">VLOOKUP(eurostat_totals[[#This Row],[energy carrier EUCalc]],$AE$11:$BI$24,COLUMN()-COLUMN($AD$29),FALSE)*eurostat_totals[[#This Row],[2020 1]]</f>
        <v>16521.959315287128</v>
      </c>
      <c r="AN362" s="120">
        <f ca="1">VLOOKUP(eurostat_totals[[#This Row],[energy carrier EUCalc]],$AE$11:$BI$24,COLUMN()-COLUMN($AD$29),FALSE)*eurostat_totals[[#This Row],[2020 1]]</f>
        <v>16521.959315287128</v>
      </c>
      <c r="AO362" s="120">
        <f ca="1">VLOOKUP(eurostat_totals[[#This Row],[energy carrier EUCalc]],$AE$11:$BI$24,COLUMN()-COLUMN($AD$29),FALSE)*eurostat_totals[[#This Row],[2020 1]]</f>
        <v>17046.465960216876</v>
      </c>
      <c r="AP362" s="120">
        <f ca="1">VLOOKUP(eurostat_totals[[#This Row],[energy carrier EUCalc]],$AE$11:$BI$24,COLUMN()-COLUMN($AD$29),FALSE)*eurostat_totals[[#This Row],[2020 1]]</f>
        <v>17046.465960216876</v>
      </c>
      <c r="AQ362" s="120">
        <f ca="1">VLOOKUP(eurostat_totals[[#This Row],[energy carrier EUCalc]],$AE$11:$BI$24,COLUMN()-COLUMN($AD$29),FALSE)*eurostat_totals[[#This Row],[2020 1]]</f>
        <v>17046.465960216876</v>
      </c>
      <c r="AR362" s="117">
        <f ca="1">VLOOKUP(eurostat_totals[[#This Row],[energy carrier EUCalc]],$AE$11:$BI$24,COLUMN()-COLUMN($AD$29),FALSE)*eurostat_totals[[#This Row],[2020 1]]</f>
        <v>17046.465960216876</v>
      </c>
      <c r="AS362" s="117">
        <f ca="1">VLOOKUP(eurostat_totals[[#This Row],[energy carrier EUCalc]],$AE$11:$BI$24,COLUMN()-COLUMN($AD$29),FALSE)*eurostat_totals[[#This Row],[2020 1]]</f>
        <v>17046.465960216876</v>
      </c>
      <c r="AT362" s="117">
        <f ca="1">VLOOKUP(eurostat_totals[[#This Row],[energy carrier EUCalc]],$AE$11:$BI$24,COLUMN()-COLUMN($AD$29),FALSE)*eurostat_totals[[#This Row],[2020 1]]</f>
        <v>17046.465960216876</v>
      </c>
      <c r="AU362" s="117">
        <f ca="1">VLOOKUP(eurostat_totals[[#This Row],[energy carrier EUCalc]],$AE$11:$BI$24,COLUMN()-COLUMN($AD$29),FALSE)*eurostat_totals[[#This Row],[2020 1]]</f>
        <v>17046.465960216876</v>
      </c>
      <c r="AV362" s="117">
        <f ca="1">VLOOKUP(eurostat_totals[[#This Row],[energy carrier EUCalc]],$AE$11:$BI$24,COLUMN()-COLUMN($AD$29),FALSE)*eurostat_totals[[#This Row],[2020 1]]</f>
        <v>15079.566041730312</v>
      </c>
      <c r="AW362" s="117">
        <f ca="1">VLOOKUP(eurostat_totals[[#This Row],[energy carrier EUCalc]],$AE$11:$BI$24,COLUMN()-COLUMN($AD$29),FALSE)*eurostat_totals[[#This Row],[2020 1]]</f>
        <v>15079.566041730312</v>
      </c>
      <c r="AX362" s="117">
        <f ca="1">VLOOKUP(eurostat_totals[[#This Row],[energy carrier EUCalc]],$AE$11:$BI$24,COLUMN()-COLUMN($AD$29),FALSE)*eurostat_totals[[#This Row],[2020 1]]</f>
        <v>15079.566041730312</v>
      </c>
      <c r="AY362" s="117">
        <f ca="1">VLOOKUP(eurostat_totals[[#This Row],[energy carrier EUCalc]],$AE$11:$BI$24,COLUMN()-COLUMN($AD$29),FALSE)*eurostat_totals[[#This Row],[2020 1]]</f>
        <v>15079.566041730312</v>
      </c>
      <c r="AZ362" s="117">
        <f ca="1">VLOOKUP(eurostat_totals[[#This Row],[energy carrier EUCalc]],$AE$11:$BI$24,COLUMN()-COLUMN($AD$29),FALSE)*eurostat_totals[[#This Row],[2020 1]]</f>
        <v>15079.566041730312</v>
      </c>
      <c r="BA362" s="117">
        <f ca="1">VLOOKUP(eurostat_totals[[#This Row],[energy carrier EUCalc]],$AE$11:$BI$24,COLUMN()-COLUMN($AD$29),FALSE)*eurostat_totals[[#This Row],[2020 1]]</f>
        <v>15079.566041730312</v>
      </c>
      <c r="BB362" s="117">
        <f ca="1">VLOOKUP(eurostat_totals[[#This Row],[energy carrier EUCalc]],$AE$11:$BI$24,COLUMN()-COLUMN($AD$29),FALSE)*eurostat_totals[[#This Row],[2020 1]]</f>
        <v>15079.566041730312</v>
      </c>
      <c r="BC362" s="117">
        <f ca="1">VLOOKUP(eurostat_totals[[#This Row],[energy carrier EUCalc]],$AE$11:$BI$24,COLUMN()-COLUMN($AD$29),FALSE)*eurostat_totals[[#This Row],[2020 1]]</f>
        <v>11211.329535373408</v>
      </c>
      <c r="BD362" s="117">
        <f ca="1">VLOOKUP(eurostat_totals[[#This Row],[energy carrier EUCalc]],$AE$11:$BI$24,COLUMN()-COLUMN($AD$29),FALSE)*eurostat_totals[[#This Row],[2020 1]]</f>
        <v>11211.329535373408</v>
      </c>
      <c r="BE362" s="117">
        <f ca="1">VLOOKUP(eurostat_totals[[#This Row],[energy carrier EUCalc]],$AE$11:$BI$24,COLUMN()-COLUMN($AD$29),FALSE)*eurostat_totals[[#This Row],[2020 1]]</f>
        <v>11211.329535373408</v>
      </c>
      <c r="BF362" s="117">
        <f ca="1">VLOOKUP(eurostat_totals[[#This Row],[energy carrier EUCalc]],$AE$11:$BI$24,COLUMN()-COLUMN($AD$29),FALSE)*eurostat_totals[[#This Row],[2020 1]]</f>
        <v>11211.329535373408</v>
      </c>
      <c r="BG362" s="117">
        <f ca="1">VLOOKUP(eurostat_totals[[#This Row],[energy carrier EUCalc]],$AE$11:$BI$24,COLUMN()-COLUMN($AD$29),FALSE)*eurostat_totals[[#This Row],[2020 1]]</f>
        <v>11211.329535373408</v>
      </c>
      <c r="BH362" s="117">
        <f ca="1">VLOOKUP(eurostat_totals[[#This Row],[energy carrier EUCalc]],$AE$11:$BI$24,COLUMN()-COLUMN($AD$29),FALSE)*eurostat_totals[[#This Row],[2020 1]]</f>
        <v>11211.329535373408</v>
      </c>
      <c r="BI362" s="117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117" t="str">
        <f t="shared" si="137"/>
        <v>solid-bioPortugal</v>
      </c>
      <c r="B363" s="6" t="s">
        <v>77</v>
      </c>
      <c r="C363" t="s">
        <v>21</v>
      </c>
      <c r="D363" s="120">
        <v>9885.6987439619115</v>
      </c>
      <c r="E363" s="120">
        <v>9885.6987439619115</v>
      </c>
      <c r="F363" s="120">
        <v>9885.6987439619115</v>
      </c>
      <c r="G363" s="120">
        <v>9885.6987439619115</v>
      </c>
      <c r="H363" s="120">
        <v>9885.6987439619115</v>
      </c>
      <c r="I363" s="120">
        <v>9885.6987439619115</v>
      </c>
      <c r="J363" s="120">
        <v>9885.6987439619115</v>
      </c>
      <c r="K363" s="120">
        <v>9885.6987439619115</v>
      </c>
      <c r="L363" s="120">
        <v>9885.6987439619115</v>
      </c>
      <c r="M363" s="120">
        <v>9885.6987439619115</v>
      </c>
      <c r="N363" s="120">
        <v>9885.6987439619115</v>
      </c>
      <c r="O363" s="120">
        <v>9821.7293513433742</v>
      </c>
      <c r="P363" s="120">
        <v>9798.1848837651414</v>
      </c>
      <c r="Q363" s="120">
        <v>9679.746619723941</v>
      </c>
      <c r="R363" s="120">
        <v>9747.8440288349266</v>
      </c>
      <c r="S363" s="120">
        <v>9699.5178179947652</v>
      </c>
      <c r="T363" s="120">
        <v>9566.562686393916</v>
      </c>
      <c r="U363" s="120">
        <v>9377.542779199297</v>
      </c>
      <c r="V363" s="120">
        <v>9132.746104444097</v>
      </c>
      <c r="W363" s="120">
        <v>9174.427650410722</v>
      </c>
      <c r="X363" s="120">
        <v>4611.0516365973272</v>
      </c>
      <c r="Y363" s="120">
        <v>4028.4634952830247</v>
      </c>
      <c r="Z363" s="120">
        <v>4370.1166963631977</v>
      </c>
      <c r="AA363" s="120">
        <v>4597.168565366961</v>
      </c>
      <c r="AB363" s="120">
        <v>4557.1372017556259</v>
      </c>
      <c r="AC363" s="120">
        <v>4644.6974645012606</v>
      </c>
      <c r="AD363" s="120">
        <v>4649.564468455108</v>
      </c>
      <c r="AE363" s="120">
        <v>4651.6268613805514</v>
      </c>
      <c r="AF363" s="120">
        <f t="shared" si="134"/>
        <v>4707.928894384022</v>
      </c>
      <c r="AG363" s="120">
        <f t="shared" si="135"/>
        <v>4730.0809601874344</v>
      </c>
      <c r="AH363" s="120">
        <f t="shared" si="136"/>
        <v>4764.6697118737957</v>
      </c>
      <c r="AI363" s="120">
        <f ca="1">VLOOKUP(eurostat_totals[[#This Row],[energy carrier EUCalc]],$AE$11:$BI$24,COLUMN()-COLUMN($AD$29),FALSE)*eurostat_totals[[#This Row],[2020 1]]</f>
        <v>3335.2687983116571</v>
      </c>
      <c r="AJ363" s="120">
        <f ca="1">VLOOKUP(eurostat_totals[[#This Row],[energy carrier EUCalc]],$AE$11:$BI$24,COLUMN()-COLUMN($AD$29),FALSE)*eurostat_totals[[#This Row],[2020 1]]</f>
        <v>3335.2687983116571</v>
      </c>
      <c r="AK363" s="120">
        <f ca="1">VLOOKUP(eurostat_totals[[#This Row],[energy carrier EUCalc]],$AE$11:$BI$24,COLUMN()-COLUMN($AD$29),FALSE)*eurostat_totals[[#This Row],[2020 1]]</f>
        <v>3335.2687983116571</v>
      </c>
      <c r="AL363" s="120">
        <f ca="1">VLOOKUP(eurostat_totals[[#This Row],[energy carrier EUCalc]],$AE$11:$BI$24,COLUMN()-COLUMN($AD$29),FALSE)*eurostat_totals[[#This Row],[2020 1]]</f>
        <v>3335.2687983116571</v>
      </c>
      <c r="AM363" s="120">
        <f ca="1">VLOOKUP(eurostat_totals[[#This Row],[energy carrier EUCalc]],$AE$11:$BI$24,COLUMN()-COLUMN($AD$29),FALSE)*eurostat_totals[[#This Row],[2020 1]]</f>
        <v>3335.2687983116571</v>
      </c>
      <c r="AN363" s="120">
        <f ca="1">VLOOKUP(eurostat_totals[[#This Row],[energy carrier EUCalc]],$AE$11:$BI$24,COLUMN()-COLUMN($AD$29),FALSE)*eurostat_totals[[#This Row],[2020 1]]</f>
        <v>3335.2687983116571</v>
      </c>
      <c r="AO363" s="120">
        <f ca="1">VLOOKUP(eurostat_totals[[#This Row],[energy carrier EUCalc]],$AE$11:$BI$24,COLUMN()-COLUMN($AD$29),FALSE)*eurostat_totals[[#This Row],[2020 1]]</f>
        <v>3441.1503474644078</v>
      </c>
      <c r="AP363" s="120">
        <f ca="1">VLOOKUP(eurostat_totals[[#This Row],[energy carrier EUCalc]],$AE$11:$BI$24,COLUMN()-COLUMN($AD$29),FALSE)*eurostat_totals[[#This Row],[2020 1]]</f>
        <v>3441.1503474644078</v>
      </c>
      <c r="AQ363" s="120">
        <f ca="1">VLOOKUP(eurostat_totals[[#This Row],[energy carrier EUCalc]],$AE$11:$BI$24,COLUMN()-COLUMN($AD$29),FALSE)*eurostat_totals[[#This Row],[2020 1]]</f>
        <v>3441.1503474644078</v>
      </c>
      <c r="AR363" s="117">
        <f ca="1">VLOOKUP(eurostat_totals[[#This Row],[energy carrier EUCalc]],$AE$11:$BI$24,COLUMN()-COLUMN($AD$29),FALSE)*eurostat_totals[[#This Row],[2020 1]]</f>
        <v>3441.1503474644078</v>
      </c>
      <c r="AS363" s="117">
        <f ca="1">VLOOKUP(eurostat_totals[[#This Row],[energy carrier EUCalc]],$AE$11:$BI$24,COLUMN()-COLUMN($AD$29),FALSE)*eurostat_totals[[#This Row],[2020 1]]</f>
        <v>3441.1503474644078</v>
      </c>
      <c r="AT363" s="117">
        <f ca="1">VLOOKUP(eurostat_totals[[#This Row],[energy carrier EUCalc]],$AE$11:$BI$24,COLUMN()-COLUMN($AD$29),FALSE)*eurostat_totals[[#This Row],[2020 1]]</f>
        <v>3441.1503474644078</v>
      </c>
      <c r="AU363" s="117">
        <f ca="1">VLOOKUP(eurostat_totals[[#This Row],[energy carrier EUCalc]],$AE$11:$BI$24,COLUMN()-COLUMN($AD$29),FALSE)*eurostat_totals[[#This Row],[2020 1]]</f>
        <v>3441.1503474644078</v>
      </c>
      <c r="AV363" s="117">
        <f ca="1">VLOOKUP(eurostat_totals[[#This Row],[energy carrier EUCalc]],$AE$11:$BI$24,COLUMN()-COLUMN($AD$29),FALSE)*eurostat_totals[[#This Row],[2020 1]]</f>
        <v>3044.0945381415913</v>
      </c>
      <c r="AW363" s="117">
        <f ca="1">VLOOKUP(eurostat_totals[[#This Row],[energy carrier EUCalc]],$AE$11:$BI$24,COLUMN()-COLUMN($AD$29),FALSE)*eurostat_totals[[#This Row],[2020 1]]</f>
        <v>3044.0945381415913</v>
      </c>
      <c r="AX363" s="117">
        <f ca="1">VLOOKUP(eurostat_totals[[#This Row],[energy carrier EUCalc]],$AE$11:$BI$24,COLUMN()-COLUMN($AD$29),FALSE)*eurostat_totals[[#This Row],[2020 1]]</f>
        <v>3044.0945381415913</v>
      </c>
      <c r="AY363" s="117">
        <f ca="1">VLOOKUP(eurostat_totals[[#This Row],[energy carrier EUCalc]],$AE$11:$BI$24,COLUMN()-COLUMN($AD$29),FALSE)*eurostat_totals[[#This Row],[2020 1]]</f>
        <v>3044.0945381415913</v>
      </c>
      <c r="AZ363" s="117">
        <f ca="1">VLOOKUP(eurostat_totals[[#This Row],[energy carrier EUCalc]],$AE$11:$BI$24,COLUMN()-COLUMN($AD$29),FALSE)*eurostat_totals[[#This Row],[2020 1]]</f>
        <v>3044.0945381415913</v>
      </c>
      <c r="BA363" s="117">
        <f ca="1">VLOOKUP(eurostat_totals[[#This Row],[energy carrier EUCalc]],$AE$11:$BI$24,COLUMN()-COLUMN($AD$29),FALSE)*eurostat_totals[[#This Row],[2020 1]]</f>
        <v>3044.0945381415913</v>
      </c>
      <c r="BB363" s="117">
        <f ca="1">VLOOKUP(eurostat_totals[[#This Row],[energy carrier EUCalc]],$AE$11:$BI$24,COLUMN()-COLUMN($AD$29),FALSE)*eurostat_totals[[#This Row],[2020 1]]</f>
        <v>3044.0945381415913</v>
      </c>
      <c r="BC363" s="117">
        <f ca="1">VLOOKUP(eurostat_totals[[#This Row],[energy carrier EUCalc]],$AE$11:$BI$24,COLUMN()-COLUMN($AD$29),FALSE)*eurostat_totals[[#This Row],[2020 1]]</f>
        <v>2263.2181131400534</v>
      </c>
      <c r="BD363" s="117">
        <f ca="1">VLOOKUP(eurostat_totals[[#This Row],[energy carrier EUCalc]],$AE$11:$BI$24,COLUMN()-COLUMN($AD$29),FALSE)*eurostat_totals[[#This Row],[2020 1]]</f>
        <v>2263.2181131400534</v>
      </c>
      <c r="BE363" s="117">
        <f ca="1">VLOOKUP(eurostat_totals[[#This Row],[energy carrier EUCalc]],$AE$11:$BI$24,COLUMN()-COLUMN($AD$29),FALSE)*eurostat_totals[[#This Row],[2020 1]]</f>
        <v>2263.2181131400534</v>
      </c>
      <c r="BF363" s="117">
        <f ca="1">VLOOKUP(eurostat_totals[[#This Row],[energy carrier EUCalc]],$AE$11:$BI$24,COLUMN()-COLUMN($AD$29),FALSE)*eurostat_totals[[#This Row],[2020 1]]</f>
        <v>2263.2181131400534</v>
      </c>
      <c r="BG363" s="117">
        <f ca="1">VLOOKUP(eurostat_totals[[#This Row],[energy carrier EUCalc]],$AE$11:$BI$24,COLUMN()-COLUMN($AD$29),FALSE)*eurostat_totals[[#This Row],[2020 1]]</f>
        <v>2263.2181131400534</v>
      </c>
      <c r="BH363" s="117">
        <f ca="1">VLOOKUP(eurostat_totals[[#This Row],[energy carrier EUCalc]],$AE$11:$BI$24,COLUMN()-COLUMN($AD$29),FALSE)*eurostat_totals[[#This Row],[2020 1]]</f>
        <v>2263.2181131400534</v>
      </c>
      <c r="BI363" s="117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117" t="str">
        <f t="shared" si="137"/>
        <v>solid-bioRomania</v>
      </c>
      <c r="B364" s="6" t="s">
        <v>77</v>
      </c>
      <c r="C364" t="s">
        <v>10</v>
      </c>
      <c r="D364" s="120">
        <v>5770.124849157547</v>
      </c>
      <c r="E364" s="120">
        <v>4663.6506700790869</v>
      </c>
      <c r="F364" s="120">
        <v>5131.5295187963293</v>
      </c>
      <c r="G364" s="120">
        <v>7498.9136864385619</v>
      </c>
      <c r="H364" s="120">
        <v>8829.9789359421757</v>
      </c>
      <c r="I364" s="120">
        <v>10064.553132781319</v>
      </c>
      <c r="J364" s="120">
        <v>21685.735014801372</v>
      </c>
      <c r="K364" s="120">
        <v>29173.631177408428</v>
      </c>
      <c r="L364" s="120">
        <v>26861.79578096763</v>
      </c>
      <c r="M364" s="120">
        <v>25162.460524229809</v>
      </c>
      <c r="N364" s="120">
        <v>24596.887617516175</v>
      </c>
      <c r="O364" s="120">
        <v>16991.8922748396</v>
      </c>
      <c r="P364" s="120">
        <v>16959.920439154699</v>
      </c>
      <c r="Q364" s="120">
        <v>20954.088233116701</v>
      </c>
      <c r="R364" s="120">
        <v>26110.754611660286</v>
      </c>
      <c r="S364" s="120">
        <v>24585.150258221125</v>
      </c>
      <c r="T364" s="120">
        <v>23041.462754944157</v>
      </c>
      <c r="U364" s="120">
        <v>23122.693277843973</v>
      </c>
      <c r="V364" s="120">
        <v>31381.199264147705</v>
      </c>
      <c r="W364" s="120">
        <v>31083.761298980389</v>
      </c>
      <c r="X364" s="120">
        <v>32331.896529706009</v>
      </c>
      <c r="Y364" s="120">
        <v>28616.920779905307</v>
      </c>
      <c r="Z364" s="120">
        <v>29983.916928845076</v>
      </c>
      <c r="AA364" s="120">
        <v>27988.26871881025</v>
      </c>
      <c r="AB364" s="120">
        <v>27571.202868977634</v>
      </c>
      <c r="AC364" s="120">
        <v>26097.348198110212</v>
      </c>
      <c r="AD364" s="120">
        <v>26307.944124169597</v>
      </c>
      <c r="AE364" s="120">
        <v>26977.989911675959</v>
      </c>
      <c r="AF364" s="120">
        <f t="shared" si="134"/>
        <v>26376.804508242134</v>
      </c>
      <c r="AG364" s="120">
        <f t="shared" si="135"/>
        <v>26054.51166612851</v>
      </c>
      <c r="AH364" s="120">
        <f t="shared" si="136"/>
        <v>25751.173425558685</v>
      </c>
      <c r="AI364" s="120">
        <f ca="1">VLOOKUP(eurostat_totals[[#This Row],[energy carrier EUCalc]],$AE$11:$BI$24,COLUMN()-COLUMN($AD$29),FALSE)*eurostat_totals[[#This Row],[2020 1]]</f>
        <v>18025.821397891083</v>
      </c>
      <c r="AJ364" s="120">
        <f ca="1">VLOOKUP(eurostat_totals[[#This Row],[energy carrier EUCalc]],$AE$11:$BI$24,COLUMN()-COLUMN($AD$29),FALSE)*eurostat_totals[[#This Row],[2020 1]]</f>
        <v>18025.821397891083</v>
      </c>
      <c r="AK364" s="120">
        <f ca="1">VLOOKUP(eurostat_totals[[#This Row],[energy carrier EUCalc]],$AE$11:$BI$24,COLUMN()-COLUMN($AD$29),FALSE)*eurostat_totals[[#This Row],[2020 1]]</f>
        <v>18025.821397891083</v>
      </c>
      <c r="AL364" s="120">
        <f ca="1">VLOOKUP(eurostat_totals[[#This Row],[energy carrier EUCalc]],$AE$11:$BI$24,COLUMN()-COLUMN($AD$29),FALSE)*eurostat_totals[[#This Row],[2020 1]]</f>
        <v>18025.821397891083</v>
      </c>
      <c r="AM364" s="120">
        <f ca="1">VLOOKUP(eurostat_totals[[#This Row],[energy carrier EUCalc]],$AE$11:$BI$24,COLUMN()-COLUMN($AD$29),FALSE)*eurostat_totals[[#This Row],[2020 1]]</f>
        <v>18025.821397891083</v>
      </c>
      <c r="AN364" s="120">
        <f ca="1">VLOOKUP(eurostat_totals[[#This Row],[energy carrier EUCalc]],$AE$11:$BI$24,COLUMN()-COLUMN($AD$29),FALSE)*eurostat_totals[[#This Row],[2020 1]]</f>
        <v>18025.821397891083</v>
      </c>
      <c r="AO364" s="120">
        <f ca="1">VLOOKUP(eurostat_totals[[#This Row],[energy carrier EUCalc]],$AE$11:$BI$24,COLUMN()-COLUMN($AD$29),FALSE)*eurostat_totals[[#This Row],[2020 1]]</f>
        <v>18598.069696236827</v>
      </c>
      <c r="AP364" s="120">
        <f ca="1">VLOOKUP(eurostat_totals[[#This Row],[energy carrier EUCalc]],$AE$11:$BI$24,COLUMN()-COLUMN($AD$29),FALSE)*eurostat_totals[[#This Row],[2020 1]]</f>
        <v>18598.069696236827</v>
      </c>
      <c r="AQ364" s="120">
        <f ca="1">VLOOKUP(eurostat_totals[[#This Row],[energy carrier EUCalc]],$AE$11:$BI$24,COLUMN()-COLUMN($AD$29),FALSE)*eurostat_totals[[#This Row],[2020 1]]</f>
        <v>18598.069696236827</v>
      </c>
      <c r="AR364" s="117">
        <f ca="1">VLOOKUP(eurostat_totals[[#This Row],[energy carrier EUCalc]],$AE$11:$BI$24,COLUMN()-COLUMN($AD$29),FALSE)*eurostat_totals[[#This Row],[2020 1]]</f>
        <v>18598.069696236827</v>
      </c>
      <c r="AS364" s="117">
        <f ca="1">VLOOKUP(eurostat_totals[[#This Row],[energy carrier EUCalc]],$AE$11:$BI$24,COLUMN()-COLUMN($AD$29),FALSE)*eurostat_totals[[#This Row],[2020 1]]</f>
        <v>18598.069696236827</v>
      </c>
      <c r="AT364" s="117">
        <f ca="1">VLOOKUP(eurostat_totals[[#This Row],[energy carrier EUCalc]],$AE$11:$BI$24,COLUMN()-COLUMN($AD$29),FALSE)*eurostat_totals[[#This Row],[2020 1]]</f>
        <v>18598.069696236827</v>
      </c>
      <c r="AU364" s="117">
        <f ca="1">VLOOKUP(eurostat_totals[[#This Row],[energy carrier EUCalc]],$AE$11:$BI$24,COLUMN()-COLUMN($AD$29),FALSE)*eurostat_totals[[#This Row],[2020 1]]</f>
        <v>18598.069696236827</v>
      </c>
      <c r="AV364" s="117">
        <f ca="1">VLOOKUP(eurostat_totals[[#This Row],[energy carrier EUCalc]],$AE$11:$BI$24,COLUMN()-COLUMN($AD$29),FALSE)*eurostat_totals[[#This Row],[2020 1]]</f>
        <v>16452.13857744027</v>
      </c>
      <c r="AW364" s="117">
        <f ca="1">VLOOKUP(eurostat_totals[[#This Row],[energy carrier EUCalc]],$AE$11:$BI$24,COLUMN()-COLUMN($AD$29),FALSE)*eurostat_totals[[#This Row],[2020 1]]</f>
        <v>16452.13857744027</v>
      </c>
      <c r="AX364" s="117">
        <f ca="1">VLOOKUP(eurostat_totals[[#This Row],[energy carrier EUCalc]],$AE$11:$BI$24,COLUMN()-COLUMN($AD$29),FALSE)*eurostat_totals[[#This Row],[2020 1]]</f>
        <v>16452.13857744027</v>
      </c>
      <c r="AY364" s="117">
        <f ca="1">VLOOKUP(eurostat_totals[[#This Row],[energy carrier EUCalc]],$AE$11:$BI$24,COLUMN()-COLUMN($AD$29),FALSE)*eurostat_totals[[#This Row],[2020 1]]</f>
        <v>16452.13857744027</v>
      </c>
      <c r="AZ364" s="117">
        <f ca="1">VLOOKUP(eurostat_totals[[#This Row],[energy carrier EUCalc]],$AE$11:$BI$24,COLUMN()-COLUMN($AD$29),FALSE)*eurostat_totals[[#This Row],[2020 1]]</f>
        <v>16452.13857744027</v>
      </c>
      <c r="BA364" s="117">
        <f ca="1">VLOOKUP(eurostat_totals[[#This Row],[energy carrier EUCalc]],$AE$11:$BI$24,COLUMN()-COLUMN($AD$29),FALSE)*eurostat_totals[[#This Row],[2020 1]]</f>
        <v>16452.13857744027</v>
      </c>
      <c r="BB364" s="117">
        <f ca="1">VLOOKUP(eurostat_totals[[#This Row],[energy carrier EUCalc]],$AE$11:$BI$24,COLUMN()-COLUMN($AD$29),FALSE)*eurostat_totals[[#This Row],[2020 1]]</f>
        <v>16452.13857744027</v>
      </c>
      <c r="BC364" s="117">
        <f ca="1">VLOOKUP(eurostat_totals[[#This Row],[energy carrier EUCalc]],$AE$11:$BI$24,COLUMN()-COLUMN($AD$29),FALSE)*eurostat_totals[[#This Row],[2020 1]]</f>
        <v>12231.807377140378</v>
      </c>
      <c r="BD364" s="117">
        <f ca="1">VLOOKUP(eurostat_totals[[#This Row],[energy carrier EUCalc]],$AE$11:$BI$24,COLUMN()-COLUMN($AD$29),FALSE)*eurostat_totals[[#This Row],[2020 1]]</f>
        <v>12231.807377140378</v>
      </c>
      <c r="BE364" s="117">
        <f ca="1">VLOOKUP(eurostat_totals[[#This Row],[energy carrier EUCalc]],$AE$11:$BI$24,COLUMN()-COLUMN($AD$29),FALSE)*eurostat_totals[[#This Row],[2020 1]]</f>
        <v>12231.807377140378</v>
      </c>
      <c r="BF364" s="117">
        <f ca="1">VLOOKUP(eurostat_totals[[#This Row],[energy carrier EUCalc]],$AE$11:$BI$24,COLUMN()-COLUMN($AD$29),FALSE)*eurostat_totals[[#This Row],[2020 1]]</f>
        <v>12231.807377140378</v>
      </c>
      <c r="BG364" s="117">
        <f ca="1">VLOOKUP(eurostat_totals[[#This Row],[energy carrier EUCalc]],$AE$11:$BI$24,COLUMN()-COLUMN($AD$29),FALSE)*eurostat_totals[[#This Row],[2020 1]]</f>
        <v>12231.807377140378</v>
      </c>
      <c r="BH364" s="117">
        <f ca="1">VLOOKUP(eurostat_totals[[#This Row],[energy carrier EUCalc]],$AE$11:$BI$24,COLUMN()-COLUMN($AD$29),FALSE)*eurostat_totals[[#This Row],[2020 1]]</f>
        <v>12231.807377140378</v>
      </c>
      <c r="BI364" s="117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117" t="str">
        <f t="shared" si="137"/>
        <v>solid-bioSerbia</v>
      </c>
      <c r="B365" s="6" t="s">
        <v>77</v>
      </c>
      <c r="C365" t="s">
        <v>74</v>
      </c>
      <c r="D365" s="120">
        <v>13595.551410000002</v>
      </c>
      <c r="E365" s="120">
        <v>11782.783310000001</v>
      </c>
      <c r="F365" s="120">
        <v>8754.9942200000005</v>
      </c>
      <c r="G365" s="120">
        <v>8754.9942200000005</v>
      </c>
      <c r="H365" s="120">
        <v>8555.5513499999997</v>
      </c>
      <c r="I365" s="120">
        <v>8555.5513499999997</v>
      </c>
      <c r="J365" s="120">
        <v>8555.5513499999997</v>
      </c>
      <c r="K365" s="120">
        <v>8555.5513499999997</v>
      </c>
      <c r="L365" s="120">
        <v>8555.5513499999997</v>
      </c>
      <c r="M365" s="120">
        <v>8555.5513499999997</v>
      </c>
      <c r="N365" s="120">
        <v>9333.3308600000018</v>
      </c>
      <c r="O365" s="120">
        <v>9333.3308600000018</v>
      </c>
      <c r="P365" s="120">
        <v>9333.3308600000018</v>
      </c>
      <c r="Q365" s="120">
        <v>9333.3308600000018</v>
      </c>
      <c r="R365" s="120">
        <v>9333.3308600000018</v>
      </c>
      <c r="S365" s="120">
        <v>9333.3308600000018</v>
      </c>
      <c r="T365" s="120">
        <v>9318.0606700000008</v>
      </c>
      <c r="U365" s="120">
        <v>9302.7788500000006</v>
      </c>
      <c r="V365" s="120">
        <v>7766.6651900000006</v>
      </c>
      <c r="W365" s="120">
        <v>11564.99993</v>
      </c>
      <c r="X365" s="120">
        <v>11165.276830000001</v>
      </c>
      <c r="Y365" s="120">
        <v>10160.00289</v>
      </c>
      <c r="Z365" s="120">
        <v>10975.83576</v>
      </c>
      <c r="AA365" s="120">
        <v>9315.5602200000012</v>
      </c>
      <c r="AB365" s="120">
        <v>9910.8417700000009</v>
      </c>
      <c r="AC365" s="120">
        <v>9852.773180000002</v>
      </c>
      <c r="AD365" s="120">
        <v>10154.44375</v>
      </c>
      <c r="AE365" s="120">
        <v>9344.8329300000023</v>
      </c>
      <c r="AF365" s="120">
        <f t="shared" si="134"/>
        <v>9018.6323640000028</v>
      </c>
      <c r="AG365" s="120">
        <f t="shared" si="135"/>
        <v>8959.2467928000024</v>
      </c>
      <c r="AH365" s="120">
        <f t="shared" si="136"/>
        <v>8768.9277973600019</v>
      </c>
      <c r="AI365" s="120">
        <f ca="1">VLOOKUP(eurostat_totals[[#This Row],[energy carrier EUCalc]],$AE$11:$BI$24,COLUMN()-COLUMN($AD$29),FALSE)*eurostat_totals[[#This Row],[2020 1]]</f>
        <v>6138.2494581520023</v>
      </c>
      <c r="AJ365" s="120">
        <f ca="1">VLOOKUP(eurostat_totals[[#This Row],[energy carrier EUCalc]],$AE$11:$BI$24,COLUMN()-COLUMN($AD$29),FALSE)*eurostat_totals[[#This Row],[2020 1]]</f>
        <v>6138.2494581520023</v>
      </c>
      <c r="AK365" s="120">
        <f ca="1">VLOOKUP(eurostat_totals[[#This Row],[energy carrier EUCalc]],$AE$11:$BI$24,COLUMN()-COLUMN($AD$29),FALSE)*eurostat_totals[[#This Row],[2020 1]]</f>
        <v>6138.2494581520023</v>
      </c>
      <c r="AL365" s="120">
        <f ca="1">VLOOKUP(eurostat_totals[[#This Row],[energy carrier EUCalc]],$AE$11:$BI$24,COLUMN()-COLUMN($AD$29),FALSE)*eurostat_totals[[#This Row],[2020 1]]</f>
        <v>6138.2494581520023</v>
      </c>
      <c r="AM365" s="120">
        <f ca="1">VLOOKUP(eurostat_totals[[#This Row],[energy carrier EUCalc]],$AE$11:$BI$24,COLUMN()-COLUMN($AD$29),FALSE)*eurostat_totals[[#This Row],[2020 1]]</f>
        <v>6138.2494581520023</v>
      </c>
      <c r="AN365" s="120">
        <f ca="1">VLOOKUP(eurostat_totals[[#This Row],[energy carrier EUCalc]],$AE$11:$BI$24,COLUMN()-COLUMN($AD$29),FALSE)*eurostat_totals[[#This Row],[2020 1]]</f>
        <v>6138.2494581520023</v>
      </c>
      <c r="AO365" s="120">
        <f ca="1">VLOOKUP(eurostat_totals[[#This Row],[energy carrier EUCalc]],$AE$11:$BI$24,COLUMN()-COLUMN($AD$29),FALSE)*eurostat_totals[[#This Row],[2020 1]]</f>
        <v>6333.1145203155565</v>
      </c>
      <c r="AP365" s="120">
        <f ca="1">VLOOKUP(eurostat_totals[[#This Row],[energy carrier EUCalc]],$AE$11:$BI$24,COLUMN()-COLUMN($AD$29),FALSE)*eurostat_totals[[#This Row],[2020 1]]</f>
        <v>6333.1145203155565</v>
      </c>
      <c r="AQ365" s="120">
        <f ca="1">VLOOKUP(eurostat_totals[[#This Row],[energy carrier EUCalc]],$AE$11:$BI$24,COLUMN()-COLUMN($AD$29),FALSE)*eurostat_totals[[#This Row],[2020 1]]</f>
        <v>6333.1145203155565</v>
      </c>
      <c r="AR365" s="117">
        <f ca="1">VLOOKUP(eurostat_totals[[#This Row],[energy carrier EUCalc]],$AE$11:$BI$24,COLUMN()-COLUMN($AD$29),FALSE)*eurostat_totals[[#This Row],[2020 1]]</f>
        <v>6333.1145203155565</v>
      </c>
      <c r="AS365" s="117">
        <f ca="1">VLOOKUP(eurostat_totals[[#This Row],[energy carrier EUCalc]],$AE$11:$BI$24,COLUMN()-COLUMN($AD$29),FALSE)*eurostat_totals[[#This Row],[2020 1]]</f>
        <v>6333.1145203155565</v>
      </c>
      <c r="AT365" s="117">
        <f ca="1">VLOOKUP(eurostat_totals[[#This Row],[energy carrier EUCalc]],$AE$11:$BI$24,COLUMN()-COLUMN($AD$29),FALSE)*eurostat_totals[[#This Row],[2020 1]]</f>
        <v>6333.1145203155565</v>
      </c>
      <c r="AU365" s="117">
        <f ca="1">VLOOKUP(eurostat_totals[[#This Row],[energy carrier EUCalc]],$AE$11:$BI$24,COLUMN()-COLUMN($AD$29),FALSE)*eurostat_totals[[#This Row],[2020 1]]</f>
        <v>6333.1145203155565</v>
      </c>
      <c r="AV365" s="117">
        <f ca="1">VLOOKUP(eurostat_totals[[#This Row],[energy carrier EUCalc]],$AE$11:$BI$24,COLUMN()-COLUMN($AD$29),FALSE)*eurostat_totals[[#This Row],[2020 1]]</f>
        <v>5602.3705372022232</v>
      </c>
      <c r="AW365" s="117">
        <f ca="1">VLOOKUP(eurostat_totals[[#This Row],[energy carrier EUCalc]],$AE$11:$BI$24,COLUMN()-COLUMN($AD$29),FALSE)*eurostat_totals[[#This Row],[2020 1]]</f>
        <v>5602.3705372022232</v>
      </c>
      <c r="AX365" s="117">
        <f ca="1">VLOOKUP(eurostat_totals[[#This Row],[energy carrier EUCalc]],$AE$11:$BI$24,COLUMN()-COLUMN($AD$29),FALSE)*eurostat_totals[[#This Row],[2020 1]]</f>
        <v>5602.3705372022232</v>
      </c>
      <c r="AY365" s="117">
        <f ca="1">VLOOKUP(eurostat_totals[[#This Row],[energy carrier EUCalc]],$AE$11:$BI$24,COLUMN()-COLUMN($AD$29),FALSE)*eurostat_totals[[#This Row],[2020 1]]</f>
        <v>5602.3705372022232</v>
      </c>
      <c r="AZ365" s="117">
        <f ca="1">VLOOKUP(eurostat_totals[[#This Row],[energy carrier EUCalc]],$AE$11:$BI$24,COLUMN()-COLUMN($AD$29),FALSE)*eurostat_totals[[#This Row],[2020 1]]</f>
        <v>5602.3705372022232</v>
      </c>
      <c r="BA365" s="117">
        <f ca="1">VLOOKUP(eurostat_totals[[#This Row],[energy carrier EUCalc]],$AE$11:$BI$24,COLUMN()-COLUMN($AD$29),FALSE)*eurostat_totals[[#This Row],[2020 1]]</f>
        <v>5602.3705372022232</v>
      </c>
      <c r="BB365" s="117">
        <f ca="1">VLOOKUP(eurostat_totals[[#This Row],[energy carrier EUCalc]],$AE$11:$BI$24,COLUMN()-COLUMN($AD$29),FALSE)*eurostat_totals[[#This Row],[2020 1]]</f>
        <v>5602.3705372022232</v>
      </c>
      <c r="BC365" s="117">
        <f ca="1">VLOOKUP(eurostat_totals[[#This Row],[energy carrier EUCalc]],$AE$11:$BI$24,COLUMN()-COLUMN($AD$29),FALSE)*eurostat_totals[[#This Row],[2020 1]]</f>
        <v>4165.2407037460016</v>
      </c>
      <c r="BD365" s="117">
        <f ca="1">VLOOKUP(eurostat_totals[[#This Row],[energy carrier EUCalc]],$AE$11:$BI$24,COLUMN()-COLUMN($AD$29),FALSE)*eurostat_totals[[#This Row],[2020 1]]</f>
        <v>4165.2407037460016</v>
      </c>
      <c r="BE365" s="117">
        <f ca="1">VLOOKUP(eurostat_totals[[#This Row],[energy carrier EUCalc]],$AE$11:$BI$24,COLUMN()-COLUMN($AD$29),FALSE)*eurostat_totals[[#This Row],[2020 1]]</f>
        <v>4165.2407037460016</v>
      </c>
      <c r="BF365" s="117">
        <f ca="1">VLOOKUP(eurostat_totals[[#This Row],[energy carrier EUCalc]],$AE$11:$BI$24,COLUMN()-COLUMN($AD$29),FALSE)*eurostat_totals[[#This Row],[2020 1]]</f>
        <v>4165.2407037460016</v>
      </c>
      <c r="BG365" s="117">
        <f ca="1">VLOOKUP(eurostat_totals[[#This Row],[energy carrier EUCalc]],$AE$11:$BI$24,COLUMN()-COLUMN($AD$29),FALSE)*eurostat_totals[[#This Row],[2020 1]]</f>
        <v>4165.2407037460016</v>
      </c>
      <c r="BH365" s="117">
        <f ca="1">VLOOKUP(eurostat_totals[[#This Row],[energy carrier EUCalc]],$AE$11:$BI$24,COLUMN()-COLUMN($AD$29),FALSE)*eurostat_totals[[#This Row],[2020 1]]</f>
        <v>4165.2407037460016</v>
      </c>
      <c r="BI365" s="117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117" t="str">
        <f t="shared" si="137"/>
        <v>solid-bioSlovakia</v>
      </c>
      <c r="B366" s="6" t="s">
        <v>77</v>
      </c>
      <c r="C366" t="s">
        <v>20</v>
      </c>
      <c r="D366" s="120">
        <v>0</v>
      </c>
      <c r="E366" s="120">
        <v>0</v>
      </c>
      <c r="F366" s="120">
        <v>0</v>
      </c>
      <c r="G366" s="120">
        <v>6.1828744112777878</v>
      </c>
      <c r="H366" s="120">
        <v>5.1129781106013032</v>
      </c>
      <c r="I366" s="120">
        <v>4.5723989271016068</v>
      </c>
      <c r="J366" s="120">
        <v>8.8745082624533627</v>
      </c>
      <c r="K366" s="120">
        <v>3.7615301518520603</v>
      </c>
      <c r="L366" s="120">
        <v>2.9619234429254249</v>
      </c>
      <c r="M366" s="120">
        <v>2.4213442594257275</v>
      </c>
      <c r="N366" s="120">
        <v>2.6916338511755757</v>
      </c>
      <c r="O366" s="120">
        <v>224.71558806296528</v>
      </c>
      <c r="P366" s="120">
        <v>219.01118858504375</v>
      </c>
      <c r="Q366" s="120">
        <v>246.22500210760091</v>
      </c>
      <c r="R366" s="120">
        <v>343.80585780117741</v>
      </c>
      <c r="S366" s="120">
        <v>388.70524677789547</v>
      </c>
      <c r="T366" s="120">
        <v>278.48212351870814</v>
      </c>
      <c r="U366" s="120">
        <v>418.29020109918531</v>
      </c>
      <c r="V366" s="120">
        <v>377.24620425561591</v>
      </c>
      <c r="W366" s="120">
        <v>406.14229580314827</v>
      </c>
      <c r="X366" s="120">
        <v>451.80257513231686</v>
      </c>
      <c r="Y366" s="120">
        <v>460.72478078266971</v>
      </c>
      <c r="Z366" s="120">
        <v>377.59479277987867</v>
      </c>
      <c r="AA366" s="120">
        <v>397.21091182842258</v>
      </c>
      <c r="AB366" s="120">
        <v>353.84364322439382</v>
      </c>
      <c r="AC366" s="120">
        <v>217.97557094727634</v>
      </c>
      <c r="AD366" s="120">
        <v>290.56556568453669</v>
      </c>
      <c r="AE366" s="120">
        <v>310.94546815971876</v>
      </c>
      <c r="AF366" s="120">
        <f t="shared" si="134"/>
        <v>297.61560323568676</v>
      </c>
      <c r="AG366" s="120">
        <f t="shared" si="135"/>
        <v>277.69654151713962</v>
      </c>
      <c r="AH366" s="120">
        <f t="shared" si="136"/>
        <v>262.46712117568876</v>
      </c>
      <c r="AI366" s="120">
        <f ca="1">VLOOKUP(eurostat_totals[[#This Row],[energy carrier EUCalc]],$AE$11:$BI$24,COLUMN()-COLUMN($AD$29),FALSE)*eurostat_totals[[#This Row],[2020 1]]</f>
        <v>183.72698482298216</v>
      </c>
      <c r="AJ366" s="120">
        <f ca="1">VLOOKUP(eurostat_totals[[#This Row],[energy carrier EUCalc]],$AE$11:$BI$24,COLUMN()-COLUMN($AD$29),FALSE)*eurostat_totals[[#This Row],[2020 1]]</f>
        <v>183.72698482298216</v>
      </c>
      <c r="AK366" s="120">
        <f ca="1">VLOOKUP(eurostat_totals[[#This Row],[energy carrier EUCalc]],$AE$11:$BI$24,COLUMN()-COLUMN($AD$29),FALSE)*eurostat_totals[[#This Row],[2020 1]]</f>
        <v>183.72698482298216</v>
      </c>
      <c r="AL366" s="120">
        <f ca="1">VLOOKUP(eurostat_totals[[#This Row],[energy carrier EUCalc]],$AE$11:$BI$24,COLUMN()-COLUMN($AD$29),FALSE)*eurostat_totals[[#This Row],[2020 1]]</f>
        <v>183.72698482298216</v>
      </c>
      <c r="AM366" s="120">
        <f ca="1">VLOOKUP(eurostat_totals[[#This Row],[energy carrier EUCalc]],$AE$11:$BI$24,COLUMN()-COLUMN($AD$29),FALSE)*eurostat_totals[[#This Row],[2020 1]]</f>
        <v>183.72698482298216</v>
      </c>
      <c r="AN366" s="120">
        <f ca="1">VLOOKUP(eurostat_totals[[#This Row],[energy carrier EUCalc]],$AE$11:$BI$24,COLUMN()-COLUMN($AD$29),FALSE)*eurostat_totals[[#This Row],[2020 1]]</f>
        <v>183.72698482298216</v>
      </c>
      <c r="AO366" s="120">
        <f ca="1">VLOOKUP(eurostat_totals[[#This Row],[energy carrier EUCalc]],$AE$11:$BI$24,COLUMN()-COLUMN($AD$29),FALSE)*eurostat_totals[[#This Row],[2020 1]]</f>
        <v>189.55958751577521</v>
      </c>
      <c r="AP366" s="120">
        <f ca="1">VLOOKUP(eurostat_totals[[#This Row],[energy carrier EUCalc]],$AE$11:$BI$24,COLUMN()-COLUMN($AD$29),FALSE)*eurostat_totals[[#This Row],[2020 1]]</f>
        <v>189.55958751577521</v>
      </c>
      <c r="AQ366" s="120">
        <f ca="1">VLOOKUP(eurostat_totals[[#This Row],[energy carrier EUCalc]],$AE$11:$BI$24,COLUMN()-COLUMN($AD$29),FALSE)*eurostat_totals[[#This Row],[2020 1]]</f>
        <v>189.55958751577521</v>
      </c>
      <c r="AR366" s="117">
        <f ca="1">VLOOKUP(eurostat_totals[[#This Row],[energy carrier EUCalc]],$AE$11:$BI$24,COLUMN()-COLUMN($AD$29),FALSE)*eurostat_totals[[#This Row],[2020 1]]</f>
        <v>189.55958751577521</v>
      </c>
      <c r="AS366" s="117">
        <f ca="1">VLOOKUP(eurostat_totals[[#This Row],[energy carrier EUCalc]],$AE$11:$BI$24,COLUMN()-COLUMN($AD$29),FALSE)*eurostat_totals[[#This Row],[2020 1]]</f>
        <v>189.55958751577521</v>
      </c>
      <c r="AT366" s="117">
        <f ca="1">VLOOKUP(eurostat_totals[[#This Row],[energy carrier EUCalc]],$AE$11:$BI$24,COLUMN()-COLUMN($AD$29),FALSE)*eurostat_totals[[#This Row],[2020 1]]</f>
        <v>189.55958751577521</v>
      </c>
      <c r="AU366" s="117">
        <f ca="1">VLOOKUP(eurostat_totals[[#This Row],[energy carrier EUCalc]],$AE$11:$BI$24,COLUMN()-COLUMN($AD$29),FALSE)*eurostat_totals[[#This Row],[2020 1]]</f>
        <v>189.55958751577521</v>
      </c>
      <c r="AV366" s="117">
        <f ca="1">VLOOKUP(eurostat_totals[[#This Row],[energy carrier EUCalc]],$AE$11:$BI$24,COLUMN()-COLUMN($AD$29),FALSE)*eurostat_totals[[#This Row],[2020 1]]</f>
        <v>167.68732741780113</v>
      </c>
      <c r="AW366" s="117">
        <f ca="1">VLOOKUP(eurostat_totals[[#This Row],[energy carrier EUCalc]],$AE$11:$BI$24,COLUMN()-COLUMN($AD$29),FALSE)*eurostat_totals[[#This Row],[2020 1]]</f>
        <v>167.68732741780113</v>
      </c>
      <c r="AX366" s="117">
        <f ca="1">VLOOKUP(eurostat_totals[[#This Row],[energy carrier EUCalc]],$AE$11:$BI$24,COLUMN()-COLUMN($AD$29),FALSE)*eurostat_totals[[#This Row],[2020 1]]</f>
        <v>167.68732741780113</v>
      </c>
      <c r="AY366" s="117">
        <f ca="1">VLOOKUP(eurostat_totals[[#This Row],[energy carrier EUCalc]],$AE$11:$BI$24,COLUMN()-COLUMN($AD$29),FALSE)*eurostat_totals[[#This Row],[2020 1]]</f>
        <v>167.68732741780113</v>
      </c>
      <c r="AZ366" s="117">
        <f ca="1">VLOOKUP(eurostat_totals[[#This Row],[energy carrier EUCalc]],$AE$11:$BI$24,COLUMN()-COLUMN($AD$29),FALSE)*eurostat_totals[[#This Row],[2020 1]]</f>
        <v>167.68732741780113</v>
      </c>
      <c r="BA366" s="117">
        <f ca="1">VLOOKUP(eurostat_totals[[#This Row],[energy carrier EUCalc]],$AE$11:$BI$24,COLUMN()-COLUMN($AD$29),FALSE)*eurostat_totals[[#This Row],[2020 1]]</f>
        <v>167.68732741780113</v>
      </c>
      <c r="BB366" s="117">
        <f ca="1">VLOOKUP(eurostat_totals[[#This Row],[energy carrier EUCalc]],$AE$11:$BI$24,COLUMN()-COLUMN($AD$29),FALSE)*eurostat_totals[[#This Row],[2020 1]]</f>
        <v>167.68732741780113</v>
      </c>
      <c r="BC366" s="117">
        <f ca="1">VLOOKUP(eurostat_totals[[#This Row],[energy carrier EUCalc]],$AE$11:$BI$24,COLUMN()-COLUMN($AD$29),FALSE)*eurostat_totals[[#This Row],[2020 1]]</f>
        <v>124.67188255845218</v>
      </c>
      <c r="BD366" s="117">
        <f ca="1">VLOOKUP(eurostat_totals[[#This Row],[energy carrier EUCalc]],$AE$11:$BI$24,COLUMN()-COLUMN($AD$29),FALSE)*eurostat_totals[[#This Row],[2020 1]]</f>
        <v>124.67188255845218</v>
      </c>
      <c r="BE366" s="117">
        <f ca="1">VLOOKUP(eurostat_totals[[#This Row],[energy carrier EUCalc]],$AE$11:$BI$24,COLUMN()-COLUMN($AD$29),FALSE)*eurostat_totals[[#This Row],[2020 1]]</f>
        <v>124.67188255845218</v>
      </c>
      <c r="BF366" s="117">
        <f ca="1">VLOOKUP(eurostat_totals[[#This Row],[energy carrier EUCalc]],$AE$11:$BI$24,COLUMN()-COLUMN($AD$29),FALSE)*eurostat_totals[[#This Row],[2020 1]]</f>
        <v>124.67188255845218</v>
      </c>
      <c r="BG366" s="117">
        <f ca="1">VLOOKUP(eurostat_totals[[#This Row],[energy carrier EUCalc]],$AE$11:$BI$24,COLUMN()-COLUMN($AD$29),FALSE)*eurostat_totals[[#This Row],[2020 1]]</f>
        <v>124.67188255845218</v>
      </c>
      <c r="BH366" s="117">
        <f ca="1">VLOOKUP(eurostat_totals[[#This Row],[energy carrier EUCalc]],$AE$11:$BI$24,COLUMN()-COLUMN($AD$29),FALSE)*eurostat_totals[[#This Row],[2020 1]]</f>
        <v>124.67188255845218</v>
      </c>
      <c r="BI366" s="117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117" t="str">
        <f t="shared" si="137"/>
        <v>solid-bioSlovenia</v>
      </c>
      <c r="B367" s="6" t="s">
        <v>77</v>
      </c>
      <c r="C367" t="s">
        <v>26</v>
      </c>
      <c r="D367" s="120">
        <v>1450.1313430048897</v>
      </c>
      <c r="E367" s="120">
        <v>1452.8910718087345</v>
      </c>
      <c r="F367" s="120">
        <v>1446.4452716654887</v>
      </c>
      <c r="G367" s="120">
        <v>1429.8483012367719</v>
      </c>
      <c r="H367" s="120">
        <v>1429.8483012367719</v>
      </c>
      <c r="I367" s="120">
        <v>1429.8483012367719</v>
      </c>
      <c r="J367" s="120">
        <v>1429.8483012367719</v>
      </c>
      <c r="K367" s="120">
        <v>1429.8483012367719</v>
      </c>
      <c r="L367" s="120">
        <v>1429.8483012367719</v>
      </c>
      <c r="M367" s="120">
        <v>1487.9280483358684</v>
      </c>
      <c r="N367" s="120">
        <v>3457.0813944918141</v>
      </c>
      <c r="O367" s="120">
        <v>3441.8389388292976</v>
      </c>
      <c r="P367" s="120">
        <v>3139.0951279121273</v>
      </c>
      <c r="Q367" s="120">
        <v>3179.0917335779295</v>
      </c>
      <c r="R367" s="120">
        <v>3170.6087860094553</v>
      </c>
      <c r="S367" s="120">
        <v>3124.979161518992</v>
      </c>
      <c r="T367" s="120">
        <v>3097.327342507489</v>
      </c>
      <c r="U367" s="120">
        <v>2983.8881280314872</v>
      </c>
      <c r="V367" s="120">
        <v>3021.9233812163866</v>
      </c>
      <c r="W367" s="120">
        <v>4789.0745530927934</v>
      </c>
      <c r="X367" s="120">
        <v>4829.780348602596</v>
      </c>
      <c r="Y367" s="120">
        <v>4801.5846363664677</v>
      </c>
      <c r="Z367" s="120">
        <v>4585.1253178938541</v>
      </c>
      <c r="AA367" s="120">
        <v>4718.3143444036059</v>
      </c>
      <c r="AB367" s="120">
        <v>3489.9928720834923</v>
      </c>
      <c r="AC367" s="120">
        <v>4065.3504655876468</v>
      </c>
      <c r="AD367" s="120">
        <v>4243.0876799094667</v>
      </c>
      <c r="AE367" s="120">
        <v>4012.1100350904376</v>
      </c>
      <c r="AF367" s="120">
        <f t="shared" si="134"/>
        <v>3897.5069785297542</v>
      </c>
      <c r="AG367" s="120">
        <f t="shared" si="135"/>
        <v>3733.3455053549837</v>
      </c>
      <c r="AH367" s="120">
        <f t="shared" si="136"/>
        <v>3782.0160320092818</v>
      </c>
      <c r="AI367" s="120">
        <f ca="1">VLOOKUP(eurostat_totals[[#This Row],[energy carrier EUCalc]],$AE$11:$BI$24,COLUMN()-COLUMN($AD$29),FALSE)*eurostat_totals[[#This Row],[2020 1]]</f>
        <v>2647.4112224064975</v>
      </c>
      <c r="AJ367" s="120">
        <f ca="1">VLOOKUP(eurostat_totals[[#This Row],[energy carrier EUCalc]],$AE$11:$BI$24,COLUMN()-COLUMN($AD$29),FALSE)*eurostat_totals[[#This Row],[2020 1]]</f>
        <v>2647.4112224064975</v>
      </c>
      <c r="AK367" s="120">
        <f ca="1">VLOOKUP(eurostat_totals[[#This Row],[energy carrier EUCalc]],$AE$11:$BI$24,COLUMN()-COLUMN($AD$29),FALSE)*eurostat_totals[[#This Row],[2020 1]]</f>
        <v>2647.4112224064975</v>
      </c>
      <c r="AL367" s="120">
        <f ca="1">VLOOKUP(eurostat_totals[[#This Row],[energy carrier EUCalc]],$AE$11:$BI$24,COLUMN()-COLUMN($AD$29),FALSE)*eurostat_totals[[#This Row],[2020 1]]</f>
        <v>2647.4112224064975</v>
      </c>
      <c r="AM367" s="120">
        <f ca="1">VLOOKUP(eurostat_totals[[#This Row],[energy carrier EUCalc]],$AE$11:$BI$24,COLUMN()-COLUMN($AD$29),FALSE)*eurostat_totals[[#This Row],[2020 1]]</f>
        <v>2647.4112224064975</v>
      </c>
      <c r="AN367" s="120">
        <f ca="1">VLOOKUP(eurostat_totals[[#This Row],[energy carrier EUCalc]],$AE$11:$BI$24,COLUMN()-COLUMN($AD$29),FALSE)*eurostat_totals[[#This Row],[2020 1]]</f>
        <v>2647.4112224064975</v>
      </c>
      <c r="AO367" s="120">
        <f ca="1">VLOOKUP(eurostat_totals[[#This Row],[energy carrier EUCalc]],$AE$11:$BI$24,COLUMN()-COLUMN($AD$29),FALSE)*eurostat_totals[[#This Row],[2020 1]]</f>
        <v>2731.4560231178148</v>
      </c>
      <c r="AP367" s="120">
        <f ca="1">VLOOKUP(eurostat_totals[[#This Row],[energy carrier EUCalc]],$AE$11:$BI$24,COLUMN()-COLUMN($AD$29),FALSE)*eurostat_totals[[#This Row],[2020 1]]</f>
        <v>2731.4560231178148</v>
      </c>
      <c r="AQ367" s="120">
        <f ca="1">VLOOKUP(eurostat_totals[[#This Row],[energy carrier EUCalc]],$AE$11:$BI$24,COLUMN()-COLUMN($AD$29),FALSE)*eurostat_totals[[#This Row],[2020 1]]</f>
        <v>2731.4560231178148</v>
      </c>
      <c r="AR367" s="117">
        <f ca="1">VLOOKUP(eurostat_totals[[#This Row],[energy carrier EUCalc]],$AE$11:$BI$24,COLUMN()-COLUMN($AD$29),FALSE)*eurostat_totals[[#This Row],[2020 1]]</f>
        <v>2731.4560231178148</v>
      </c>
      <c r="AS367" s="117">
        <f ca="1">VLOOKUP(eurostat_totals[[#This Row],[energy carrier EUCalc]],$AE$11:$BI$24,COLUMN()-COLUMN($AD$29),FALSE)*eurostat_totals[[#This Row],[2020 1]]</f>
        <v>2731.4560231178148</v>
      </c>
      <c r="AT367" s="117">
        <f ca="1">VLOOKUP(eurostat_totals[[#This Row],[energy carrier EUCalc]],$AE$11:$BI$24,COLUMN()-COLUMN($AD$29),FALSE)*eurostat_totals[[#This Row],[2020 1]]</f>
        <v>2731.4560231178148</v>
      </c>
      <c r="AU367" s="117">
        <f ca="1">VLOOKUP(eurostat_totals[[#This Row],[energy carrier EUCalc]],$AE$11:$BI$24,COLUMN()-COLUMN($AD$29),FALSE)*eurostat_totals[[#This Row],[2020 1]]</f>
        <v>2731.4560231178148</v>
      </c>
      <c r="AV367" s="117">
        <f ca="1">VLOOKUP(eurostat_totals[[#This Row],[energy carrier EUCalc]],$AE$11:$BI$24,COLUMN()-COLUMN($AD$29),FALSE)*eurostat_totals[[#This Row],[2020 1]]</f>
        <v>2416.2880204503745</v>
      </c>
      <c r="AW367" s="117">
        <f ca="1">VLOOKUP(eurostat_totals[[#This Row],[energy carrier EUCalc]],$AE$11:$BI$24,COLUMN()-COLUMN($AD$29),FALSE)*eurostat_totals[[#This Row],[2020 1]]</f>
        <v>2416.2880204503745</v>
      </c>
      <c r="AX367" s="117">
        <f ca="1">VLOOKUP(eurostat_totals[[#This Row],[energy carrier EUCalc]],$AE$11:$BI$24,COLUMN()-COLUMN($AD$29),FALSE)*eurostat_totals[[#This Row],[2020 1]]</f>
        <v>2416.2880204503745</v>
      </c>
      <c r="AY367" s="117">
        <f ca="1">VLOOKUP(eurostat_totals[[#This Row],[energy carrier EUCalc]],$AE$11:$BI$24,COLUMN()-COLUMN($AD$29),FALSE)*eurostat_totals[[#This Row],[2020 1]]</f>
        <v>2416.2880204503745</v>
      </c>
      <c r="AZ367" s="117">
        <f ca="1">VLOOKUP(eurostat_totals[[#This Row],[energy carrier EUCalc]],$AE$11:$BI$24,COLUMN()-COLUMN($AD$29),FALSE)*eurostat_totals[[#This Row],[2020 1]]</f>
        <v>2416.2880204503745</v>
      </c>
      <c r="BA367" s="117">
        <f ca="1">VLOOKUP(eurostat_totals[[#This Row],[energy carrier EUCalc]],$AE$11:$BI$24,COLUMN()-COLUMN($AD$29),FALSE)*eurostat_totals[[#This Row],[2020 1]]</f>
        <v>2416.2880204503745</v>
      </c>
      <c r="BB367" s="117">
        <f ca="1">VLOOKUP(eurostat_totals[[#This Row],[energy carrier EUCalc]],$AE$11:$BI$24,COLUMN()-COLUMN($AD$29),FALSE)*eurostat_totals[[#This Row],[2020 1]]</f>
        <v>2416.2880204503745</v>
      </c>
      <c r="BC367" s="117">
        <f ca="1">VLOOKUP(eurostat_totals[[#This Row],[energy carrier EUCalc]],$AE$11:$BI$24,COLUMN()-COLUMN($AD$29),FALSE)*eurostat_totals[[#This Row],[2020 1]]</f>
        <v>1796.4576152044092</v>
      </c>
      <c r="BD367" s="117">
        <f ca="1">VLOOKUP(eurostat_totals[[#This Row],[energy carrier EUCalc]],$AE$11:$BI$24,COLUMN()-COLUMN($AD$29),FALSE)*eurostat_totals[[#This Row],[2020 1]]</f>
        <v>1796.4576152044092</v>
      </c>
      <c r="BE367" s="117">
        <f ca="1">VLOOKUP(eurostat_totals[[#This Row],[energy carrier EUCalc]],$AE$11:$BI$24,COLUMN()-COLUMN($AD$29),FALSE)*eurostat_totals[[#This Row],[2020 1]]</f>
        <v>1796.4576152044092</v>
      </c>
      <c r="BF367" s="117">
        <f ca="1">VLOOKUP(eurostat_totals[[#This Row],[energy carrier EUCalc]],$AE$11:$BI$24,COLUMN()-COLUMN($AD$29),FALSE)*eurostat_totals[[#This Row],[2020 1]]</f>
        <v>1796.4576152044092</v>
      </c>
      <c r="BG367" s="117">
        <f ca="1">VLOOKUP(eurostat_totals[[#This Row],[energy carrier EUCalc]],$AE$11:$BI$24,COLUMN()-COLUMN($AD$29),FALSE)*eurostat_totals[[#This Row],[2020 1]]</f>
        <v>1796.4576152044092</v>
      </c>
      <c r="BH367" s="117">
        <f ca="1">VLOOKUP(eurostat_totals[[#This Row],[energy carrier EUCalc]],$AE$11:$BI$24,COLUMN()-COLUMN($AD$29),FALSE)*eurostat_totals[[#This Row],[2020 1]]</f>
        <v>1796.4576152044092</v>
      </c>
      <c r="BI367" s="117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117" t="str">
        <f t="shared" si="137"/>
        <v>solid-bioSpain</v>
      </c>
      <c r="B368" s="6" t="s">
        <v>77</v>
      </c>
      <c r="C368" t="s">
        <v>7</v>
      </c>
      <c r="D368" s="120">
        <v>20964.348288087356</v>
      </c>
      <c r="E368" s="120">
        <v>21066.723467944583</v>
      </c>
      <c r="F368" s="120">
        <v>21200.730121858622</v>
      </c>
      <c r="G368" s="120">
        <v>21218.845686419118</v>
      </c>
      <c r="H368" s="120">
        <v>21253.610991398775</v>
      </c>
      <c r="I368" s="120">
        <v>20134.23691315141</v>
      </c>
      <c r="J368" s="120">
        <v>20134.23691315141</v>
      </c>
      <c r="K368" s="120">
        <v>20130.617843892112</v>
      </c>
      <c r="L368" s="120">
        <v>20130.617843892112</v>
      </c>
      <c r="M368" s="120">
        <v>20137.855982410707</v>
      </c>
      <c r="N368" s="120">
        <v>20168.041850590194</v>
      </c>
      <c r="O368" s="120">
        <v>20196.926358794321</v>
      </c>
      <c r="P368" s="120">
        <v>20017.501707447114</v>
      </c>
      <c r="Q368" s="120">
        <v>20038.78983900934</v>
      </c>
      <c r="R368" s="120">
        <v>20213.374632003299</v>
      </c>
      <c r="S368" s="120">
        <v>20263.916663442906</v>
      </c>
      <c r="T368" s="120">
        <v>20257.016510738496</v>
      </c>
      <c r="U368" s="120">
        <v>19977.708220508775</v>
      </c>
      <c r="V368" s="120">
        <v>19789.870515142946</v>
      </c>
      <c r="W368" s="120">
        <v>23464.225730596496</v>
      </c>
      <c r="X368" s="120">
        <v>23954.165247522</v>
      </c>
      <c r="Y368" s="120">
        <v>23173.917342990339</v>
      </c>
      <c r="Z368" s="120">
        <v>23173.215903543172</v>
      </c>
      <c r="AA368" s="120">
        <v>22546.455137861856</v>
      </c>
      <c r="AB368" s="120">
        <v>22425.555057345486</v>
      </c>
      <c r="AC368" s="120">
        <v>22282.564789810574</v>
      </c>
      <c r="AD368" s="120">
        <v>22398.47351567111</v>
      </c>
      <c r="AE368" s="120">
        <v>22436.755540416703</v>
      </c>
      <c r="AF368" s="120">
        <f t="shared" si="134"/>
        <v>22289.463467791411</v>
      </c>
      <c r="AG368" s="120">
        <f t="shared" si="135"/>
        <v>22238.065133777323</v>
      </c>
      <c r="AH368" s="120">
        <f t="shared" si="136"/>
        <v>22200.567149063692</v>
      </c>
      <c r="AI368" s="120">
        <f ca="1">VLOOKUP(eurostat_totals[[#This Row],[energy carrier EUCalc]],$AE$11:$BI$24,COLUMN()-COLUMN($AD$29),FALSE)*eurostat_totals[[#This Row],[2020 1]]</f>
        <v>15540.397004344586</v>
      </c>
      <c r="AJ368" s="120">
        <f ca="1">VLOOKUP(eurostat_totals[[#This Row],[energy carrier EUCalc]],$AE$11:$BI$24,COLUMN()-COLUMN($AD$29),FALSE)*eurostat_totals[[#This Row],[2020 1]]</f>
        <v>15540.397004344586</v>
      </c>
      <c r="AK368" s="120">
        <f ca="1">VLOOKUP(eurostat_totals[[#This Row],[energy carrier EUCalc]],$AE$11:$BI$24,COLUMN()-COLUMN($AD$29),FALSE)*eurostat_totals[[#This Row],[2020 1]]</f>
        <v>15540.397004344586</v>
      </c>
      <c r="AL368" s="120">
        <f ca="1">VLOOKUP(eurostat_totals[[#This Row],[energy carrier EUCalc]],$AE$11:$BI$24,COLUMN()-COLUMN($AD$29),FALSE)*eurostat_totals[[#This Row],[2020 1]]</f>
        <v>15540.397004344586</v>
      </c>
      <c r="AM368" s="120">
        <f ca="1">VLOOKUP(eurostat_totals[[#This Row],[energy carrier EUCalc]],$AE$11:$BI$24,COLUMN()-COLUMN($AD$29),FALSE)*eurostat_totals[[#This Row],[2020 1]]</f>
        <v>15540.397004344586</v>
      </c>
      <c r="AN368" s="120">
        <f ca="1">VLOOKUP(eurostat_totals[[#This Row],[energy carrier EUCalc]],$AE$11:$BI$24,COLUMN()-COLUMN($AD$29),FALSE)*eurostat_totals[[#This Row],[2020 1]]</f>
        <v>15540.397004344586</v>
      </c>
      <c r="AO368" s="120">
        <f ca="1">VLOOKUP(eurostat_totals[[#This Row],[energy carrier EUCalc]],$AE$11:$BI$24,COLUMN()-COLUMN($AD$29),FALSE)*eurostat_totals[[#This Row],[2020 1]]</f>
        <v>16033.742940990443</v>
      </c>
      <c r="AP368" s="120">
        <f ca="1">VLOOKUP(eurostat_totals[[#This Row],[energy carrier EUCalc]],$AE$11:$BI$24,COLUMN()-COLUMN($AD$29),FALSE)*eurostat_totals[[#This Row],[2020 1]]</f>
        <v>16033.742940990443</v>
      </c>
      <c r="AQ368" s="120">
        <f ca="1">VLOOKUP(eurostat_totals[[#This Row],[energy carrier EUCalc]],$AE$11:$BI$24,COLUMN()-COLUMN($AD$29),FALSE)*eurostat_totals[[#This Row],[2020 1]]</f>
        <v>16033.742940990443</v>
      </c>
      <c r="AR368" s="117">
        <f ca="1">VLOOKUP(eurostat_totals[[#This Row],[energy carrier EUCalc]],$AE$11:$BI$24,COLUMN()-COLUMN($AD$29),FALSE)*eurostat_totals[[#This Row],[2020 1]]</f>
        <v>16033.742940990443</v>
      </c>
      <c r="AS368" s="117">
        <f ca="1">VLOOKUP(eurostat_totals[[#This Row],[energy carrier EUCalc]],$AE$11:$BI$24,COLUMN()-COLUMN($AD$29),FALSE)*eurostat_totals[[#This Row],[2020 1]]</f>
        <v>16033.742940990443</v>
      </c>
      <c r="AT368" s="117">
        <f ca="1">VLOOKUP(eurostat_totals[[#This Row],[energy carrier EUCalc]],$AE$11:$BI$24,COLUMN()-COLUMN($AD$29),FALSE)*eurostat_totals[[#This Row],[2020 1]]</f>
        <v>16033.742940990443</v>
      </c>
      <c r="AU368" s="117">
        <f ca="1">VLOOKUP(eurostat_totals[[#This Row],[energy carrier EUCalc]],$AE$11:$BI$24,COLUMN()-COLUMN($AD$29),FALSE)*eurostat_totals[[#This Row],[2020 1]]</f>
        <v>16033.742940990443</v>
      </c>
      <c r="AV368" s="117">
        <f ca="1">VLOOKUP(eurostat_totals[[#This Row],[energy carrier EUCalc]],$AE$11:$BI$24,COLUMN()-COLUMN($AD$29),FALSE)*eurostat_totals[[#This Row],[2020 1]]</f>
        <v>14183.695678568469</v>
      </c>
      <c r="AW368" s="117">
        <f ca="1">VLOOKUP(eurostat_totals[[#This Row],[energy carrier EUCalc]],$AE$11:$BI$24,COLUMN()-COLUMN($AD$29),FALSE)*eurostat_totals[[#This Row],[2020 1]]</f>
        <v>14183.695678568469</v>
      </c>
      <c r="AX368" s="117">
        <f ca="1">VLOOKUP(eurostat_totals[[#This Row],[energy carrier EUCalc]],$AE$11:$BI$24,COLUMN()-COLUMN($AD$29),FALSE)*eurostat_totals[[#This Row],[2020 1]]</f>
        <v>14183.695678568469</v>
      </c>
      <c r="AY368" s="117">
        <f ca="1">VLOOKUP(eurostat_totals[[#This Row],[energy carrier EUCalc]],$AE$11:$BI$24,COLUMN()-COLUMN($AD$29),FALSE)*eurostat_totals[[#This Row],[2020 1]]</f>
        <v>14183.695678568469</v>
      </c>
      <c r="AZ368" s="117">
        <f ca="1">VLOOKUP(eurostat_totals[[#This Row],[energy carrier EUCalc]],$AE$11:$BI$24,COLUMN()-COLUMN($AD$29),FALSE)*eurostat_totals[[#This Row],[2020 1]]</f>
        <v>14183.695678568469</v>
      </c>
      <c r="BA368" s="117">
        <f ca="1">VLOOKUP(eurostat_totals[[#This Row],[energy carrier EUCalc]],$AE$11:$BI$24,COLUMN()-COLUMN($AD$29),FALSE)*eurostat_totals[[#This Row],[2020 1]]</f>
        <v>14183.695678568469</v>
      </c>
      <c r="BB368" s="117">
        <f ca="1">VLOOKUP(eurostat_totals[[#This Row],[energy carrier EUCalc]],$AE$11:$BI$24,COLUMN()-COLUMN($AD$29),FALSE)*eurostat_totals[[#This Row],[2020 1]]</f>
        <v>14183.695678568469</v>
      </c>
      <c r="BC368" s="117">
        <f ca="1">VLOOKUP(eurostat_totals[[#This Row],[energy carrier EUCalc]],$AE$11:$BI$24,COLUMN()-COLUMN($AD$29),FALSE)*eurostat_totals[[#This Row],[2020 1]]</f>
        <v>10545.269395805255</v>
      </c>
      <c r="BD368" s="117">
        <f ca="1">VLOOKUP(eurostat_totals[[#This Row],[energy carrier EUCalc]],$AE$11:$BI$24,COLUMN()-COLUMN($AD$29),FALSE)*eurostat_totals[[#This Row],[2020 1]]</f>
        <v>10545.269395805255</v>
      </c>
      <c r="BE368" s="117">
        <f ca="1">VLOOKUP(eurostat_totals[[#This Row],[energy carrier EUCalc]],$AE$11:$BI$24,COLUMN()-COLUMN($AD$29),FALSE)*eurostat_totals[[#This Row],[2020 1]]</f>
        <v>10545.269395805255</v>
      </c>
      <c r="BF368" s="117">
        <f ca="1">VLOOKUP(eurostat_totals[[#This Row],[energy carrier EUCalc]],$AE$11:$BI$24,COLUMN()-COLUMN($AD$29),FALSE)*eurostat_totals[[#This Row],[2020 1]]</f>
        <v>10545.269395805255</v>
      </c>
      <c r="BG368" s="117">
        <f ca="1">VLOOKUP(eurostat_totals[[#This Row],[energy carrier EUCalc]],$AE$11:$BI$24,COLUMN()-COLUMN($AD$29),FALSE)*eurostat_totals[[#This Row],[2020 1]]</f>
        <v>10545.269395805255</v>
      </c>
      <c r="BH368" s="117">
        <f ca="1">VLOOKUP(eurostat_totals[[#This Row],[energy carrier EUCalc]],$AE$11:$BI$24,COLUMN()-COLUMN($AD$29),FALSE)*eurostat_totals[[#This Row],[2020 1]]</f>
        <v>10545.269395805255</v>
      </c>
      <c r="BI368" s="117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117" t="str">
        <f t="shared" si="137"/>
        <v>solid-bioSweden</v>
      </c>
      <c r="B369" s="6" t="s">
        <v>77</v>
      </c>
      <c r="C369" t="s">
        <v>9</v>
      </c>
      <c r="D369" s="120">
        <v>6335.1180845833542</v>
      </c>
      <c r="E369" s="120">
        <v>6338.4679187329339</v>
      </c>
      <c r="F369" s="120">
        <v>6308.5300297015037</v>
      </c>
      <c r="G369" s="120">
        <v>6435.4927557480296</v>
      </c>
      <c r="H369" s="120">
        <v>6131.2596147498998</v>
      </c>
      <c r="I369" s="120">
        <v>6258.7037540873835</v>
      </c>
      <c r="J369" s="120">
        <v>6599.343775214189</v>
      </c>
      <c r="K369" s="120">
        <v>6472.1403425221833</v>
      </c>
      <c r="L369" s="120">
        <v>6445.5522876403338</v>
      </c>
      <c r="M369" s="120">
        <v>5799.0042084406068</v>
      </c>
      <c r="N369" s="120">
        <v>6178.4481467073128</v>
      </c>
      <c r="O369" s="120">
        <v>5631.5394856264056</v>
      </c>
      <c r="P369" s="120">
        <v>5686.1144393526265</v>
      </c>
      <c r="Q369" s="120">
        <v>5777.518719361512</v>
      </c>
      <c r="R369" s="120">
        <v>5655.548450266604</v>
      </c>
      <c r="S369" s="120">
        <v>6255.8500457380296</v>
      </c>
      <c r="T369" s="120">
        <v>5870.5490549620517</v>
      </c>
      <c r="U369" s="120">
        <v>5880.5113890102239</v>
      </c>
      <c r="V369" s="120">
        <v>6022.3861691395887</v>
      </c>
      <c r="W369" s="120">
        <v>5985.0437525689431</v>
      </c>
      <c r="X369" s="120">
        <v>6210.1911848256268</v>
      </c>
      <c r="Y369" s="120">
        <v>11476.331223225878</v>
      </c>
      <c r="Z369" s="120">
        <v>11809.523940679299</v>
      </c>
      <c r="AA369" s="120">
        <v>9447.1044035876857</v>
      </c>
      <c r="AB369" s="120">
        <v>8697.3457321715687</v>
      </c>
      <c r="AC369" s="120">
        <v>8858.5023900868509</v>
      </c>
      <c r="AD369" s="120">
        <v>8849.4698339293482</v>
      </c>
      <c r="AE369" s="120">
        <v>8835.3340290727592</v>
      </c>
      <c r="AF369" s="120">
        <f t="shared" si="134"/>
        <v>8240.496046751452</v>
      </c>
      <c r="AG369" s="120">
        <f t="shared" si="135"/>
        <v>7999.1743753842056</v>
      </c>
      <c r="AH369" s="120">
        <f t="shared" si="136"/>
        <v>7859.5401040267334</v>
      </c>
      <c r="AI369" s="120">
        <f ca="1">VLOOKUP(eurostat_totals[[#This Row],[energy carrier EUCalc]],$AE$11:$BI$24,COLUMN()-COLUMN($AD$29),FALSE)*eurostat_totals[[#This Row],[2020 1]]</f>
        <v>5501.6780728187141</v>
      </c>
      <c r="AJ369" s="120">
        <f ca="1">VLOOKUP(eurostat_totals[[#This Row],[energy carrier EUCalc]],$AE$11:$BI$24,COLUMN()-COLUMN($AD$29),FALSE)*eurostat_totals[[#This Row],[2020 1]]</f>
        <v>5501.6780728187141</v>
      </c>
      <c r="AK369" s="120">
        <f ca="1">VLOOKUP(eurostat_totals[[#This Row],[energy carrier EUCalc]],$AE$11:$BI$24,COLUMN()-COLUMN($AD$29),FALSE)*eurostat_totals[[#This Row],[2020 1]]</f>
        <v>5501.6780728187141</v>
      </c>
      <c r="AL369" s="120">
        <f ca="1">VLOOKUP(eurostat_totals[[#This Row],[energy carrier EUCalc]],$AE$11:$BI$24,COLUMN()-COLUMN($AD$29),FALSE)*eurostat_totals[[#This Row],[2020 1]]</f>
        <v>5501.6780728187141</v>
      </c>
      <c r="AM369" s="120">
        <f ca="1">VLOOKUP(eurostat_totals[[#This Row],[energy carrier EUCalc]],$AE$11:$BI$24,COLUMN()-COLUMN($AD$29),FALSE)*eurostat_totals[[#This Row],[2020 1]]</f>
        <v>5501.6780728187141</v>
      </c>
      <c r="AN369" s="120">
        <f ca="1">VLOOKUP(eurostat_totals[[#This Row],[energy carrier EUCalc]],$AE$11:$BI$24,COLUMN()-COLUMN($AD$29),FALSE)*eurostat_totals[[#This Row],[2020 1]]</f>
        <v>5501.6780728187141</v>
      </c>
      <c r="AO369" s="120">
        <f ca="1">VLOOKUP(eurostat_totals[[#This Row],[energy carrier EUCalc]],$AE$11:$BI$24,COLUMN()-COLUMN($AD$29),FALSE)*eurostat_totals[[#This Row],[2020 1]]</f>
        <v>5676.3345195748625</v>
      </c>
      <c r="AP369" s="120">
        <f ca="1">VLOOKUP(eurostat_totals[[#This Row],[energy carrier EUCalc]],$AE$11:$BI$24,COLUMN()-COLUMN($AD$29),FALSE)*eurostat_totals[[#This Row],[2020 1]]</f>
        <v>5676.3345195748625</v>
      </c>
      <c r="AQ369" s="120">
        <f ca="1">VLOOKUP(eurostat_totals[[#This Row],[energy carrier EUCalc]],$AE$11:$BI$24,COLUMN()-COLUMN($AD$29),FALSE)*eurostat_totals[[#This Row],[2020 1]]</f>
        <v>5676.3345195748625</v>
      </c>
      <c r="AR369" s="117">
        <f ca="1">VLOOKUP(eurostat_totals[[#This Row],[energy carrier EUCalc]],$AE$11:$BI$24,COLUMN()-COLUMN($AD$29),FALSE)*eurostat_totals[[#This Row],[2020 1]]</f>
        <v>5676.3345195748625</v>
      </c>
      <c r="AS369" s="117">
        <f ca="1">VLOOKUP(eurostat_totals[[#This Row],[energy carrier EUCalc]],$AE$11:$BI$24,COLUMN()-COLUMN($AD$29),FALSE)*eurostat_totals[[#This Row],[2020 1]]</f>
        <v>5676.3345195748625</v>
      </c>
      <c r="AT369" s="117">
        <f ca="1">VLOOKUP(eurostat_totals[[#This Row],[energy carrier EUCalc]],$AE$11:$BI$24,COLUMN()-COLUMN($AD$29),FALSE)*eurostat_totals[[#This Row],[2020 1]]</f>
        <v>5676.3345195748625</v>
      </c>
      <c r="AU369" s="117">
        <f ca="1">VLOOKUP(eurostat_totals[[#This Row],[energy carrier EUCalc]],$AE$11:$BI$24,COLUMN()-COLUMN($AD$29),FALSE)*eurostat_totals[[#This Row],[2020 1]]</f>
        <v>5676.3345195748625</v>
      </c>
      <c r="AV369" s="117">
        <f ca="1">VLOOKUP(eurostat_totals[[#This Row],[energy carrier EUCalc]],$AE$11:$BI$24,COLUMN()-COLUMN($AD$29),FALSE)*eurostat_totals[[#This Row],[2020 1]]</f>
        <v>5021.3728442393012</v>
      </c>
      <c r="AW369" s="117">
        <f ca="1">VLOOKUP(eurostat_totals[[#This Row],[energy carrier EUCalc]],$AE$11:$BI$24,COLUMN()-COLUMN($AD$29),FALSE)*eurostat_totals[[#This Row],[2020 1]]</f>
        <v>5021.3728442393012</v>
      </c>
      <c r="AX369" s="117">
        <f ca="1">VLOOKUP(eurostat_totals[[#This Row],[energy carrier EUCalc]],$AE$11:$BI$24,COLUMN()-COLUMN($AD$29),FALSE)*eurostat_totals[[#This Row],[2020 1]]</f>
        <v>5021.3728442393012</v>
      </c>
      <c r="AY369" s="117">
        <f ca="1">VLOOKUP(eurostat_totals[[#This Row],[energy carrier EUCalc]],$AE$11:$BI$24,COLUMN()-COLUMN($AD$29),FALSE)*eurostat_totals[[#This Row],[2020 1]]</f>
        <v>5021.3728442393012</v>
      </c>
      <c r="AZ369" s="117">
        <f ca="1">VLOOKUP(eurostat_totals[[#This Row],[energy carrier EUCalc]],$AE$11:$BI$24,COLUMN()-COLUMN($AD$29),FALSE)*eurostat_totals[[#This Row],[2020 1]]</f>
        <v>5021.3728442393012</v>
      </c>
      <c r="BA369" s="117">
        <f ca="1">VLOOKUP(eurostat_totals[[#This Row],[energy carrier EUCalc]],$AE$11:$BI$24,COLUMN()-COLUMN($AD$29),FALSE)*eurostat_totals[[#This Row],[2020 1]]</f>
        <v>5021.3728442393012</v>
      </c>
      <c r="BB369" s="117">
        <f ca="1">VLOOKUP(eurostat_totals[[#This Row],[energy carrier EUCalc]],$AE$11:$BI$24,COLUMN()-COLUMN($AD$29),FALSE)*eurostat_totals[[#This Row],[2020 1]]</f>
        <v>5021.3728442393012</v>
      </c>
      <c r="BC369" s="117">
        <f ca="1">VLOOKUP(eurostat_totals[[#This Row],[energy carrier EUCalc]],$AE$11:$BI$24,COLUMN()-COLUMN($AD$29),FALSE)*eurostat_totals[[#This Row],[2020 1]]</f>
        <v>3733.281549412699</v>
      </c>
      <c r="BD369" s="117">
        <f ca="1">VLOOKUP(eurostat_totals[[#This Row],[energy carrier EUCalc]],$AE$11:$BI$24,COLUMN()-COLUMN($AD$29),FALSE)*eurostat_totals[[#This Row],[2020 1]]</f>
        <v>3733.281549412699</v>
      </c>
      <c r="BE369" s="117">
        <f ca="1">VLOOKUP(eurostat_totals[[#This Row],[energy carrier EUCalc]],$AE$11:$BI$24,COLUMN()-COLUMN($AD$29),FALSE)*eurostat_totals[[#This Row],[2020 1]]</f>
        <v>3733.281549412699</v>
      </c>
      <c r="BF369" s="117">
        <f ca="1">VLOOKUP(eurostat_totals[[#This Row],[energy carrier EUCalc]],$AE$11:$BI$24,COLUMN()-COLUMN($AD$29),FALSE)*eurostat_totals[[#This Row],[2020 1]]</f>
        <v>3733.281549412699</v>
      </c>
      <c r="BG369" s="117">
        <f ca="1">VLOOKUP(eurostat_totals[[#This Row],[energy carrier EUCalc]],$AE$11:$BI$24,COLUMN()-COLUMN($AD$29),FALSE)*eurostat_totals[[#This Row],[2020 1]]</f>
        <v>3733.281549412699</v>
      </c>
      <c r="BH369" s="117">
        <f ca="1">VLOOKUP(eurostat_totals[[#This Row],[energy carrier EUCalc]],$AE$11:$BI$24,COLUMN()-COLUMN($AD$29),FALSE)*eurostat_totals[[#This Row],[2020 1]]</f>
        <v>3733.281549412699</v>
      </c>
      <c r="BI369" s="117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117" t="str">
        <f t="shared" si="137"/>
        <v>solid-bioUnited Kingdom</v>
      </c>
      <c r="B370" s="81" t="s">
        <v>77</v>
      </c>
      <c r="C370" t="s">
        <v>4</v>
      </c>
      <c r="D370" s="120">
        <v>1899.7422357739711</v>
      </c>
      <c r="E370" s="120">
        <v>1899.7422357739711</v>
      </c>
      <c r="F370" s="120">
        <v>2227.2749648757667</v>
      </c>
      <c r="G370" s="120">
        <v>2227.2749648757667</v>
      </c>
      <c r="H370" s="120">
        <v>2227.2749648757667</v>
      </c>
      <c r="I370" s="120">
        <v>2227.2749648757667</v>
      </c>
      <c r="J370" s="120">
        <v>2227.2749648757667</v>
      </c>
      <c r="K370" s="120">
        <v>2227.2749648757667</v>
      </c>
      <c r="L370" s="120">
        <v>1872.8836567016544</v>
      </c>
      <c r="M370" s="120">
        <v>1872.8836567016544</v>
      </c>
      <c r="N370" s="120">
        <v>1872.8836567016544</v>
      </c>
      <c r="O370" s="120">
        <v>1982.6944048605424</v>
      </c>
      <c r="P370" s="120">
        <v>1971.4361876435448</v>
      </c>
      <c r="Q370" s="120">
        <v>1971.4293338292136</v>
      </c>
      <c r="R370" s="120">
        <v>1971.4529177563709</v>
      </c>
      <c r="S370" s="120">
        <v>2502.230432183087</v>
      </c>
      <c r="T370" s="120">
        <v>2791.7463360626721</v>
      </c>
      <c r="U370" s="120">
        <v>3064.3700158165047</v>
      </c>
      <c r="V370" s="120">
        <v>7964.7359443136147</v>
      </c>
      <c r="W370" s="120">
        <v>8608.9596160050569</v>
      </c>
      <c r="X370" s="120">
        <v>11230.589577385985</v>
      </c>
      <c r="Y370" s="120">
        <v>9405.7012891447885</v>
      </c>
      <c r="Z370" s="120">
        <v>12167.660290798553</v>
      </c>
      <c r="AA370" s="120">
        <v>15613.310580387371</v>
      </c>
      <c r="AB370" s="120">
        <v>14293.123948458768</v>
      </c>
      <c r="AC370" s="120">
        <v>16293.156558300683</v>
      </c>
      <c r="AD370" s="120">
        <v>17424.985484658708</v>
      </c>
      <c r="AE370" s="120">
        <v>17324.649791739736</v>
      </c>
      <c r="AF370" s="120">
        <f t="shared" si="134"/>
        <v>18356.047691927972</v>
      </c>
      <c r="AG370" s="120">
        <f t="shared" si="135"/>
        <v>18904.595114236094</v>
      </c>
      <c r="AH370" s="120">
        <f t="shared" si="136"/>
        <v>19826.88934739156</v>
      </c>
      <c r="AI370" s="120">
        <f ca="1">VLOOKUP(eurostat_totals[[#This Row],[energy carrier EUCalc]],$AE$11:$BI$24,COLUMN()-COLUMN($AD$29),FALSE)*eurostat_totals[[#This Row],[2020 1]]</f>
        <v>13878.822543174094</v>
      </c>
      <c r="AJ370" s="120">
        <f ca="1">VLOOKUP(eurostat_totals[[#This Row],[energy carrier EUCalc]],$AE$11:$BI$24,COLUMN()-COLUMN($AD$29),FALSE)*eurostat_totals[[#This Row],[2020 1]]</f>
        <v>13878.822543174094</v>
      </c>
      <c r="AK370" s="120">
        <f ca="1">VLOOKUP(eurostat_totals[[#This Row],[energy carrier EUCalc]],$AE$11:$BI$24,COLUMN()-COLUMN($AD$29),FALSE)*eurostat_totals[[#This Row],[2020 1]]</f>
        <v>13878.822543174094</v>
      </c>
      <c r="AL370" s="120">
        <f ca="1">VLOOKUP(eurostat_totals[[#This Row],[energy carrier EUCalc]],$AE$11:$BI$24,COLUMN()-COLUMN($AD$29),FALSE)*eurostat_totals[[#This Row],[2020 1]]</f>
        <v>13878.822543174094</v>
      </c>
      <c r="AM370" s="120">
        <f ca="1">VLOOKUP(eurostat_totals[[#This Row],[energy carrier EUCalc]],$AE$11:$BI$24,COLUMN()-COLUMN($AD$29),FALSE)*eurostat_totals[[#This Row],[2020 1]]</f>
        <v>13878.822543174094</v>
      </c>
      <c r="AN370" s="120">
        <f ca="1">VLOOKUP(eurostat_totals[[#This Row],[energy carrier EUCalc]],$AE$11:$BI$24,COLUMN()-COLUMN($AD$29),FALSE)*eurostat_totals[[#This Row],[2020 1]]</f>
        <v>13878.822543174094</v>
      </c>
      <c r="AO370" s="120">
        <f ca="1">VLOOKUP(eurostat_totals[[#This Row],[energy carrier EUCalc]],$AE$11:$BI$24,COLUMN()-COLUMN($AD$29),FALSE)*eurostat_totals[[#This Row],[2020 1]]</f>
        <v>14319.420084227237</v>
      </c>
      <c r="AP370" s="120">
        <f ca="1">VLOOKUP(eurostat_totals[[#This Row],[energy carrier EUCalc]],$AE$11:$BI$24,COLUMN()-COLUMN($AD$29),FALSE)*eurostat_totals[[#This Row],[2020 1]]</f>
        <v>14319.420084227237</v>
      </c>
      <c r="AQ370" s="120">
        <f ca="1">VLOOKUP(eurostat_totals[[#This Row],[energy carrier EUCalc]],$AE$11:$BI$24,COLUMN()-COLUMN($AD$29),FALSE)*eurostat_totals[[#This Row],[2020 1]]</f>
        <v>14319.420084227237</v>
      </c>
      <c r="AR370" s="117">
        <f ca="1">VLOOKUP(eurostat_totals[[#This Row],[energy carrier EUCalc]],$AE$11:$BI$24,COLUMN()-COLUMN($AD$29),FALSE)*eurostat_totals[[#This Row],[2020 1]]</f>
        <v>14319.420084227237</v>
      </c>
      <c r="AS370" s="117">
        <f ca="1">VLOOKUP(eurostat_totals[[#This Row],[energy carrier EUCalc]],$AE$11:$BI$24,COLUMN()-COLUMN($AD$29),FALSE)*eurostat_totals[[#This Row],[2020 1]]</f>
        <v>14319.420084227237</v>
      </c>
      <c r="AT370" s="117">
        <f ca="1">VLOOKUP(eurostat_totals[[#This Row],[energy carrier EUCalc]],$AE$11:$BI$24,COLUMN()-COLUMN($AD$29),FALSE)*eurostat_totals[[#This Row],[2020 1]]</f>
        <v>14319.420084227237</v>
      </c>
      <c r="AU370" s="117">
        <f ca="1">VLOOKUP(eurostat_totals[[#This Row],[energy carrier EUCalc]],$AE$11:$BI$24,COLUMN()-COLUMN($AD$29),FALSE)*eurostat_totals[[#This Row],[2020 1]]</f>
        <v>14319.420084227237</v>
      </c>
      <c r="AV370" s="117">
        <f ca="1">VLOOKUP(eurostat_totals[[#This Row],[energy carrier EUCalc]],$AE$11:$BI$24,COLUMN()-COLUMN($AD$29),FALSE)*eurostat_totals[[#This Row],[2020 1]]</f>
        <v>12667.179305277939</v>
      </c>
      <c r="AW370" s="117">
        <f ca="1">VLOOKUP(eurostat_totals[[#This Row],[energy carrier EUCalc]],$AE$11:$BI$24,COLUMN()-COLUMN($AD$29),FALSE)*eurostat_totals[[#This Row],[2020 1]]</f>
        <v>12667.179305277939</v>
      </c>
      <c r="AX370" s="117">
        <f ca="1">VLOOKUP(eurostat_totals[[#This Row],[energy carrier EUCalc]],$AE$11:$BI$24,COLUMN()-COLUMN($AD$29),FALSE)*eurostat_totals[[#This Row],[2020 1]]</f>
        <v>12667.179305277939</v>
      </c>
      <c r="AY370" s="117">
        <f ca="1">VLOOKUP(eurostat_totals[[#This Row],[energy carrier EUCalc]],$AE$11:$BI$24,COLUMN()-COLUMN($AD$29),FALSE)*eurostat_totals[[#This Row],[2020 1]]</f>
        <v>12667.179305277939</v>
      </c>
      <c r="AZ370" s="117">
        <f ca="1">VLOOKUP(eurostat_totals[[#This Row],[energy carrier EUCalc]],$AE$11:$BI$24,COLUMN()-COLUMN($AD$29),FALSE)*eurostat_totals[[#This Row],[2020 1]]</f>
        <v>12667.179305277939</v>
      </c>
      <c r="BA370" s="117">
        <f ca="1">VLOOKUP(eurostat_totals[[#This Row],[energy carrier EUCalc]],$AE$11:$BI$24,COLUMN()-COLUMN($AD$29),FALSE)*eurostat_totals[[#This Row],[2020 1]]</f>
        <v>12667.179305277939</v>
      </c>
      <c r="BB370" s="117">
        <f ca="1">VLOOKUP(eurostat_totals[[#This Row],[energy carrier EUCalc]],$AE$11:$BI$24,COLUMN()-COLUMN($AD$29),FALSE)*eurostat_totals[[#This Row],[2020 1]]</f>
        <v>12667.179305277939</v>
      </c>
      <c r="BC370" s="117">
        <f ca="1">VLOOKUP(eurostat_totals[[#This Row],[energy carrier EUCalc]],$AE$11:$BI$24,COLUMN()-COLUMN($AD$29),FALSE)*eurostat_totals[[#This Row],[2020 1]]</f>
        <v>9417.7724400109928</v>
      </c>
      <c r="BD370" s="117">
        <f ca="1">VLOOKUP(eurostat_totals[[#This Row],[energy carrier EUCalc]],$AE$11:$BI$24,COLUMN()-COLUMN($AD$29),FALSE)*eurostat_totals[[#This Row],[2020 1]]</f>
        <v>9417.7724400109928</v>
      </c>
      <c r="BE370" s="117">
        <f ca="1">VLOOKUP(eurostat_totals[[#This Row],[energy carrier EUCalc]],$AE$11:$BI$24,COLUMN()-COLUMN($AD$29),FALSE)*eurostat_totals[[#This Row],[2020 1]]</f>
        <v>9417.7724400109928</v>
      </c>
      <c r="BF370" s="117">
        <f ca="1">VLOOKUP(eurostat_totals[[#This Row],[energy carrier EUCalc]],$AE$11:$BI$24,COLUMN()-COLUMN($AD$29),FALSE)*eurostat_totals[[#This Row],[2020 1]]</f>
        <v>9417.7724400109928</v>
      </c>
      <c r="BG370" s="117">
        <f ca="1">VLOOKUP(eurostat_totals[[#This Row],[energy carrier EUCalc]],$AE$11:$BI$24,COLUMN()-COLUMN($AD$29),FALSE)*eurostat_totals[[#This Row],[2020 1]]</f>
        <v>9417.7724400109928</v>
      </c>
      <c r="BH370" s="117">
        <f ca="1">VLOOKUP(eurostat_totals[[#This Row],[energy carrier EUCalc]],$AE$11:$BI$24,COLUMN()-COLUMN($AD$29),FALSE)*eurostat_totals[[#This Row],[2020 1]]</f>
        <v>9417.7724400109928</v>
      </c>
      <c r="BI370" s="117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117" t="str">
        <f t="shared" si="137"/>
        <v>solid-ff-coalAustria</v>
      </c>
      <c r="B371" s="6" t="s">
        <v>39</v>
      </c>
      <c r="C371" t="s">
        <v>12</v>
      </c>
      <c r="D371" s="120">
        <v>14179.113725700025</v>
      </c>
      <c r="E371" s="120">
        <v>15450.13893990438</v>
      </c>
      <c r="F371" s="120">
        <v>13227.363344040832</v>
      </c>
      <c r="G371" s="120">
        <v>10934.198173145005</v>
      </c>
      <c r="H371" s="120">
        <v>9704.6063240570002</v>
      </c>
      <c r="I371" s="120">
        <v>9189.5015538714106</v>
      </c>
      <c r="J371" s="120">
        <v>8730.1054177573133</v>
      </c>
      <c r="K371" s="120">
        <v>6584.6487133466662</v>
      </c>
      <c r="L371" s="120">
        <v>5796.351257634703</v>
      </c>
      <c r="M371" s="120">
        <v>5335.0144743585033</v>
      </c>
      <c r="N371" s="120">
        <v>4680.786134455685</v>
      </c>
      <c r="O371" s="120">
        <v>4428.3358622101159</v>
      </c>
      <c r="P371" s="120">
        <v>3521.2097193127424</v>
      </c>
      <c r="Q371" s="120">
        <v>2936.5165727468125</v>
      </c>
      <c r="R371" s="120">
        <v>2819.3287291490806</v>
      </c>
      <c r="S371" s="120">
        <v>1506.5946027572343</v>
      </c>
      <c r="T371" s="120">
        <v>1418.1187006799325</v>
      </c>
      <c r="U371" s="120">
        <v>1289.1206886918289</v>
      </c>
      <c r="V371" s="120">
        <v>1305.2515424191454</v>
      </c>
      <c r="W371" s="120">
        <v>985.97173671261044</v>
      </c>
      <c r="X371" s="120">
        <v>1085.0950640889046</v>
      </c>
      <c r="Y371" s="120">
        <v>660.87479549516297</v>
      </c>
      <c r="Z371" s="120">
        <v>683.61482490875403</v>
      </c>
      <c r="AA371" s="120">
        <v>577.85723701974268</v>
      </c>
      <c r="AB371" s="120">
        <v>469.45470599032291</v>
      </c>
      <c r="AC371" s="120">
        <v>390.34974351078995</v>
      </c>
      <c r="AD371" s="120">
        <v>388.43788743263224</v>
      </c>
      <c r="AE371" s="120">
        <v>392.29364186958725</v>
      </c>
      <c r="AF371" s="120">
        <f t="shared" si="134"/>
        <v>334.02940526175388</v>
      </c>
      <c r="AG371" s="120">
        <f t="shared" si="135"/>
        <v>285.2638389101561</v>
      </c>
      <c r="AH371" s="120">
        <f t="shared" si="136"/>
        <v>248.42566549412274</v>
      </c>
      <c r="AI371" s="120">
        <f ca="1">VLOOKUP(eurostat_totals[[#This Row],[energy carrier EUCalc]],$AE$11:$BI$24,COLUMN()-COLUMN($AD$29),FALSE)*eurostat_totals[[#This Row],[2020 1]]</f>
        <v>244.28523773588736</v>
      </c>
      <c r="AJ371" s="120">
        <f ca="1">VLOOKUP(eurostat_totals[[#This Row],[energy carrier EUCalc]],$AE$11:$BI$24,COLUMN()-COLUMN($AD$29),FALSE)*eurostat_totals[[#This Row],[2020 1]]</f>
        <v>240.14480997765199</v>
      </c>
      <c r="AK371" s="120">
        <f ca="1">VLOOKUP(eurostat_totals[[#This Row],[energy carrier EUCalc]],$AE$11:$BI$24,COLUMN()-COLUMN($AD$29),FALSE)*eurostat_totals[[#This Row],[2020 1]]</f>
        <v>236.00438221941658</v>
      </c>
      <c r="AL371" s="120">
        <f ca="1">VLOOKUP(eurostat_totals[[#This Row],[energy carrier EUCalc]],$AE$11:$BI$24,COLUMN()-COLUMN($AD$29),FALSE)*eurostat_totals[[#This Row],[2020 1]]</f>
        <v>231.86395446118124</v>
      </c>
      <c r="AM371" s="120">
        <f ca="1">VLOOKUP(eurostat_totals[[#This Row],[energy carrier EUCalc]],$AE$11:$BI$24,COLUMN()-COLUMN($AD$29),FALSE)*eurostat_totals[[#This Row],[2020 1]]</f>
        <v>227.72352670294586</v>
      </c>
      <c r="AN371" s="120">
        <f ca="1">VLOOKUP(eurostat_totals[[#This Row],[energy carrier EUCalc]],$AE$11:$BI$24,COLUMN()-COLUMN($AD$29),FALSE)*eurostat_totals[[#This Row],[2020 1]]</f>
        <v>223.58309894471046</v>
      </c>
      <c r="AO371" s="120">
        <f>VLOOKUP(eurostat_totals[[#This Row],[energy carrier EUCalc]],$AE$11:$BI$24,COLUMN()-COLUMN($AD$29),FALSE)*eurostat_totals[[#This Row],[2020 1]]</f>
        <v>248.42566549412274</v>
      </c>
      <c r="AP371" s="120">
        <f ca="1">VLOOKUP(eurostat_totals[[#This Row],[energy carrier EUCalc]],$AE$11:$BI$24,COLUMN()-COLUMN($AD$29),FALSE)*eurostat_totals[[#This Row],[2020 1]]</f>
        <v>244.28523773588736</v>
      </c>
      <c r="AQ371" s="120">
        <f ca="1">VLOOKUP(eurostat_totals[[#This Row],[energy carrier EUCalc]],$AE$11:$BI$24,COLUMN()-COLUMN($AD$29),FALSE)*eurostat_totals[[#This Row],[2020 1]]</f>
        <v>240.14480997765199</v>
      </c>
      <c r="AR371" s="117">
        <f ca="1">VLOOKUP(eurostat_totals[[#This Row],[energy carrier EUCalc]],$AE$11:$BI$24,COLUMN()-COLUMN($AD$29),FALSE)*eurostat_totals[[#This Row],[2020 1]]</f>
        <v>236.00438221941658</v>
      </c>
      <c r="AS371" s="117">
        <f ca="1">VLOOKUP(eurostat_totals[[#This Row],[energy carrier EUCalc]],$AE$11:$BI$24,COLUMN()-COLUMN($AD$29),FALSE)*eurostat_totals[[#This Row],[2020 1]]</f>
        <v>231.86395446118124</v>
      </c>
      <c r="AT371" s="117">
        <f ca="1">VLOOKUP(eurostat_totals[[#This Row],[energy carrier EUCalc]],$AE$11:$BI$24,COLUMN()-COLUMN($AD$29),FALSE)*eurostat_totals[[#This Row],[2020 1]]</f>
        <v>227.72352670294586</v>
      </c>
      <c r="AU371" s="117">
        <f ca="1">VLOOKUP(eurostat_totals[[#This Row],[energy carrier EUCalc]],$AE$11:$BI$24,COLUMN()-COLUMN($AD$29),FALSE)*eurostat_totals[[#This Row],[2020 1]]</f>
        <v>124.21283274706137</v>
      </c>
      <c r="AV371" s="117">
        <f>VLOOKUP(eurostat_totals[[#This Row],[energy carrier EUCalc]],$AE$11:$BI$24,COLUMN()-COLUMN($AD$29),FALSE)*eurostat_totals[[#This Row],[2020 1]]</f>
        <v>248.42566549412274</v>
      </c>
      <c r="AW371" s="117">
        <f ca="1">VLOOKUP(eurostat_totals[[#This Row],[energy carrier EUCalc]],$AE$11:$BI$24,COLUMN()-COLUMN($AD$29),FALSE)*eurostat_totals[[#This Row],[2020 1]]</f>
        <v>244.28523773588736</v>
      </c>
      <c r="AX371" s="117">
        <f ca="1">VLOOKUP(eurostat_totals[[#This Row],[energy carrier EUCalc]],$AE$11:$BI$24,COLUMN()-COLUMN($AD$29),FALSE)*eurostat_totals[[#This Row],[2020 1]]</f>
        <v>240.14480997765199</v>
      </c>
      <c r="AY371" s="117">
        <f ca="1">VLOOKUP(eurostat_totals[[#This Row],[energy carrier EUCalc]],$AE$11:$BI$24,COLUMN()-COLUMN($AD$29),FALSE)*eurostat_totals[[#This Row],[2020 1]]</f>
        <v>236.00438221941658</v>
      </c>
      <c r="AZ371" s="117">
        <f ca="1">VLOOKUP(eurostat_totals[[#This Row],[energy carrier EUCalc]],$AE$11:$BI$24,COLUMN()-COLUMN($AD$29),FALSE)*eurostat_totals[[#This Row],[2020 1]]</f>
        <v>231.86395446118124</v>
      </c>
      <c r="BA371" s="117">
        <f ca="1">VLOOKUP(eurostat_totals[[#This Row],[energy carrier EUCalc]],$AE$11:$BI$24,COLUMN()-COLUMN($AD$29),FALSE)*eurostat_totals[[#This Row],[2020 1]]</f>
        <v>227.72352670294586</v>
      </c>
      <c r="BB371" s="117">
        <f ca="1">VLOOKUP(eurostat_totals[[#This Row],[energy carrier EUCalc]],$AE$11:$BI$24,COLUMN()-COLUMN($AD$29),FALSE)*eurostat_totals[[#This Row],[2020 1]]</f>
        <v>86.94898292294296</v>
      </c>
      <c r="BC371" s="117">
        <f>VLOOKUP(eurostat_totals[[#This Row],[energy carrier EUCalc]],$AE$11:$BI$24,COLUMN()-COLUMN($AD$29),FALSE)*eurostat_totals[[#This Row],[2020 1]]</f>
        <v>248.42566549412274</v>
      </c>
      <c r="BD371" s="117">
        <f ca="1">VLOOKUP(eurostat_totals[[#This Row],[energy carrier EUCalc]],$AE$11:$BI$24,COLUMN()-COLUMN($AD$29),FALSE)*eurostat_totals[[#This Row],[2020 1]]</f>
        <v>244.28523773588736</v>
      </c>
      <c r="BE371" s="117">
        <f ca="1">VLOOKUP(eurostat_totals[[#This Row],[energy carrier EUCalc]],$AE$11:$BI$24,COLUMN()-COLUMN($AD$29),FALSE)*eurostat_totals[[#This Row],[2020 1]]</f>
        <v>240.14480997765199</v>
      </c>
      <c r="BF371" s="117">
        <f ca="1">VLOOKUP(eurostat_totals[[#This Row],[energy carrier EUCalc]],$AE$11:$BI$24,COLUMN()-COLUMN($AD$29),FALSE)*eurostat_totals[[#This Row],[2020 1]]</f>
        <v>236.00438221941658</v>
      </c>
      <c r="BG371" s="117">
        <f ca="1">VLOOKUP(eurostat_totals[[#This Row],[energy carrier EUCalc]],$AE$11:$BI$24,COLUMN()-COLUMN($AD$29),FALSE)*eurostat_totals[[#This Row],[2020 1]]</f>
        <v>231.86395446118124</v>
      </c>
      <c r="BH371" s="117">
        <f ca="1">VLOOKUP(eurostat_totals[[#This Row],[energy carrier EUCalc]],$AE$11:$BI$24,COLUMN()-COLUMN($AD$29),FALSE)*eurostat_totals[[#This Row],[2020 1]]</f>
        <v>227.72352670294586</v>
      </c>
      <c r="BI371" s="117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117" t="str">
        <f t="shared" si="137"/>
        <v>solid-ff-coalBelgium</v>
      </c>
      <c r="B372" s="6" t="s">
        <v>39</v>
      </c>
      <c r="C372" t="s">
        <v>1</v>
      </c>
      <c r="D372" s="120">
        <v>12161.29329</v>
      </c>
      <c r="E372" s="120">
        <v>13685.288490000001</v>
      </c>
      <c r="F372" s="120">
        <v>11371.66281</v>
      </c>
      <c r="G372" s="120">
        <v>10520.742230000003</v>
      </c>
      <c r="H372" s="120">
        <v>8040.0167100000008</v>
      </c>
      <c r="I372" s="120">
        <v>7479.2530000000006</v>
      </c>
      <c r="J372" s="120">
        <v>8180.7862300000006</v>
      </c>
      <c r="K372" s="120">
        <v>7059.3983700000008</v>
      </c>
      <c r="L372" s="120">
        <v>4860.4561199999998</v>
      </c>
      <c r="M372" s="120">
        <v>4252.89329</v>
      </c>
      <c r="N372" s="120">
        <v>4643.4054299999998</v>
      </c>
      <c r="O372" s="120">
        <v>5047.7456400000001</v>
      </c>
      <c r="P372" s="120">
        <v>4198.9649800000007</v>
      </c>
      <c r="Q372" s="120">
        <v>3087.9045599999999</v>
      </c>
      <c r="R372" s="120">
        <v>2699.5788600000005</v>
      </c>
      <c r="S372" s="120">
        <v>2671.9576100000004</v>
      </c>
      <c r="T372" s="120">
        <v>2612.5864600000004</v>
      </c>
      <c r="U372" s="120">
        <v>2170.7860200000005</v>
      </c>
      <c r="V372" s="120">
        <v>3054.0612600000009</v>
      </c>
      <c r="W372" s="120">
        <v>4946.5646400000014</v>
      </c>
      <c r="X372" s="120">
        <v>2523.2913199999998</v>
      </c>
      <c r="Y372" s="120">
        <v>2331.9196700000002</v>
      </c>
      <c r="Z372" s="120">
        <v>2280.3987700000002</v>
      </c>
      <c r="AA372" s="120">
        <v>2965.2545800000003</v>
      </c>
      <c r="AB372" s="120">
        <v>1956.3637100000003</v>
      </c>
      <c r="AC372" s="120">
        <v>2232.3901300000002</v>
      </c>
      <c r="AD372" s="120">
        <v>2002.0812399999998</v>
      </c>
      <c r="AE372" s="120">
        <v>1884.0018499999999</v>
      </c>
      <c r="AF372" s="120">
        <f t="shared" si="134"/>
        <v>1804.7224659999997</v>
      </c>
      <c r="AG372" s="120">
        <f t="shared" si="135"/>
        <v>1572.6160431999997</v>
      </c>
      <c r="AH372" s="120">
        <f t="shared" si="136"/>
        <v>1495.8665098399995</v>
      </c>
      <c r="AI372" s="120">
        <f ca="1">VLOOKUP(eurostat_totals[[#This Row],[energy carrier EUCalc]],$AE$11:$BI$24,COLUMN()-COLUMN($AD$29),FALSE)*eurostat_totals[[#This Row],[2020 1]]</f>
        <v>1470.9354013426662</v>
      </c>
      <c r="AJ372" s="120">
        <f ca="1">VLOOKUP(eurostat_totals[[#This Row],[energy carrier EUCalc]],$AE$11:$BI$24,COLUMN()-COLUMN($AD$29),FALSE)*eurostat_totals[[#This Row],[2020 1]]</f>
        <v>1446.0042928453329</v>
      </c>
      <c r="AK372" s="120">
        <f ca="1">VLOOKUP(eurostat_totals[[#This Row],[energy carrier EUCalc]],$AE$11:$BI$24,COLUMN()-COLUMN($AD$29),FALSE)*eurostat_totals[[#This Row],[2020 1]]</f>
        <v>1421.0731843479994</v>
      </c>
      <c r="AL372" s="120">
        <f ca="1">VLOOKUP(eurostat_totals[[#This Row],[energy carrier EUCalc]],$AE$11:$BI$24,COLUMN()-COLUMN($AD$29),FALSE)*eurostat_totals[[#This Row],[2020 1]]</f>
        <v>1396.1420758506663</v>
      </c>
      <c r="AM372" s="120">
        <f ca="1">VLOOKUP(eurostat_totals[[#This Row],[energy carrier EUCalc]],$AE$11:$BI$24,COLUMN()-COLUMN($AD$29),FALSE)*eurostat_totals[[#This Row],[2020 1]]</f>
        <v>1371.210967353333</v>
      </c>
      <c r="AN372" s="120">
        <f ca="1">VLOOKUP(eurostat_totals[[#This Row],[energy carrier EUCalc]],$AE$11:$BI$24,COLUMN()-COLUMN($AD$29),FALSE)*eurostat_totals[[#This Row],[2020 1]]</f>
        <v>1346.2798588559995</v>
      </c>
      <c r="AO372" s="120">
        <f>VLOOKUP(eurostat_totals[[#This Row],[energy carrier EUCalc]],$AE$11:$BI$24,COLUMN()-COLUMN($AD$29),FALSE)*eurostat_totals[[#This Row],[2020 1]]</f>
        <v>1495.8665098399995</v>
      </c>
      <c r="AP372" s="120">
        <f ca="1">VLOOKUP(eurostat_totals[[#This Row],[energy carrier EUCalc]],$AE$11:$BI$24,COLUMN()-COLUMN($AD$29),FALSE)*eurostat_totals[[#This Row],[2020 1]]</f>
        <v>1470.9354013426662</v>
      </c>
      <c r="AQ372" s="120">
        <f ca="1">VLOOKUP(eurostat_totals[[#This Row],[energy carrier EUCalc]],$AE$11:$BI$24,COLUMN()-COLUMN($AD$29),FALSE)*eurostat_totals[[#This Row],[2020 1]]</f>
        <v>1446.0042928453329</v>
      </c>
      <c r="AR372" s="117">
        <f ca="1">VLOOKUP(eurostat_totals[[#This Row],[energy carrier EUCalc]],$AE$11:$BI$24,COLUMN()-COLUMN($AD$29),FALSE)*eurostat_totals[[#This Row],[2020 1]]</f>
        <v>1421.0731843479994</v>
      </c>
      <c r="AS372" s="117">
        <f ca="1">VLOOKUP(eurostat_totals[[#This Row],[energy carrier EUCalc]],$AE$11:$BI$24,COLUMN()-COLUMN($AD$29),FALSE)*eurostat_totals[[#This Row],[2020 1]]</f>
        <v>1396.1420758506663</v>
      </c>
      <c r="AT372" s="117">
        <f ca="1">VLOOKUP(eurostat_totals[[#This Row],[energy carrier EUCalc]],$AE$11:$BI$24,COLUMN()-COLUMN($AD$29),FALSE)*eurostat_totals[[#This Row],[2020 1]]</f>
        <v>1371.210967353333</v>
      </c>
      <c r="AU372" s="117">
        <f ca="1">VLOOKUP(eurostat_totals[[#This Row],[energy carrier EUCalc]],$AE$11:$BI$24,COLUMN()-COLUMN($AD$29),FALSE)*eurostat_totals[[#This Row],[2020 1]]</f>
        <v>747.93325491999974</v>
      </c>
      <c r="AV372" s="117">
        <f>VLOOKUP(eurostat_totals[[#This Row],[energy carrier EUCalc]],$AE$11:$BI$24,COLUMN()-COLUMN($AD$29),FALSE)*eurostat_totals[[#This Row],[2020 1]]</f>
        <v>1495.8665098399995</v>
      </c>
      <c r="AW372" s="117">
        <f ca="1">VLOOKUP(eurostat_totals[[#This Row],[energy carrier EUCalc]],$AE$11:$BI$24,COLUMN()-COLUMN($AD$29),FALSE)*eurostat_totals[[#This Row],[2020 1]]</f>
        <v>1470.9354013426662</v>
      </c>
      <c r="AX372" s="117">
        <f ca="1">VLOOKUP(eurostat_totals[[#This Row],[energy carrier EUCalc]],$AE$11:$BI$24,COLUMN()-COLUMN($AD$29),FALSE)*eurostat_totals[[#This Row],[2020 1]]</f>
        <v>1446.0042928453329</v>
      </c>
      <c r="AY372" s="117">
        <f ca="1">VLOOKUP(eurostat_totals[[#This Row],[energy carrier EUCalc]],$AE$11:$BI$24,COLUMN()-COLUMN($AD$29),FALSE)*eurostat_totals[[#This Row],[2020 1]]</f>
        <v>1421.0731843479994</v>
      </c>
      <c r="AZ372" s="117">
        <f ca="1">VLOOKUP(eurostat_totals[[#This Row],[energy carrier EUCalc]],$AE$11:$BI$24,COLUMN()-COLUMN($AD$29),FALSE)*eurostat_totals[[#This Row],[2020 1]]</f>
        <v>1396.1420758506663</v>
      </c>
      <c r="BA372" s="117">
        <f ca="1">VLOOKUP(eurostat_totals[[#This Row],[energy carrier EUCalc]],$AE$11:$BI$24,COLUMN()-COLUMN($AD$29),FALSE)*eurostat_totals[[#This Row],[2020 1]]</f>
        <v>1371.210967353333</v>
      </c>
      <c r="BB372" s="117">
        <f ca="1">VLOOKUP(eurostat_totals[[#This Row],[energy carrier EUCalc]],$AE$11:$BI$24,COLUMN()-COLUMN($AD$29),FALSE)*eurostat_totals[[#This Row],[2020 1]]</f>
        <v>523.55327844399983</v>
      </c>
      <c r="BC372" s="117">
        <f>VLOOKUP(eurostat_totals[[#This Row],[energy carrier EUCalc]],$AE$11:$BI$24,COLUMN()-COLUMN($AD$29),FALSE)*eurostat_totals[[#This Row],[2020 1]]</f>
        <v>1495.8665098399995</v>
      </c>
      <c r="BD372" s="117">
        <f ca="1">VLOOKUP(eurostat_totals[[#This Row],[energy carrier EUCalc]],$AE$11:$BI$24,COLUMN()-COLUMN($AD$29),FALSE)*eurostat_totals[[#This Row],[2020 1]]</f>
        <v>1470.9354013426662</v>
      </c>
      <c r="BE372" s="117">
        <f ca="1">VLOOKUP(eurostat_totals[[#This Row],[energy carrier EUCalc]],$AE$11:$BI$24,COLUMN()-COLUMN($AD$29),FALSE)*eurostat_totals[[#This Row],[2020 1]]</f>
        <v>1446.0042928453329</v>
      </c>
      <c r="BF372" s="117">
        <f ca="1">VLOOKUP(eurostat_totals[[#This Row],[energy carrier EUCalc]],$AE$11:$BI$24,COLUMN()-COLUMN($AD$29),FALSE)*eurostat_totals[[#This Row],[2020 1]]</f>
        <v>1421.0731843479994</v>
      </c>
      <c r="BG372" s="117">
        <f ca="1">VLOOKUP(eurostat_totals[[#This Row],[energy carrier EUCalc]],$AE$11:$BI$24,COLUMN()-COLUMN($AD$29),FALSE)*eurostat_totals[[#This Row],[2020 1]]</f>
        <v>1396.1420758506663</v>
      </c>
      <c r="BH372" s="117">
        <f ca="1">VLOOKUP(eurostat_totals[[#This Row],[energy carrier EUCalc]],$AE$11:$BI$24,COLUMN()-COLUMN($AD$29),FALSE)*eurostat_totals[[#This Row],[2020 1]]</f>
        <v>1371.210967353333</v>
      </c>
      <c r="BI372" s="117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117" t="str">
        <f t="shared" si="137"/>
        <v>solid-ff-coalBulgaria</v>
      </c>
      <c r="B373" s="6" t="s">
        <v>39</v>
      </c>
      <c r="C373" t="s">
        <v>19</v>
      </c>
      <c r="D373" s="120">
        <v>0</v>
      </c>
      <c r="E373" s="120">
        <v>0</v>
      </c>
      <c r="F373" s="120">
        <v>0</v>
      </c>
      <c r="G373" s="120">
        <v>0</v>
      </c>
      <c r="H373" s="120">
        <v>0</v>
      </c>
      <c r="I373" s="120">
        <v>0</v>
      </c>
      <c r="J373" s="120">
        <v>0</v>
      </c>
      <c r="K373" s="120">
        <v>0</v>
      </c>
      <c r="L373" s="120">
        <v>0</v>
      </c>
      <c r="M373" s="120">
        <v>0</v>
      </c>
      <c r="N373" s="120">
        <v>0</v>
      </c>
      <c r="O373" s="120">
        <v>0</v>
      </c>
      <c r="P373" s="120">
        <v>5953.7353676349967</v>
      </c>
      <c r="Q373" s="120">
        <v>7081.8250537976492</v>
      </c>
      <c r="R373" s="120">
        <v>5308.7672740356875</v>
      </c>
      <c r="S373" s="120">
        <v>4787.1256829681179</v>
      </c>
      <c r="T373" s="120">
        <v>5134.6120549419038</v>
      </c>
      <c r="U373" s="120">
        <v>4276.4696948737546</v>
      </c>
      <c r="V373" s="120">
        <v>3998.2019809507592</v>
      </c>
      <c r="W373" s="120">
        <v>2754.6661228289513</v>
      </c>
      <c r="X373" s="120">
        <v>3891.3934435638221</v>
      </c>
      <c r="Y373" s="120">
        <v>4935.4270634477061</v>
      </c>
      <c r="Z373" s="120">
        <v>4761.3240590236128</v>
      </c>
      <c r="AA373" s="120">
        <v>3837.8869838760538</v>
      </c>
      <c r="AB373" s="120">
        <v>2643.6296292408947</v>
      </c>
      <c r="AC373" s="120">
        <v>2669.4767627364395</v>
      </c>
      <c r="AD373" s="120">
        <v>3012.2444004178419</v>
      </c>
      <c r="AE373" s="120">
        <v>3174.0663324297298</v>
      </c>
      <c r="AF373" s="120">
        <f t="shared" si="134"/>
        <v>2856.6147871109533</v>
      </c>
      <c r="AG373" s="120">
        <f t="shared" si="135"/>
        <v>2660.3603477579331</v>
      </c>
      <c r="AH373" s="120">
        <f t="shared" si="136"/>
        <v>2663.7064914613406</v>
      </c>
      <c r="AI373" s="120">
        <f ca="1">VLOOKUP(eurostat_totals[[#This Row],[energy carrier EUCalc]],$AE$11:$BI$24,COLUMN()-COLUMN($AD$29),FALSE)*eurostat_totals[[#This Row],[2020 1]]</f>
        <v>2619.3113832703184</v>
      </c>
      <c r="AJ373" s="120">
        <f ca="1">VLOOKUP(eurostat_totals[[#This Row],[energy carrier EUCalc]],$AE$11:$BI$24,COLUMN()-COLUMN($AD$29),FALSE)*eurostat_totals[[#This Row],[2020 1]]</f>
        <v>2574.9162750792962</v>
      </c>
      <c r="AK373" s="120">
        <f ca="1">VLOOKUP(eurostat_totals[[#This Row],[energy carrier EUCalc]],$AE$11:$BI$24,COLUMN()-COLUMN($AD$29),FALSE)*eurostat_totals[[#This Row],[2020 1]]</f>
        <v>2530.5211668882735</v>
      </c>
      <c r="AL373" s="120">
        <f ca="1">VLOOKUP(eurostat_totals[[#This Row],[energy carrier EUCalc]],$AE$11:$BI$24,COLUMN()-COLUMN($AD$29),FALSE)*eurostat_totals[[#This Row],[2020 1]]</f>
        <v>2486.1260586972512</v>
      </c>
      <c r="AM373" s="120">
        <f ca="1">VLOOKUP(eurostat_totals[[#This Row],[energy carrier EUCalc]],$AE$11:$BI$24,COLUMN()-COLUMN($AD$29),FALSE)*eurostat_totals[[#This Row],[2020 1]]</f>
        <v>2441.730950506229</v>
      </c>
      <c r="AN373" s="120">
        <f ca="1">VLOOKUP(eurostat_totals[[#This Row],[energy carrier EUCalc]],$AE$11:$BI$24,COLUMN()-COLUMN($AD$29),FALSE)*eurostat_totals[[#This Row],[2020 1]]</f>
        <v>2397.3358423152067</v>
      </c>
      <c r="AO373" s="120">
        <f>VLOOKUP(eurostat_totals[[#This Row],[energy carrier EUCalc]],$AE$11:$BI$24,COLUMN()-COLUMN($AD$29),FALSE)*eurostat_totals[[#This Row],[2020 1]]</f>
        <v>2663.7064914613406</v>
      </c>
      <c r="AP373" s="120">
        <f ca="1">VLOOKUP(eurostat_totals[[#This Row],[energy carrier EUCalc]],$AE$11:$BI$24,COLUMN()-COLUMN($AD$29),FALSE)*eurostat_totals[[#This Row],[2020 1]]</f>
        <v>2619.3113832703184</v>
      </c>
      <c r="AQ373" s="120">
        <f ca="1">VLOOKUP(eurostat_totals[[#This Row],[energy carrier EUCalc]],$AE$11:$BI$24,COLUMN()-COLUMN($AD$29),FALSE)*eurostat_totals[[#This Row],[2020 1]]</f>
        <v>2574.9162750792962</v>
      </c>
      <c r="AR373" s="117">
        <f ca="1">VLOOKUP(eurostat_totals[[#This Row],[energy carrier EUCalc]],$AE$11:$BI$24,COLUMN()-COLUMN($AD$29),FALSE)*eurostat_totals[[#This Row],[2020 1]]</f>
        <v>2530.5211668882735</v>
      </c>
      <c r="AS373" s="117">
        <f ca="1">VLOOKUP(eurostat_totals[[#This Row],[energy carrier EUCalc]],$AE$11:$BI$24,COLUMN()-COLUMN($AD$29),FALSE)*eurostat_totals[[#This Row],[2020 1]]</f>
        <v>2486.1260586972512</v>
      </c>
      <c r="AT373" s="117">
        <f ca="1">VLOOKUP(eurostat_totals[[#This Row],[energy carrier EUCalc]],$AE$11:$BI$24,COLUMN()-COLUMN($AD$29),FALSE)*eurostat_totals[[#This Row],[2020 1]]</f>
        <v>2441.730950506229</v>
      </c>
      <c r="AU373" s="117">
        <f ca="1">VLOOKUP(eurostat_totals[[#This Row],[energy carrier EUCalc]],$AE$11:$BI$24,COLUMN()-COLUMN($AD$29),FALSE)*eurostat_totals[[#This Row],[2020 1]]</f>
        <v>1331.8532457306703</v>
      </c>
      <c r="AV373" s="117">
        <f>VLOOKUP(eurostat_totals[[#This Row],[energy carrier EUCalc]],$AE$11:$BI$24,COLUMN()-COLUMN($AD$29),FALSE)*eurostat_totals[[#This Row],[2020 1]]</f>
        <v>2663.7064914613406</v>
      </c>
      <c r="AW373" s="117">
        <f ca="1">VLOOKUP(eurostat_totals[[#This Row],[energy carrier EUCalc]],$AE$11:$BI$24,COLUMN()-COLUMN($AD$29),FALSE)*eurostat_totals[[#This Row],[2020 1]]</f>
        <v>2619.3113832703184</v>
      </c>
      <c r="AX373" s="117">
        <f ca="1">VLOOKUP(eurostat_totals[[#This Row],[energy carrier EUCalc]],$AE$11:$BI$24,COLUMN()-COLUMN($AD$29),FALSE)*eurostat_totals[[#This Row],[2020 1]]</f>
        <v>2574.9162750792962</v>
      </c>
      <c r="AY373" s="117">
        <f ca="1">VLOOKUP(eurostat_totals[[#This Row],[energy carrier EUCalc]],$AE$11:$BI$24,COLUMN()-COLUMN($AD$29),FALSE)*eurostat_totals[[#This Row],[2020 1]]</f>
        <v>2530.5211668882735</v>
      </c>
      <c r="AZ373" s="117">
        <f ca="1">VLOOKUP(eurostat_totals[[#This Row],[energy carrier EUCalc]],$AE$11:$BI$24,COLUMN()-COLUMN($AD$29),FALSE)*eurostat_totals[[#This Row],[2020 1]]</f>
        <v>2486.1260586972512</v>
      </c>
      <c r="BA373" s="117">
        <f ca="1">VLOOKUP(eurostat_totals[[#This Row],[energy carrier EUCalc]],$AE$11:$BI$24,COLUMN()-COLUMN($AD$29),FALSE)*eurostat_totals[[#This Row],[2020 1]]</f>
        <v>2441.730950506229</v>
      </c>
      <c r="BB373" s="117">
        <f ca="1">VLOOKUP(eurostat_totals[[#This Row],[energy carrier EUCalc]],$AE$11:$BI$24,COLUMN()-COLUMN($AD$29),FALSE)*eurostat_totals[[#This Row],[2020 1]]</f>
        <v>932.2972720114692</v>
      </c>
      <c r="BC373" s="117">
        <f>VLOOKUP(eurostat_totals[[#This Row],[energy carrier EUCalc]],$AE$11:$BI$24,COLUMN()-COLUMN($AD$29),FALSE)*eurostat_totals[[#This Row],[2020 1]]</f>
        <v>2663.7064914613406</v>
      </c>
      <c r="BD373" s="117">
        <f ca="1">VLOOKUP(eurostat_totals[[#This Row],[energy carrier EUCalc]],$AE$11:$BI$24,COLUMN()-COLUMN($AD$29),FALSE)*eurostat_totals[[#This Row],[2020 1]]</f>
        <v>2619.3113832703184</v>
      </c>
      <c r="BE373" s="117">
        <f ca="1">VLOOKUP(eurostat_totals[[#This Row],[energy carrier EUCalc]],$AE$11:$BI$24,COLUMN()-COLUMN($AD$29),FALSE)*eurostat_totals[[#This Row],[2020 1]]</f>
        <v>2574.9162750792962</v>
      </c>
      <c r="BF373" s="117">
        <f ca="1">VLOOKUP(eurostat_totals[[#This Row],[energy carrier EUCalc]],$AE$11:$BI$24,COLUMN()-COLUMN($AD$29),FALSE)*eurostat_totals[[#This Row],[2020 1]]</f>
        <v>2530.5211668882735</v>
      </c>
      <c r="BG373" s="117">
        <f ca="1">VLOOKUP(eurostat_totals[[#This Row],[energy carrier EUCalc]],$AE$11:$BI$24,COLUMN()-COLUMN($AD$29),FALSE)*eurostat_totals[[#This Row],[2020 1]]</f>
        <v>2486.1260586972512</v>
      </c>
      <c r="BH373" s="117">
        <f ca="1">VLOOKUP(eurostat_totals[[#This Row],[energy carrier EUCalc]],$AE$11:$BI$24,COLUMN()-COLUMN($AD$29),FALSE)*eurostat_totals[[#This Row],[2020 1]]</f>
        <v>2441.730950506229</v>
      </c>
      <c r="BI373" s="117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117" t="str">
        <f t="shared" si="137"/>
        <v>solid-ff-coalCroatia</v>
      </c>
      <c r="B374" s="6" t="s">
        <v>39</v>
      </c>
      <c r="C374" t="s">
        <v>22</v>
      </c>
      <c r="D374" s="120">
        <v>0</v>
      </c>
      <c r="E374" s="120">
        <v>0</v>
      </c>
      <c r="F374" s="120">
        <v>0</v>
      </c>
      <c r="G374" s="120">
        <v>0</v>
      </c>
      <c r="H374" s="120">
        <v>0</v>
      </c>
      <c r="I374" s="120">
        <v>0</v>
      </c>
      <c r="J374" s="120">
        <v>0</v>
      </c>
      <c r="K374" s="120">
        <v>0</v>
      </c>
      <c r="L374" s="120">
        <v>0</v>
      </c>
      <c r="M374" s="120">
        <v>0</v>
      </c>
      <c r="N374" s="120">
        <v>0</v>
      </c>
      <c r="O374" s="120">
        <v>0</v>
      </c>
      <c r="P374" s="120">
        <v>0</v>
      </c>
      <c r="Q374" s="120">
        <v>0</v>
      </c>
      <c r="R374" s="120">
        <v>0</v>
      </c>
      <c r="S374" s="120">
        <v>0</v>
      </c>
      <c r="T374" s="120">
        <v>0</v>
      </c>
      <c r="U374" s="120">
        <v>0</v>
      </c>
      <c r="V374" s="120">
        <v>0</v>
      </c>
      <c r="W374" s="120">
        <v>0</v>
      </c>
      <c r="X374" s="120">
        <v>0</v>
      </c>
      <c r="Y374" s="120">
        <v>0</v>
      </c>
      <c r="Z374" s="120">
        <v>0</v>
      </c>
      <c r="AA374" s="120">
        <v>0</v>
      </c>
      <c r="AB374" s="120">
        <v>0</v>
      </c>
      <c r="AC374" s="120">
        <v>0</v>
      </c>
      <c r="AD374" s="120">
        <v>0</v>
      </c>
      <c r="AE374" s="120">
        <v>0</v>
      </c>
      <c r="AF374" s="120">
        <f t="shared" si="134"/>
        <v>0</v>
      </c>
      <c r="AG374" s="120">
        <f t="shared" si="135"/>
        <v>0</v>
      </c>
      <c r="AH374" s="120">
        <f t="shared" si="136"/>
        <v>0</v>
      </c>
      <c r="AI374" s="120">
        <f ca="1">VLOOKUP(eurostat_totals[[#This Row],[energy carrier EUCalc]],$AE$11:$BI$24,COLUMN()-COLUMN($AD$29),FALSE)*eurostat_totals[[#This Row],[2020 1]]</f>
        <v>0</v>
      </c>
      <c r="AJ374" s="120">
        <f ca="1">VLOOKUP(eurostat_totals[[#This Row],[energy carrier EUCalc]],$AE$11:$BI$24,COLUMN()-COLUMN($AD$29),FALSE)*eurostat_totals[[#This Row],[2020 1]]</f>
        <v>0</v>
      </c>
      <c r="AK374" s="120">
        <f ca="1">VLOOKUP(eurostat_totals[[#This Row],[energy carrier EUCalc]],$AE$11:$BI$24,COLUMN()-COLUMN($AD$29),FALSE)*eurostat_totals[[#This Row],[2020 1]]</f>
        <v>0</v>
      </c>
      <c r="AL374" s="120">
        <f ca="1">VLOOKUP(eurostat_totals[[#This Row],[energy carrier EUCalc]],$AE$11:$BI$24,COLUMN()-COLUMN($AD$29),FALSE)*eurostat_totals[[#This Row],[2020 1]]</f>
        <v>0</v>
      </c>
      <c r="AM374" s="120">
        <f ca="1">VLOOKUP(eurostat_totals[[#This Row],[energy carrier EUCalc]],$AE$11:$BI$24,COLUMN()-COLUMN($AD$29),FALSE)*eurostat_totals[[#This Row],[2020 1]]</f>
        <v>0</v>
      </c>
      <c r="AN374" s="120">
        <f ca="1">VLOOKUP(eurostat_totals[[#This Row],[energy carrier EUCalc]],$AE$11:$BI$24,COLUMN()-COLUMN($AD$29),FALSE)*eurostat_totals[[#This Row],[2020 1]]</f>
        <v>0</v>
      </c>
      <c r="AO374" s="120">
        <f>VLOOKUP(eurostat_totals[[#This Row],[energy carrier EUCalc]],$AE$11:$BI$24,COLUMN()-COLUMN($AD$29),FALSE)*eurostat_totals[[#This Row],[2020 1]]</f>
        <v>0</v>
      </c>
      <c r="AP374" s="120">
        <f ca="1">VLOOKUP(eurostat_totals[[#This Row],[energy carrier EUCalc]],$AE$11:$BI$24,COLUMN()-COLUMN($AD$29),FALSE)*eurostat_totals[[#This Row],[2020 1]]</f>
        <v>0</v>
      </c>
      <c r="AQ374" s="120">
        <f ca="1">VLOOKUP(eurostat_totals[[#This Row],[energy carrier EUCalc]],$AE$11:$BI$24,COLUMN()-COLUMN($AD$29),FALSE)*eurostat_totals[[#This Row],[2020 1]]</f>
        <v>0</v>
      </c>
      <c r="AR374" s="117">
        <f ca="1">VLOOKUP(eurostat_totals[[#This Row],[energy carrier EUCalc]],$AE$11:$BI$24,COLUMN()-COLUMN($AD$29),FALSE)*eurostat_totals[[#This Row],[2020 1]]</f>
        <v>0</v>
      </c>
      <c r="AS374" s="117">
        <f ca="1">VLOOKUP(eurostat_totals[[#This Row],[energy carrier EUCalc]],$AE$11:$BI$24,COLUMN()-COLUMN($AD$29),FALSE)*eurostat_totals[[#This Row],[2020 1]]</f>
        <v>0</v>
      </c>
      <c r="AT374" s="117">
        <f ca="1">VLOOKUP(eurostat_totals[[#This Row],[energy carrier EUCalc]],$AE$11:$BI$24,COLUMN()-COLUMN($AD$29),FALSE)*eurostat_totals[[#This Row],[2020 1]]</f>
        <v>0</v>
      </c>
      <c r="AU374" s="117">
        <f ca="1">VLOOKUP(eurostat_totals[[#This Row],[energy carrier EUCalc]],$AE$11:$BI$24,COLUMN()-COLUMN($AD$29),FALSE)*eurostat_totals[[#This Row],[2020 1]]</f>
        <v>0</v>
      </c>
      <c r="AV374" s="117">
        <f>VLOOKUP(eurostat_totals[[#This Row],[energy carrier EUCalc]],$AE$11:$BI$24,COLUMN()-COLUMN($AD$29),FALSE)*eurostat_totals[[#This Row],[2020 1]]</f>
        <v>0</v>
      </c>
      <c r="AW374" s="117">
        <f ca="1">VLOOKUP(eurostat_totals[[#This Row],[energy carrier EUCalc]],$AE$11:$BI$24,COLUMN()-COLUMN($AD$29),FALSE)*eurostat_totals[[#This Row],[2020 1]]</f>
        <v>0</v>
      </c>
      <c r="AX374" s="117">
        <f ca="1">VLOOKUP(eurostat_totals[[#This Row],[energy carrier EUCalc]],$AE$11:$BI$24,COLUMN()-COLUMN($AD$29),FALSE)*eurostat_totals[[#This Row],[2020 1]]</f>
        <v>0</v>
      </c>
      <c r="AY374" s="117">
        <f ca="1">VLOOKUP(eurostat_totals[[#This Row],[energy carrier EUCalc]],$AE$11:$BI$24,COLUMN()-COLUMN($AD$29),FALSE)*eurostat_totals[[#This Row],[2020 1]]</f>
        <v>0</v>
      </c>
      <c r="AZ374" s="117">
        <f ca="1">VLOOKUP(eurostat_totals[[#This Row],[energy carrier EUCalc]],$AE$11:$BI$24,COLUMN()-COLUMN($AD$29),FALSE)*eurostat_totals[[#This Row],[2020 1]]</f>
        <v>0</v>
      </c>
      <c r="BA374" s="117">
        <f ca="1">VLOOKUP(eurostat_totals[[#This Row],[energy carrier EUCalc]],$AE$11:$BI$24,COLUMN()-COLUMN($AD$29),FALSE)*eurostat_totals[[#This Row],[2020 1]]</f>
        <v>0</v>
      </c>
      <c r="BB374" s="117">
        <f ca="1">VLOOKUP(eurostat_totals[[#This Row],[energy carrier EUCalc]],$AE$11:$BI$24,COLUMN()-COLUMN($AD$29),FALSE)*eurostat_totals[[#This Row],[2020 1]]</f>
        <v>0</v>
      </c>
      <c r="BC374" s="117">
        <f>VLOOKUP(eurostat_totals[[#This Row],[energy carrier EUCalc]],$AE$11:$BI$24,COLUMN()-COLUMN($AD$29),FALSE)*eurostat_totals[[#This Row],[2020 1]]</f>
        <v>0</v>
      </c>
      <c r="BD374" s="117">
        <f ca="1">VLOOKUP(eurostat_totals[[#This Row],[energy carrier EUCalc]],$AE$11:$BI$24,COLUMN()-COLUMN($AD$29),FALSE)*eurostat_totals[[#This Row],[2020 1]]</f>
        <v>0</v>
      </c>
      <c r="BE374" s="117">
        <f ca="1">VLOOKUP(eurostat_totals[[#This Row],[energy carrier EUCalc]],$AE$11:$BI$24,COLUMN()-COLUMN($AD$29),FALSE)*eurostat_totals[[#This Row],[2020 1]]</f>
        <v>0</v>
      </c>
      <c r="BF374" s="117">
        <f ca="1">VLOOKUP(eurostat_totals[[#This Row],[energy carrier EUCalc]],$AE$11:$BI$24,COLUMN()-COLUMN($AD$29),FALSE)*eurostat_totals[[#This Row],[2020 1]]</f>
        <v>0</v>
      </c>
      <c r="BG374" s="117">
        <f ca="1">VLOOKUP(eurostat_totals[[#This Row],[energy carrier EUCalc]],$AE$11:$BI$24,COLUMN()-COLUMN($AD$29),FALSE)*eurostat_totals[[#This Row],[2020 1]]</f>
        <v>0</v>
      </c>
      <c r="BH374" s="117">
        <f ca="1">VLOOKUP(eurostat_totals[[#This Row],[energy carrier EUCalc]],$AE$11:$BI$24,COLUMN()-COLUMN($AD$29),FALSE)*eurostat_totals[[#This Row],[2020 1]]</f>
        <v>0</v>
      </c>
      <c r="BI374" s="117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117" t="str">
        <f t="shared" si="137"/>
        <v>solid-ff-coalCyprus</v>
      </c>
      <c r="B375" s="6" t="s">
        <v>39</v>
      </c>
      <c r="C375" t="s">
        <v>28</v>
      </c>
      <c r="D375" s="120">
        <v>0</v>
      </c>
      <c r="E375" s="120">
        <v>0</v>
      </c>
      <c r="F375" s="120">
        <v>0</v>
      </c>
      <c r="G375" s="120">
        <v>0</v>
      </c>
      <c r="H375" s="120">
        <v>0</v>
      </c>
      <c r="I375" s="120">
        <v>0</v>
      </c>
      <c r="J375" s="120">
        <v>0</v>
      </c>
      <c r="K375" s="120">
        <v>0</v>
      </c>
      <c r="L375" s="120">
        <v>0</v>
      </c>
      <c r="M375" s="120">
        <v>0</v>
      </c>
      <c r="N375" s="120">
        <v>0</v>
      </c>
      <c r="O375" s="120">
        <v>0</v>
      </c>
      <c r="P375" s="120">
        <v>0</v>
      </c>
      <c r="Q375" s="120">
        <v>0</v>
      </c>
      <c r="R375" s="120">
        <v>0</v>
      </c>
      <c r="S375" s="120">
        <v>0</v>
      </c>
      <c r="T375" s="120">
        <v>0</v>
      </c>
      <c r="U375" s="120">
        <v>0</v>
      </c>
      <c r="V375" s="120">
        <v>0</v>
      </c>
      <c r="W375" s="120">
        <v>0</v>
      </c>
      <c r="X375" s="120">
        <v>0</v>
      </c>
      <c r="Y375" s="120">
        <v>0</v>
      </c>
      <c r="Z375" s="120">
        <v>0</v>
      </c>
      <c r="AA375" s="120">
        <v>0</v>
      </c>
      <c r="AB375" s="120">
        <v>0</v>
      </c>
      <c r="AC375" s="120">
        <v>0</v>
      </c>
      <c r="AD375" s="120">
        <v>0</v>
      </c>
      <c r="AE375" s="120">
        <v>0</v>
      </c>
      <c r="AF375" s="120">
        <f t="shared" si="134"/>
        <v>0</v>
      </c>
      <c r="AG375" s="120">
        <f t="shared" si="135"/>
        <v>0</v>
      </c>
      <c r="AH375" s="120">
        <f t="shared" si="136"/>
        <v>0</v>
      </c>
      <c r="AI375" s="120">
        <f ca="1">VLOOKUP(eurostat_totals[[#This Row],[energy carrier EUCalc]],$AE$11:$BI$24,COLUMN()-COLUMN($AD$29),FALSE)*eurostat_totals[[#This Row],[2020 1]]</f>
        <v>0</v>
      </c>
      <c r="AJ375" s="120">
        <f ca="1">VLOOKUP(eurostat_totals[[#This Row],[energy carrier EUCalc]],$AE$11:$BI$24,COLUMN()-COLUMN($AD$29),FALSE)*eurostat_totals[[#This Row],[2020 1]]</f>
        <v>0</v>
      </c>
      <c r="AK375" s="120">
        <f ca="1">VLOOKUP(eurostat_totals[[#This Row],[energy carrier EUCalc]],$AE$11:$BI$24,COLUMN()-COLUMN($AD$29),FALSE)*eurostat_totals[[#This Row],[2020 1]]</f>
        <v>0</v>
      </c>
      <c r="AL375" s="120">
        <f ca="1">VLOOKUP(eurostat_totals[[#This Row],[energy carrier EUCalc]],$AE$11:$BI$24,COLUMN()-COLUMN($AD$29),FALSE)*eurostat_totals[[#This Row],[2020 1]]</f>
        <v>0</v>
      </c>
      <c r="AM375" s="120">
        <f ca="1">VLOOKUP(eurostat_totals[[#This Row],[energy carrier EUCalc]],$AE$11:$BI$24,COLUMN()-COLUMN($AD$29),FALSE)*eurostat_totals[[#This Row],[2020 1]]</f>
        <v>0</v>
      </c>
      <c r="AN375" s="120">
        <f ca="1">VLOOKUP(eurostat_totals[[#This Row],[energy carrier EUCalc]],$AE$11:$BI$24,COLUMN()-COLUMN($AD$29),FALSE)*eurostat_totals[[#This Row],[2020 1]]</f>
        <v>0</v>
      </c>
      <c r="AO375" s="120">
        <f>VLOOKUP(eurostat_totals[[#This Row],[energy carrier EUCalc]],$AE$11:$BI$24,COLUMN()-COLUMN($AD$29),FALSE)*eurostat_totals[[#This Row],[2020 1]]</f>
        <v>0</v>
      </c>
      <c r="AP375" s="120">
        <f ca="1">VLOOKUP(eurostat_totals[[#This Row],[energy carrier EUCalc]],$AE$11:$BI$24,COLUMN()-COLUMN($AD$29),FALSE)*eurostat_totals[[#This Row],[2020 1]]</f>
        <v>0</v>
      </c>
      <c r="AQ375" s="120">
        <f ca="1">VLOOKUP(eurostat_totals[[#This Row],[energy carrier EUCalc]],$AE$11:$BI$24,COLUMN()-COLUMN($AD$29),FALSE)*eurostat_totals[[#This Row],[2020 1]]</f>
        <v>0</v>
      </c>
      <c r="AR375" s="117">
        <f ca="1">VLOOKUP(eurostat_totals[[#This Row],[energy carrier EUCalc]],$AE$11:$BI$24,COLUMN()-COLUMN($AD$29),FALSE)*eurostat_totals[[#This Row],[2020 1]]</f>
        <v>0</v>
      </c>
      <c r="AS375" s="117">
        <f ca="1">VLOOKUP(eurostat_totals[[#This Row],[energy carrier EUCalc]],$AE$11:$BI$24,COLUMN()-COLUMN($AD$29),FALSE)*eurostat_totals[[#This Row],[2020 1]]</f>
        <v>0</v>
      </c>
      <c r="AT375" s="117">
        <f ca="1">VLOOKUP(eurostat_totals[[#This Row],[energy carrier EUCalc]],$AE$11:$BI$24,COLUMN()-COLUMN($AD$29),FALSE)*eurostat_totals[[#This Row],[2020 1]]</f>
        <v>0</v>
      </c>
      <c r="AU375" s="117">
        <f ca="1">VLOOKUP(eurostat_totals[[#This Row],[energy carrier EUCalc]],$AE$11:$BI$24,COLUMN()-COLUMN($AD$29),FALSE)*eurostat_totals[[#This Row],[2020 1]]</f>
        <v>0</v>
      </c>
      <c r="AV375" s="117">
        <f>VLOOKUP(eurostat_totals[[#This Row],[energy carrier EUCalc]],$AE$11:$BI$24,COLUMN()-COLUMN($AD$29),FALSE)*eurostat_totals[[#This Row],[2020 1]]</f>
        <v>0</v>
      </c>
      <c r="AW375" s="117">
        <f ca="1">VLOOKUP(eurostat_totals[[#This Row],[energy carrier EUCalc]],$AE$11:$BI$24,COLUMN()-COLUMN($AD$29),FALSE)*eurostat_totals[[#This Row],[2020 1]]</f>
        <v>0</v>
      </c>
      <c r="AX375" s="117">
        <f ca="1">VLOOKUP(eurostat_totals[[#This Row],[energy carrier EUCalc]],$AE$11:$BI$24,COLUMN()-COLUMN($AD$29),FALSE)*eurostat_totals[[#This Row],[2020 1]]</f>
        <v>0</v>
      </c>
      <c r="AY375" s="117">
        <f ca="1">VLOOKUP(eurostat_totals[[#This Row],[energy carrier EUCalc]],$AE$11:$BI$24,COLUMN()-COLUMN($AD$29),FALSE)*eurostat_totals[[#This Row],[2020 1]]</f>
        <v>0</v>
      </c>
      <c r="AZ375" s="117">
        <f ca="1">VLOOKUP(eurostat_totals[[#This Row],[energy carrier EUCalc]],$AE$11:$BI$24,COLUMN()-COLUMN($AD$29),FALSE)*eurostat_totals[[#This Row],[2020 1]]</f>
        <v>0</v>
      </c>
      <c r="BA375" s="117">
        <f ca="1">VLOOKUP(eurostat_totals[[#This Row],[energy carrier EUCalc]],$AE$11:$BI$24,COLUMN()-COLUMN($AD$29),FALSE)*eurostat_totals[[#This Row],[2020 1]]</f>
        <v>0</v>
      </c>
      <c r="BB375" s="117">
        <f ca="1">VLOOKUP(eurostat_totals[[#This Row],[energy carrier EUCalc]],$AE$11:$BI$24,COLUMN()-COLUMN($AD$29),FALSE)*eurostat_totals[[#This Row],[2020 1]]</f>
        <v>0</v>
      </c>
      <c r="BC375" s="117">
        <f>VLOOKUP(eurostat_totals[[#This Row],[energy carrier EUCalc]],$AE$11:$BI$24,COLUMN()-COLUMN($AD$29),FALSE)*eurostat_totals[[#This Row],[2020 1]]</f>
        <v>0</v>
      </c>
      <c r="BD375" s="117">
        <f ca="1">VLOOKUP(eurostat_totals[[#This Row],[energy carrier EUCalc]],$AE$11:$BI$24,COLUMN()-COLUMN($AD$29),FALSE)*eurostat_totals[[#This Row],[2020 1]]</f>
        <v>0</v>
      </c>
      <c r="BE375" s="117">
        <f ca="1">VLOOKUP(eurostat_totals[[#This Row],[energy carrier EUCalc]],$AE$11:$BI$24,COLUMN()-COLUMN($AD$29),FALSE)*eurostat_totals[[#This Row],[2020 1]]</f>
        <v>0</v>
      </c>
      <c r="BF375" s="117">
        <f ca="1">VLOOKUP(eurostat_totals[[#This Row],[energy carrier EUCalc]],$AE$11:$BI$24,COLUMN()-COLUMN($AD$29),FALSE)*eurostat_totals[[#This Row],[2020 1]]</f>
        <v>0</v>
      </c>
      <c r="BG375" s="117">
        <f ca="1">VLOOKUP(eurostat_totals[[#This Row],[energy carrier EUCalc]],$AE$11:$BI$24,COLUMN()-COLUMN($AD$29),FALSE)*eurostat_totals[[#This Row],[2020 1]]</f>
        <v>0</v>
      </c>
      <c r="BH375" s="117">
        <f ca="1">VLOOKUP(eurostat_totals[[#This Row],[energy carrier EUCalc]],$AE$11:$BI$24,COLUMN()-COLUMN($AD$29),FALSE)*eurostat_totals[[#This Row],[2020 1]]</f>
        <v>0</v>
      </c>
      <c r="BI375" s="117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117" t="str">
        <f t="shared" si="137"/>
        <v>solid-ff-coalCzech Republic</v>
      </c>
      <c r="B376" s="6" t="s">
        <v>39</v>
      </c>
      <c r="C376" t="s">
        <v>13</v>
      </c>
      <c r="D376" s="120">
        <v>68563.569587042541</v>
      </c>
      <c r="E376" s="120">
        <v>61357.168146595126</v>
      </c>
      <c r="F376" s="120">
        <v>51970.43091803469</v>
      </c>
      <c r="G376" s="120">
        <v>47549.073386633929</v>
      </c>
      <c r="H376" s="120">
        <v>44225.436051756762</v>
      </c>
      <c r="I376" s="120">
        <v>39509.711507442953</v>
      </c>
      <c r="J376" s="120">
        <v>42454.540956804485</v>
      </c>
      <c r="K376" s="120">
        <v>37275.21094045521</v>
      </c>
      <c r="L376" s="120">
        <v>26499.897905081198</v>
      </c>
      <c r="M376" s="120">
        <v>20362.512338127472</v>
      </c>
      <c r="N376" s="120">
        <v>20258.418758145581</v>
      </c>
      <c r="O376" s="120">
        <v>20526.025664791501</v>
      </c>
      <c r="P376" s="120">
        <v>18500.909968395179</v>
      </c>
      <c r="Q376" s="120">
        <v>18503.189643608886</v>
      </c>
      <c r="R376" s="120">
        <v>18088.752355377066</v>
      </c>
      <c r="S376" s="120">
        <v>15120.085071585834</v>
      </c>
      <c r="T376" s="120">
        <v>17600.359898475737</v>
      </c>
      <c r="U376" s="120">
        <v>14055.000424245007</v>
      </c>
      <c r="V376" s="120">
        <v>14071.131307737651</v>
      </c>
      <c r="W376" s="120">
        <v>15746.836262612842</v>
      </c>
      <c r="X376" s="120">
        <v>20832.636290288316</v>
      </c>
      <c r="Y376" s="120">
        <v>19330.050055233685</v>
      </c>
      <c r="Z376" s="120">
        <v>20359.444390098968</v>
      </c>
      <c r="AA376" s="120">
        <v>21164.178895035671</v>
      </c>
      <c r="AB376" s="120">
        <v>17772.431389769892</v>
      </c>
      <c r="AC376" s="120">
        <v>17799.951703480194</v>
      </c>
      <c r="AD376" s="120">
        <v>17574.89766360155</v>
      </c>
      <c r="AE376" s="120">
        <v>17952.884716341876</v>
      </c>
      <c r="AF376" s="120">
        <f t="shared" si="134"/>
        <v>17471.572781590457</v>
      </c>
      <c r="AG376" s="120">
        <f t="shared" si="135"/>
        <v>16733.051558901414</v>
      </c>
      <c r="AH376" s="120">
        <f t="shared" si="136"/>
        <v>16525.175592727719</v>
      </c>
      <c r="AI376" s="120">
        <f ca="1">VLOOKUP(eurostat_totals[[#This Row],[energy carrier EUCalc]],$AE$11:$BI$24,COLUMN()-COLUMN($AD$29),FALSE)*eurostat_totals[[#This Row],[2020 1]]</f>
        <v>16249.755999515592</v>
      </c>
      <c r="AJ376" s="120">
        <f ca="1">VLOOKUP(eurostat_totals[[#This Row],[energy carrier EUCalc]],$AE$11:$BI$24,COLUMN()-COLUMN($AD$29),FALSE)*eurostat_totals[[#This Row],[2020 1]]</f>
        <v>15974.336406303462</v>
      </c>
      <c r="AK376" s="120">
        <f ca="1">VLOOKUP(eurostat_totals[[#This Row],[energy carrier EUCalc]],$AE$11:$BI$24,COLUMN()-COLUMN($AD$29),FALSE)*eurostat_totals[[#This Row],[2020 1]]</f>
        <v>15698.916813091333</v>
      </c>
      <c r="AL376" s="120">
        <f ca="1">VLOOKUP(eurostat_totals[[#This Row],[energy carrier EUCalc]],$AE$11:$BI$24,COLUMN()-COLUMN($AD$29),FALSE)*eurostat_totals[[#This Row],[2020 1]]</f>
        <v>15423.497219879204</v>
      </c>
      <c r="AM376" s="120">
        <f ca="1">VLOOKUP(eurostat_totals[[#This Row],[energy carrier EUCalc]],$AE$11:$BI$24,COLUMN()-COLUMN($AD$29),FALSE)*eurostat_totals[[#This Row],[2020 1]]</f>
        <v>15148.077626667076</v>
      </c>
      <c r="AN376" s="120">
        <f ca="1">VLOOKUP(eurostat_totals[[#This Row],[energy carrier EUCalc]],$AE$11:$BI$24,COLUMN()-COLUMN($AD$29),FALSE)*eurostat_totals[[#This Row],[2020 1]]</f>
        <v>14872.658033454947</v>
      </c>
      <c r="AO376" s="120">
        <f>VLOOKUP(eurostat_totals[[#This Row],[energy carrier EUCalc]],$AE$11:$BI$24,COLUMN()-COLUMN($AD$29),FALSE)*eurostat_totals[[#This Row],[2020 1]]</f>
        <v>16525.175592727719</v>
      </c>
      <c r="AP376" s="120">
        <f ca="1">VLOOKUP(eurostat_totals[[#This Row],[energy carrier EUCalc]],$AE$11:$BI$24,COLUMN()-COLUMN($AD$29),FALSE)*eurostat_totals[[#This Row],[2020 1]]</f>
        <v>16249.755999515592</v>
      </c>
      <c r="AQ376" s="120">
        <f ca="1">VLOOKUP(eurostat_totals[[#This Row],[energy carrier EUCalc]],$AE$11:$BI$24,COLUMN()-COLUMN($AD$29),FALSE)*eurostat_totals[[#This Row],[2020 1]]</f>
        <v>15974.336406303462</v>
      </c>
      <c r="AR376" s="117">
        <f ca="1">VLOOKUP(eurostat_totals[[#This Row],[energy carrier EUCalc]],$AE$11:$BI$24,COLUMN()-COLUMN($AD$29),FALSE)*eurostat_totals[[#This Row],[2020 1]]</f>
        <v>15698.916813091333</v>
      </c>
      <c r="AS376" s="117">
        <f ca="1">VLOOKUP(eurostat_totals[[#This Row],[energy carrier EUCalc]],$AE$11:$BI$24,COLUMN()-COLUMN($AD$29),FALSE)*eurostat_totals[[#This Row],[2020 1]]</f>
        <v>15423.497219879204</v>
      </c>
      <c r="AT376" s="117">
        <f ca="1">VLOOKUP(eurostat_totals[[#This Row],[energy carrier EUCalc]],$AE$11:$BI$24,COLUMN()-COLUMN($AD$29),FALSE)*eurostat_totals[[#This Row],[2020 1]]</f>
        <v>15148.077626667076</v>
      </c>
      <c r="AU376" s="117">
        <f ca="1">VLOOKUP(eurostat_totals[[#This Row],[energy carrier EUCalc]],$AE$11:$BI$24,COLUMN()-COLUMN($AD$29),FALSE)*eurostat_totals[[#This Row],[2020 1]]</f>
        <v>8262.5877963638595</v>
      </c>
      <c r="AV376" s="117">
        <f>VLOOKUP(eurostat_totals[[#This Row],[energy carrier EUCalc]],$AE$11:$BI$24,COLUMN()-COLUMN($AD$29),FALSE)*eurostat_totals[[#This Row],[2020 1]]</f>
        <v>16525.175592727719</v>
      </c>
      <c r="AW376" s="117">
        <f ca="1">VLOOKUP(eurostat_totals[[#This Row],[energy carrier EUCalc]],$AE$11:$BI$24,COLUMN()-COLUMN($AD$29),FALSE)*eurostat_totals[[#This Row],[2020 1]]</f>
        <v>16249.755999515592</v>
      </c>
      <c r="AX376" s="117">
        <f ca="1">VLOOKUP(eurostat_totals[[#This Row],[energy carrier EUCalc]],$AE$11:$BI$24,COLUMN()-COLUMN($AD$29),FALSE)*eurostat_totals[[#This Row],[2020 1]]</f>
        <v>15974.336406303462</v>
      </c>
      <c r="AY376" s="117">
        <f ca="1">VLOOKUP(eurostat_totals[[#This Row],[energy carrier EUCalc]],$AE$11:$BI$24,COLUMN()-COLUMN($AD$29),FALSE)*eurostat_totals[[#This Row],[2020 1]]</f>
        <v>15698.916813091333</v>
      </c>
      <c r="AZ376" s="117">
        <f ca="1">VLOOKUP(eurostat_totals[[#This Row],[energy carrier EUCalc]],$AE$11:$BI$24,COLUMN()-COLUMN($AD$29),FALSE)*eurostat_totals[[#This Row],[2020 1]]</f>
        <v>15423.497219879204</v>
      </c>
      <c r="BA376" s="117">
        <f ca="1">VLOOKUP(eurostat_totals[[#This Row],[energy carrier EUCalc]],$AE$11:$BI$24,COLUMN()-COLUMN($AD$29),FALSE)*eurostat_totals[[#This Row],[2020 1]]</f>
        <v>15148.077626667076</v>
      </c>
      <c r="BB376" s="117">
        <f ca="1">VLOOKUP(eurostat_totals[[#This Row],[energy carrier EUCalc]],$AE$11:$BI$24,COLUMN()-COLUMN($AD$29),FALSE)*eurostat_totals[[#This Row],[2020 1]]</f>
        <v>5783.8114574547017</v>
      </c>
      <c r="BC376" s="117">
        <f>VLOOKUP(eurostat_totals[[#This Row],[energy carrier EUCalc]],$AE$11:$BI$24,COLUMN()-COLUMN($AD$29),FALSE)*eurostat_totals[[#This Row],[2020 1]]</f>
        <v>16525.175592727719</v>
      </c>
      <c r="BD376" s="117">
        <f ca="1">VLOOKUP(eurostat_totals[[#This Row],[energy carrier EUCalc]],$AE$11:$BI$24,COLUMN()-COLUMN($AD$29),FALSE)*eurostat_totals[[#This Row],[2020 1]]</f>
        <v>16249.755999515592</v>
      </c>
      <c r="BE376" s="117">
        <f ca="1">VLOOKUP(eurostat_totals[[#This Row],[energy carrier EUCalc]],$AE$11:$BI$24,COLUMN()-COLUMN($AD$29),FALSE)*eurostat_totals[[#This Row],[2020 1]]</f>
        <v>15974.336406303462</v>
      </c>
      <c r="BF376" s="117">
        <f ca="1">VLOOKUP(eurostat_totals[[#This Row],[energy carrier EUCalc]],$AE$11:$BI$24,COLUMN()-COLUMN($AD$29),FALSE)*eurostat_totals[[#This Row],[2020 1]]</f>
        <v>15698.916813091333</v>
      </c>
      <c r="BG376" s="117">
        <f ca="1">VLOOKUP(eurostat_totals[[#This Row],[energy carrier EUCalc]],$AE$11:$BI$24,COLUMN()-COLUMN($AD$29),FALSE)*eurostat_totals[[#This Row],[2020 1]]</f>
        <v>15423.497219879204</v>
      </c>
      <c r="BH376" s="117">
        <f ca="1">VLOOKUP(eurostat_totals[[#This Row],[energy carrier EUCalc]],$AE$11:$BI$24,COLUMN()-COLUMN($AD$29),FALSE)*eurostat_totals[[#This Row],[2020 1]]</f>
        <v>15148.077626667076</v>
      </c>
      <c r="BI376" s="117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117" t="str">
        <f t="shared" si="137"/>
        <v>solid-ff-coalDenmark</v>
      </c>
      <c r="B377" s="6" t="s">
        <v>39</v>
      </c>
      <c r="C377" t="s">
        <v>17</v>
      </c>
      <c r="D377" s="120">
        <v>0</v>
      </c>
      <c r="E377" s="120">
        <v>0</v>
      </c>
      <c r="F377" s="120">
        <v>0</v>
      </c>
      <c r="G377" s="120">
        <v>0</v>
      </c>
      <c r="H377" s="120">
        <v>0</v>
      </c>
      <c r="I377" s="120">
        <v>0</v>
      </c>
      <c r="J377" s="120">
        <v>0</v>
      </c>
      <c r="K377" s="120">
        <v>0</v>
      </c>
      <c r="L377" s="120">
        <v>0</v>
      </c>
      <c r="M377" s="120">
        <v>0</v>
      </c>
      <c r="N377" s="120">
        <v>0</v>
      </c>
      <c r="O377" s="120">
        <v>0</v>
      </c>
      <c r="P377" s="120">
        <v>0</v>
      </c>
      <c r="Q377" s="120">
        <v>0</v>
      </c>
      <c r="R377" s="120">
        <v>0</v>
      </c>
      <c r="S377" s="120">
        <v>0</v>
      </c>
      <c r="T377" s="120">
        <v>0</v>
      </c>
      <c r="U377" s="120">
        <v>0</v>
      </c>
      <c r="V377" s="120">
        <v>0</v>
      </c>
      <c r="W377" s="120">
        <v>0</v>
      </c>
      <c r="X377" s="120">
        <v>0</v>
      </c>
      <c r="Y377" s="120">
        <v>0</v>
      </c>
      <c r="Z377" s="120">
        <v>0</v>
      </c>
      <c r="AA377" s="120">
        <v>0</v>
      </c>
      <c r="AB377" s="120">
        <v>0</v>
      </c>
      <c r="AC377" s="120">
        <v>0</v>
      </c>
      <c r="AD377" s="120">
        <v>0</v>
      </c>
      <c r="AE377" s="120">
        <v>0</v>
      </c>
      <c r="AF377" s="120">
        <f t="shared" si="134"/>
        <v>0</v>
      </c>
      <c r="AG377" s="120">
        <f t="shared" si="135"/>
        <v>0</v>
      </c>
      <c r="AH377" s="120">
        <f t="shared" si="136"/>
        <v>0</v>
      </c>
      <c r="AI377" s="120">
        <f ca="1">VLOOKUP(eurostat_totals[[#This Row],[energy carrier EUCalc]],$AE$11:$BI$24,COLUMN()-COLUMN($AD$29),FALSE)*eurostat_totals[[#This Row],[2020 1]]</f>
        <v>0</v>
      </c>
      <c r="AJ377" s="120">
        <f ca="1">VLOOKUP(eurostat_totals[[#This Row],[energy carrier EUCalc]],$AE$11:$BI$24,COLUMN()-COLUMN($AD$29),FALSE)*eurostat_totals[[#This Row],[2020 1]]</f>
        <v>0</v>
      </c>
      <c r="AK377" s="120">
        <f ca="1">VLOOKUP(eurostat_totals[[#This Row],[energy carrier EUCalc]],$AE$11:$BI$24,COLUMN()-COLUMN($AD$29),FALSE)*eurostat_totals[[#This Row],[2020 1]]</f>
        <v>0</v>
      </c>
      <c r="AL377" s="120">
        <f ca="1">VLOOKUP(eurostat_totals[[#This Row],[energy carrier EUCalc]],$AE$11:$BI$24,COLUMN()-COLUMN($AD$29),FALSE)*eurostat_totals[[#This Row],[2020 1]]</f>
        <v>0</v>
      </c>
      <c r="AM377" s="120">
        <f ca="1">VLOOKUP(eurostat_totals[[#This Row],[energy carrier EUCalc]],$AE$11:$BI$24,COLUMN()-COLUMN($AD$29),FALSE)*eurostat_totals[[#This Row],[2020 1]]</f>
        <v>0</v>
      </c>
      <c r="AN377" s="120">
        <f ca="1">VLOOKUP(eurostat_totals[[#This Row],[energy carrier EUCalc]],$AE$11:$BI$24,COLUMN()-COLUMN($AD$29),FALSE)*eurostat_totals[[#This Row],[2020 1]]</f>
        <v>0</v>
      </c>
      <c r="AO377" s="120">
        <f>VLOOKUP(eurostat_totals[[#This Row],[energy carrier EUCalc]],$AE$11:$BI$24,COLUMN()-COLUMN($AD$29),FALSE)*eurostat_totals[[#This Row],[2020 1]]</f>
        <v>0</v>
      </c>
      <c r="AP377" s="120">
        <f ca="1">VLOOKUP(eurostat_totals[[#This Row],[energy carrier EUCalc]],$AE$11:$BI$24,COLUMN()-COLUMN($AD$29),FALSE)*eurostat_totals[[#This Row],[2020 1]]</f>
        <v>0</v>
      </c>
      <c r="AQ377" s="120">
        <f ca="1">VLOOKUP(eurostat_totals[[#This Row],[energy carrier EUCalc]],$AE$11:$BI$24,COLUMN()-COLUMN($AD$29),FALSE)*eurostat_totals[[#This Row],[2020 1]]</f>
        <v>0</v>
      </c>
      <c r="AR377" s="117">
        <f ca="1">VLOOKUP(eurostat_totals[[#This Row],[energy carrier EUCalc]],$AE$11:$BI$24,COLUMN()-COLUMN($AD$29),FALSE)*eurostat_totals[[#This Row],[2020 1]]</f>
        <v>0</v>
      </c>
      <c r="AS377" s="117">
        <f ca="1">VLOOKUP(eurostat_totals[[#This Row],[energy carrier EUCalc]],$AE$11:$BI$24,COLUMN()-COLUMN($AD$29),FALSE)*eurostat_totals[[#This Row],[2020 1]]</f>
        <v>0</v>
      </c>
      <c r="AT377" s="117">
        <f ca="1">VLOOKUP(eurostat_totals[[#This Row],[energy carrier EUCalc]],$AE$11:$BI$24,COLUMN()-COLUMN($AD$29),FALSE)*eurostat_totals[[#This Row],[2020 1]]</f>
        <v>0</v>
      </c>
      <c r="AU377" s="117">
        <f ca="1">VLOOKUP(eurostat_totals[[#This Row],[energy carrier EUCalc]],$AE$11:$BI$24,COLUMN()-COLUMN($AD$29),FALSE)*eurostat_totals[[#This Row],[2020 1]]</f>
        <v>0</v>
      </c>
      <c r="AV377" s="117">
        <f>VLOOKUP(eurostat_totals[[#This Row],[energy carrier EUCalc]],$AE$11:$BI$24,COLUMN()-COLUMN($AD$29),FALSE)*eurostat_totals[[#This Row],[2020 1]]</f>
        <v>0</v>
      </c>
      <c r="AW377" s="117">
        <f ca="1">VLOOKUP(eurostat_totals[[#This Row],[energy carrier EUCalc]],$AE$11:$BI$24,COLUMN()-COLUMN($AD$29),FALSE)*eurostat_totals[[#This Row],[2020 1]]</f>
        <v>0</v>
      </c>
      <c r="AX377" s="117">
        <f ca="1">VLOOKUP(eurostat_totals[[#This Row],[energy carrier EUCalc]],$AE$11:$BI$24,COLUMN()-COLUMN($AD$29),FALSE)*eurostat_totals[[#This Row],[2020 1]]</f>
        <v>0</v>
      </c>
      <c r="AY377" s="117">
        <f ca="1">VLOOKUP(eurostat_totals[[#This Row],[energy carrier EUCalc]],$AE$11:$BI$24,COLUMN()-COLUMN($AD$29),FALSE)*eurostat_totals[[#This Row],[2020 1]]</f>
        <v>0</v>
      </c>
      <c r="AZ377" s="117">
        <f ca="1">VLOOKUP(eurostat_totals[[#This Row],[energy carrier EUCalc]],$AE$11:$BI$24,COLUMN()-COLUMN($AD$29),FALSE)*eurostat_totals[[#This Row],[2020 1]]</f>
        <v>0</v>
      </c>
      <c r="BA377" s="117">
        <f ca="1">VLOOKUP(eurostat_totals[[#This Row],[energy carrier EUCalc]],$AE$11:$BI$24,COLUMN()-COLUMN($AD$29),FALSE)*eurostat_totals[[#This Row],[2020 1]]</f>
        <v>0</v>
      </c>
      <c r="BB377" s="117">
        <f ca="1">VLOOKUP(eurostat_totals[[#This Row],[energy carrier EUCalc]],$AE$11:$BI$24,COLUMN()-COLUMN($AD$29),FALSE)*eurostat_totals[[#This Row],[2020 1]]</f>
        <v>0</v>
      </c>
      <c r="BC377" s="117">
        <f>VLOOKUP(eurostat_totals[[#This Row],[energy carrier EUCalc]],$AE$11:$BI$24,COLUMN()-COLUMN($AD$29),FALSE)*eurostat_totals[[#This Row],[2020 1]]</f>
        <v>0</v>
      </c>
      <c r="BD377" s="117">
        <f ca="1">VLOOKUP(eurostat_totals[[#This Row],[energy carrier EUCalc]],$AE$11:$BI$24,COLUMN()-COLUMN($AD$29),FALSE)*eurostat_totals[[#This Row],[2020 1]]</f>
        <v>0</v>
      </c>
      <c r="BE377" s="117">
        <f ca="1">VLOOKUP(eurostat_totals[[#This Row],[energy carrier EUCalc]],$AE$11:$BI$24,COLUMN()-COLUMN($AD$29),FALSE)*eurostat_totals[[#This Row],[2020 1]]</f>
        <v>0</v>
      </c>
      <c r="BF377" s="117">
        <f ca="1">VLOOKUP(eurostat_totals[[#This Row],[energy carrier EUCalc]],$AE$11:$BI$24,COLUMN()-COLUMN($AD$29),FALSE)*eurostat_totals[[#This Row],[2020 1]]</f>
        <v>0</v>
      </c>
      <c r="BG377" s="117">
        <f ca="1">VLOOKUP(eurostat_totals[[#This Row],[energy carrier EUCalc]],$AE$11:$BI$24,COLUMN()-COLUMN($AD$29),FALSE)*eurostat_totals[[#This Row],[2020 1]]</f>
        <v>0</v>
      </c>
      <c r="BH377" s="117">
        <f ca="1">VLOOKUP(eurostat_totals[[#This Row],[energy carrier EUCalc]],$AE$11:$BI$24,COLUMN()-COLUMN($AD$29),FALSE)*eurostat_totals[[#This Row],[2020 1]]</f>
        <v>0</v>
      </c>
      <c r="BI377" s="117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117" t="str">
        <f t="shared" si="137"/>
        <v>solid-ff-coalEstonia</v>
      </c>
      <c r="B378" s="6" t="s">
        <v>39</v>
      </c>
      <c r="C378" t="s">
        <v>25</v>
      </c>
      <c r="D378" s="120">
        <v>1632.6274932048118</v>
      </c>
      <c r="E378" s="120">
        <v>1534.1747892397723</v>
      </c>
      <c r="F378" s="120">
        <v>1200.0989600308849</v>
      </c>
      <c r="G378" s="120">
        <v>983.96886906533052</v>
      </c>
      <c r="H378" s="120">
        <v>738.79243957716449</v>
      </c>
      <c r="I378" s="120">
        <v>702.17859600708721</v>
      </c>
      <c r="J378" s="120">
        <v>1525.5660813701736</v>
      </c>
      <c r="K378" s="120">
        <v>1084.4181062769351</v>
      </c>
      <c r="L378" s="120">
        <v>680.53875178625003</v>
      </c>
      <c r="M378" s="120">
        <v>780.04339262313556</v>
      </c>
      <c r="N378" s="120">
        <v>639.16972419343927</v>
      </c>
      <c r="O378" s="120">
        <v>479.78588252298306</v>
      </c>
      <c r="P378" s="120">
        <v>558.53627873969162</v>
      </c>
      <c r="Q378" s="120">
        <v>382.95781251313389</v>
      </c>
      <c r="R378" s="120">
        <v>543.09005360195545</v>
      </c>
      <c r="S378" s="120">
        <v>486.56289677838089</v>
      </c>
      <c r="T378" s="120">
        <v>379.17575666317754</v>
      </c>
      <c r="U378" s="120">
        <v>222.17151177880723</v>
      </c>
      <c r="V378" s="120">
        <v>238.92514504137151</v>
      </c>
      <c r="W378" s="120">
        <v>148.93429660098866</v>
      </c>
      <c r="X378" s="120">
        <v>178.51840005462194</v>
      </c>
      <c r="Y378" s="120">
        <v>216.87310690511143</v>
      </c>
      <c r="Z378" s="120">
        <v>198.08520503441261</v>
      </c>
      <c r="AA378" s="120">
        <v>194.28046831864873</v>
      </c>
      <c r="AB378" s="120">
        <v>159.15297984886081</v>
      </c>
      <c r="AC378" s="120">
        <v>98.786379905322605</v>
      </c>
      <c r="AD378" s="120">
        <v>37.417625884294544</v>
      </c>
      <c r="AE378" s="120">
        <v>40.437968950533218</v>
      </c>
      <c r="AF378" s="120">
        <f t="shared" si="134"/>
        <v>8.9085217337573397</v>
      </c>
      <c r="AG378" s="120">
        <f t="shared" si="135"/>
        <v>-28.165867583220937</v>
      </c>
      <c r="AH378" s="120">
        <f t="shared" si="136"/>
        <v>-65.629637069637283</v>
      </c>
      <c r="AI378" s="120">
        <f ca="1">VLOOKUP(eurostat_totals[[#This Row],[energy carrier EUCalc]],$AE$11:$BI$24,COLUMN()-COLUMN($AD$29),FALSE)*eurostat_totals[[#This Row],[2020 1]]</f>
        <v>-64.535809785143329</v>
      </c>
      <c r="AJ378" s="120">
        <f ca="1">VLOOKUP(eurostat_totals[[#This Row],[energy carrier EUCalc]],$AE$11:$BI$24,COLUMN()-COLUMN($AD$29),FALSE)*eurostat_totals[[#This Row],[2020 1]]</f>
        <v>-63.441982500649374</v>
      </c>
      <c r="AK378" s="120">
        <f ca="1">VLOOKUP(eurostat_totals[[#This Row],[energy carrier EUCalc]],$AE$11:$BI$24,COLUMN()-COLUMN($AD$29),FALSE)*eurostat_totals[[#This Row],[2020 1]]</f>
        <v>-62.348155216155419</v>
      </c>
      <c r="AL378" s="120">
        <f ca="1">VLOOKUP(eurostat_totals[[#This Row],[energy carrier EUCalc]],$AE$11:$BI$24,COLUMN()-COLUMN($AD$29),FALSE)*eurostat_totals[[#This Row],[2020 1]]</f>
        <v>-61.254327931661464</v>
      </c>
      <c r="AM378" s="120">
        <f ca="1">VLOOKUP(eurostat_totals[[#This Row],[energy carrier EUCalc]],$AE$11:$BI$24,COLUMN()-COLUMN($AD$29),FALSE)*eurostat_totals[[#This Row],[2020 1]]</f>
        <v>-60.160500647167517</v>
      </c>
      <c r="AN378" s="120">
        <f ca="1">VLOOKUP(eurostat_totals[[#This Row],[energy carrier EUCalc]],$AE$11:$BI$24,COLUMN()-COLUMN($AD$29),FALSE)*eurostat_totals[[#This Row],[2020 1]]</f>
        <v>-59.066673362673555</v>
      </c>
      <c r="AO378" s="120">
        <f>VLOOKUP(eurostat_totals[[#This Row],[energy carrier EUCalc]],$AE$11:$BI$24,COLUMN()-COLUMN($AD$29),FALSE)*eurostat_totals[[#This Row],[2020 1]]</f>
        <v>-65.629637069637283</v>
      </c>
      <c r="AP378" s="120">
        <f ca="1">VLOOKUP(eurostat_totals[[#This Row],[energy carrier EUCalc]],$AE$11:$BI$24,COLUMN()-COLUMN($AD$29),FALSE)*eurostat_totals[[#This Row],[2020 1]]</f>
        <v>-64.535809785143329</v>
      </c>
      <c r="AQ378" s="120">
        <f ca="1">VLOOKUP(eurostat_totals[[#This Row],[energy carrier EUCalc]],$AE$11:$BI$24,COLUMN()-COLUMN($AD$29),FALSE)*eurostat_totals[[#This Row],[2020 1]]</f>
        <v>-63.441982500649374</v>
      </c>
      <c r="AR378" s="117">
        <f ca="1">VLOOKUP(eurostat_totals[[#This Row],[energy carrier EUCalc]],$AE$11:$BI$24,COLUMN()-COLUMN($AD$29),FALSE)*eurostat_totals[[#This Row],[2020 1]]</f>
        <v>-62.348155216155419</v>
      </c>
      <c r="AS378" s="117">
        <f ca="1">VLOOKUP(eurostat_totals[[#This Row],[energy carrier EUCalc]],$AE$11:$BI$24,COLUMN()-COLUMN($AD$29),FALSE)*eurostat_totals[[#This Row],[2020 1]]</f>
        <v>-61.254327931661464</v>
      </c>
      <c r="AT378" s="117">
        <f ca="1">VLOOKUP(eurostat_totals[[#This Row],[energy carrier EUCalc]],$AE$11:$BI$24,COLUMN()-COLUMN($AD$29),FALSE)*eurostat_totals[[#This Row],[2020 1]]</f>
        <v>-60.160500647167517</v>
      </c>
      <c r="AU378" s="117">
        <f ca="1">VLOOKUP(eurostat_totals[[#This Row],[energy carrier EUCalc]],$AE$11:$BI$24,COLUMN()-COLUMN($AD$29),FALSE)*eurostat_totals[[#This Row],[2020 1]]</f>
        <v>-32.814818534818642</v>
      </c>
      <c r="AV378" s="117">
        <f>VLOOKUP(eurostat_totals[[#This Row],[energy carrier EUCalc]],$AE$11:$BI$24,COLUMN()-COLUMN($AD$29),FALSE)*eurostat_totals[[#This Row],[2020 1]]</f>
        <v>-65.629637069637283</v>
      </c>
      <c r="AW378" s="117">
        <f ca="1">VLOOKUP(eurostat_totals[[#This Row],[energy carrier EUCalc]],$AE$11:$BI$24,COLUMN()-COLUMN($AD$29),FALSE)*eurostat_totals[[#This Row],[2020 1]]</f>
        <v>-64.535809785143329</v>
      </c>
      <c r="AX378" s="117">
        <f ca="1">VLOOKUP(eurostat_totals[[#This Row],[energy carrier EUCalc]],$AE$11:$BI$24,COLUMN()-COLUMN($AD$29),FALSE)*eurostat_totals[[#This Row],[2020 1]]</f>
        <v>-63.441982500649374</v>
      </c>
      <c r="AY378" s="117">
        <f ca="1">VLOOKUP(eurostat_totals[[#This Row],[energy carrier EUCalc]],$AE$11:$BI$24,COLUMN()-COLUMN($AD$29),FALSE)*eurostat_totals[[#This Row],[2020 1]]</f>
        <v>-62.348155216155419</v>
      </c>
      <c r="AZ378" s="117">
        <f ca="1">VLOOKUP(eurostat_totals[[#This Row],[energy carrier EUCalc]],$AE$11:$BI$24,COLUMN()-COLUMN($AD$29),FALSE)*eurostat_totals[[#This Row],[2020 1]]</f>
        <v>-61.254327931661464</v>
      </c>
      <c r="BA378" s="117">
        <f ca="1">VLOOKUP(eurostat_totals[[#This Row],[energy carrier EUCalc]],$AE$11:$BI$24,COLUMN()-COLUMN($AD$29),FALSE)*eurostat_totals[[#This Row],[2020 1]]</f>
        <v>-60.160500647167517</v>
      </c>
      <c r="BB378" s="117">
        <f ca="1">VLOOKUP(eurostat_totals[[#This Row],[energy carrier EUCalc]],$AE$11:$BI$24,COLUMN()-COLUMN($AD$29),FALSE)*eurostat_totals[[#This Row],[2020 1]]</f>
        <v>-22.970372974373049</v>
      </c>
      <c r="BC378" s="117">
        <f>VLOOKUP(eurostat_totals[[#This Row],[energy carrier EUCalc]],$AE$11:$BI$24,COLUMN()-COLUMN($AD$29),FALSE)*eurostat_totals[[#This Row],[2020 1]]</f>
        <v>-65.629637069637283</v>
      </c>
      <c r="BD378" s="117">
        <f ca="1">VLOOKUP(eurostat_totals[[#This Row],[energy carrier EUCalc]],$AE$11:$BI$24,COLUMN()-COLUMN($AD$29),FALSE)*eurostat_totals[[#This Row],[2020 1]]</f>
        <v>-64.535809785143329</v>
      </c>
      <c r="BE378" s="117">
        <f ca="1">VLOOKUP(eurostat_totals[[#This Row],[energy carrier EUCalc]],$AE$11:$BI$24,COLUMN()-COLUMN($AD$29),FALSE)*eurostat_totals[[#This Row],[2020 1]]</f>
        <v>-63.441982500649374</v>
      </c>
      <c r="BF378" s="117">
        <f ca="1">VLOOKUP(eurostat_totals[[#This Row],[energy carrier EUCalc]],$AE$11:$BI$24,COLUMN()-COLUMN($AD$29),FALSE)*eurostat_totals[[#This Row],[2020 1]]</f>
        <v>-62.348155216155419</v>
      </c>
      <c r="BG378" s="117">
        <f ca="1">VLOOKUP(eurostat_totals[[#This Row],[energy carrier EUCalc]],$AE$11:$BI$24,COLUMN()-COLUMN($AD$29),FALSE)*eurostat_totals[[#This Row],[2020 1]]</f>
        <v>-61.254327931661464</v>
      </c>
      <c r="BH378" s="117">
        <f ca="1">VLOOKUP(eurostat_totals[[#This Row],[energy carrier EUCalc]],$AE$11:$BI$24,COLUMN()-COLUMN($AD$29),FALSE)*eurostat_totals[[#This Row],[2020 1]]</f>
        <v>-60.160500647167517</v>
      </c>
      <c r="BI378" s="117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117" t="str">
        <f t="shared" si="137"/>
        <v>solid-ff-coalFinland</v>
      </c>
      <c r="B379" s="6" t="s">
        <v>39</v>
      </c>
      <c r="C379" t="s">
        <v>11</v>
      </c>
      <c r="D379" s="120">
        <v>538.21314000000007</v>
      </c>
      <c r="E379" s="120">
        <v>620.66984000000002</v>
      </c>
      <c r="F379" s="120">
        <v>570.40498000000002</v>
      </c>
      <c r="G379" s="120">
        <v>205.57187999999999</v>
      </c>
      <c r="H379" s="120">
        <v>425.51844</v>
      </c>
      <c r="I379" s="120">
        <v>250.06826000000004</v>
      </c>
      <c r="J379" s="120">
        <v>276.51488000000001</v>
      </c>
      <c r="K379" s="120">
        <v>294.16922000000005</v>
      </c>
      <c r="L379" s="120">
        <v>313.33546000000001</v>
      </c>
      <c r="M379" s="120">
        <v>305.9853</v>
      </c>
      <c r="N379" s="120">
        <v>263.25668000000002</v>
      </c>
      <c r="O379" s="120">
        <v>292.16886</v>
      </c>
      <c r="P379" s="120">
        <v>282.09728000000007</v>
      </c>
      <c r="Q379" s="120">
        <v>277.21267999999998</v>
      </c>
      <c r="R379" s="120">
        <v>276.37532000000004</v>
      </c>
      <c r="S379" s="120">
        <v>275.49144000000001</v>
      </c>
      <c r="T379" s="120">
        <v>279.05021999999997</v>
      </c>
      <c r="U379" s="120">
        <v>261.95412000000005</v>
      </c>
      <c r="V379" s="120">
        <v>170.56558000000001</v>
      </c>
      <c r="W379" s="120">
        <v>167.86742000000001</v>
      </c>
      <c r="X379" s="120">
        <v>187.98732000000001</v>
      </c>
      <c r="Y379" s="120">
        <v>130.72120000000001</v>
      </c>
      <c r="Z379" s="120">
        <v>130.9538</v>
      </c>
      <c r="AA379" s="120">
        <v>110.20588000000001</v>
      </c>
      <c r="AB379" s="120">
        <v>102.53008</v>
      </c>
      <c r="AC379" s="120">
        <v>83.759260000000012</v>
      </c>
      <c r="AD379" s="120">
        <v>88.434520000000006</v>
      </c>
      <c r="AE379" s="120">
        <v>82.666039999999995</v>
      </c>
      <c r="AF379" s="120">
        <f t="shared" si="134"/>
        <v>73.008488</v>
      </c>
      <c r="AG379" s="120">
        <f t="shared" si="135"/>
        <v>65.569009600000001</v>
      </c>
      <c r="AH379" s="120">
        <f t="shared" si="136"/>
        <v>58.176795519999999</v>
      </c>
      <c r="AI379" s="120">
        <f ca="1">VLOOKUP(eurostat_totals[[#This Row],[energy carrier EUCalc]],$AE$11:$BI$24,COLUMN()-COLUMN($AD$29),FALSE)*eurostat_totals[[#This Row],[2020 1]]</f>
        <v>57.207182261333337</v>
      </c>
      <c r="AJ379" s="120">
        <f ca="1">VLOOKUP(eurostat_totals[[#This Row],[energy carrier EUCalc]],$AE$11:$BI$24,COLUMN()-COLUMN($AD$29),FALSE)*eurostat_totals[[#This Row],[2020 1]]</f>
        <v>56.237569002666667</v>
      </c>
      <c r="AK379" s="120">
        <f ca="1">VLOOKUP(eurostat_totals[[#This Row],[energy carrier EUCalc]],$AE$11:$BI$24,COLUMN()-COLUMN($AD$29),FALSE)*eurostat_totals[[#This Row],[2020 1]]</f>
        <v>55.267955743999998</v>
      </c>
      <c r="AL379" s="120">
        <f ca="1">VLOOKUP(eurostat_totals[[#This Row],[energy carrier EUCalc]],$AE$11:$BI$24,COLUMN()-COLUMN($AD$29),FALSE)*eurostat_totals[[#This Row],[2020 1]]</f>
        <v>54.298342485333336</v>
      </c>
      <c r="AM379" s="120">
        <f ca="1">VLOOKUP(eurostat_totals[[#This Row],[energy carrier EUCalc]],$AE$11:$BI$24,COLUMN()-COLUMN($AD$29),FALSE)*eurostat_totals[[#This Row],[2020 1]]</f>
        <v>53.328729226666667</v>
      </c>
      <c r="AN379" s="120">
        <f ca="1">VLOOKUP(eurostat_totals[[#This Row],[energy carrier EUCalc]],$AE$11:$BI$24,COLUMN()-COLUMN($AD$29),FALSE)*eurostat_totals[[#This Row],[2020 1]]</f>
        <v>52.359115967999998</v>
      </c>
      <c r="AO379" s="120">
        <f>VLOOKUP(eurostat_totals[[#This Row],[energy carrier EUCalc]],$AE$11:$BI$24,COLUMN()-COLUMN($AD$29),FALSE)*eurostat_totals[[#This Row],[2020 1]]</f>
        <v>58.176795519999999</v>
      </c>
      <c r="AP379" s="120">
        <f ca="1">VLOOKUP(eurostat_totals[[#This Row],[energy carrier EUCalc]],$AE$11:$BI$24,COLUMN()-COLUMN($AD$29),FALSE)*eurostat_totals[[#This Row],[2020 1]]</f>
        <v>57.207182261333337</v>
      </c>
      <c r="AQ379" s="120">
        <f ca="1">VLOOKUP(eurostat_totals[[#This Row],[energy carrier EUCalc]],$AE$11:$BI$24,COLUMN()-COLUMN($AD$29),FALSE)*eurostat_totals[[#This Row],[2020 1]]</f>
        <v>56.237569002666667</v>
      </c>
      <c r="AR379" s="117">
        <f ca="1">VLOOKUP(eurostat_totals[[#This Row],[energy carrier EUCalc]],$AE$11:$BI$24,COLUMN()-COLUMN($AD$29),FALSE)*eurostat_totals[[#This Row],[2020 1]]</f>
        <v>55.267955743999998</v>
      </c>
      <c r="AS379" s="117">
        <f ca="1">VLOOKUP(eurostat_totals[[#This Row],[energy carrier EUCalc]],$AE$11:$BI$24,COLUMN()-COLUMN($AD$29),FALSE)*eurostat_totals[[#This Row],[2020 1]]</f>
        <v>54.298342485333336</v>
      </c>
      <c r="AT379" s="117">
        <f ca="1">VLOOKUP(eurostat_totals[[#This Row],[energy carrier EUCalc]],$AE$11:$BI$24,COLUMN()-COLUMN($AD$29),FALSE)*eurostat_totals[[#This Row],[2020 1]]</f>
        <v>53.328729226666667</v>
      </c>
      <c r="AU379" s="117">
        <f ca="1">VLOOKUP(eurostat_totals[[#This Row],[energy carrier EUCalc]],$AE$11:$BI$24,COLUMN()-COLUMN($AD$29),FALSE)*eurostat_totals[[#This Row],[2020 1]]</f>
        <v>29.088397759999999</v>
      </c>
      <c r="AV379" s="117">
        <f>VLOOKUP(eurostat_totals[[#This Row],[energy carrier EUCalc]],$AE$11:$BI$24,COLUMN()-COLUMN($AD$29),FALSE)*eurostat_totals[[#This Row],[2020 1]]</f>
        <v>58.176795519999999</v>
      </c>
      <c r="AW379" s="117">
        <f ca="1">VLOOKUP(eurostat_totals[[#This Row],[energy carrier EUCalc]],$AE$11:$BI$24,COLUMN()-COLUMN($AD$29),FALSE)*eurostat_totals[[#This Row],[2020 1]]</f>
        <v>57.207182261333337</v>
      </c>
      <c r="AX379" s="117">
        <f ca="1">VLOOKUP(eurostat_totals[[#This Row],[energy carrier EUCalc]],$AE$11:$BI$24,COLUMN()-COLUMN($AD$29),FALSE)*eurostat_totals[[#This Row],[2020 1]]</f>
        <v>56.237569002666667</v>
      </c>
      <c r="AY379" s="117">
        <f ca="1">VLOOKUP(eurostat_totals[[#This Row],[energy carrier EUCalc]],$AE$11:$BI$24,COLUMN()-COLUMN($AD$29),FALSE)*eurostat_totals[[#This Row],[2020 1]]</f>
        <v>55.267955743999998</v>
      </c>
      <c r="AZ379" s="117">
        <f ca="1">VLOOKUP(eurostat_totals[[#This Row],[energy carrier EUCalc]],$AE$11:$BI$24,COLUMN()-COLUMN($AD$29),FALSE)*eurostat_totals[[#This Row],[2020 1]]</f>
        <v>54.298342485333336</v>
      </c>
      <c r="BA379" s="117">
        <f ca="1">VLOOKUP(eurostat_totals[[#This Row],[energy carrier EUCalc]],$AE$11:$BI$24,COLUMN()-COLUMN($AD$29),FALSE)*eurostat_totals[[#This Row],[2020 1]]</f>
        <v>53.328729226666667</v>
      </c>
      <c r="BB379" s="117">
        <f ca="1">VLOOKUP(eurostat_totals[[#This Row],[energy carrier EUCalc]],$AE$11:$BI$24,COLUMN()-COLUMN($AD$29),FALSE)*eurostat_totals[[#This Row],[2020 1]]</f>
        <v>20.361878431999997</v>
      </c>
      <c r="BC379" s="117">
        <f>VLOOKUP(eurostat_totals[[#This Row],[energy carrier EUCalc]],$AE$11:$BI$24,COLUMN()-COLUMN($AD$29),FALSE)*eurostat_totals[[#This Row],[2020 1]]</f>
        <v>58.176795519999999</v>
      </c>
      <c r="BD379" s="117">
        <f ca="1">VLOOKUP(eurostat_totals[[#This Row],[energy carrier EUCalc]],$AE$11:$BI$24,COLUMN()-COLUMN($AD$29),FALSE)*eurostat_totals[[#This Row],[2020 1]]</f>
        <v>57.207182261333337</v>
      </c>
      <c r="BE379" s="117">
        <f ca="1">VLOOKUP(eurostat_totals[[#This Row],[energy carrier EUCalc]],$AE$11:$BI$24,COLUMN()-COLUMN($AD$29),FALSE)*eurostat_totals[[#This Row],[2020 1]]</f>
        <v>56.237569002666667</v>
      </c>
      <c r="BF379" s="117">
        <f ca="1">VLOOKUP(eurostat_totals[[#This Row],[energy carrier EUCalc]],$AE$11:$BI$24,COLUMN()-COLUMN($AD$29),FALSE)*eurostat_totals[[#This Row],[2020 1]]</f>
        <v>55.267955743999998</v>
      </c>
      <c r="BG379" s="117">
        <f ca="1">VLOOKUP(eurostat_totals[[#This Row],[energy carrier EUCalc]],$AE$11:$BI$24,COLUMN()-COLUMN($AD$29),FALSE)*eurostat_totals[[#This Row],[2020 1]]</f>
        <v>54.298342485333336</v>
      </c>
      <c r="BH379" s="117">
        <f ca="1">VLOOKUP(eurostat_totals[[#This Row],[energy carrier EUCalc]],$AE$11:$BI$24,COLUMN()-COLUMN($AD$29),FALSE)*eurostat_totals[[#This Row],[2020 1]]</f>
        <v>53.328729226666667</v>
      </c>
      <c r="BI379" s="117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117" t="str">
        <f t="shared" si="137"/>
        <v>solid-ff-coalFrance</v>
      </c>
      <c r="B380" s="6" t="s">
        <v>39</v>
      </c>
      <c r="C380" t="s">
        <v>3</v>
      </c>
      <c r="D380" s="120">
        <v>22215.487261063241</v>
      </c>
      <c r="E380" s="120">
        <v>23713.097000963084</v>
      </c>
      <c r="F380" s="120">
        <v>19027.297164910527</v>
      </c>
      <c r="G380" s="120">
        <v>17435.731863016434</v>
      </c>
      <c r="H380" s="120">
        <v>13871.189906100199</v>
      </c>
      <c r="I380" s="120">
        <v>12788.255709662662</v>
      </c>
      <c r="J380" s="120">
        <v>13750.325507209525</v>
      </c>
      <c r="K380" s="120">
        <v>12075.712413051377</v>
      </c>
      <c r="L380" s="120">
        <v>10679.48408251378</v>
      </c>
      <c r="M380" s="120">
        <v>10149.274073097153</v>
      </c>
      <c r="N380" s="120">
        <v>8453.6905662655445</v>
      </c>
      <c r="O380" s="120">
        <v>8226.2974794070942</v>
      </c>
      <c r="P380" s="120">
        <v>5624.8374471470524</v>
      </c>
      <c r="Q380" s="120">
        <v>5511.2592611843102</v>
      </c>
      <c r="R380" s="120">
        <v>5318.0288268353506</v>
      </c>
      <c r="S380" s="120">
        <v>4746.8116074178652</v>
      </c>
      <c r="T380" s="120">
        <v>4570.2370455109294</v>
      </c>
      <c r="U380" s="120">
        <v>4393.9190059534958</v>
      </c>
      <c r="V380" s="120">
        <v>4877.0129119045359</v>
      </c>
      <c r="W380" s="120">
        <v>4165.936048058561</v>
      </c>
      <c r="X380" s="120">
        <v>4667.5509910476812</v>
      </c>
      <c r="Y380" s="120">
        <v>826.68583035396068</v>
      </c>
      <c r="Z380" s="120">
        <v>908.80321384960394</v>
      </c>
      <c r="AA380" s="120">
        <v>957.08459424148759</v>
      </c>
      <c r="AB380" s="120">
        <v>678.28588241200748</v>
      </c>
      <c r="AC380" s="120">
        <v>707.79551711164504</v>
      </c>
      <c r="AD380" s="120">
        <v>735.07679810880029</v>
      </c>
      <c r="AE380" s="120">
        <v>684.71734360049948</v>
      </c>
      <c r="AF380" s="120">
        <f t="shared" si="134"/>
        <v>639.90016955067858</v>
      </c>
      <c r="AG380" s="120">
        <f t="shared" si="135"/>
        <v>576.46328461251676</v>
      </c>
      <c r="AH380" s="120">
        <f t="shared" si="136"/>
        <v>556.09876505261866</v>
      </c>
      <c r="AI380" s="120">
        <f ca="1">VLOOKUP(eurostat_totals[[#This Row],[energy carrier EUCalc]],$AE$11:$BI$24,COLUMN()-COLUMN($AD$29),FALSE)*eurostat_totals[[#This Row],[2020 1]]</f>
        <v>546.83045230174173</v>
      </c>
      <c r="AJ380" s="120">
        <f ca="1">VLOOKUP(eurostat_totals[[#This Row],[energy carrier EUCalc]],$AE$11:$BI$24,COLUMN()-COLUMN($AD$29),FALSE)*eurostat_totals[[#This Row],[2020 1]]</f>
        <v>537.56213955086469</v>
      </c>
      <c r="AK380" s="120">
        <f ca="1">VLOOKUP(eurostat_totals[[#This Row],[energy carrier EUCalc]],$AE$11:$BI$24,COLUMN()-COLUMN($AD$29),FALSE)*eurostat_totals[[#This Row],[2020 1]]</f>
        <v>528.29382679998776</v>
      </c>
      <c r="AL380" s="120">
        <f ca="1">VLOOKUP(eurostat_totals[[#This Row],[energy carrier EUCalc]],$AE$11:$BI$24,COLUMN()-COLUMN($AD$29),FALSE)*eurostat_totals[[#This Row],[2020 1]]</f>
        <v>519.02551404911071</v>
      </c>
      <c r="AM380" s="120">
        <f ca="1">VLOOKUP(eurostat_totals[[#This Row],[energy carrier EUCalc]],$AE$11:$BI$24,COLUMN()-COLUMN($AD$29),FALSE)*eurostat_totals[[#This Row],[2020 1]]</f>
        <v>509.75720129823384</v>
      </c>
      <c r="AN380" s="120">
        <f ca="1">VLOOKUP(eurostat_totals[[#This Row],[energy carrier EUCalc]],$AE$11:$BI$24,COLUMN()-COLUMN($AD$29),FALSE)*eurostat_totals[[#This Row],[2020 1]]</f>
        <v>500.48888854735679</v>
      </c>
      <c r="AO380" s="120">
        <f>VLOOKUP(eurostat_totals[[#This Row],[energy carrier EUCalc]],$AE$11:$BI$24,COLUMN()-COLUMN($AD$29),FALSE)*eurostat_totals[[#This Row],[2020 1]]</f>
        <v>556.09876505261866</v>
      </c>
      <c r="AP380" s="120">
        <f ca="1">VLOOKUP(eurostat_totals[[#This Row],[energy carrier EUCalc]],$AE$11:$BI$24,COLUMN()-COLUMN($AD$29),FALSE)*eurostat_totals[[#This Row],[2020 1]]</f>
        <v>546.83045230174173</v>
      </c>
      <c r="AQ380" s="120">
        <f ca="1">VLOOKUP(eurostat_totals[[#This Row],[energy carrier EUCalc]],$AE$11:$BI$24,COLUMN()-COLUMN($AD$29),FALSE)*eurostat_totals[[#This Row],[2020 1]]</f>
        <v>537.56213955086469</v>
      </c>
      <c r="AR380" s="117">
        <f ca="1">VLOOKUP(eurostat_totals[[#This Row],[energy carrier EUCalc]],$AE$11:$BI$24,COLUMN()-COLUMN($AD$29),FALSE)*eurostat_totals[[#This Row],[2020 1]]</f>
        <v>528.29382679998776</v>
      </c>
      <c r="AS380" s="117">
        <f ca="1">VLOOKUP(eurostat_totals[[#This Row],[energy carrier EUCalc]],$AE$11:$BI$24,COLUMN()-COLUMN($AD$29),FALSE)*eurostat_totals[[#This Row],[2020 1]]</f>
        <v>519.02551404911071</v>
      </c>
      <c r="AT380" s="117">
        <f ca="1">VLOOKUP(eurostat_totals[[#This Row],[energy carrier EUCalc]],$AE$11:$BI$24,COLUMN()-COLUMN($AD$29),FALSE)*eurostat_totals[[#This Row],[2020 1]]</f>
        <v>509.75720129823384</v>
      </c>
      <c r="AU380" s="117">
        <f ca="1">VLOOKUP(eurostat_totals[[#This Row],[energy carrier EUCalc]],$AE$11:$BI$24,COLUMN()-COLUMN($AD$29),FALSE)*eurostat_totals[[#This Row],[2020 1]]</f>
        <v>278.04938252630933</v>
      </c>
      <c r="AV380" s="117">
        <f>VLOOKUP(eurostat_totals[[#This Row],[energy carrier EUCalc]],$AE$11:$BI$24,COLUMN()-COLUMN($AD$29),FALSE)*eurostat_totals[[#This Row],[2020 1]]</f>
        <v>556.09876505261866</v>
      </c>
      <c r="AW380" s="117">
        <f ca="1">VLOOKUP(eurostat_totals[[#This Row],[energy carrier EUCalc]],$AE$11:$BI$24,COLUMN()-COLUMN($AD$29),FALSE)*eurostat_totals[[#This Row],[2020 1]]</f>
        <v>546.83045230174173</v>
      </c>
      <c r="AX380" s="117">
        <f ca="1">VLOOKUP(eurostat_totals[[#This Row],[energy carrier EUCalc]],$AE$11:$BI$24,COLUMN()-COLUMN($AD$29),FALSE)*eurostat_totals[[#This Row],[2020 1]]</f>
        <v>537.56213955086469</v>
      </c>
      <c r="AY380" s="117">
        <f ca="1">VLOOKUP(eurostat_totals[[#This Row],[energy carrier EUCalc]],$AE$11:$BI$24,COLUMN()-COLUMN($AD$29),FALSE)*eurostat_totals[[#This Row],[2020 1]]</f>
        <v>528.29382679998776</v>
      </c>
      <c r="AZ380" s="117">
        <f ca="1">VLOOKUP(eurostat_totals[[#This Row],[energy carrier EUCalc]],$AE$11:$BI$24,COLUMN()-COLUMN($AD$29),FALSE)*eurostat_totals[[#This Row],[2020 1]]</f>
        <v>519.02551404911071</v>
      </c>
      <c r="BA380" s="117">
        <f ca="1">VLOOKUP(eurostat_totals[[#This Row],[energy carrier EUCalc]],$AE$11:$BI$24,COLUMN()-COLUMN($AD$29),FALSE)*eurostat_totals[[#This Row],[2020 1]]</f>
        <v>509.75720129823384</v>
      </c>
      <c r="BB380" s="117">
        <f ca="1">VLOOKUP(eurostat_totals[[#This Row],[energy carrier EUCalc]],$AE$11:$BI$24,COLUMN()-COLUMN($AD$29),FALSE)*eurostat_totals[[#This Row],[2020 1]]</f>
        <v>194.63456776841653</v>
      </c>
      <c r="BC380" s="117">
        <f>VLOOKUP(eurostat_totals[[#This Row],[energy carrier EUCalc]],$AE$11:$BI$24,COLUMN()-COLUMN($AD$29),FALSE)*eurostat_totals[[#This Row],[2020 1]]</f>
        <v>556.09876505261866</v>
      </c>
      <c r="BD380" s="117">
        <f ca="1">VLOOKUP(eurostat_totals[[#This Row],[energy carrier EUCalc]],$AE$11:$BI$24,COLUMN()-COLUMN($AD$29),FALSE)*eurostat_totals[[#This Row],[2020 1]]</f>
        <v>546.83045230174173</v>
      </c>
      <c r="BE380" s="117">
        <f ca="1">VLOOKUP(eurostat_totals[[#This Row],[energy carrier EUCalc]],$AE$11:$BI$24,COLUMN()-COLUMN($AD$29),FALSE)*eurostat_totals[[#This Row],[2020 1]]</f>
        <v>537.56213955086469</v>
      </c>
      <c r="BF380" s="117">
        <f ca="1">VLOOKUP(eurostat_totals[[#This Row],[energy carrier EUCalc]],$AE$11:$BI$24,COLUMN()-COLUMN($AD$29),FALSE)*eurostat_totals[[#This Row],[2020 1]]</f>
        <v>528.29382679998776</v>
      </c>
      <c r="BG380" s="117">
        <f ca="1">VLOOKUP(eurostat_totals[[#This Row],[energy carrier EUCalc]],$AE$11:$BI$24,COLUMN()-COLUMN($AD$29),FALSE)*eurostat_totals[[#This Row],[2020 1]]</f>
        <v>519.02551404911071</v>
      </c>
      <c r="BH380" s="117">
        <f ca="1">VLOOKUP(eurostat_totals[[#This Row],[energy carrier EUCalc]],$AE$11:$BI$24,COLUMN()-COLUMN($AD$29),FALSE)*eurostat_totals[[#This Row],[2020 1]]</f>
        <v>509.75720129823384</v>
      </c>
      <c r="BI380" s="117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117" t="str">
        <f t="shared" si="137"/>
        <v>solid-ff-coalGermany</v>
      </c>
      <c r="B381" s="6" t="s">
        <v>39</v>
      </c>
      <c r="C381" t="s">
        <v>2</v>
      </c>
      <c r="D381" s="120">
        <v>202389.18636350826</v>
      </c>
      <c r="E381" s="120">
        <v>133676.83849278063</v>
      </c>
      <c r="F381" s="120">
        <v>80126.949485197212</v>
      </c>
      <c r="G381" s="120">
        <v>78078.628339362142</v>
      </c>
      <c r="H381" s="120">
        <v>68759.519146821709</v>
      </c>
      <c r="I381" s="120">
        <v>50243.747353588646</v>
      </c>
      <c r="J381" s="120">
        <v>52173.544131197916</v>
      </c>
      <c r="K381" s="120">
        <v>38855.586755962911</v>
      </c>
      <c r="L381" s="120">
        <v>25752.839176052108</v>
      </c>
      <c r="M381" s="120">
        <v>21562.973473333921</v>
      </c>
      <c r="N381" s="120">
        <v>19210.612011583245</v>
      </c>
      <c r="O381" s="120">
        <v>18797.421510944343</v>
      </c>
      <c r="P381" s="120">
        <v>15313.168522162379</v>
      </c>
      <c r="Q381" s="120">
        <v>15465.480742923934</v>
      </c>
      <c r="R381" s="120">
        <v>12450.836013301261</v>
      </c>
      <c r="S381" s="120">
        <v>12498.101703081318</v>
      </c>
      <c r="T381" s="120">
        <v>14073.133559282183</v>
      </c>
      <c r="U381" s="120">
        <v>14476.181912958655</v>
      </c>
      <c r="V381" s="120">
        <v>13349.891046384997</v>
      </c>
      <c r="W381" s="120">
        <v>12906.335375340455</v>
      </c>
      <c r="X381" s="120">
        <v>20223.991382496068</v>
      </c>
      <c r="Y381" s="120">
        <v>17190.830193067653</v>
      </c>
      <c r="Z381" s="120">
        <v>14721.956688234019</v>
      </c>
      <c r="AA381" s="120">
        <v>13845.944292247939</v>
      </c>
      <c r="AB381" s="120">
        <v>11114.417328363168</v>
      </c>
      <c r="AC381" s="120">
        <v>11759.112712477103</v>
      </c>
      <c r="AD381" s="120">
        <v>10169.702752232881</v>
      </c>
      <c r="AE381" s="120">
        <v>9793.82421253951</v>
      </c>
      <c r="AF381" s="120">
        <f t="shared" si="134"/>
        <v>8808.1977174006079</v>
      </c>
      <c r="AG381" s="120">
        <f t="shared" si="135"/>
        <v>7800.6484024311412</v>
      </c>
      <c r="AH381" s="120">
        <f t="shared" si="136"/>
        <v>7137.8946172447359</v>
      </c>
      <c r="AI381" s="120">
        <f ca="1">VLOOKUP(eurostat_totals[[#This Row],[energy carrier EUCalc]],$AE$11:$BI$24,COLUMN()-COLUMN($AD$29),FALSE)*eurostat_totals[[#This Row],[2020 1]]</f>
        <v>7018.929706957324</v>
      </c>
      <c r="AJ381" s="120">
        <f ca="1">VLOOKUP(eurostat_totals[[#This Row],[energy carrier EUCalc]],$AE$11:$BI$24,COLUMN()-COLUMN($AD$29),FALSE)*eurostat_totals[[#This Row],[2020 1]]</f>
        <v>6899.9647966699113</v>
      </c>
      <c r="AK381" s="120">
        <f ca="1">VLOOKUP(eurostat_totals[[#This Row],[energy carrier EUCalc]],$AE$11:$BI$24,COLUMN()-COLUMN($AD$29),FALSE)*eurostat_totals[[#This Row],[2020 1]]</f>
        <v>6780.9998863824985</v>
      </c>
      <c r="AL381" s="120">
        <f ca="1">VLOOKUP(eurostat_totals[[#This Row],[energy carrier EUCalc]],$AE$11:$BI$24,COLUMN()-COLUMN($AD$29),FALSE)*eurostat_totals[[#This Row],[2020 1]]</f>
        <v>6662.0349760950867</v>
      </c>
      <c r="AM381" s="120">
        <f ca="1">VLOOKUP(eurostat_totals[[#This Row],[energy carrier EUCalc]],$AE$11:$BI$24,COLUMN()-COLUMN($AD$29),FALSE)*eurostat_totals[[#This Row],[2020 1]]</f>
        <v>6543.0700658076748</v>
      </c>
      <c r="AN381" s="120">
        <f ca="1">VLOOKUP(eurostat_totals[[#This Row],[energy carrier EUCalc]],$AE$11:$BI$24,COLUMN()-COLUMN($AD$29),FALSE)*eurostat_totals[[#This Row],[2020 1]]</f>
        <v>6424.1051555202621</v>
      </c>
      <c r="AO381" s="120">
        <f>VLOOKUP(eurostat_totals[[#This Row],[energy carrier EUCalc]],$AE$11:$BI$24,COLUMN()-COLUMN($AD$29),FALSE)*eurostat_totals[[#This Row],[2020 1]]</f>
        <v>7137.8946172447359</v>
      </c>
      <c r="AP381" s="120">
        <f ca="1">VLOOKUP(eurostat_totals[[#This Row],[energy carrier EUCalc]],$AE$11:$BI$24,COLUMN()-COLUMN($AD$29),FALSE)*eurostat_totals[[#This Row],[2020 1]]</f>
        <v>7018.929706957324</v>
      </c>
      <c r="AQ381" s="120">
        <f ca="1">VLOOKUP(eurostat_totals[[#This Row],[energy carrier EUCalc]],$AE$11:$BI$24,COLUMN()-COLUMN($AD$29),FALSE)*eurostat_totals[[#This Row],[2020 1]]</f>
        <v>6899.9647966699113</v>
      </c>
      <c r="AR381" s="117">
        <f ca="1">VLOOKUP(eurostat_totals[[#This Row],[energy carrier EUCalc]],$AE$11:$BI$24,COLUMN()-COLUMN($AD$29),FALSE)*eurostat_totals[[#This Row],[2020 1]]</f>
        <v>6780.9998863824985</v>
      </c>
      <c r="AS381" s="117">
        <f ca="1">VLOOKUP(eurostat_totals[[#This Row],[energy carrier EUCalc]],$AE$11:$BI$24,COLUMN()-COLUMN($AD$29),FALSE)*eurostat_totals[[#This Row],[2020 1]]</f>
        <v>6662.0349760950867</v>
      </c>
      <c r="AT381" s="117">
        <f ca="1">VLOOKUP(eurostat_totals[[#This Row],[energy carrier EUCalc]],$AE$11:$BI$24,COLUMN()-COLUMN($AD$29),FALSE)*eurostat_totals[[#This Row],[2020 1]]</f>
        <v>6543.0700658076748</v>
      </c>
      <c r="AU381" s="117">
        <f ca="1">VLOOKUP(eurostat_totals[[#This Row],[energy carrier EUCalc]],$AE$11:$BI$24,COLUMN()-COLUMN($AD$29),FALSE)*eurostat_totals[[#This Row],[2020 1]]</f>
        <v>3568.9473086223679</v>
      </c>
      <c r="AV381" s="117">
        <f>VLOOKUP(eurostat_totals[[#This Row],[energy carrier EUCalc]],$AE$11:$BI$24,COLUMN()-COLUMN($AD$29),FALSE)*eurostat_totals[[#This Row],[2020 1]]</f>
        <v>7137.8946172447359</v>
      </c>
      <c r="AW381" s="117">
        <f ca="1">VLOOKUP(eurostat_totals[[#This Row],[energy carrier EUCalc]],$AE$11:$BI$24,COLUMN()-COLUMN($AD$29),FALSE)*eurostat_totals[[#This Row],[2020 1]]</f>
        <v>7018.929706957324</v>
      </c>
      <c r="AX381" s="117">
        <f ca="1">VLOOKUP(eurostat_totals[[#This Row],[energy carrier EUCalc]],$AE$11:$BI$24,COLUMN()-COLUMN($AD$29),FALSE)*eurostat_totals[[#This Row],[2020 1]]</f>
        <v>6899.9647966699113</v>
      </c>
      <c r="AY381" s="117">
        <f ca="1">VLOOKUP(eurostat_totals[[#This Row],[energy carrier EUCalc]],$AE$11:$BI$24,COLUMN()-COLUMN($AD$29),FALSE)*eurostat_totals[[#This Row],[2020 1]]</f>
        <v>6780.9998863824985</v>
      </c>
      <c r="AZ381" s="117">
        <f ca="1">VLOOKUP(eurostat_totals[[#This Row],[energy carrier EUCalc]],$AE$11:$BI$24,COLUMN()-COLUMN($AD$29),FALSE)*eurostat_totals[[#This Row],[2020 1]]</f>
        <v>6662.0349760950867</v>
      </c>
      <c r="BA381" s="117">
        <f ca="1">VLOOKUP(eurostat_totals[[#This Row],[energy carrier EUCalc]],$AE$11:$BI$24,COLUMN()-COLUMN($AD$29),FALSE)*eurostat_totals[[#This Row],[2020 1]]</f>
        <v>6543.0700658076748</v>
      </c>
      <c r="BB381" s="117">
        <f ca="1">VLOOKUP(eurostat_totals[[#This Row],[energy carrier EUCalc]],$AE$11:$BI$24,COLUMN()-COLUMN($AD$29),FALSE)*eurostat_totals[[#This Row],[2020 1]]</f>
        <v>2498.2631160356573</v>
      </c>
      <c r="BC381" s="117">
        <f>VLOOKUP(eurostat_totals[[#This Row],[energy carrier EUCalc]],$AE$11:$BI$24,COLUMN()-COLUMN($AD$29),FALSE)*eurostat_totals[[#This Row],[2020 1]]</f>
        <v>7137.8946172447359</v>
      </c>
      <c r="BD381" s="117">
        <f ca="1">VLOOKUP(eurostat_totals[[#This Row],[energy carrier EUCalc]],$AE$11:$BI$24,COLUMN()-COLUMN($AD$29),FALSE)*eurostat_totals[[#This Row],[2020 1]]</f>
        <v>7018.929706957324</v>
      </c>
      <c r="BE381" s="117">
        <f ca="1">VLOOKUP(eurostat_totals[[#This Row],[energy carrier EUCalc]],$AE$11:$BI$24,COLUMN()-COLUMN($AD$29),FALSE)*eurostat_totals[[#This Row],[2020 1]]</f>
        <v>6899.9647966699113</v>
      </c>
      <c r="BF381" s="117">
        <f ca="1">VLOOKUP(eurostat_totals[[#This Row],[energy carrier EUCalc]],$AE$11:$BI$24,COLUMN()-COLUMN($AD$29),FALSE)*eurostat_totals[[#This Row],[2020 1]]</f>
        <v>6780.9998863824985</v>
      </c>
      <c r="BG381" s="117">
        <f ca="1">VLOOKUP(eurostat_totals[[#This Row],[energy carrier EUCalc]],$AE$11:$BI$24,COLUMN()-COLUMN($AD$29),FALSE)*eurostat_totals[[#This Row],[2020 1]]</f>
        <v>6662.0349760950867</v>
      </c>
      <c r="BH381" s="117">
        <f ca="1">VLOOKUP(eurostat_totals[[#This Row],[energy carrier EUCalc]],$AE$11:$BI$24,COLUMN()-COLUMN($AD$29),FALSE)*eurostat_totals[[#This Row],[2020 1]]</f>
        <v>6543.0700658076748</v>
      </c>
      <c r="BI381" s="117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117" t="str">
        <f t="shared" si="137"/>
        <v>solid-ff-coalGreece</v>
      </c>
      <c r="B382" s="6" t="s">
        <v>39</v>
      </c>
      <c r="C382" t="s">
        <v>16</v>
      </c>
      <c r="D382" s="120">
        <v>0</v>
      </c>
      <c r="E382" s="120">
        <v>0</v>
      </c>
      <c r="F382" s="120">
        <v>0</v>
      </c>
      <c r="G382" s="120">
        <v>0</v>
      </c>
      <c r="H382" s="120">
        <v>0</v>
      </c>
      <c r="I382" s="120">
        <v>0</v>
      </c>
      <c r="J382" s="120">
        <v>0</v>
      </c>
      <c r="K382" s="120">
        <v>0</v>
      </c>
      <c r="L382" s="120">
        <v>0</v>
      </c>
      <c r="M382" s="120">
        <v>0</v>
      </c>
      <c r="N382" s="120">
        <v>0</v>
      </c>
      <c r="O382" s="120">
        <v>0</v>
      </c>
      <c r="P382" s="120">
        <v>140.57181</v>
      </c>
      <c r="Q382" s="120">
        <v>130.20948000000001</v>
      </c>
      <c r="R382" s="120">
        <v>121.92892000000001</v>
      </c>
      <c r="S382" s="120">
        <v>109.74068</v>
      </c>
      <c r="T382" s="120">
        <v>31.680120000000006</v>
      </c>
      <c r="U382" s="120">
        <v>40.379359999999998</v>
      </c>
      <c r="V382" s="120">
        <v>134.95452</v>
      </c>
      <c r="W382" s="120">
        <v>84.364020000000011</v>
      </c>
      <c r="X382" s="120">
        <v>0</v>
      </c>
      <c r="Y382" s="120">
        <v>0</v>
      </c>
      <c r="Z382" s="120">
        <v>0</v>
      </c>
      <c r="AA382" s="120">
        <v>0</v>
      </c>
      <c r="AB382" s="120">
        <v>0</v>
      </c>
      <c r="AC382" s="120">
        <v>0</v>
      </c>
      <c r="AD382" s="120">
        <v>0</v>
      </c>
      <c r="AE382" s="120">
        <v>0</v>
      </c>
      <c r="AF382" s="120">
        <f t="shared" si="134"/>
        <v>0</v>
      </c>
      <c r="AG382" s="120">
        <f t="shared" si="135"/>
        <v>0</v>
      </c>
      <c r="AH382" s="120">
        <f t="shared" si="136"/>
        <v>0</v>
      </c>
      <c r="AI382" s="120">
        <f ca="1">VLOOKUP(eurostat_totals[[#This Row],[energy carrier EUCalc]],$AE$11:$BI$24,COLUMN()-COLUMN($AD$29),FALSE)*eurostat_totals[[#This Row],[2020 1]]</f>
        <v>0</v>
      </c>
      <c r="AJ382" s="120">
        <f ca="1">VLOOKUP(eurostat_totals[[#This Row],[energy carrier EUCalc]],$AE$11:$BI$24,COLUMN()-COLUMN($AD$29),FALSE)*eurostat_totals[[#This Row],[2020 1]]</f>
        <v>0</v>
      </c>
      <c r="AK382" s="120">
        <f ca="1">VLOOKUP(eurostat_totals[[#This Row],[energy carrier EUCalc]],$AE$11:$BI$24,COLUMN()-COLUMN($AD$29),FALSE)*eurostat_totals[[#This Row],[2020 1]]</f>
        <v>0</v>
      </c>
      <c r="AL382" s="120">
        <f ca="1">VLOOKUP(eurostat_totals[[#This Row],[energy carrier EUCalc]],$AE$11:$BI$24,COLUMN()-COLUMN($AD$29),FALSE)*eurostat_totals[[#This Row],[2020 1]]</f>
        <v>0</v>
      </c>
      <c r="AM382" s="120">
        <f ca="1">VLOOKUP(eurostat_totals[[#This Row],[energy carrier EUCalc]],$AE$11:$BI$24,COLUMN()-COLUMN($AD$29),FALSE)*eurostat_totals[[#This Row],[2020 1]]</f>
        <v>0</v>
      </c>
      <c r="AN382" s="120">
        <f ca="1">VLOOKUP(eurostat_totals[[#This Row],[energy carrier EUCalc]],$AE$11:$BI$24,COLUMN()-COLUMN($AD$29),FALSE)*eurostat_totals[[#This Row],[2020 1]]</f>
        <v>0</v>
      </c>
      <c r="AO382" s="120">
        <f>VLOOKUP(eurostat_totals[[#This Row],[energy carrier EUCalc]],$AE$11:$BI$24,COLUMN()-COLUMN($AD$29),FALSE)*eurostat_totals[[#This Row],[2020 1]]</f>
        <v>0</v>
      </c>
      <c r="AP382" s="120">
        <f ca="1">VLOOKUP(eurostat_totals[[#This Row],[energy carrier EUCalc]],$AE$11:$BI$24,COLUMN()-COLUMN($AD$29),FALSE)*eurostat_totals[[#This Row],[2020 1]]</f>
        <v>0</v>
      </c>
      <c r="AQ382" s="120">
        <f ca="1">VLOOKUP(eurostat_totals[[#This Row],[energy carrier EUCalc]],$AE$11:$BI$24,COLUMN()-COLUMN($AD$29),FALSE)*eurostat_totals[[#This Row],[2020 1]]</f>
        <v>0</v>
      </c>
      <c r="AR382" s="117">
        <f ca="1">VLOOKUP(eurostat_totals[[#This Row],[energy carrier EUCalc]],$AE$11:$BI$24,COLUMN()-COLUMN($AD$29),FALSE)*eurostat_totals[[#This Row],[2020 1]]</f>
        <v>0</v>
      </c>
      <c r="AS382" s="117">
        <f ca="1">VLOOKUP(eurostat_totals[[#This Row],[energy carrier EUCalc]],$AE$11:$BI$24,COLUMN()-COLUMN($AD$29),FALSE)*eurostat_totals[[#This Row],[2020 1]]</f>
        <v>0</v>
      </c>
      <c r="AT382" s="117">
        <f ca="1">VLOOKUP(eurostat_totals[[#This Row],[energy carrier EUCalc]],$AE$11:$BI$24,COLUMN()-COLUMN($AD$29),FALSE)*eurostat_totals[[#This Row],[2020 1]]</f>
        <v>0</v>
      </c>
      <c r="AU382" s="117">
        <f ca="1">VLOOKUP(eurostat_totals[[#This Row],[energy carrier EUCalc]],$AE$11:$BI$24,COLUMN()-COLUMN($AD$29),FALSE)*eurostat_totals[[#This Row],[2020 1]]</f>
        <v>0</v>
      </c>
      <c r="AV382" s="117">
        <f>VLOOKUP(eurostat_totals[[#This Row],[energy carrier EUCalc]],$AE$11:$BI$24,COLUMN()-COLUMN($AD$29),FALSE)*eurostat_totals[[#This Row],[2020 1]]</f>
        <v>0</v>
      </c>
      <c r="AW382" s="117">
        <f ca="1">VLOOKUP(eurostat_totals[[#This Row],[energy carrier EUCalc]],$AE$11:$BI$24,COLUMN()-COLUMN($AD$29),FALSE)*eurostat_totals[[#This Row],[2020 1]]</f>
        <v>0</v>
      </c>
      <c r="AX382" s="117">
        <f ca="1">VLOOKUP(eurostat_totals[[#This Row],[energy carrier EUCalc]],$AE$11:$BI$24,COLUMN()-COLUMN($AD$29),FALSE)*eurostat_totals[[#This Row],[2020 1]]</f>
        <v>0</v>
      </c>
      <c r="AY382" s="117">
        <f ca="1">VLOOKUP(eurostat_totals[[#This Row],[energy carrier EUCalc]],$AE$11:$BI$24,COLUMN()-COLUMN($AD$29),FALSE)*eurostat_totals[[#This Row],[2020 1]]</f>
        <v>0</v>
      </c>
      <c r="AZ382" s="117">
        <f ca="1">VLOOKUP(eurostat_totals[[#This Row],[energy carrier EUCalc]],$AE$11:$BI$24,COLUMN()-COLUMN($AD$29),FALSE)*eurostat_totals[[#This Row],[2020 1]]</f>
        <v>0</v>
      </c>
      <c r="BA382" s="117">
        <f ca="1">VLOOKUP(eurostat_totals[[#This Row],[energy carrier EUCalc]],$AE$11:$BI$24,COLUMN()-COLUMN($AD$29),FALSE)*eurostat_totals[[#This Row],[2020 1]]</f>
        <v>0</v>
      </c>
      <c r="BB382" s="117">
        <f ca="1">VLOOKUP(eurostat_totals[[#This Row],[energy carrier EUCalc]],$AE$11:$BI$24,COLUMN()-COLUMN($AD$29),FALSE)*eurostat_totals[[#This Row],[2020 1]]</f>
        <v>0</v>
      </c>
      <c r="BC382" s="117">
        <f>VLOOKUP(eurostat_totals[[#This Row],[energy carrier EUCalc]],$AE$11:$BI$24,COLUMN()-COLUMN($AD$29),FALSE)*eurostat_totals[[#This Row],[2020 1]]</f>
        <v>0</v>
      </c>
      <c r="BD382" s="117">
        <f ca="1">VLOOKUP(eurostat_totals[[#This Row],[energy carrier EUCalc]],$AE$11:$BI$24,COLUMN()-COLUMN($AD$29),FALSE)*eurostat_totals[[#This Row],[2020 1]]</f>
        <v>0</v>
      </c>
      <c r="BE382" s="117">
        <f ca="1">VLOOKUP(eurostat_totals[[#This Row],[energy carrier EUCalc]],$AE$11:$BI$24,COLUMN()-COLUMN($AD$29),FALSE)*eurostat_totals[[#This Row],[2020 1]]</f>
        <v>0</v>
      </c>
      <c r="BF382" s="117">
        <f ca="1">VLOOKUP(eurostat_totals[[#This Row],[energy carrier EUCalc]],$AE$11:$BI$24,COLUMN()-COLUMN($AD$29),FALSE)*eurostat_totals[[#This Row],[2020 1]]</f>
        <v>0</v>
      </c>
      <c r="BG382" s="117">
        <f ca="1">VLOOKUP(eurostat_totals[[#This Row],[energy carrier EUCalc]],$AE$11:$BI$24,COLUMN()-COLUMN($AD$29),FALSE)*eurostat_totals[[#This Row],[2020 1]]</f>
        <v>0</v>
      </c>
      <c r="BH382" s="117">
        <f ca="1">VLOOKUP(eurostat_totals[[#This Row],[energy carrier EUCalc]],$AE$11:$BI$24,COLUMN()-COLUMN($AD$29),FALSE)*eurostat_totals[[#This Row],[2020 1]]</f>
        <v>0</v>
      </c>
      <c r="BI382" s="117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117" t="str">
        <f t="shared" si="137"/>
        <v>solid-ff-coalHungary</v>
      </c>
      <c r="B383" s="6" t="s">
        <v>39</v>
      </c>
      <c r="C383" t="s">
        <v>15</v>
      </c>
      <c r="D383" s="120">
        <v>38476.406519142809</v>
      </c>
      <c r="E383" s="120">
        <v>36964.044581366128</v>
      </c>
      <c r="F383" s="120">
        <v>17565.200148708682</v>
      </c>
      <c r="G383" s="120">
        <v>17361.523028257314</v>
      </c>
      <c r="H383" s="120">
        <v>14203.169355291473</v>
      </c>
      <c r="I383" s="120">
        <v>12069.631745754936</v>
      </c>
      <c r="J383" s="120">
        <v>10443.699381424578</v>
      </c>
      <c r="K383" s="120">
        <v>8000.7316482691085</v>
      </c>
      <c r="L383" s="120">
        <v>5008.710278464383</v>
      </c>
      <c r="M383" s="120">
        <v>4481.2175998639168</v>
      </c>
      <c r="N383" s="120">
        <v>4503.6153202399628</v>
      </c>
      <c r="O383" s="120">
        <v>4450.9965602429656</v>
      </c>
      <c r="P383" s="120">
        <v>5298.1309266303879</v>
      </c>
      <c r="Q383" s="120">
        <v>5637.3872653665194</v>
      </c>
      <c r="R383" s="120">
        <v>5327.077311348221</v>
      </c>
      <c r="S383" s="120">
        <v>5495.0334388190731</v>
      </c>
      <c r="T383" s="120">
        <v>5245.5445783649247</v>
      </c>
      <c r="U383" s="120">
        <v>3007.9025216056643</v>
      </c>
      <c r="V383" s="120">
        <v>3615.8525315482289</v>
      </c>
      <c r="W383" s="120">
        <v>3130.1550808506695</v>
      </c>
      <c r="X383" s="120">
        <v>3273.8178283063621</v>
      </c>
      <c r="Y383" s="120">
        <v>3748.2392470807822</v>
      </c>
      <c r="Z383" s="120">
        <v>3278.573673709308</v>
      </c>
      <c r="AA383" s="120">
        <v>2834.9937991971265</v>
      </c>
      <c r="AB383" s="120">
        <v>2112.1126502298625</v>
      </c>
      <c r="AC383" s="120">
        <v>1932.0538824131943</v>
      </c>
      <c r="AD383" s="120">
        <v>2460.2558825446099</v>
      </c>
      <c r="AE383" s="120">
        <v>2890.5557791880701</v>
      </c>
      <c r="AF383" s="120">
        <f t="shared" si="134"/>
        <v>2812.9522002838225</v>
      </c>
      <c r="AG383" s="120">
        <f t="shared" si="135"/>
        <v>2808.5438805011618</v>
      </c>
      <c r="AH383" s="120">
        <f t="shared" si="136"/>
        <v>2947.8301265554214</v>
      </c>
      <c r="AI383" s="120">
        <f ca="1">VLOOKUP(eurostat_totals[[#This Row],[energy carrier EUCalc]],$AE$11:$BI$24,COLUMN()-COLUMN($AD$29),FALSE)*eurostat_totals[[#This Row],[2020 1]]</f>
        <v>2898.6996244461648</v>
      </c>
      <c r="AJ383" s="120">
        <f ca="1">VLOOKUP(eurostat_totals[[#This Row],[energy carrier EUCalc]],$AE$11:$BI$24,COLUMN()-COLUMN($AD$29),FALSE)*eurostat_totals[[#This Row],[2020 1]]</f>
        <v>2849.5691223369072</v>
      </c>
      <c r="AK383" s="120">
        <f ca="1">VLOOKUP(eurostat_totals[[#This Row],[energy carrier EUCalc]],$AE$11:$BI$24,COLUMN()-COLUMN($AD$29),FALSE)*eurostat_totals[[#This Row],[2020 1]]</f>
        <v>2800.4386202276501</v>
      </c>
      <c r="AL383" s="120">
        <f ca="1">VLOOKUP(eurostat_totals[[#This Row],[energy carrier EUCalc]],$AE$11:$BI$24,COLUMN()-COLUMN($AD$29),FALSE)*eurostat_totals[[#This Row],[2020 1]]</f>
        <v>2751.3081181183934</v>
      </c>
      <c r="AM383" s="120">
        <f ca="1">VLOOKUP(eurostat_totals[[#This Row],[energy carrier EUCalc]],$AE$11:$BI$24,COLUMN()-COLUMN($AD$29),FALSE)*eurostat_totals[[#This Row],[2020 1]]</f>
        <v>2702.1776160091367</v>
      </c>
      <c r="AN383" s="120">
        <f ca="1">VLOOKUP(eurostat_totals[[#This Row],[energy carrier EUCalc]],$AE$11:$BI$24,COLUMN()-COLUMN($AD$29),FALSE)*eurostat_totals[[#This Row],[2020 1]]</f>
        <v>2653.0471138998792</v>
      </c>
      <c r="AO383" s="120">
        <f>VLOOKUP(eurostat_totals[[#This Row],[energy carrier EUCalc]],$AE$11:$BI$24,COLUMN()-COLUMN($AD$29),FALSE)*eurostat_totals[[#This Row],[2020 1]]</f>
        <v>2947.8301265554214</v>
      </c>
      <c r="AP383" s="120">
        <f ca="1">VLOOKUP(eurostat_totals[[#This Row],[energy carrier EUCalc]],$AE$11:$BI$24,COLUMN()-COLUMN($AD$29),FALSE)*eurostat_totals[[#This Row],[2020 1]]</f>
        <v>2898.6996244461648</v>
      </c>
      <c r="AQ383" s="120">
        <f ca="1">VLOOKUP(eurostat_totals[[#This Row],[energy carrier EUCalc]],$AE$11:$BI$24,COLUMN()-COLUMN($AD$29),FALSE)*eurostat_totals[[#This Row],[2020 1]]</f>
        <v>2849.5691223369072</v>
      </c>
      <c r="AR383" s="117">
        <f ca="1">VLOOKUP(eurostat_totals[[#This Row],[energy carrier EUCalc]],$AE$11:$BI$24,COLUMN()-COLUMN($AD$29),FALSE)*eurostat_totals[[#This Row],[2020 1]]</f>
        <v>2800.4386202276501</v>
      </c>
      <c r="AS383" s="117">
        <f ca="1">VLOOKUP(eurostat_totals[[#This Row],[energy carrier EUCalc]],$AE$11:$BI$24,COLUMN()-COLUMN($AD$29),FALSE)*eurostat_totals[[#This Row],[2020 1]]</f>
        <v>2751.3081181183934</v>
      </c>
      <c r="AT383" s="117">
        <f ca="1">VLOOKUP(eurostat_totals[[#This Row],[energy carrier EUCalc]],$AE$11:$BI$24,COLUMN()-COLUMN($AD$29),FALSE)*eurostat_totals[[#This Row],[2020 1]]</f>
        <v>2702.1776160091367</v>
      </c>
      <c r="AU383" s="117">
        <f ca="1">VLOOKUP(eurostat_totals[[#This Row],[energy carrier EUCalc]],$AE$11:$BI$24,COLUMN()-COLUMN($AD$29),FALSE)*eurostat_totals[[#This Row],[2020 1]]</f>
        <v>1473.9150632777107</v>
      </c>
      <c r="AV383" s="117">
        <f>VLOOKUP(eurostat_totals[[#This Row],[energy carrier EUCalc]],$AE$11:$BI$24,COLUMN()-COLUMN($AD$29),FALSE)*eurostat_totals[[#This Row],[2020 1]]</f>
        <v>2947.8301265554214</v>
      </c>
      <c r="AW383" s="117">
        <f ca="1">VLOOKUP(eurostat_totals[[#This Row],[energy carrier EUCalc]],$AE$11:$BI$24,COLUMN()-COLUMN($AD$29),FALSE)*eurostat_totals[[#This Row],[2020 1]]</f>
        <v>2898.6996244461648</v>
      </c>
      <c r="AX383" s="117">
        <f ca="1">VLOOKUP(eurostat_totals[[#This Row],[energy carrier EUCalc]],$AE$11:$BI$24,COLUMN()-COLUMN($AD$29),FALSE)*eurostat_totals[[#This Row],[2020 1]]</f>
        <v>2849.5691223369072</v>
      </c>
      <c r="AY383" s="117">
        <f ca="1">VLOOKUP(eurostat_totals[[#This Row],[energy carrier EUCalc]],$AE$11:$BI$24,COLUMN()-COLUMN($AD$29),FALSE)*eurostat_totals[[#This Row],[2020 1]]</f>
        <v>2800.4386202276501</v>
      </c>
      <c r="AZ383" s="117">
        <f ca="1">VLOOKUP(eurostat_totals[[#This Row],[energy carrier EUCalc]],$AE$11:$BI$24,COLUMN()-COLUMN($AD$29),FALSE)*eurostat_totals[[#This Row],[2020 1]]</f>
        <v>2751.3081181183934</v>
      </c>
      <c r="BA383" s="117">
        <f ca="1">VLOOKUP(eurostat_totals[[#This Row],[energy carrier EUCalc]],$AE$11:$BI$24,COLUMN()-COLUMN($AD$29),FALSE)*eurostat_totals[[#This Row],[2020 1]]</f>
        <v>2702.1776160091367</v>
      </c>
      <c r="BB383" s="117">
        <f ca="1">VLOOKUP(eurostat_totals[[#This Row],[energy carrier EUCalc]],$AE$11:$BI$24,COLUMN()-COLUMN($AD$29),FALSE)*eurostat_totals[[#This Row],[2020 1]]</f>
        <v>1031.7405442943975</v>
      </c>
      <c r="BC383" s="117">
        <f>VLOOKUP(eurostat_totals[[#This Row],[energy carrier EUCalc]],$AE$11:$BI$24,COLUMN()-COLUMN($AD$29),FALSE)*eurostat_totals[[#This Row],[2020 1]]</f>
        <v>2947.8301265554214</v>
      </c>
      <c r="BD383" s="117">
        <f ca="1">VLOOKUP(eurostat_totals[[#This Row],[energy carrier EUCalc]],$AE$11:$BI$24,COLUMN()-COLUMN($AD$29),FALSE)*eurostat_totals[[#This Row],[2020 1]]</f>
        <v>2898.6996244461648</v>
      </c>
      <c r="BE383" s="117">
        <f ca="1">VLOOKUP(eurostat_totals[[#This Row],[energy carrier EUCalc]],$AE$11:$BI$24,COLUMN()-COLUMN($AD$29),FALSE)*eurostat_totals[[#This Row],[2020 1]]</f>
        <v>2849.5691223369072</v>
      </c>
      <c r="BF383" s="117">
        <f ca="1">VLOOKUP(eurostat_totals[[#This Row],[energy carrier EUCalc]],$AE$11:$BI$24,COLUMN()-COLUMN($AD$29),FALSE)*eurostat_totals[[#This Row],[2020 1]]</f>
        <v>2800.4386202276501</v>
      </c>
      <c r="BG383" s="117">
        <f ca="1">VLOOKUP(eurostat_totals[[#This Row],[energy carrier EUCalc]],$AE$11:$BI$24,COLUMN()-COLUMN($AD$29),FALSE)*eurostat_totals[[#This Row],[2020 1]]</f>
        <v>2751.3081181183934</v>
      </c>
      <c r="BH383" s="117">
        <f ca="1">VLOOKUP(eurostat_totals[[#This Row],[energy carrier EUCalc]],$AE$11:$BI$24,COLUMN()-COLUMN($AD$29),FALSE)*eurostat_totals[[#This Row],[2020 1]]</f>
        <v>2702.1776160091367</v>
      </c>
      <c r="BI383" s="117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117" t="str">
        <f t="shared" si="137"/>
        <v>solid-ff-coalIceland</v>
      </c>
      <c r="B384" s="6" t="s">
        <v>39</v>
      </c>
      <c r="C384" t="s">
        <v>72</v>
      </c>
      <c r="D384" s="120">
        <v>0</v>
      </c>
      <c r="E384" s="120">
        <v>0</v>
      </c>
      <c r="F384" s="120">
        <v>0</v>
      </c>
      <c r="G384" s="120">
        <v>0</v>
      </c>
      <c r="H384" s="120">
        <v>0</v>
      </c>
      <c r="I384" s="120">
        <v>0</v>
      </c>
      <c r="J384" s="120">
        <v>0</v>
      </c>
      <c r="K384" s="120">
        <v>0</v>
      </c>
      <c r="L384" s="120">
        <v>0</v>
      </c>
      <c r="M384" s="120">
        <v>0</v>
      </c>
      <c r="N384" s="120">
        <v>0</v>
      </c>
      <c r="O384" s="120">
        <v>0</v>
      </c>
      <c r="P384" s="120">
        <v>0</v>
      </c>
      <c r="Q384" s="120">
        <v>0</v>
      </c>
      <c r="R384" s="120">
        <v>0</v>
      </c>
      <c r="S384" s="120">
        <v>0</v>
      </c>
      <c r="T384" s="120">
        <v>0</v>
      </c>
      <c r="U384" s="120">
        <v>0</v>
      </c>
      <c r="V384" s="120">
        <v>0</v>
      </c>
      <c r="W384" s="120">
        <v>0</v>
      </c>
      <c r="X384" s="120">
        <v>0</v>
      </c>
      <c r="Y384" s="120">
        <v>0</v>
      </c>
      <c r="Z384" s="120">
        <v>0</v>
      </c>
      <c r="AA384" s="120">
        <v>0</v>
      </c>
      <c r="AB384" s="120">
        <v>0</v>
      </c>
      <c r="AC384" s="120">
        <v>0</v>
      </c>
      <c r="AD384" s="120">
        <v>0</v>
      </c>
      <c r="AE384" s="120">
        <v>0</v>
      </c>
      <c r="AF384" s="120">
        <f t="shared" si="134"/>
        <v>0</v>
      </c>
      <c r="AG384" s="120">
        <f t="shared" si="135"/>
        <v>0</v>
      </c>
      <c r="AH384" s="120">
        <f t="shared" si="136"/>
        <v>0</v>
      </c>
      <c r="AI384" s="120">
        <f ca="1">VLOOKUP(eurostat_totals[[#This Row],[energy carrier EUCalc]],$AE$11:$BI$24,COLUMN()-COLUMN($AD$29),FALSE)*eurostat_totals[[#This Row],[2020 1]]</f>
        <v>0</v>
      </c>
      <c r="AJ384" s="120">
        <f ca="1">VLOOKUP(eurostat_totals[[#This Row],[energy carrier EUCalc]],$AE$11:$BI$24,COLUMN()-COLUMN($AD$29),FALSE)*eurostat_totals[[#This Row],[2020 1]]</f>
        <v>0</v>
      </c>
      <c r="AK384" s="120">
        <f ca="1">VLOOKUP(eurostat_totals[[#This Row],[energy carrier EUCalc]],$AE$11:$BI$24,COLUMN()-COLUMN($AD$29),FALSE)*eurostat_totals[[#This Row],[2020 1]]</f>
        <v>0</v>
      </c>
      <c r="AL384" s="120">
        <f ca="1">VLOOKUP(eurostat_totals[[#This Row],[energy carrier EUCalc]],$AE$11:$BI$24,COLUMN()-COLUMN($AD$29),FALSE)*eurostat_totals[[#This Row],[2020 1]]</f>
        <v>0</v>
      </c>
      <c r="AM384" s="120">
        <f ca="1">VLOOKUP(eurostat_totals[[#This Row],[energy carrier EUCalc]],$AE$11:$BI$24,COLUMN()-COLUMN($AD$29),FALSE)*eurostat_totals[[#This Row],[2020 1]]</f>
        <v>0</v>
      </c>
      <c r="AN384" s="120">
        <f ca="1">VLOOKUP(eurostat_totals[[#This Row],[energy carrier EUCalc]],$AE$11:$BI$24,COLUMN()-COLUMN($AD$29),FALSE)*eurostat_totals[[#This Row],[2020 1]]</f>
        <v>0</v>
      </c>
      <c r="AO384" s="120">
        <f>VLOOKUP(eurostat_totals[[#This Row],[energy carrier EUCalc]],$AE$11:$BI$24,COLUMN()-COLUMN($AD$29),FALSE)*eurostat_totals[[#This Row],[2020 1]]</f>
        <v>0</v>
      </c>
      <c r="AP384" s="120">
        <f ca="1">VLOOKUP(eurostat_totals[[#This Row],[energy carrier EUCalc]],$AE$11:$BI$24,COLUMN()-COLUMN($AD$29),FALSE)*eurostat_totals[[#This Row],[2020 1]]</f>
        <v>0</v>
      </c>
      <c r="AQ384" s="120">
        <f ca="1">VLOOKUP(eurostat_totals[[#This Row],[energy carrier EUCalc]],$AE$11:$BI$24,COLUMN()-COLUMN($AD$29),FALSE)*eurostat_totals[[#This Row],[2020 1]]</f>
        <v>0</v>
      </c>
      <c r="AR384" s="117">
        <f ca="1">VLOOKUP(eurostat_totals[[#This Row],[energy carrier EUCalc]],$AE$11:$BI$24,COLUMN()-COLUMN($AD$29),FALSE)*eurostat_totals[[#This Row],[2020 1]]</f>
        <v>0</v>
      </c>
      <c r="AS384" s="117">
        <f ca="1">VLOOKUP(eurostat_totals[[#This Row],[energy carrier EUCalc]],$AE$11:$BI$24,COLUMN()-COLUMN($AD$29),FALSE)*eurostat_totals[[#This Row],[2020 1]]</f>
        <v>0</v>
      </c>
      <c r="AT384" s="117">
        <f ca="1">VLOOKUP(eurostat_totals[[#This Row],[energy carrier EUCalc]],$AE$11:$BI$24,COLUMN()-COLUMN($AD$29),FALSE)*eurostat_totals[[#This Row],[2020 1]]</f>
        <v>0</v>
      </c>
      <c r="AU384" s="117">
        <f ca="1">VLOOKUP(eurostat_totals[[#This Row],[energy carrier EUCalc]],$AE$11:$BI$24,COLUMN()-COLUMN($AD$29),FALSE)*eurostat_totals[[#This Row],[2020 1]]</f>
        <v>0</v>
      </c>
      <c r="AV384" s="117">
        <f>VLOOKUP(eurostat_totals[[#This Row],[energy carrier EUCalc]],$AE$11:$BI$24,COLUMN()-COLUMN($AD$29),FALSE)*eurostat_totals[[#This Row],[2020 1]]</f>
        <v>0</v>
      </c>
      <c r="AW384" s="117">
        <f ca="1">VLOOKUP(eurostat_totals[[#This Row],[energy carrier EUCalc]],$AE$11:$BI$24,COLUMN()-COLUMN($AD$29),FALSE)*eurostat_totals[[#This Row],[2020 1]]</f>
        <v>0</v>
      </c>
      <c r="AX384" s="117">
        <f ca="1">VLOOKUP(eurostat_totals[[#This Row],[energy carrier EUCalc]],$AE$11:$BI$24,COLUMN()-COLUMN($AD$29),FALSE)*eurostat_totals[[#This Row],[2020 1]]</f>
        <v>0</v>
      </c>
      <c r="AY384" s="117">
        <f ca="1">VLOOKUP(eurostat_totals[[#This Row],[energy carrier EUCalc]],$AE$11:$BI$24,COLUMN()-COLUMN($AD$29),FALSE)*eurostat_totals[[#This Row],[2020 1]]</f>
        <v>0</v>
      </c>
      <c r="AZ384" s="117">
        <f ca="1">VLOOKUP(eurostat_totals[[#This Row],[energy carrier EUCalc]],$AE$11:$BI$24,COLUMN()-COLUMN($AD$29),FALSE)*eurostat_totals[[#This Row],[2020 1]]</f>
        <v>0</v>
      </c>
      <c r="BA384" s="117">
        <f ca="1">VLOOKUP(eurostat_totals[[#This Row],[energy carrier EUCalc]],$AE$11:$BI$24,COLUMN()-COLUMN($AD$29),FALSE)*eurostat_totals[[#This Row],[2020 1]]</f>
        <v>0</v>
      </c>
      <c r="BB384" s="117">
        <f ca="1">VLOOKUP(eurostat_totals[[#This Row],[energy carrier EUCalc]],$AE$11:$BI$24,COLUMN()-COLUMN($AD$29),FALSE)*eurostat_totals[[#This Row],[2020 1]]</f>
        <v>0</v>
      </c>
      <c r="BC384" s="117">
        <f>VLOOKUP(eurostat_totals[[#This Row],[energy carrier EUCalc]],$AE$11:$BI$24,COLUMN()-COLUMN($AD$29),FALSE)*eurostat_totals[[#This Row],[2020 1]]</f>
        <v>0</v>
      </c>
      <c r="BD384" s="117">
        <f ca="1">VLOOKUP(eurostat_totals[[#This Row],[energy carrier EUCalc]],$AE$11:$BI$24,COLUMN()-COLUMN($AD$29),FALSE)*eurostat_totals[[#This Row],[2020 1]]</f>
        <v>0</v>
      </c>
      <c r="BE384" s="117">
        <f ca="1">VLOOKUP(eurostat_totals[[#This Row],[energy carrier EUCalc]],$AE$11:$BI$24,COLUMN()-COLUMN($AD$29),FALSE)*eurostat_totals[[#This Row],[2020 1]]</f>
        <v>0</v>
      </c>
      <c r="BF384" s="117">
        <f ca="1">VLOOKUP(eurostat_totals[[#This Row],[energy carrier EUCalc]],$AE$11:$BI$24,COLUMN()-COLUMN($AD$29),FALSE)*eurostat_totals[[#This Row],[2020 1]]</f>
        <v>0</v>
      </c>
      <c r="BG384" s="117">
        <f ca="1">VLOOKUP(eurostat_totals[[#This Row],[energy carrier EUCalc]],$AE$11:$BI$24,COLUMN()-COLUMN($AD$29),FALSE)*eurostat_totals[[#This Row],[2020 1]]</f>
        <v>0</v>
      </c>
      <c r="BH384" s="117">
        <f ca="1">VLOOKUP(eurostat_totals[[#This Row],[energy carrier EUCalc]],$AE$11:$BI$24,COLUMN()-COLUMN($AD$29),FALSE)*eurostat_totals[[#This Row],[2020 1]]</f>
        <v>0</v>
      </c>
      <c r="BI384" s="117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117" t="str">
        <f t="shared" si="137"/>
        <v>solid-ff-coalIreland</v>
      </c>
      <c r="B385" s="6" t="s">
        <v>39</v>
      </c>
      <c r="C385" t="s">
        <v>18</v>
      </c>
      <c r="D385" s="120">
        <v>30635.309998240675</v>
      </c>
      <c r="E385" s="120">
        <v>28186.945428739262</v>
      </c>
      <c r="F385" s="120">
        <v>23969.052491481354</v>
      </c>
      <c r="G385" s="120">
        <v>23197.594848436987</v>
      </c>
      <c r="H385" s="120">
        <v>20337.043523807166</v>
      </c>
      <c r="I385" s="120">
        <v>18479.482104124378</v>
      </c>
      <c r="J385" s="120">
        <v>18095.327206863905</v>
      </c>
      <c r="K385" s="120">
        <v>16003.299090214243</v>
      </c>
      <c r="L385" s="120">
        <v>16842.07800896807</v>
      </c>
      <c r="M385" s="120">
        <v>12696.329491597893</v>
      </c>
      <c r="N385" s="120">
        <v>12444.597645780506</v>
      </c>
      <c r="O385" s="120">
        <v>12017.078178095091</v>
      </c>
      <c r="P385" s="120">
        <v>11504.497913882946</v>
      </c>
      <c r="Q385" s="120">
        <v>10976.348178208638</v>
      </c>
      <c r="R385" s="120">
        <v>10544.561219499941</v>
      </c>
      <c r="S385" s="120">
        <v>11143.157992129387</v>
      </c>
      <c r="T385" s="120">
        <v>10552.897431824631</v>
      </c>
      <c r="U385" s="120">
        <v>10013.793900551142</v>
      </c>
      <c r="V385" s="120">
        <v>10545.049470504104</v>
      </c>
      <c r="W385" s="120">
        <v>10795.680956436128</v>
      </c>
      <c r="X385" s="120">
        <v>10040.134723034174</v>
      </c>
      <c r="Y385" s="120">
        <v>8927.910535626972</v>
      </c>
      <c r="Z385" s="120">
        <v>8444.4306332617853</v>
      </c>
      <c r="AA385" s="120">
        <v>9037.7734844828174</v>
      </c>
      <c r="AB385" s="120">
        <v>7423.0459790800005</v>
      </c>
      <c r="AC385" s="120">
        <v>7274.5663955976461</v>
      </c>
      <c r="AD385" s="120">
        <v>6655.3712054281941</v>
      </c>
      <c r="AE385" s="120">
        <v>5916.18769806194</v>
      </c>
      <c r="AF385" s="120">
        <f t="shared" si="134"/>
        <v>5410.5391110219707</v>
      </c>
      <c r="AG385" s="120">
        <f t="shared" si="135"/>
        <v>4685.0922363298014</v>
      </c>
      <c r="AH385" s="120">
        <f t="shared" si="136"/>
        <v>4137.5014877797612</v>
      </c>
      <c r="AI385" s="120">
        <f ca="1">VLOOKUP(eurostat_totals[[#This Row],[energy carrier EUCalc]],$AE$11:$BI$24,COLUMN()-COLUMN($AD$29),FALSE)*eurostat_totals[[#This Row],[2020 1]]</f>
        <v>4068.5431296500988</v>
      </c>
      <c r="AJ385" s="120">
        <f ca="1">VLOOKUP(eurostat_totals[[#This Row],[energy carrier EUCalc]],$AE$11:$BI$24,COLUMN()-COLUMN($AD$29),FALSE)*eurostat_totals[[#This Row],[2020 1]]</f>
        <v>3999.5847715204359</v>
      </c>
      <c r="AK385" s="120">
        <f ca="1">VLOOKUP(eurostat_totals[[#This Row],[energy carrier EUCalc]],$AE$11:$BI$24,COLUMN()-COLUMN($AD$29),FALSE)*eurostat_totals[[#This Row],[2020 1]]</f>
        <v>3930.626413390773</v>
      </c>
      <c r="AL385" s="120">
        <f ca="1">VLOOKUP(eurostat_totals[[#This Row],[energy carrier EUCalc]],$AE$11:$BI$24,COLUMN()-COLUMN($AD$29),FALSE)*eurostat_totals[[#This Row],[2020 1]]</f>
        <v>3861.6680552611106</v>
      </c>
      <c r="AM385" s="120">
        <f ca="1">VLOOKUP(eurostat_totals[[#This Row],[energy carrier EUCalc]],$AE$11:$BI$24,COLUMN()-COLUMN($AD$29),FALSE)*eurostat_totals[[#This Row],[2020 1]]</f>
        <v>3792.7096971314481</v>
      </c>
      <c r="AN385" s="120">
        <f ca="1">VLOOKUP(eurostat_totals[[#This Row],[energy carrier EUCalc]],$AE$11:$BI$24,COLUMN()-COLUMN($AD$29),FALSE)*eurostat_totals[[#This Row],[2020 1]]</f>
        <v>3723.7513390017853</v>
      </c>
      <c r="AO385" s="120">
        <f>VLOOKUP(eurostat_totals[[#This Row],[energy carrier EUCalc]],$AE$11:$BI$24,COLUMN()-COLUMN($AD$29),FALSE)*eurostat_totals[[#This Row],[2020 1]]</f>
        <v>4137.5014877797612</v>
      </c>
      <c r="AP385" s="120">
        <f ca="1">VLOOKUP(eurostat_totals[[#This Row],[energy carrier EUCalc]],$AE$11:$BI$24,COLUMN()-COLUMN($AD$29),FALSE)*eurostat_totals[[#This Row],[2020 1]]</f>
        <v>4068.5431296500988</v>
      </c>
      <c r="AQ385" s="120">
        <f ca="1">VLOOKUP(eurostat_totals[[#This Row],[energy carrier EUCalc]],$AE$11:$BI$24,COLUMN()-COLUMN($AD$29),FALSE)*eurostat_totals[[#This Row],[2020 1]]</f>
        <v>3999.5847715204359</v>
      </c>
      <c r="AR385" s="117">
        <f ca="1">VLOOKUP(eurostat_totals[[#This Row],[energy carrier EUCalc]],$AE$11:$BI$24,COLUMN()-COLUMN($AD$29),FALSE)*eurostat_totals[[#This Row],[2020 1]]</f>
        <v>3930.626413390773</v>
      </c>
      <c r="AS385" s="117">
        <f ca="1">VLOOKUP(eurostat_totals[[#This Row],[energy carrier EUCalc]],$AE$11:$BI$24,COLUMN()-COLUMN($AD$29),FALSE)*eurostat_totals[[#This Row],[2020 1]]</f>
        <v>3861.6680552611106</v>
      </c>
      <c r="AT385" s="117">
        <f ca="1">VLOOKUP(eurostat_totals[[#This Row],[energy carrier EUCalc]],$AE$11:$BI$24,COLUMN()-COLUMN($AD$29),FALSE)*eurostat_totals[[#This Row],[2020 1]]</f>
        <v>3792.7096971314481</v>
      </c>
      <c r="AU385" s="117">
        <f ca="1">VLOOKUP(eurostat_totals[[#This Row],[energy carrier EUCalc]],$AE$11:$BI$24,COLUMN()-COLUMN($AD$29),FALSE)*eurostat_totals[[#This Row],[2020 1]]</f>
        <v>2068.7507438898806</v>
      </c>
      <c r="AV385" s="117">
        <f>VLOOKUP(eurostat_totals[[#This Row],[energy carrier EUCalc]],$AE$11:$BI$24,COLUMN()-COLUMN($AD$29),FALSE)*eurostat_totals[[#This Row],[2020 1]]</f>
        <v>4137.5014877797612</v>
      </c>
      <c r="AW385" s="117">
        <f ca="1">VLOOKUP(eurostat_totals[[#This Row],[energy carrier EUCalc]],$AE$11:$BI$24,COLUMN()-COLUMN($AD$29),FALSE)*eurostat_totals[[#This Row],[2020 1]]</f>
        <v>4068.5431296500988</v>
      </c>
      <c r="AX385" s="117">
        <f ca="1">VLOOKUP(eurostat_totals[[#This Row],[energy carrier EUCalc]],$AE$11:$BI$24,COLUMN()-COLUMN($AD$29),FALSE)*eurostat_totals[[#This Row],[2020 1]]</f>
        <v>3999.5847715204359</v>
      </c>
      <c r="AY385" s="117">
        <f ca="1">VLOOKUP(eurostat_totals[[#This Row],[energy carrier EUCalc]],$AE$11:$BI$24,COLUMN()-COLUMN($AD$29),FALSE)*eurostat_totals[[#This Row],[2020 1]]</f>
        <v>3930.626413390773</v>
      </c>
      <c r="AZ385" s="117">
        <f ca="1">VLOOKUP(eurostat_totals[[#This Row],[energy carrier EUCalc]],$AE$11:$BI$24,COLUMN()-COLUMN($AD$29),FALSE)*eurostat_totals[[#This Row],[2020 1]]</f>
        <v>3861.6680552611106</v>
      </c>
      <c r="BA385" s="117">
        <f ca="1">VLOOKUP(eurostat_totals[[#This Row],[energy carrier EUCalc]],$AE$11:$BI$24,COLUMN()-COLUMN($AD$29),FALSE)*eurostat_totals[[#This Row],[2020 1]]</f>
        <v>3792.7096971314481</v>
      </c>
      <c r="BB385" s="117">
        <f ca="1">VLOOKUP(eurostat_totals[[#This Row],[energy carrier EUCalc]],$AE$11:$BI$24,COLUMN()-COLUMN($AD$29),FALSE)*eurostat_totals[[#This Row],[2020 1]]</f>
        <v>1448.1255207229162</v>
      </c>
      <c r="BC385" s="117">
        <f>VLOOKUP(eurostat_totals[[#This Row],[energy carrier EUCalc]],$AE$11:$BI$24,COLUMN()-COLUMN($AD$29),FALSE)*eurostat_totals[[#This Row],[2020 1]]</f>
        <v>4137.5014877797612</v>
      </c>
      <c r="BD385" s="117">
        <f ca="1">VLOOKUP(eurostat_totals[[#This Row],[energy carrier EUCalc]],$AE$11:$BI$24,COLUMN()-COLUMN($AD$29),FALSE)*eurostat_totals[[#This Row],[2020 1]]</f>
        <v>4068.5431296500988</v>
      </c>
      <c r="BE385" s="117">
        <f ca="1">VLOOKUP(eurostat_totals[[#This Row],[energy carrier EUCalc]],$AE$11:$BI$24,COLUMN()-COLUMN($AD$29),FALSE)*eurostat_totals[[#This Row],[2020 1]]</f>
        <v>3999.5847715204359</v>
      </c>
      <c r="BF385" s="117">
        <f ca="1">VLOOKUP(eurostat_totals[[#This Row],[energy carrier EUCalc]],$AE$11:$BI$24,COLUMN()-COLUMN($AD$29),FALSE)*eurostat_totals[[#This Row],[2020 1]]</f>
        <v>3930.626413390773</v>
      </c>
      <c r="BG385" s="117">
        <f ca="1">VLOOKUP(eurostat_totals[[#This Row],[energy carrier EUCalc]],$AE$11:$BI$24,COLUMN()-COLUMN($AD$29),FALSE)*eurostat_totals[[#This Row],[2020 1]]</f>
        <v>3861.6680552611106</v>
      </c>
      <c r="BH385" s="117">
        <f ca="1">VLOOKUP(eurostat_totals[[#This Row],[energy carrier EUCalc]],$AE$11:$BI$24,COLUMN()-COLUMN($AD$29),FALSE)*eurostat_totals[[#This Row],[2020 1]]</f>
        <v>3792.7096971314481</v>
      </c>
      <c r="BI385" s="117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117" t="str">
        <f t="shared" si="137"/>
        <v>solid-ff-coalItaly</v>
      </c>
      <c r="B386" s="6" t="s">
        <v>39</v>
      </c>
      <c r="C386" t="s">
        <v>5</v>
      </c>
      <c r="D386" s="120">
        <v>2241.2405600000002</v>
      </c>
      <c r="E386" s="120">
        <v>2482.3072000000002</v>
      </c>
      <c r="F386" s="120">
        <v>2719.60572</v>
      </c>
      <c r="G386" s="120">
        <v>2650.8259000000003</v>
      </c>
      <c r="H386" s="120">
        <v>2553.6688800000002</v>
      </c>
      <c r="I386" s="120">
        <v>2703.5330600000002</v>
      </c>
      <c r="J386" s="120">
        <v>2586.3724400000001</v>
      </c>
      <c r="K386" s="120">
        <v>2889.7061000000003</v>
      </c>
      <c r="L386" s="120">
        <v>1607.5683800000002</v>
      </c>
      <c r="M386" s="120">
        <v>1558.7223800000002</v>
      </c>
      <c r="N386" s="120">
        <v>1509.8763800000002</v>
      </c>
      <c r="O386" s="120">
        <v>1737.82438</v>
      </c>
      <c r="P386" s="120">
        <v>385.32515999999998</v>
      </c>
      <c r="Q386" s="120">
        <v>385.32515999999998</v>
      </c>
      <c r="R386" s="120">
        <v>177.24120000000002</v>
      </c>
      <c r="S386" s="120">
        <v>162.47110000000001</v>
      </c>
      <c r="T386" s="120">
        <v>162.47110000000001</v>
      </c>
      <c r="U386" s="120">
        <v>127.88348000000002</v>
      </c>
      <c r="V386" s="120">
        <v>99.25042000000002</v>
      </c>
      <c r="W386" s="120">
        <v>85.247900000000001</v>
      </c>
      <c r="X386" s="120">
        <v>84.340760000000003</v>
      </c>
      <c r="Y386" s="120">
        <v>84.201200000000014</v>
      </c>
      <c r="Z386" s="120">
        <v>56.289200000000001</v>
      </c>
      <c r="AA386" s="120">
        <v>0</v>
      </c>
      <c r="AB386" s="120">
        <v>0</v>
      </c>
      <c r="AC386" s="120">
        <v>0</v>
      </c>
      <c r="AD386" s="120">
        <v>0</v>
      </c>
      <c r="AE386" s="120">
        <v>0</v>
      </c>
      <c r="AF386" s="120">
        <f t="shared" si="134"/>
        <v>-11.25784</v>
      </c>
      <c r="AG386" s="120">
        <f t="shared" si="135"/>
        <v>-13.509408000000001</v>
      </c>
      <c r="AH386" s="120">
        <f t="shared" si="136"/>
        <v>-16.211289600000001</v>
      </c>
      <c r="AI386" s="120">
        <f ca="1">VLOOKUP(eurostat_totals[[#This Row],[energy carrier EUCalc]],$AE$11:$BI$24,COLUMN()-COLUMN($AD$29),FALSE)*eurostat_totals[[#This Row],[2020 1]]</f>
        <v>-15.941101440000002</v>
      </c>
      <c r="AJ386" s="120">
        <f ca="1">VLOOKUP(eurostat_totals[[#This Row],[energy carrier EUCalc]],$AE$11:$BI$24,COLUMN()-COLUMN($AD$29),FALSE)*eurostat_totals[[#This Row],[2020 1]]</f>
        <v>-15.670913280000001</v>
      </c>
      <c r="AK386" s="120">
        <f ca="1">VLOOKUP(eurostat_totals[[#This Row],[energy carrier EUCalc]],$AE$11:$BI$24,COLUMN()-COLUMN($AD$29),FALSE)*eurostat_totals[[#This Row],[2020 1]]</f>
        <v>-15.400725120000001</v>
      </c>
      <c r="AL386" s="120">
        <f ca="1">VLOOKUP(eurostat_totals[[#This Row],[energy carrier EUCalc]],$AE$11:$BI$24,COLUMN()-COLUMN($AD$29),FALSE)*eurostat_totals[[#This Row],[2020 1]]</f>
        <v>-15.130536960000001</v>
      </c>
      <c r="AM386" s="120">
        <f ca="1">VLOOKUP(eurostat_totals[[#This Row],[energy carrier EUCalc]],$AE$11:$BI$24,COLUMN()-COLUMN($AD$29),FALSE)*eurostat_totals[[#This Row],[2020 1]]</f>
        <v>-14.860348800000002</v>
      </c>
      <c r="AN386" s="120">
        <f ca="1">VLOOKUP(eurostat_totals[[#This Row],[energy carrier EUCalc]],$AE$11:$BI$24,COLUMN()-COLUMN($AD$29),FALSE)*eurostat_totals[[#This Row],[2020 1]]</f>
        <v>-14.590160640000001</v>
      </c>
      <c r="AO386" s="120">
        <f>VLOOKUP(eurostat_totals[[#This Row],[energy carrier EUCalc]],$AE$11:$BI$24,COLUMN()-COLUMN($AD$29),FALSE)*eurostat_totals[[#This Row],[2020 1]]</f>
        <v>-16.211289600000001</v>
      </c>
      <c r="AP386" s="120">
        <f ca="1">VLOOKUP(eurostat_totals[[#This Row],[energy carrier EUCalc]],$AE$11:$BI$24,COLUMN()-COLUMN($AD$29),FALSE)*eurostat_totals[[#This Row],[2020 1]]</f>
        <v>-15.941101440000002</v>
      </c>
      <c r="AQ386" s="120">
        <f ca="1">VLOOKUP(eurostat_totals[[#This Row],[energy carrier EUCalc]],$AE$11:$BI$24,COLUMN()-COLUMN($AD$29),FALSE)*eurostat_totals[[#This Row],[2020 1]]</f>
        <v>-15.670913280000001</v>
      </c>
      <c r="AR386" s="117">
        <f ca="1">VLOOKUP(eurostat_totals[[#This Row],[energy carrier EUCalc]],$AE$11:$BI$24,COLUMN()-COLUMN($AD$29),FALSE)*eurostat_totals[[#This Row],[2020 1]]</f>
        <v>-15.400725120000001</v>
      </c>
      <c r="AS386" s="117">
        <f ca="1">VLOOKUP(eurostat_totals[[#This Row],[energy carrier EUCalc]],$AE$11:$BI$24,COLUMN()-COLUMN($AD$29),FALSE)*eurostat_totals[[#This Row],[2020 1]]</f>
        <v>-15.130536960000001</v>
      </c>
      <c r="AT386" s="117">
        <f ca="1">VLOOKUP(eurostat_totals[[#This Row],[energy carrier EUCalc]],$AE$11:$BI$24,COLUMN()-COLUMN($AD$29),FALSE)*eurostat_totals[[#This Row],[2020 1]]</f>
        <v>-14.860348800000002</v>
      </c>
      <c r="AU386" s="117">
        <f ca="1">VLOOKUP(eurostat_totals[[#This Row],[energy carrier EUCalc]],$AE$11:$BI$24,COLUMN()-COLUMN($AD$29),FALSE)*eurostat_totals[[#This Row],[2020 1]]</f>
        <v>-8.1056448000000003</v>
      </c>
      <c r="AV386" s="117">
        <f>VLOOKUP(eurostat_totals[[#This Row],[energy carrier EUCalc]],$AE$11:$BI$24,COLUMN()-COLUMN($AD$29),FALSE)*eurostat_totals[[#This Row],[2020 1]]</f>
        <v>-16.211289600000001</v>
      </c>
      <c r="AW386" s="117">
        <f ca="1">VLOOKUP(eurostat_totals[[#This Row],[energy carrier EUCalc]],$AE$11:$BI$24,COLUMN()-COLUMN($AD$29),FALSE)*eurostat_totals[[#This Row],[2020 1]]</f>
        <v>-15.941101440000002</v>
      </c>
      <c r="AX386" s="117">
        <f ca="1">VLOOKUP(eurostat_totals[[#This Row],[energy carrier EUCalc]],$AE$11:$BI$24,COLUMN()-COLUMN($AD$29),FALSE)*eurostat_totals[[#This Row],[2020 1]]</f>
        <v>-15.670913280000001</v>
      </c>
      <c r="AY386" s="117">
        <f ca="1">VLOOKUP(eurostat_totals[[#This Row],[energy carrier EUCalc]],$AE$11:$BI$24,COLUMN()-COLUMN($AD$29),FALSE)*eurostat_totals[[#This Row],[2020 1]]</f>
        <v>-15.400725120000001</v>
      </c>
      <c r="AZ386" s="117">
        <f ca="1">VLOOKUP(eurostat_totals[[#This Row],[energy carrier EUCalc]],$AE$11:$BI$24,COLUMN()-COLUMN($AD$29),FALSE)*eurostat_totals[[#This Row],[2020 1]]</f>
        <v>-15.130536960000001</v>
      </c>
      <c r="BA386" s="117">
        <f ca="1">VLOOKUP(eurostat_totals[[#This Row],[energy carrier EUCalc]],$AE$11:$BI$24,COLUMN()-COLUMN($AD$29),FALSE)*eurostat_totals[[#This Row],[2020 1]]</f>
        <v>-14.860348800000002</v>
      </c>
      <c r="BB386" s="117">
        <f ca="1">VLOOKUP(eurostat_totals[[#This Row],[energy carrier EUCalc]],$AE$11:$BI$24,COLUMN()-COLUMN($AD$29),FALSE)*eurostat_totals[[#This Row],[2020 1]]</f>
        <v>-5.6739513600000002</v>
      </c>
      <c r="BC386" s="117">
        <f>VLOOKUP(eurostat_totals[[#This Row],[energy carrier EUCalc]],$AE$11:$BI$24,COLUMN()-COLUMN($AD$29),FALSE)*eurostat_totals[[#This Row],[2020 1]]</f>
        <v>-16.211289600000001</v>
      </c>
      <c r="BD386" s="117">
        <f ca="1">VLOOKUP(eurostat_totals[[#This Row],[energy carrier EUCalc]],$AE$11:$BI$24,COLUMN()-COLUMN($AD$29),FALSE)*eurostat_totals[[#This Row],[2020 1]]</f>
        <v>-15.941101440000002</v>
      </c>
      <c r="BE386" s="117">
        <f ca="1">VLOOKUP(eurostat_totals[[#This Row],[energy carrier EUCalc]],$AE$11:$BI$24,COLUMN()-COLUMN($AD$29),FALSE)*eurostat_totals[[#This Row],[2020 1]]</f>
        <v>-15.670913280000001</v>
      </c>
      <c r="BF386" s="117">
        <f ca="1">VLOOKUP(eurostat_totals[[#This Row],[energy carrier EUCalc]],$AE$11:$BI$24,COLUMN()-COLUMN($AD$29),FALSE)*eurostat_totals[[#This Row],[2020 1]]</f>
        <v>-15.400725120000001</v>
      </c>
      <c r="BG386" s="117">
        <f ca="1">VLOOKUP(eurostat_totals[[#This Row],[energy carrier EUCalc]],$AE$11:$BI$24,COLUMN()-COLUMN($AD$29),FALSE)*eurostat_totals[[#This Row],[2020 1]]</f>
        <v>-15.130536960000001</v>
      </c>
      <c r="BH386" s="117">
        <f ca="1">VLOOKUP(eurostat_totals[[#This Row],[energy carrier EUCalc]],$AE$11:$BI$24,COLUMN()-COLUMN($AD$29),FALSE)*eurostat_totals[[#This Row],[2020 1]]</f>
        <v>-14.860348800000002</v>
      </c>
      <c r="BI386" s="117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117" t="str">
        <f t="shared" si="137"/>
        <v>solid-ff-coalLatvia</v>
      </c>
      <c r="B387" s="6" t="s">
        <v>39</v>
      </c>
      <c r="C387" t="s">
        <v>23</v>
      </c>
      <c r="D387" s="120">
        <v>3489.3898966561965</v>
      </c>
      <c r="E387" s="120">
        <v>4023.629514145719</v>
      </c>
      <c r="F387" s="120">
        <v>2462.1705924886523</v>
      </c>
      <c r="G387" s="120">
        <v>2705.9539897568034</v>
      </c>
      <c r="H387" s="120">
        <v>2327.8003589073087</v>
      </c>
      <c r="I387" s="120">
        <v>1059.7715389249704</v>
      </c>
      <c r="J387" s="120">
        <v>1126.9299121773927</v>
      </c>
      <c r="K387" s="120">
        <v>964.37198928095938</v>
      </c>
      <c r="L387" s="120">
        <v>506.90772139841988</v>
      </c>
      <c r="M387" s="120">
        <v>375.13695973493827</v>
      </c>
      <c r="N387" s="120">
        <v>266.9219065617138</v>
      </c>
      <c r="O387" s="120">
        <v>685.05634356235646</v>
      </c>
      <c r="P387" s="120">
        <v>432.67590383082199</v>
      </c>
      <c r="Q387" s="120">
        <v>394.27057052442296</v>
      </c>
      <c r="R387" s="120">
        <v>392.25222315284549</v>
      </c>
      <c r="S387" s="120">
        <v>469.75450866569525</v>
      </c>
      <c r="T387" s="120">
        <v>393.9499726431838</v>
      </c>
      <c r="U387" s="120">
        <v>389.88301032147518</v>
      </c>
      <c r="V387" s="120">
        <v>385.06989918381908</v>
      </c>
      <c r="W387" s="120">
        <v>386.39390130605608</v>
      </c>
      <c r="X387" s="120">
        <v>500.84101915798044</v>
      </c>
      <c r="Y387" s="120">
        <v>449.33505760301711</v>
      </c>
      <c r="Z387" s="120">
        <v>267.07987726635935</v>
      </c>
      <c r="AA387" s="120">
        <v>239.5043016182041</v>
      </c>
      <c r="AB387" s="120">
        <v>238.88079277184337</v>
      </c>
      <c r="AC387" s="120">
        <v>221.52152348825351</v>
      </c>
      <c r="AD387" s="120">
        <v>219.74831692985504</v>
      </c>
      <c r="AE387" s="120">
        <v>180.83012715333956</v>
      </c>
      <c r="AF387" s="120">
        <f t="shared" si="134"/>
        <v>163.58017713073559</v>
      </c>
      <c r="AG387" s="120">
        <f t="shared" si="135"/>
        <v>148.39535223324188</v>
      </c>
      <c r="AH387" s="120">
        <f t="shared" si="136"/>
        <v>130.29826412552157</v>
      </c>
      <c r="AI387" s="120">
        <f ca="1">VLOOKUP(eurostat_totals[[#This Row],[energy carrier EUCalc]],$AE$11:$BI$24,COLUMN()-COLUMN($AD$29),FALSE)*eurostat_totals[[#This Row],[2020 1]]</f>
        <v>128.12662639009622</v>
      </c>
      <c r="AJ387" s="120">
        <f ca="1">VLOOKUP(eurostat_totals[[#This Row],[energy carrier EUCalc]],$AE$11:$BI$24,COLUMN()-COLUMN($AD$29),FALSE)*eurostat_totals[[#This Row],[2020 1]]</f>
        <v>125.95498865467086</v>
      </c>
      <c r="AK387" s="120">
        <f ca="1">VLOOKUP(eurostat_totals[[#This Row],[energy carrier EUCalc]],$AE$11:$BI$24,COLUMN()-COLUMN($AD$29),FALSE)*eurostat_totals[[#This Row],[2020 1]]</f>
        <v>123.78335091924548</v>
      </c>
      <c r="AL387" s="120">
        <f ca="1">VLOOKUP(eurostat_totals[[#This Row],[energy carrier EUCalc]],$AE$11:$BI$24,COLUMN()-COLUMN($AD$29),FALSE)*eurostat_totals[[#This Row],[2020 1]]</f>
        <v>121.61171318382013</v>
      </c>
      <c r="AM387" s="120">
        <f ca="1">VLOOKUP(eurostat_totals[[#This Row],[energy carrier EUCalc]],$AE$11:$BI$24,COLUMN()-COLUMN($AD$29),FALSE)*eurostat_totals[[#This Row],[2020 1]]</f>
        <v>119.44007544839478</v>
      </c>
      <c r="AN387" s="120">
        <f ca="1">VLOOKUP(eurostat_totals[[#This Row],[energy carrier EUCalc]],$AE$11:$BI$24,COLUMN()-COLUMN($AD$29),FALSE)*eurostat_totals[[#This Row],[2020 1]]</f>
        <v>117.26843771296942</v>
      </c>
      <c r="AO387" s="120">
        <f>VLOOKUP(eurostat_totals[[#This Row],[energy carrier EUCalc]],$AE$11:$BI$24,COLUMN()-COLUMN($AD$29),FALSE)*eurostat_totals[[#This Row],[2020 1]]</f>
        <v>130.29826412552157</v>
      </c>
      <c r="AP387" s="120">
        <f ca="1">VLOOKUP(eurostat_totals[[#This Row],[energy carrier EUCalc]],$AE$11:$BI$24,COLUMN()-COLUMN($AD$29),FALSE)*eurostat_totals[[#This Row],[2020 1]]</f>
        <v>128.12662639009622</v>
      </c>
      <c r="AQ387" s="120">
        <f ca="1">VLOOKUP(eurostat_totals[[#This Row],[energy carrier EUCalc]],$AE$11:$BI$24,COLUMN()-COLUMN($AD$29),FALSE)*eurostat_totals[[#This Row],[2020 1]]</f>
        <v>125.95498865467086</v>
      </c>
      <c r="AR387" s="117">
        <f ca="1">VLOOKUP(eurostat_totals[[#This Row],[energy carrier EUCalc]],$AE$11:$BI$24,COLUMN()-COLUMN($AD$29),FALSE)*eurostat_totals[[#This Row],[2020 1]]</f>
        <v>123.78335091924548</v>
      </c>
      <c r="AS387" s="117">
        <f ca="1">VLOOKUP(eurostat_totals[[#This Row],[energy carrier EUCalc]],$AE$11:$BI$24,COLUMN()-COLUMN($AD$29),FALSE)*eurostat_totals[[#This Row],[2020 1]]</f>
        <v>121.61171318382013</v>
      </c>
      <c r="AT387" s="117">
        <f ca="1">VLOOKUP(eurostat_totals[[#This Row],[energy carrier EUCalc]],$AE$11:$BI$24,COLUMN()-COLUMN($AD$29),FALSE)*eurostat_totals[[#This Row],[2020 1]]</f>
        <v>119.44007544839478</v>
      </c>
      <c r="AU387" s="117">
        <f ca="1">VLOOKUP(eurostat_totals[[#This Row],[energy carrier EUCalc]],$AE$11:$BI$24,COLUMN()-COLUMN($AD$29),FALSE)*eurostat_totals[[#This Row],[2020 1]]</f>
        <v>65.149132062760785</v>
      </c>
      <c r="AV387" s="117">
        <f>VLOOKUP(eurostat_totals[[#This Row],[energy carrier EUCalc]],$AE$11:$BI$24,COLUMN()-COLUMN($AD$29),FALSE)*eurostat_totals[[#This Row],[2020 1]]</f>
        <v>130.29826412552157</v>
      </c>
      <c r="AW387" s="117">
        <f ca="1">VLOOKUP(eurostat_totals[[#This Row],[energy carrier EUCalc]],$AE$11:$BI$24,COLUMN()-COLUMN($AD$29),FALSE)*eurostat_totals[[#This Row],[2020 1]]</f>
        <v>128.12662639009622</v>
      </c>
      <c r="AX387" s="117">
        <f ca="1">VLOOKUP(eurostat_totals[[#This Row],[energy carrier EUCalc]],$AE$11:$BI$24,COLUMN()-COLUMN($AD$29),FALSE)*eurostat_totals[[#This Row],[2020 1]]</f>
        <v>125.95498865467086</v>
      </c>
      <c r="AY387" s="117">
        <f ca="1">VLOOKUP(eurostat_totals[[#This Row],[energy carrier EUCalc]],$AE$11:$BI$24,COLUMN()-COLUMN($AD$29),FALSE)*eurostat_totals[[#This Row],[2020 1]]</f>
        <v>123.78335091924548</v>
      </c>
      <c r="AZ387" s="117">
        <f ca="1">VLOOKUP(eurostat_totals[[#This Row],[energy carrier EUCalc]],$AE$11:$BI$24,COLUMN()-COLUMN($AD$29),FALSE)*eurostat_totals[[#This Row],[2020 1]]</f>
        <v>121.61171318382013</v>
      </c>
      <c r="BA387" s="117">
        <f ca="1">VLOOKUP(eurostat_totals[[#This Row],[energy carrier EUCalc]],$AE$11:$BI$24,COLUMN()-COLUMN($AD$29),FALSE)*eurostat_totals[[#This Row],[2020 1]]</f>
        <v>119.44007544839478</v>
      </c>
      <c r="BB387" s="117">
        <f ca="1">VLOOKUP(eurostat_totals[[#This Row],[energy carrier EUCalc]],$AE$11:$BI$24,COLUMN()-COLUMN($AD$29),FALSE)*eurostat_totals[[#This Row],[2020 1]]</f>
        <v>45.604392443932547</v>
      </c>
      <c r="BC387" s="117">
        <f>VLOOKUP(eurostat_totals[[#This Row],[energy carrier EUCalc]],$AE$11:$BI$24,COLUMN()-COLUMN($AD$29),FALSE)*eurostat_totals[[#This Row],[2020 1]]</f>
        <v>130.29826412552157</v>
      </c>
      <c r="BD387" s="117">
        <f ca="1">VLOOKUP(eurostat_totals[[#This Row],[energy carrier EUCalc]],$AE$11:$BI$24,COLUMN()-COLUMN($AD$29),FALSE)*eurostat_totals[[#This Row],[2020 1]]</f>
        <v>128.12662639009622</v>
      </c>
      <c r="BE387" s="117">
        <f ca="1">VLOOKUP(eurostat_totals[[#This Row],[energy carrier EUCalc]],$AE$11:$BI$24,COLUMN()-COLUMN($AD$29),FALSE)*eurostat_totals[[#This Row],[2020 1]]</f>
        <v>125.95498865467086</v>
      </c>
      <c r="BF387" s="117">
        <f ca="1">VLOOKUP(eurostat_totals[[#This Row],[energy carrier EUCalc]],$AE$11:$BI$24,COLUMN()-COLUMN($AD$29),FALSE)*eurostat_totals[[#This Row],[2020 1]]</f>
        <v>123.78335091924548</v>
      </c>
      <c r="BG387" s="117">
        <f ca="1">VLOOKUP(eurostat_totals[[#This Row],[energy carrier EUCalc]],$AE$11:$BI$24,COLUMN()-COLUMN($AD$29),FALSE)*eurostat_totals[[#This Row],[2020 1]]</f>
        <v>121.61171318382013</v>
      </c>
      <c r="BH387" s="117">
        <f ca="1">VLOOKUP(eurostat_totals[[#This Row],[energy carrier EUCalc]],$AE$11:$BI$24,COLUMN()-COLUMN($AD$29),FALSE)*eurostat_totals[[#This Row],[2020 1]]</f>
        <v>119.44007544839478</v>
      </c>
      <c r="BI387" s="117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117" t="str">
        <f t="shared" si="137"/>
        <v>solid-ff-coalLithuania</v>
      </c>
      <c r="B388" s="6" t="s">
        <v>39</v>
      </c>
      <c r="C388" t="s">
        <v>24</v>
      </c>
      <c r="D388" s="120">
        <v>8005.1281802251306</v>
      </c>
      <c r="E388" s="120">
        <v>8438.3321584707337</v>
      </c>
      <c r="F388" s="120">
        <v>2385.4661488948518</v>
      </c>
      <c r="G388" s="120">
        <v>2008.1192290563708</v>
      </c>
      <c r="H388" s="120">
        <v>1408.9631207606224</v>
      </c>
      <c r="I388" s="120">
        <v>896.07586530438914</v>
      </c>
      <c r="J388" s="120">
        <v>1276.398327619708</v>
      </c>
      <c r="K388" s="120">
        <v>1357.7444079791599</v>
      </c>
      <c r="L388" s="120">
        <v>790.31283344382132</v>
      </c>
      <c r="M388" s="120">
        <v>803.3964687463905</v>
      </c>
      <c r="N388" s="120">
        <v>480.96581079662036</v>
      </c>
      <c r="O388" s="120">
        <v>475.18543189157083</v>
      </c>
      <c r="P388" s="120">
        <v>616.1344198713598</v>
      </c>
      <c r="Q388" s="120">
        <v>718.20967472194036</v>
      </c>
      <c r="R388" s="120">
        <v>662.07006807849143</v>
      </c>
      <c r="S388" s="120">
        <v>759.66058857706912</v>
      </c>
      <c r="T388" s="120">
        <v>977.70638859581368</v>
      </c>
      <c r="U388" s="120">
        <v>1029.2911334004937</v>
      </c>
      <c r="V388" s="120">
        <v>1059.1957951093568</v>
      </c>
      <c r="W388" s="120">
        <v>975.17193499613859</v>
      </c>
      <c r="X388" s="120">
        <v>1282.7154909078774</v>
      </c>
      <c r="Y388" s="120">
        <v>1308.6325199491716</v>
      </c>
      <c r="Z388" s="120">
        <v>1291.1363287345791</v>
      </c>
      <c r="AA388" s="120">
        <v>1329.079244280224</v>
      </c>
      <c r="AB388" s="120">
        <v>1109.5404853761343</v>
      </c>
      <c r="AC388" s="120">
        <v>889.20156543325186</v>
      </c>
      <c r="AD388" s="120">
        <v>970.49238996940915</v>
      </c>
      <c r="AE388" s="120">
        <v>1098.3691469273001</v>
      </c>
      <c r="AF388" s="120">
        <f t="shared" si="134"/>
        <v>1059.8157105658443</v>
      </c>
      <c r="AG388" s="120">
        <f t="shared" si="135"/>
        <v>1005.9630038229683</v>
      </c>
      <c r="AH388" s="120">
        <f t="shared" si="136"/>
        <v>985.24750751233512</v>
      </c>
      <c r="AI388" s="120">
        <f ca="1">VLOOKUP(eurostat_totals[[#This Row],[energy carrier EUCalc]],$AE$11:$BI$24,COLUMN()-COLUMN($AD$29),FALSE)*eurostat_totals[[#This Row],[2020 1]]</f>
        <v>968.82671572046297</v>
      </c>
      <c r="AJ388" s="120">
        <f ca="1">VLOOKUP(eurostat_totals[[#This Row],[energy carrier EUCalc]],$AE$11:$BI$24,COLUMN()-COLUMN($AD$29),FALSE)*eurostat_totals[[#This Row],[2020 1]]</f>
        <v>952.4059239285906</v>
      </c>
      <c r="AK388" s="120">
        <f ca="1">VLOOKUP(eurostat_totals[[#This Row],[energy carrier EUCalc]],$AE$11:$BI$24,COLUMN()-COLUMN($AD$29),FALSE)*eurostat_totals[[#This Row],[2020 1]]</f>
        <v>935.98513213671833</v>
      </c>
      <c r="AL388" s="120">
        <f ca="1">VLOOKUP(eurostat_totals[[#This Row],[energy carrier EUCalc]],$AE$11:$BI$24,COLUMN()-COLUMN($AD$29),FALSE)*eurostat_totals[[#This Row],[2020 1]]</f>
        <v>919.56434034484607</v>
      </c>
      <c r="AM388" s="120">
        <f ca="1">VLOOKUP(eurostat_totals[[#This Row],[energy carrier EUCalc]],$AE$11:$BI$24,COLUMN()-COLUMN($AD$29),FALSE)*eurostat_totals[[#This Row],[2020 1]]</f>
        <v>903.14354855297393</v>
      </c>
      <c r="AN388" s="120">
        <f ca="1">VLOOKUP(eurostat_totals[[#This Row],[energy carrier EUCalc]],$AE$11:$BI$24,COLUMN()-COLUMN($AD$29),FALSE)*eurostat_totals[[#This Row],[2020 1]]</f>
        <v>886.72275676110166</v>
      </c>
      <c r="AO388" s="120">
        <f>VLOOKUP(eurostat_totals[[#This Row],[energy carrier EUCalc]],$AE$11:$BI$24,COLUMN()-COLUMN($AD$29),FALSE)*eurostat_totals[[#This Row],[2020 1]]</f>
        <v>985.24750751233512</v>
      </c>
      <c r="AP388" s="120">
        <f ca="1">VLOOKUP(eurostat_totals[[#This Row],[energy carrier EUCalc]],$AE$11:$BI$24,COLUMN()-COLUMN($AD$29),FALSE)*eurostat_totals[[#This Row],[2020 1]]</f>
        <v>968.82671572046297</v>
      </c>
      <c r="AQ388" s="120">
        <f ca="1">VLOOKUP(eurostat_totals[[#This Row],[energy carrier EUCalc]],$AE$11:$BI$24,COLUMN()-COLUMN($AD$29),FALSE)*eurostat_totals[[#This Row],[2020 1]]</f>
        <v>952.4059239285906</v>
      </c>
      <c r="AR388" s="117">
        <f ca="1">VLOOKUP(eurostat_totals[[#This Row],[energy carrier EUCalc]],$AE$11:$BI$24,COLUMN()-COLUMN($AD$29),FALSE)*eurostat_totals[[#This Row],[2020 1]]</f>
        <v>935.98513213671833</v>
      </c>
      <c r="AS388" s="117">
        <f ca="1">VLOOKUP(eurostat_totals[[#This Row],[energy carrier EUCalc]],$AE$11:$BI$24,COLUMN()-COLUMN($AD$29),FALSE)*eurostat_totals[[#This Row],[2020 1]]</f>
        <v>919.56434034484607</v>
      </c>
      <c r="AT388" s="117">
        <f ca="1">VLOOKUP(eurostat_totals[[#This Row],[energy carrier EUCalc]],$AE$11:$BI$24,COLUMN()-COLUMN($AD$29),FALSE)*eurostat_totals[[#This Row],[2020 1]]</f>
        <v>903.14354855297393</v>
      </c>
      <c r="AU388" s="117">
        <f ca="1">VLOOKUP(eurostat_totals[[#This Row],[energy carrier EUCalc]],$AE$11:$BI$24,COLUMN()-COLUMN($AD$29),FALSE)*eurostat_totals[[#This Row],[2020 1]]</f>
        <v>492.62375375616756</v>
      </c>
      <c r="AV388" s="117">
        <f>VLOOKUP(eurostat_totals[[#This Row],[energy carrier EUCalc]],$AE$11:$BI$24,COLUMN()-COLUMN($AD$29),FALSE)*eurostat_totals[[#This Row],[2020 1]]</f>
        <v>985.24750751233512</v>
      </c>
      <c r="AW388" s="117">
        <f ca="1">VLOOKUP(eurostat_totals[[#This Row],[energy carrier EUCalc]],$AE$11:$BI$24,COLUMN()-COLUMN($AD$29),FALSE)*eurostat_totals[[#This Row],[2020 1]]</f>
        <v>968.82671572046297</v>
      </c>
      <c r="AX388" s="117">
        <f ca="1">VLOOKUP(eurostat_totals[[#This Row],[energy carrier EUCalc]],$AE$11:$BI$24,COLUMN()-COLUMN($AD$29),FALSE)*eurostat_totals[[#This Row],[2020 1]]</f>
        <v>952.4059239285906</v>
      </c>
      <c r="AY388" s="117">
        <f ca="1">VLOOKUP(eurostat_totals[[#This Row],[energy carrier EUCalc]],$AE$11:$BI$24,COLUMN()-COLUMN($AD$29),FALSE)*eurostat_totals[[#This Row],[2020 1]]</f>
        <v>935.98513213671833</v>
      </c>
      <c r="AZ388" s="117">
        <f ca="1">VLOOKUP(eurostat_totals[[#This Row],[energy carrier EUCalc]],$AE$11:$BI$24,COLUMN()-COLUMN($AD$29),FALSE)*eurostat_totals[[#This Row],[2020 1]]</f>
        <v>919.56434034484607</v>
      </c>
      <c r="BA388" s="117">
        <f ca="1">VLOOKUP(eurostat_totals[[#This Row],[energy carrier EUCalc]],$AE$11:$BI$24,COLUMN()-COLUMN($AD$29),FALSE)*eurostat_totals[[#This Row],[2020 1]]</f>
        <v>903.14354855297393</v>
      </c>
      <c r="BB388" s="117">
        <f ca="1">VLOOKUP(eurostat_totals[[#This Row],[energy carrier EUCalc]],$AE$11:$BI$24,COLUMN()-COLUMN($AD$29),FALSE)*eurostat_totals[[#This Row],[2020 1]]</f>
        <v>344.83662762931726</v>
      </c>
      <c r="BC388" s="117">
        <f>VLOOKUP(eurostat_totals[[#This Row],[energy carrier EUCalc]],$AE$11:$BI$24,COLUMN()-COLUMN($AD$29),FALSE)*eurostat_totals[[#This Row],[2020 1]]</f>
        <v>985.24750751233512</v>
      </c>
      <c r="BD388" s="117">
        <f ca="1">VLOOKUP(eurostat_totals[[#This Row],[energy carrier EUCalc]],$AE$11:$BI$24,COLUMN()-COLUMN($AD$29),FALSE)*eurostat_totals[[#This Row],[2020 1]]</f>
        <v>968.82671572046297</v>
      </c>
      <c r="BE388" s="117">
        <f ca="1">VLOOKUP(eurostat_totals[[#This Row],[energy carrier EUCalc]],$AE$11:$BI$24,COLUMN()-COLUMN($AD$29),FALSE)*eurostat_totals[[#This Row],[2020 1]]</f>
        <v>952.4059239285906</v>
      </c>
      <c r="BF388" s="117">
        <f ca="1">VLOOKUP(eurostat_totals[[#This Row],[energy carrier EUCalc]],$AE$11:$BI$24,COLUMN()-COLUMN($AD$29),FALSE)*eurostat_totals[[#This Row],[2020 1]]</f>
        <v>935.98513213671833</v>
      </c>
      <c r="BG388" s="117">
        <f ca="1">VLOOKUP(eurostat_totals[[#This Row],[energy carrier EUCalc]],$AE$11:$BI$24,COLUMN()-COLUMN($AD$29),FALSE)*eurostat_totals[[#This Row],[2020 1]]</f>
        <v>919.56434034484607</v>
      </c>
      <c r="BH388" s="117">
        <f ca="1">VLOOKUP(eurostat_totals[[#This Row],[energy carrier EUCalc]],$AE$11:$BI$24,COLUMN()-COLUMN($AD$29),FALSE)*eurostat_totals[[#This Row],[2020 1]]</f>
        <v>903.14354855297393</v>
      </c>
      <c r="BI388" s="117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117" t="str">
        <f t="shared" si="137"/>
        <v>solid-ff-coalLuxembourg</v>
      </c>
      <c r="B389" s="6" t="s">
        <v>39</v>
      </c>
      <c r="C389" t="s">
        <v>27</v>
      </c>
      <c r="D389" s="120">
        <v>0</v>
      </c>
      <c r="E389" s="120">
        <v>0</v>
      </c>
      <c r="F389" s="120">
        <v>0</v>
      </c>
      <c r="G389" s="120">
        <v>0</v>
      </c>
      <c r="H389" s="120">
        <v>0</v>
      </c>
      <c r="I389" s="120">
        <v>0</v>
      </c>
      <c r="J389" s="120">
        <v>0</v>
      </c>
      <c r="K389" s="120">
        <v>0</v>
      </c>
      <c r="L389" s="120">
        <v>0</v>
      </c>
      <c r="M389" s="120">
        <v>0</v>
      </c>
      <c r="N389" s="120">
        <v>0</v>
      </c>
      <c r="O389" s="120">
        <v>0</v>
      </c>
      <c r="P389" s="120">
        <v>0</v>
      </c>
      <c r="Q389" s="120">
        <v>0</v>
      </c>
      <c r="R389" s="120">
        <v>0</v>
      </c>
      <c r="S389" s="120">
        <v>0</v>
      </c>
      <c r="T389" s="120">
        <v>0</v>
      </c>
      <c r="U389" s="120">
        <v>0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14.32816</v>
      </c>
      <c r="AD389" s="120">
        <v>13.65362</v>
      </c>
      <c r="AE389" s="120">
        <v>8.8504300000000011</v>
      </c>
      <c r="AF389" s="120">
        <f t="shared" si="134"/>
        <v>10.620516000000002</v>
      </c>
      <c r="AG389" s="120">
        <f t="shared" si="135"/>
        <v>12.744619200000002</v>
      </c>
      <c r="AH389" s="120">
        <f t="shared" si="136"/>
        <v>15.293543040000003</v>
      </c>
      <c r="AI389" s="120">
        <f ca="1">VLOOKUP(eurostat_totals[[#This Row],[energy carrier EUCalc]],$AE$11:$BI$24,COLUMN()-COLUMN($AD$29),FALSE)*eurostat_totals[[#This Row],[2020 1]]</f>
        <v>15.038650656000003</v>
      </c>
      <c r="AJ389" s="120">
        <f ca="1">VLOOKUP(eurostat_totals[[#This Row],[energy carrier EUCalc]],$AE$11:$BI$24,COLUMN()-COLUMN($AD$29),FALSE)*eurostat_totals[[#This Row],[2020 1]]</f>
        <v>14.783758272000004</v>
      </c>
      <c r="AK389" s="120">
        <f ca="1">VLOOKUP(eurostat_totals[[#This Row],[energy carrier EUCalc]],$AE$11:$BI$24,COLUMN()-COLUMN($AD$29),FALSE)*eurostat_totals[[#This Row],[2020 1]]</f>
        <v>14.528865888000002</v>
      </c>
      <c r="AL389" s="120">
        <f ca="1">VLOOKUP(eurostat_totals[[#This Row],[energy carrier EUCalc]],$AE$11:$BI$24,COLUMN()-COLUMN($AD$29),FALSE)*eurostat_totals[[#This Row],[2020 1]]</f>
        <v>14.273973504000002</v>
      </c>
      <c r="AM389" s="120">
        <f ca="1">VLOOKUP(eurostat_totals[[#This Row],[energy carrier EUCalc]],$AE$11:$BI$24,COLUMN()-COLUMN($AD$29),FALSE)*eurostat_totals[[#This Row],[2020 1]]</f>
        <v>14.019081120000005</v>
      </c>
      <c r="AN389" s="120">
        <f ca="1">VLOOKUP(eurostat_totals[[#This Row],[energy carrier EUCalc]],$AE$11:$BI$24,COLUMN()-COLUMN($AD$29),FALSE)*eurostat_totals[[#This Row],[2020 1]]</f>
        <v>13.764188736000003</v>
      </c>
      <c r="AO389" s="120">
        <f>VLOOKUP(eurostat_totals[[#This Row],[energy carrier EUCalc]],$AE$11:$BI$24,COLUMN()-COLUMN($AD$29),FALSE)*eurostat_totals[[#This Row],[2020 1]]</f>
        <v>15.293543040000003</v>
      </c>
      <c r="AP389" s="120">
        <f ca="1">VLOOKUP(eurostat_totals[[#This Row],[energy carrier EUCalc]],$AE$11:$BI$24,COLUMN()-COLUMN($AD$29),FALSE)*eurostat_totals[[#This Row],[2020 1]]</f>
        <v>15.038650656000003</v>
      </c>
      <c r="AQ389" s="120">
        <f ca="1">VLOOKUP(eurostat_totals[[#This Row],[energy carrier EUCalc]],$AE$11:$BI$24,COLUMN()-COLUMN($AD$29),FALSE)*eurostat_totals[[#This Row],[2020 1]]</f>
        <v>14.783758272000004</v>
      </c>
      <c r="AR389" s="117">
        <f ca="1">VLOOKUP(eurostat_totals[[#This Row],[energy carrier EUCalc]],$AE$11:$BI$24,COLUMN()-COLUMN($AD$29),FALSE)*eurostat_totals[[#This Row],[2020 1]]</f>
        <v>14.528865888000002</v>
      </c>
      <c r="AS389" s="117">
        <f ca="1">VLOOKUP(eurostat_totals[[#This Row],[energy carrier EUCalc]],$AE$11:$BI$24,COLUMN()-COLUMN($AD$29),FALSE)*eurostat_totals[[#This Row],[2020 1]]</f>
        <v>14.273973504000002</v>
      </c>
      <c r="AT389" s="117">
        <f ca="1">VLOOKUP(eurostat_totals[[#This Row],[energy carrier EUCalc]],$AE$11:$BI$24,COLUMN()-COLUMN($AD$29),FALSE)*eurostat_totals[[#This Row],[2020 1]]</f>
        <v>14.019081120000005</v>
      </c>
      <c r="AU389" s="117">
        <f ca="1">VLOOKUP(eurostat_totals[[#This Row],[energy carrier EUCalc]],$AE$11:$BI$24,COLUMN()-COLUMN($AD$29),FALSE)*eurostat_totals[[#This Row],[2020 1]]</f>
        <v>7.6467715200000015</v>
      </c>
      <c r="AV389" s="117">
        <f>VLOOKUP(eurostat_totals[[#This Row],[energy carrier EUCalc]],$AE$11:$BI$24,COLUMN()-COLUMN($AD$29),FALSE)*eurostat_totals[[#This Row],[2020 1]]</f>
        <v>15.293543040000003</v>
      </c>
      <c r="AW389" s="117">
        <f ca="1">VLOOKUP(eurostat_totals[[#This Row],[energy carrier EUCalc]],$AE$11:$BI$24,COLUMN()-COLUMN($AD$29),FALSE)*eurostat_totals[[#This Row],[2020 1]]</f>
        <v>15.038650656000003</v>
      </c>
      <c r="AX389" s="117">
        <f ca="1">VLOOKUP(eurostat_totals[[#This Row],[energy carrier EUCalc]],$AE$11:$BI$24,COLUMN()-COLUMN($AD$29),FALSE)*eurostat_totals[[#This Row],[2020 1]]</f>
        <v>14.783758272000004</v>
      </c>
      <c r="AY389" s="117">
        <f ca="1">VLOOKUP(eurostat_totals[[#This Row],[energy carrier EUCalc]],$AE$11:$BI$24,COLUMN()-COLUMN($AD$29),FALSE)*eurostat_totals[[#This Row],[2020 1]]</f>
        <v>14.528865888000002</v>
      </c>
      <c r="AZ389" s="117">
        <f ca="1">VLOOKUP(eurostat_totals[[#This Row],[energy carrier EUCalc]],$AE$11:$BI$24,COLUMN()-COLUMN($AD$29),FALSE)*eurostat_totals[[#This Row],[2020 1]]</f>
        <v>14.273973504000002</v>
      </c>
      <c r="BA389" s="117">
        <f ca="1">VLOOKUP(eurostat_totals[[#This Row],[energy carrier EUCalc]],$AE$11:$BI$24,COLUMN()-COLUMN($AD$29),FALSE)*eurostat_totals[[#This Row],[2020 1]]</f>
        <v>14.019081120000005</v>
      </c>
      <c r="BB389" s="117">
        <f ca="1">VLOOKUP(eurostat_totals[[#This Row],[energy carrier EUCalc]],$AE$11:$BI$24,COLUMN()-COLUMN($AD$29),FALSE)*eurostat_totals[[#This Row],[2020 1]]</f>
        <v>5.3527400640000007</v>
      </c>
      <c r="BC389" s="117">
        <f>VLOOKUP(eurostat_totals[[#This Row],[energy carrier EUCalc]],$AE$11:$BI$24,COLUMN()-COLUMN($AD$29),FALSE)*eurostat_totals[[#This Row],[2020 1]]</f>
        <v>15.293543040000003</v>
      </c>
      <c r="BD389" s="117">
        <f ca="1">VLOOKUP(eurostat_totals[[#This Row],[energy carrier EUCalc]],$AE$11:$BI$24,COLUMN()-COLUMN($AD$29),FALSE)*eurostat_totals[[#This Row],[2020 1]]</f>
        <v>15.038650656000003</v>
      </c>
      <c r="BE389" s="117">
        <f ca="1">VLOOKUP(eurostat_totals[[#This Row],[energy carrier EUCalc]],$AE$11:$BI$24,COLUMN()-COLUMN($AD$29),FALSE)*eurostat_totals[[#This Row],[2020 1]]</f>
        <v>14.783758272000004</v>
      </c>
      <c r="BF389" s="117">
        <f ca="1">VLOOKUP(eurostat_totals[[#This Row],[energy carrier EUCalc]],$AE$11:$BI$24,COLUMN()-COLUMN($AD$29),FALSE)*eurostat_totals[[#This Row],[2020 1]]</f>
        <v>14.528865888000002</v>
      </c>
      <c r="BG389" s="117">
        <f ca="1">VLOOKUP(eurostat_totals[[#This Row],[energy carrier EUCalc]],$AE$11:$BI$24,COLUMN()-COLUMN($AD$29),FALSE)*eurostat_totals[[#This Row],[2020 1]]</f>
        <v>14.273973504000002</v>
      </c>
      <c r="BH389" s="117">
        <f ca="1">VLOOKUP(eurostat_totals[[#This Row],[energy carrier EUCalc]],$AE$11:$BI$24,COLUMN()-COLUMN($AD$29),FALSE)*eurostat_totals[[#This Row],[2020 1]]</f>
        <v>14.019081120000005</v>
      </c>
      <c r="BI389" s="117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117" t="str">
        <f t="shared" si="137"/>
        <v>solid-ff-coalMalta</v>
      </c>
      <c r="B390" s="6" t="s">
        <v>39</v>
      </c>
      <c r="C390" t="s">
        <v>29</v>
      </c>
      <c r="D390" s="120">
        <v>0</v>
      </c>
      <c r="E390" s="120">
        <v>0</v>
      </c>
      <c r="F390" s="120">
        <v>0</v>
      </c>
      <c r="G390" s="120">
        <v>0</v>
      </c>
      <c r="H390" s="120">
        <v>0</v>
      </c>
      <c r="I390" s="120">
        <v>0</v>
      </c>
      <c r="J390" s="120">
        <v>0</v>
      </c>
      <c r="K390" s="120">
        <v>0</v>
      </c>
      <c r="L390" s="120">
        <v>0</v>
      </c>
      <c r="M390" s="120">
        <v>0</v>
      </c>
      <c r="N390" s="120">
        <v>0</v>
      </c>
      <c r="O390" s="120">
        <v>0</v>
      </c>
      <c r="P390" s="120">
        <v>0</v>
      </c>
      <c r="Q390" s="120">
        <v>0</v>
      </c>
      <c r="R390" s="120">
        <v>0</v>
      </c>
      <c r="S390" s="120">
        <v>0</v>
      </c>
      <c r="T390" s="120">
        <v>0</v>
      </c>
      <c r="U390" s="120">
        <v>0</v>
      </c>
      <c r="V390" s="120">
        <v>0</v>
      </c>
      <c r="W390" s="120">
        <v>0</v>
      </c>
      <c r="X390" s="120">
        <v>0</v>
      </c>
      <c r="Y390" s="120">
        <v>0</v>
      </c>
      <c r="Z390" s="120">
        <v>0</v>
      </c>
      <c r="AA390" s="120">
        <v>0</v>
      </c>
      <c r="AB390" s="120">
        <v>0</v>
      </c>
      <c r="AC390" s="120">
        <v>0</v>
      </c>
      <c r="AD390" s="120">
        <v>0</v>
      </c>
      <c r="AE390" s="120">
        <v>0</v>
      </c>
      <c r="AF390" s="120">
        <f t="shared" si="134"/>
        <v>0</v>
      </c>
      <c r="AG390" s="120">
        <f t="shared" si="135"/>
        <v>0</v>
      </c>
      <c r="AH390" s="120">
        <f t="shared" si="136"/>
        <v>0</v>
      </c>
      <c r="AI390" s="120">
        <f ca="1">VLOOKUP(eurostat_totals[[#This Row],[energy carrier EUCalc]],$AE$11:$BI$24,COLUMN()-COLUMN($AD$29),FALSE)*eurostat_totals[[#This Row],[2020 1]]</f>
        <v>0</v>
      </c>
      <c r="AJ390" s="120">
        <f ca="1">VLOOKUP(eurostat_totals[[#This Row],[energy carrier EUCalc]],$AE$11:$BI$24,COLUMN()-COLUMN($AD$29),FALSE)*eurostat_totals[[#This Row],[2020 1]]</f>
        <v>0</v>
      </c>
      <c r="AK390" s="120">
        <f ca="1">VLOOKUP(eurostat_totals[[#This Row],[energy carrier EUCalc]],$AE$11:$BI$24,COLUMN()-COLUMN($AD$29),FALSE)*eurostat_totals[[#This Row],[2020 1]]</f>
        <v>0</v>
      </c>
      <c r="AL390" s="120">
        <f ca="1">VLOOKUP(eurostat_totals[[#This Row],[energy carrier EUCalc]],$AE$11:$BI$24,COLUMN()-COLUMN($AD$29),FALSE)*eurostat_totals[[#This Row],[2020 1]]</f>
        <v>0</v>
      </c>
      <c r="AM390" s="120">
        <f ca="1">VLOOKUP(eurostat_totals[[#This Row],[energy carrier EUCalc]],$AE$11:$BI$24,COLUMN()-COLUMN($AD$29),FALSE)*eurostat_totals[[#This Row],[2020 1]]</f>
        <v>0</v>
      </c>
      <c r="AN390" s="120">
        <f ca="1">VLOOKUP(eurostat_totals[[#This Row],[energy carrier EUCalc]],$AE$11:$BI$24,COLUMN()-COLUMN($AD$29),FALSE)*eurostat_totals[[#This Row],[2020 1]]</f>
        <v>0</v>
      </c>
      <c r="AO390" s="120">
        <f>VLOOKUP(eurostat_totals[[#This Row],[energy carrier EUCalc]],$AE$11:$BI$24,COLUMN()-COLUMN($AD$29),FALSE)*eurostat_totals[[#This Row],[2020 1]]</f>
        <v>0</v>
      </c>
      <c r="AP390" s="120">
        <f ca="1">VLOOKUP(eurostat_totals[[#This Row],[energy carrier EUCalc]],$AE$11:$BI$24,COLUMN()-COLUMN($AD$29),FALSE)*eurostat_totals[[#This Row],[2020 1]]</f>
        <v>0</v>
      </c>
      <c r="AQ390" s="120">
        <f ca="1">VLOOKUP(eurostat_totals[[#This Row],[energy carrier EUCalc]],$AE$11:$BI$24,COLUMN()-COLUMN($AD$29),FALSE)*eurostat_totals[[#This Row],[2020 1]]</f>
        <v>0</v>
      </c>
      <c r="AR390" s="117">
        <f ca="1">VLOOKUP(eurostat_totals[[#This Row],[energy carrier EUCalc]],$AE$11:$BI$24,COLUMN()-COLUMN($AD$29),FALSE)*eurostat_totals[[#This Row],[2020 1]]</f>
        <v>0</v>
      </c>
      <c r="AS390" s="117">
        <f ca="1">VLOOKUP(eurostat_totals[[#This Row],[energy carrier EUCalc]],$AE$11:$BI$24,COLUMN()-COLUMN($AD$29),FALSE)*eurostat_totals[[#This Row],[2020 1]]</f>
        <v>0</v>
      </c>
      <c r="AT390" s="117">
        <f ca="1">VLOOKUP(eurostat_totals[[#This Row],[energy carrier EUCalc]],$AE$11:$BI$24,COLUMN()-COLUMN($AD$29),FALSE)*eurostat_totals[[#This Row],[2020 1]]</f>
        <v>0</v>
      </c>
      <c r="AU390" s="117">
        <f ca="1">VLOOKUP(eurostat_totals[[#This Row],[energy carrier EUCalc]],$AE$11:$BI$24,COLUMN()-COLUMN($AD$29),FALSE)*eurostat_totals[[#This Row],[2020 1]]</f>
        <v>0</v>
      </c>
      <c r="AV390" s="117">
        <f>VLOOKUP(eurostat_totals[[#This Row],[energy carrier EUCalc]],$AE$11:$BI$24,COLUMN()-COLUMN($AD$29),FALSE)*eurostat_totals[[#This Row],[2020 1]]</f>
        <v>0</v>
      </c>
      <c r="AW390" s="117">
        <f ca="1">VLOOKUP(eurostat_totals[[#This Row],[energy carrier EUCalc]],$AE$11:$BI$24,COLUMN()-COLUMN($AD$29),FALSE)*eurostat_totals[[#This Row],[2020 1]]</f>
        <v>0</v>
      </c>
      <c r="AX390" s="117">
        <f ca="1">VLOOKUP(eurostat_totals[[#This Row],[energy carrier EUCalc]],$AE$11:$BI$24,COLUMN()-COLUMN($AD$29),FALSE)*eurostat_totals[[#This Row],[2020 1]]</f>
        <v>0</v>
      </c>
      <c r="AY390" s="117">
        <f ca="1">VLOOKUP(eurostat_totals[[#This Row],[energy carrier EUCalc]],$AE$11:$BI$24,COLUMN()-COLUMN($AD$29),FALSE)*eurostat_totals[[#This Row],[2020 1]]</f>
        <v>0</v>
      </c>
      <c r="AZ390" s="117">
        <f ca="1">VLOOKUP(eurostat_totals[[#This Row],[energy carrier EUCalc]],$AE$11:$BI$24,COLUMN()-COLUMN($AD$29),FALSE)*eurostat_totals[[#This Row],[2020 1]]</f>
        <v>0</v>
      </c>
      <c r="BA390" s="117">
        <f ca="1">VLOOKUP(eurostat_totals[[#This Row],[energy carrier EUCalc]],$AE$11:$BI$24,COLUMN()-COLUMN($AD$29),FALSE)*eurostat_totals[[#This Row],[2020 1]]</f>
        <v>0</v>
      </c>
      <c r="BB390" s="117">
        <f ca="1">VLOOKUP(eurostat_totals[[#This Row],[energy carrier EUCalc]],$AE$11:$BI$24,COLUMN()-COLUMN($AD$29),FALSE)*eurostat_totals[[#This Row],[2020 1]]</f>
        <v>0</v>
      </c>
      <c r="BC390" s="117">
        <f>VLOOKUP(eurostat_totals[[#This Row],[energy carrier EUCalc]],$AE$11:$BI$24,COLUMN()-COLUMN($AD$29),FALSE)*eurostat_totals[[#This Row],[2020 1]]</f>
        <v>0</v>
      </c>
      <c r="BD390" s="117">
        <f ca="1">VLOOKUP(eurostat_totals[[#This Row],[energy carrier EUCalc]],$AE$11:$BI$24,COLUMN()-COLUMN($AD$29),FALSE)*eurostat_totals[[#This Row],[2020 1]]</f>
        <v>0</v>
      </c>
      <c r="BE390" s="117">
        <f ca="1">VLOOKUP(eurostat_totals[[#This Row],[energy carrier EUCalc]],$AE$11:$BI$24,COLUMN()-COLUMN($AD$29),FALSE)*eurostat_totals[[#This Row],[2020 1]]</f>
        <v>0</v>
      </c>
      <c r="BF390" s="117">
        <f ca="1">VLOOKUP(eurostat_totals[[#This Row],[energy carrier EUCalc]],$AE$11:$BI$24,COLUMN()-COLUMN($AD$29),FALSE)*eurostat_totals[[#This Row],[2020 1]]</f>
        <v>0</v>
      </c>
      <c r="BG390" s="117">
        <f ca="1">VLOOKUP(eurostat_totals[[#This Row],[energy carrier EUCalc]],$AE$11:$BI$24,COLUMN()-COLUMN($AD$29),FALSE)*eurostat_totals[[#This Row],[2020 1]]</f>
        <v>0</v>
      </c>
      <c r="BH390" s="117">
        <f ca="1">VLOOKUP(eurostat_totals[[#This Row],[energy carrier EUCalc]],$AE$11:$BI$24,COLUMN()-COLUMN($AD$29),FALSE)*eurostat_totals[[#This Row],[2020 1]]</f>
        <v>0</v>
      </c>
      <c r="BI390" s="117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117" t="str">
        <f t="shared" si="137"/>
        <v>solid-ff-coalNetherlands</v>
      </c>
      <c r="B391" s="6" t="s">
        <v>39</v>
      </c>
      <c r="C391" t="s">
        <v>8</v>
      </c>
      <c r="D391" s="120">
        <v>0</v>
      </c>
      <c r="E391" s="120">
        <v>0</v>
      </c>
      <c r="F391" s="120">
        <v>0</v>
      </c>
      <c r="G391" s="120">
        <v>0</v>
      </c>
      <c r="H391" s="120">
        <v>0</v>
      </c>
      <c r="I391" s="120">
        <v>0</v>
      </c>
      <c r="J391" s="120">
        <v>0</v>
      </c>
      <c r="K391" s="120">
        <v>0</v>
      </c>
      <c r="L391" s="120">
        <v>0</v>
      </c>
      <c r="M391" s="120">
        <v>0</v>
      </c>
      <c r="N391" s="120">
        <v>0</v>
      </c>
      <c r="O391" s="120">
        <v>0</v>
      </c>
      <c r="P391" s="120">
        <v>0</v>
      </c>
      <c r="Q391" s="120">
        <v>43.670650000000002</v>
      </c>
      <c r="R391" s="120">
        <v>0</v>
      </c>
      <c r="S391" s="120">
        <v>0</v>
      </c>
      <c r="T391" s="120">
        <v>0</v>
      </c>
      <c r="U391" s="120">
        <v>0</v>
      </c>
      <c r="V391" s="120">
        <v>147.28232000000003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0">
        <v>0</v>
      </c>
      <c r="AE391" s="120">
        <v>0</v>
      </c>
      <c r="AF391" s="120">
        <f t="shared" si="134"/>
        <v>0</v>
      </c>
      <c r="AG391" s="120">
        <f t="shared" si="135"/>
        <v>0</v>
      </c>
      <c r="AH391" s="120">
        <f t="shared" si="136"/>
        <v>0</v>
      </c>
      <c r="AI391" s="120">
        <f ca="1">VLOOKUP(eurostat_totals[[#This Row],[energy carrier EUCalc]],$AE$11:$BI$24,COLUMN()-COLUMN($AD$29),FALSE)*eurostat_totals[[#This Row],[2020 1]]</f>
        <v>0</v>
      </c>
      <c r="AJ391" s="120">
        <f ca="1">VLOOKUP(eurostat_totals[[#This Row],[energy carrier EUCalc]],$AE$11:$BI$24,COLUMN()-COLUMN($AD$29),FALSE)*eurostat_totals[[#This Row],[2020 1]]</f>
        <v>0</v>
      </c>
      <c r="AK391" s="120">
        <f ca="1">VLOOKUP(eurostat_totals[[#This Row],[energy carrier EUCalc]],$AE$11:$BI$24,COLUMN()-COLUMN($AD$29),FALSE)*eurostat_totals[[#This Row],[2020 1]]</f>
        <v>0</v>
      </c>
      <c r="AL391" s="120">
        <f ca="1">VLOOKUP(eurostat_totals[[#This Row],[energy carrier EUCalc]],$AE$11:$BI$24,COLUMN()-COLUMN($AD$29),FALSE)*eurostat_totals[[#This Row],[2020 1]]</f>
        <v>0</v>
      </c>
      <c r="AM391" s="120">
        <f ca="1">VLOOKUP(eurostat_totals[[#This Row],[energy carrier EUCalc]],$AE$11:$BI$24,COLUMN()-COLUMN($AD$29),FALSE)*eurostat_totals[[#This Row],[2020 1]]</f>
        <v>0</v>
      </c>
      <c r="AN391" s="120">
        <f ca="1">VLOOKUP(eurostat_totals[[#This Row],[energy carrier EUCalc]],$AE$11:$BI$24,COLUMN()-COLUMN($AD$29),FALSE)*eurostat_totals[[#This Row],[2020 1]]</f>
        <v>0</v>
      </c>
      <c r="AO391" s="120">
        <f>VLOOKUP(eurostat_totals[[#This Row],[energy carrier EUCalc]],$AE$11:$BI$24,COLUMN()-COLUMN($AD$29),FALSE)*eurostat_totals[[#This Row],[2020 1]]</f>
        <v>0</v>
      </c>
      <c r="AP391" s="120">
        <f ca="1">VLOOKUP(eurostat_totals[[#This Row],[energy carrier EUCalc]],$AE$11:$BI$24,COLUMN()-COLUMN($AD$29),FALSE)*eurostat_totals[[#This Row],[2020 1]]</f>
        <v>0</v>
      </c>
      <c r="AQ391" s="120">
        <f ca="1">VLOOKUP(eurostat_totals[[#This Row],[energy carrier EUCalc]],$AE$11:$BI$24,COLUMN()-COLUMN($AD$29),FALSE)*eurostat_totals[[#This Row],[2020 1]]</f>
        <v>0</v>
      </c>
      <c r="AR391" s="117">
        <f ca="1">VLOOKUP(eurostat_totals[[#This Row],[energy carrier EUCalc]],$AE$11:$BI$24,COLUMN()-COLUMN($AD$29),FALSE)*eurostat_totals[[#This Row],[2020 1]]</f>
        <v>0</v>
      </c>
      <c r="AS391" s="117">
        <f ca="1">VLOOKUP(eurostat_totals[[#This Row],[energy carrier EUCalc]],$AE$11:$BI$24,COLUMN()-COLUMN($AD$29),FALSE)*eurostat_totals[[#This Row],[2020 1]]</f>
        <v>0</v>
      </c>
      <c r="AT391" s="117">
        <f ca="1">VLOOKUP(eurostat_totals[[#This Row],[energy carrier EUCalc]],$AE$11:$BI$24,COLUMN()-COLUMN($AD$29),FALSE)*eurostat_totals[[#This Row],[2020 1]]</f>
        <v>0</v>
      </c>
      <c r="AU391" s="117">
        <f ca="1">VLOOKUP(eurostat_totals[[#This Row],[energy carrier EUCalc]],$AE$11:$BI$24,COLUMN()-COLUMN($AD$29),FALSE)*eurostat_totals[[#This Row],[2020 1]]</f>
        <v>0</v>
      </c>
      <c r="AV391" s="117">
        <f>VLOOKUP(eurostat_totals[[#This Row],[energy carrier EUCalc]],$AE$11:$BI$24,COLUMN()-COLUMN($AD$29),FALSE)*eurostat_totals[[#This Row],[2020 1]]</f>
        <v>0</v>
      </c>
      <c r="AW391" s="117">
        <f ca="1">VLOOKUP(eurostat_totals[[#This Row],[energy carrier EUCalc]],$AE$11:$BI$24,COLUMN()-COLUMN($AD$29),FALSE)*eurostat_totals[[#This Row],[2020 1]]</f>
        <v>0</v>
      </c>
      <c r="AX391" s="117">
        <f ca="1">VLOOKUP(eurostat_totals[[#This Row],[energy carrier EUCalc]],$AE$11:$BI$24,COLUMN()-COLUMN($AD$29),FALSE)*eurostat_totals[[#This Row],[2020 1]]</f>
        <v>0</v>
      </c>
      <c r="AY391" s="117">
        <f ca="1">VLOOKUP(eurostat_totals[[#This Row],[energy carrier EUCalc]],$AE$11:$BI$24,COLUMN()-COLUMN($AD$29),FALSE)*eurostat_totals[[#This Row],[2020 1]]</f>
        <v>0</v>
      </c>
      <c r="AZ391" s="117">
        <f ca="1">VLOOKUP(eurostat_totals[[#This Row],[energy carrier EUCalc]],$AE$11:$BI$24,COLUMN()-COLUMN($AD$29),FALSE)*eurostat_totals[[#This Row],[2020 1]]</f>
        <v>0</v>
      </c>
      <c r="BA391" s="117">
        <f ca="1">VLOOKUP(eurostat_totals[[#This Row],[energy carrier EUCalc]],$AE$11:$BI$24,COLUMN()-COLUMN($AD$29),FALSE)*eurostat_totals[[#This Row],[2020 1]]</f>
        <v>0</v>
      </c>
      <c r="BB391" s="117">
        <f ca="1">VLOOKUP(eurostat_totals[[#This Row],[energy carrier EUCalc]],$AE$11:$BI$24,COLUMN()-COLUMN($AD$29),FALSE)*eurostat_totals[[#This Row],[2020 1]]</f>
        <v>0</v>
      </c>
      <c r="BC391" s="117">
        <f>VLOOKUP(eurostat_totals[[#This Row],[energy carrier EUCalc]],$AE$11:$BI$24,COLUMN()-COLUMN($AD$29),FALSE)*eurostat_totals[[#This Row],[2020 1]]</f>
        <v>0</v>
      </c>
      <c r="BD391" s="117">
        <f ca="1">VLOOKUP(eurostat_totals[[#This Row],[energy carrier EUCalc]],$AE$11:$BI$24,COLUMN()-COLUMN($AD$29),FALSE)*eurostat_totals[[#This Row],[2020 1]]</f>
        <v>0</v>
      </c>
      <c r="BE391" s="117">
        <f ca="1">VLOOKUP(eurostat_totals[[#This Row],[energy carrier EUCalc]],$AE$11:$BI$24,COLUMN()-COLUMN($AD$29),FALSE)*eurostat_totals[[#This Row],[2020 1]]</f>
        <v>0</v>
      </c>
      <c r="BF391" s="117">
        <f ca="1">VLOOKUP(eurostat_totals[[#This Row],[energy carrier EUCalc]],$AE$11:$BI$24,COLUMN()-COLUMN($AD$29),FALSE)*eurostat_totals[[#This Row],[2020 1]]</f>
        <v>0</v>
      </c>
      <c r="BG391" s="117">
        <f ca="1">VLOOKUP(eurostat_totals[[#This Row],[energy carrier EUCalc]],$AE$11:$BI$24,COLUMN()-COLUMN($AD$29),FALSE)*eurostat_totals[[#This Row],[2020 1]]</f>
        <v>0</v>
      </c>
      <c r="BH391" s="117">
        <f ca="1">VLOOKUP(eurostat_totals[[#This Row],[energy carrier EUCalc]],$AE$11:$BI$24,COLUMN()-COLUMN($AD$29),FALSE)*eurostat_totals[[#This Row],[2020 1]]</f>
        <v>0</v>
      </c>
      <c r="BI391" s="117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117" t="str">
        <f t="shared" si="137"/>
        <v>solid-ff-coalNorway</v>
      </c>
      <c r="B392" s="6" t="s">
        <v>39</v>
      </c>
      <c r="C392" t="s">
        <v>73</v>
      </c>
      <c r="D392" s="120">
        <v>140.94397000000001</v>
      </c>
      <c r="E392" s="120">
        <v>125.11554000000001</v>
      </c>
      <c r="F392" s="120">
        <v>109.71742</v>
      </c>
      <c r="G392" s="120">
        <v>94.109960000000001</v>
      </c>
      <c r="H392" s="120">
        <v>94.109960000000001</v>
      </c>
      <c r="I392" s="120">
        <v>94.109960000000001</v>
      </c>
      <c r="J392" s="120">
        <v>78.490870000000001</v>
      </c>
      <c r="K392" s="120">
        <v>62.662440000000011</v>
      </c>
      <c r="L392" s="120">
        <v>78.281530000000004</v>
      </c>
      <c r="M392" s="120">
        <v>62.662440000000011</v>
      </c>
      <c r="N392" s="120">
        <v>62.662440000000011</v>
      </c>
      <c r="O392" s="120">
        <v>31.447520000000004</v>
      </c>
      <c r="P392" s="120">
        <v>78.711840000000009</v>
      </c>
      <c r="Q392" s="120">
        <v>47.275950000000002</v>
      </c>
      <c r="R392" s="120">
        <v>47.054980000000008</v>
      </c>
      <c r="S392" s="120">
        <v>15.840060000000003</v>
      </c>
      <c r="T392" s="120">
        <v>31.447520000000004</v>
      </c>
      <c r="U392" s="120">
        <v>0</v>
      </c>
      <c r="V392" s="120">
        <v>0</v>
      </c>
      <c r="W392" s="120">
        <v>0</v>
      </c>
      <c r="X392" s="120">
        <v>0</v>
      </c>
      <c r="Y392" s="120">
        <v>0</v>
      </c>
      <c r="Z392" s="120">
        <v>0</v>
      </c>
      <c r="AA392" s="120">
        <v>0</v>
      </c>
      <c r="AB392" s="120">
        <v>0</v>
      </c>
      <c r="AC392" s="120">
        <v>0</v>
      </c>
      <c r="AD392" s="120">
        <v>0</v>
      </c>
      <c r="AE392" s="120">
        <v>0</v>
      </c>
      <c r="AF392" s="120">
        <f t="shared" si="134"/>
        <v>0</v>
      </c>
      <c r="AG392" s="120">
        <f t="shared" si="135"/>
        <v>0</v>
      </c>
      <c r="AH392" s="120">
        <f t="shared" si="136"/>
        <v>0</v>
      </c>
      <c r="AI392" s="120">
        <f ca="1">VLOOKUP(eurostat_totals[[#This Row],[energy carrier EUCalc]],$AE$11:$BI$24,COLUMN()-COLUMN($AD$29),FALSE)*eurostat_totals[[#This Row],[2020 1]]</f>
        <v>0</v>
      </c>
      <c r="AJ392" s="120">
        <f ca="1">VLOOKUP(eurostat_totals[[#This Row],[energy carrier EUCalc]],$AE$11:$BI$24,COLUMN()-COLUMN($AD$29),FALSE)*eurostat_totals[[#This Row],[2020 1]]</f>
        <v>0</v>
      </c>
      <c r="AK392" s="120">
        <f ca="1">VLOOKUP(eurostat_totals[[#This Row],[energy carrier EUCalc]],$AE$11:$BI$24,COLUMN()-COLUMN($AD$29),FALSE)*eurostat_totals[[#This Row],[2020 1]]</f>
        <v>0</v>
      </c>
      <c r="AL392" s="120">
        <f ca="1">VLOOKUP(eurostat_totals[[#This Row],[energy carrier EUCalc]],$AE$11:$BI$24,COLUMN()-COLUMN($AD$29),FALSE)*eurostat_totals[[#This Row],[2020 1]]</f>
        <v>0</v>
      </c>
      <c r="AM392" s="120">
        <f ca="1">VLOOKUP(eurostat_totals[[#This Row],[energy carrier EUCalc]],$AE$11:$BI$24,COLUMN()-COLUMN($AD$29),FALSE)*eurostat_totals[[#This Row],[2020 1]]</f>
        <v>0</v>
      </c>
      <c r="AN392" s="120">
        <f ca="1">VLOOKUP(eurostat_totals[[#This Row],[energy carrier EUCalc]],$AE$11:$BI$24,COLUMN()-COLUMN($AD$29),FALSE)*eurostat_totals[[#This Row],[2020 1]]</f>
        <v>0</v>
      </c>
      <c r="AO392" s="120">
        <f>VLOOKUP(eurostat_totals[[#This Row],[energy carrier EUCalc]],$AE$11:$BI$24,COLUMN()-COLUMN($AD$29),FALSE)*eurostat_totals[[#This Row],[2020 1]]</f>
        <v>0</v>
      </c>
      <c r="AP392" s="120">
        <f ca="1">VLOOKUP(eurostat_totals[[#This Row],[energy carrier EUCalc]],$AE$11:$BI$24,COLUMN()-COLUMN($AD$29),FALSE)*eurostat_totals[[#This Row],[2020 1]]</f>
        <v>0</v>
      </c>
      <c r="AQ392" s="120">
        <f ca="1">VLOOKUP(eurostat_totals[[#This Row],[energy carrier EUCalc]],$AE$11:$BI$24,COLUMN()-COLUMN($AD$29),FALSE)*eurostat_totals[[#This Row],[2020 1]]</f>
        <v>0</v>
      </c>
      <c r="AR392" s="117">
        <f ca="1">VLOOKUP(eurostat_totals[[#This Row],[energy carrier EUCalc]],$AE$11:$BI$24,COLUMN()-COLUMN($AD$29),FALSE)*eurostat_totals[[#This Row],[2020 1]]</f>
        <v>0</v>
      </c>
      <c r="AS392" s="117">
        <f ca="1">VLOOKUP(eurostat_totals[[#This Row],[energy carrier EUCalc]],$AE$11:$BI$24,COLUMN()-COLUMN($AD$29),FALSE)*eurostat_totals[[#This Row],[2020 1]]</f>
        <v>0</v>
      </c>
      <c r="AT392" s="117">
        <f ca="1">VLOOKUP(eurostat_totals[[#This Row],[energy carrier EUCalc]],$AE$11:$BI$24,COLUMN()-COLUMN($AD$29),FALSE)*eurostat_totals[[#This Row],[2020 1]]</f>
        <v>0</v>
      </c>
      <c r="AU392" s="117">
        <f ca="1">VLOOKUP(eurostat_totals[[#This Row],[energy carrier EUCalc]],$AE$11:$BI$24,COLUMN()-COLUMN($AD$29),FALSE)*eurostat_totals[[#This Row],[2020 1]]</f>
        <v>0</v>
      </c>
      <c r="AV392" s="117">
        <f>VLOOKUP(eurostat_totals[[#This Row],[energy carrier EUCalc]],$AE$11:$BI$24,COLUMN()-COLUMN($AD$29),FALSE)*eurostat_totals[[#This Row],[2020 1]]</f>
        <v>0</v>
      </c>
      <c r="AW392" s="117">
        <f ca="1">VLOOKUP(eurostat_totals[[#This Row],[energy carrier EUCalc]],$AE$11:$BI$24,COLUMN()-COLUMN($AD$29),FALSE)*eurostat_totals[[#This Row],[2020 1]]</f>
        <v>0</v>
      </c>
      <c r="AX392" s="117">
        <f ca="1">VLOOKUP(eurostat_totals[[#This Row],[energy carrier EUCalc]],$AE$11:$BI$24,COLUMN()-COLUMN($AD$29),FALSE)*eurostat_totals[[#This Row],[2020 1]]</f>
        <v>0</v>
      </c>
      <c r="AY392" s="117">
        <f ca="1">VLOOKUP(eurostat_totals[[#This Row],[energy carrier EUCalc]],$AE$11:$BI$24,COLUMN()-COLUMN($AD$29),FALSE)*eurostat_totals[[#This Row],[2020 1]]</f>
        <v>0</v>
      </c>
      <c r="AZ392" s="117">
        <f ca="1">VLOOKUP(eurostat_totals[[#This Row],[energy carrier EUCalc]],$AE$11:$BI$24,COLUMN()-COLUMN($AD$29),FALSE)*eurostat_totals[[#This Row],[2020 1]]</f>
        <v>0</v>
      </c>
      <c r="BA392" s="117">
        <f ca="1">VLOOKUP(eurostat_totals[[#This Row],[energy carrier EUCalc]],$AE$11:$BI$24,COLUMN()-COLUMN($AD$29),FALSE)*eurostat_totals[[#This Row],[2020 1]]</f>
        <v>0</v>
      </c>
      <c r="BB392" s="117">
        <f ca="1">VLOOKUP(eurostat_totals[[#This Row],[energy carrier EUCalc]],$AE$11:$BI$24,COLUMN()-COLUMN($AD$29),FALSE)*eurostat_totals[[#This Row],[2020 1]]</f>
        <v>0</v>
      </c>
      <c r="BC392" s="117">
        <f>VLOOKUP(eurostat_totals[[#This Row],[energy carrier EUCalc]],$AE$11:$BI$24,COLUMN()-COLUMN($AD$29),FALSE)*eurostat_totals[[#This Row],[2020 1]]</f>
        <v>0</v>
      </c>
      <c r="BD392" s="117">
        <f ca="1">VLOOKUP(eurostat_totals[[#This Row],[energy carrier EUCalc]],$AE$11:$BI$24,COLUMN()-COLUMN($AD$29),FALSE)*eurostat_totals[[#This Row],[2020 1]]</f>
        <v>0</v>
      </c>
      <c r="BE392" s="117">
        <f ca="1">VLOOKUP(eurostat_totals[[#This Row],[energy carrier EUCalc]],$AE$11:$BI$24,COLUMN()-COLUMN($AD$29),FALSE)*eurostat_totals[[#This Row],[2020 1]]</f>
        <v>0</v>
      </c>
      <c r="BF392" s="117">
        <f ca="1">VLOOKUP(eurostat_totals[[#This Row],[energy carrier EUCalc]],$AE$11:$BI$24,COLUMN()-COLUMN($AD$29),FALSE)*eurostat_totals[[#This Row],[2020 1]]</f>
        <v>0</v>
      </c>
      <c r="BG392" s="117">
        <f ca="1">VLOOKUP(eurostat_totals[[#This Row],[energy carrier EUCalc]],$AE$11:$BI$24,COLUMN()-COLUMN($AD$29),FALSE)*eurostat_totals[[#This Row],[2020 1]]</f>
        <v>0</v>
      </c>
      <c r="BH392" s="117">
        <f ca="1">VLOOKUP(eurostat_totals[[#This Row],[energy carrier EUCalc]],$AE$11:$BI$24,COLUMN()-COLUMN($AD$29),FALSE)*eurostat_totals[[#This Row],[2020 1]]</f>
        <v>0</v>
      </c>
      <c r="BI392" s="117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117" t="str">
        <f t="shared" si="137"/>
        <v>solid-ff-coalPoland</v>
      </c>
      <c r="B393" s="6" t="s">
        <v>39</v>
      </c>
      <c r="C393" t="s">
        <v>6</v>
      </c>
      <c r="D393" s="120">
        <v>129926.82391629455</v>
      </c>
      <c r="E393" s="120">
        <v>166721.19825984014</v>
      </c>
      <c r="F393" s="120">
        <v>170071.99828777945</v>
      </c>
      <c r="G393" s="120">
        <v>182487.44664948268</v>
      </c>
      <c r="H393" s="120">
        <v>153722.00733882815</v>
      </c>
      <c r="I393" s="120">
        <v>151533.4648841992</v>
      </c>
      <c r="J393" s="120">
        <v>160857.5501692112</v>
      </c>
      <c r="K393" s="120">
        <v>138154.41508986146</v>
      </c>
      <c r="L393" s="120">
        <v>105300.22531489552</v>
      </c>
      <c r="M393" s="120">
        <v>109399.65692583473</v>
      </c>
      <c r="N393" s="120">
        <v>80472.672336685617</v>
      </c>
      <c r="O393" s="120">
        <v>90592.023773311099</v>
      </c>
      <c r="P393" s="120">
        <v>99177.874370400154</v>
      </c>
      <c r="Q393" s="120">
        <v>96320.537162345863</v>
      </c>
      <c r="R393" s="120">
        <v>100324.59801751588</v>
      </c>
      <c r="S393" s="120">
        <v>112322.01674566552</v>
      </c>
      <c r="T393" s="120">
        <v>128757.0355391734</v>
      </c>
      <c r="U393" s="120">
        <v>113655.94241479966</v>
      </c>
      <c r="V393" s="120">
        <v>121624.44525534398</v>
      </c>
      <c r="W393" s="120">
        <v>125096.92657130177</v>
      </c>
      <c r="X393" s="120">
        <v>147854.70656835052</v>
      </c>
      <c r="Y393" s="120">
        <v>123499.76909841958</v>
      </c>
      <c r="Z393" s="120">
        <v>131459.69495020315</v>
      </c>
      <c r="AA393" s="120">
        <v>126006.18592161944</v>
      </c>
      <c r="AB393" s="120">
        <v>112672.69452721838</v>
      </c>
      <c r="AC393" s="120">
        <v>110465.8697326293</v>
      </c>
      <c r="AD393" s="120">
        <v>117125.5465707636</v>
      </c>
      <c r="AE393" s="120">
        <v>116562.06274647544</v>
      </c>
      <c r="AF393" s="120">
        <f t="shared" si="134"/>
        <v>113582.5363057299</v>
      </c>
      <c r="AG393" s="120">
        <f t="shared" si="135"/>
        <v>111097.80638255199</v>
      </c>
      <c r="AH393" s="120">
        <f t="shared" si="136"/>
        <v>110782.82875361871</v>
      </c>
      <c r="AI393" s="120">
        <f ca="1">VLOOKUP(eurostat_totals[[#This Row],[energy carrier EUCalc]],$AE$11:$BI$24,COLUMN()-COLUMN($AD$29),FALSE)*eurostat_totals[[#This Row],[2020 1]]</f>
        <v>108936.44827439175</v>
      </c>
      <c r="AJ393" s="120">
        <f ca="1">VLOOKUP(eurostat_totals[[#This Row],[energy carrier EUCalc]],$AE$11:$BI$24,COLUMN()-COLUMN($AD$29),FALSE)*eurostat_totals[[#This Row],[2020 1]]</f>
        <v>107090.06779516475</v>
      </c>
      <c r="AK393" s="120">
        <f ca="1">VLOOKUP(eurostat_totals[[#This Row],[energy carrier EUCalc]],$AE$11:$BI$24,COLUMN()-COLUMN($AD$29),FALSE)*eurostat_totals[[#This Row],[2020 1]]</f>
        <v>105243.68731593777</v>
      </c>
      <c r="AL393" s="120">
        <f ca="1">VLOOKUP(eurostat_totals[[#This Row],[energy carrier EUCalc]],$AE$11:$BI$24,COLUMN()-COLUMN($AD$29),FALSE)*eurostat_totals[[#This Row],[2020 1]]</f>
        <v>103397.30683671081</v>
      </c>
      <c r="AM393" s="120">
        <f ca="1">VLOOKUP(eurostat_totals[[#This Row],[energy carrier EUCalc]],$AE$11:$BI$24,COLUMN()-COLUMN($AD$29),FALSE)*eurostat_totals[[#This Row],[2020 1]]</f>
        <v>101550.92635748383</v>
      </c>
      <c r="AN393" s="120">
        <f ca="1">VLOOKUP(eurostat_totals[[#This Row],[energy carrier EUCalc]],$AE$11:$BI$24,COLUMN()-COLUMN($AD$29),FALSE)*eurostat_totals[[#This Row],[2020 1]]</f>
        <v>99704.545878256846</v>
      </c>
      <c r="AO393" s="120">
        <f>VLOOKUP(eurostat_totals[[#This Row],[energy carrier EUCalc]],$AE$11:$BI$24,COLUMN()-COLUMN($AD$29),FALSE)*eurostat_totals[[#This Row],[2020 1]]</f>
        <v>110782.82875361871</v>
      </c>
      <c r="AP393" s="120">
        <f ca="1">VLOOKUP(eurostat_totals[[#This Row],[energy carrier EUCalc]],$AE$11:$BI$24,COLUMN()-COLUMN($AD$29),FALSE)*eurostat_totals[[#This Row],[2020 1]]</f>
        <v>108936.44827439175</v>
      </c>
      <c r="AQ393" s="120">
        <f ca="1">VLOOKUP(eurostat_totals[[#This Row],[energy carrier EUCalc]],$AE$11:$BI$24,COLUMN()-COLUMN($AD$29),FALSE)*eurostat_totals[[#This Row],[2020 1]]</f>
        <v>107090.06779516475</v>
      </c>
      <c r="AR393" s="117">
        <f ca="1">VLOOKUP(eurostat_totals[[#This Row],[energy carrier EUCalc]],$AE$11:$BI$24,COLUMN()-COLUMN($AD$29),FALSE)*eurostat_totals[[#This Row],[2020 1]]</f>
        <v>105243.68731593777</v>
      </c>
      <c r="AS393" s="117">
        <f ca="1">VLOOKUP(eurostat_totals[[#This Row],[energy carrier EUCalc]],$AE$11:$BI$24,COLUMN()-COLUMN($AD$29),FALSE)*eurostat_totals[[#This Row],[2020 1]]</f>
        <v>103397.30683671081</v>
      </c>
      <c r="AT393" s="117">
        <f ca="1">VLOOKUP(eurostat_totals[[#This Row],[energy carrier EUCalc]],$AE$11:$BI$24,COLUMN()-COLUMN($AD$29),FALSE)*eurostat_totals[[#This Row],[2020 1]]</f>
        <v>101550.92635748383</v>
      </c>
      <c r="AU393" s="117">
        <f ca="1">VLOOKUP(eurostat_totals[[#This Row],[energy carrier EUCalc]],$AE$11:$BI$24,COLUMN()-COLUMN($AD$29),FALSE)*eurostat_totals[[#This Row],[2020 1]]</f>
        <v>55391.414376809356</v>
      </c>
      <c r="AV393" s="117">
        <f>VLOOKUP(eurostat_totals[[#This Row],[energy carrier EUCalc]],$AE$11:$BI$24,COLUMN()-COLUMN($AD$29),FALSE)*eurostat_totals[[#This Row],[2020 1]]</f>
        <v>110782.82875361871</v>
      </c>
      <c r="AW393" s="117">
        <f ca="1">VLOOKUP(eurostat_totals[[#This Row],[energy carrier EUCalc]],$AE$11:$BI$24,COLUMN()-COLUMN($AD$29),FALSE)*eurostat_totals[[#This Row],[2020 1]]</f>
        <v>108936.44827439175</v>
      </c>
      <c r="AX393" s="117">
        <f ca="1">VLOOKUP(eurostat_totals[[#This Row],[energy carrier EUCalc]],$AE$11:$BI$24,COLUMN()-COLUMN($AD$29),FALSE)*eurostat_totals[[#This Row],[2020 1]]</f>
        <v>107090.06779516475</v>
      </c>
      <c r="AY393" s="117">
        <f ca="1">VLOOKUP(eurostat_totals[[#This Row],[energy carrier EUCalc]],$AE$11:$BI$24,COLUMN()-COLUMN($AD$29),FALSE)*eurostat_totals[[#This Row],[2020 1]]</f>
        <v>105243.68731593777</v>
      </c>
      <c r="AZ393" s="117">
        <f ca="1">VLOOKUP(eurostat_totals[[#This Row],[energy carrier EUCalc]],$AE$11:$BI$24,COLUMN()-COLUMN($AD$29),FALSE)*eurostat_totals[[#This Row],[2020 1]]</f>
        <v>103397.30683671081</v>
      </c>
      <c r="BA393" s="117">
        <f ca="1">VLOOKUP(eurostat_totals[[#This Row],[energy carrier EUCalc]],$AE$11:$BI$24,COLUMN()-COLUMN($AD$29),FALSE)*eurostat_totals[[#This Row],[2020 1]]</f>
        <v>101550.92635748383</v>
      </c>
      <c r="BB393" s="117">
        <f ca="1">VLOOKUP(eurostat_totals[[#This Row],[energy carrier EUCalc]],$AE$11:$BI$24,COLUMN()-COLUMN($AD$29),FALSE)*eurostat_totals[[#This Row],[2020 1]]</f>
        <v>38773.990063766549</v>
      </c>
      <c r="BC393" s="117">
        <f>VLOOKUP(eurostat_totals[[#This Row],[energy carrier EUCalc]],$AE$11:$BI$24,COLUMN()-COLUMN($AD$29),FALSE)*eurostat_totals[[#This Row],[2020 1]]</f>
        <v>110782.82875361871</v>
      </c>
      <c r="BD393" s="117">
        <f ca="1">VLOOKUP(eurostat_totals[[#This Row],[energy carrier EUCalc]],$AE$11:$BI$24,COLUMN()-COLUMN($AD$29),FALSE)*eurostat_totals[[#This Row],[2020 1]]</f>
        <v>108936.44827439175</v>
      </c>
      <c r="BE393" s="117">
        <f ca="1">VLOOKUP(eurostat_totals[[#This Row],[energy carrier EUCalc]],$AE$11:$BI$24,COLUMN()-COLUMN($AD$29),FALSE)*eurostat_totals[[#This Row],[2020 1]]</f>
        <v>107090.06779516475</v>
      </c>
      <c r="BF393" s="117">
        <f ca="1">VLOOKUP(eurostat_totals[[#This Row],[energy carrier EUCalc]],$AE$11:$BI$24,COLUMN()-COLUMN($AD$29),FALSE)*eurostat_totals[[#This Row],[2020 1]]</f>
        <v>105243.68731593777</v>
      </c>
      <c r="BG393" s="117">
        <f ca="1">VLOOKUP(eurostat_totals[[#This Row],[energy carrier EUCalc]],$AE$11:$BI$24,COLUMN()-COLUMN($AD$29),FALSE)*eurostat_totals[[#This Row],[2020 1]]</f>
        <v>103397.30683671081</v>
      </c>
      <c r="BH393" s="117">
        <f ca="1">VLOOKUP(eurostat_totals[[#This Row],[energy carrier EUCalc]],$AE$11:$BI$24,COLUMN()-COLUMN($AD$29),FALSE)*eurostat_totals[[#This Row],[2020 1]]</f>
        <v>101550.92635748383</v>
      </c>
      <c r="BI393" s="117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117" t="str">
        <f t="shared" si="137"/>
        <v>solid-ff-coalPortugal</v>
      </c>
      <c r="B394" s="6" t="s">
        <v>39</v>
      </c>
      <c r="C394" t="s">
        <v>21</v>
      </c>
      <c r="D394" s="120">
        <v>0</v>
      </c>
      <c r="E394" s="120">
        <v>0</v>
      </c>
      <c r="F394" s="120">
        <v>0</v>
      </c>
      <c r="G394" s="120">
        <v>0</v>
      </c>
      <c r="H394" s="120">
        <v>0</v>
      </c>
      <c r="I394" s="120">
        <v>0</v>
      </c>
      <c r="J394" s="120">
        <v>0</v>
      </c>
      <c r="K394" s="120">
        <v>0</v>
      </c>
      <c r="L394" s="120">
        <v>0</v>
      </c>
      <c r="M394" s="120">
        <v>0</v>
      </c>
      <c r="N394" s="120">
        <v>0</v>
      </c>
      <c r="O394" s="120">
        <v>0</v>
      </c>
      <c r="P394" s="120">
        <v>0</v>
      </c>
      <c r="Q394" s="120">
        <v>0</v>
      </c>
      <c r="R394" s="120">
        <v>0</v>
      </c>
      <c r="S394" s="120">
        <v>0</v>
      </c>
      <c r="T394" s="120">
        <v>0</v>
      </c>
      <c r="U394" s="120">
        <v>0</v>
      </c>
      <c r="V394" s="120">
        <v>0</v>
      </c>
      <c r="W394" s="120">
        <v>0</v>
      </c>
      <c r="X394" s="120">
        <v>0</v>
      </c>
      <c r="Y394" s="120">
        <v>0</v>
      </c>
      <c r="Z394" s="120">
        <v>0</v>
      </c>
      <c r="AA394" s="120">
        <v>0</v>
      </c>
      <c r="AB394" s="120">
        <v>0</v>
      </c>
      <c r="AC394" s="120">
        <v>0</v>
      </c>
      <c r="AD394" s="120">
        <v>0</v>
      </c>
      <c r="AE394" s="120">
        <v>0</v>
      </c>
      <c r="AF394" s="120">
        <f t="shared" si="134"/>
        <v>0</v>
      </c>
      <c r="AG394" s="120">
        <f t="shared" si="135"/>
        <v>0</v>
      </c>
      <c r="AH394" s="120">
        <f t="shared" si="136"/>
        <v>0</v>
      </c>
      <c r="AI394" s="120">
        <f ca="1">VLOOKUP(eurostat_totals[[#This Row],[energy carrier EUCalc]],$AE$11:$BI$24,COLUMN()-COLUMN($AD$29),FALSE)*eurostat_totals[[#This Row],[2020 1]]</f>
        <v>0</v>
      </c>
      <c r="AJ394" s="120">
        <f ca="1">VLOOKUP(eurostat_totals[[#This Row],[energy carrier EUCalc]],$AE$11:$BI$24,COLUMN()-COLUMN($AD$29),FALSE)*eurostat_totals[[#This Row],[2020 1]]</f>
        <v>0</v>
      </c>
      <c r="AK394" s="120">
        <f ca="1">VLOOKUP(eurostat_totals[[#This Row],[energy carrier EUCalc]],$AE$11:$BI$24,COLUMN()-COLUMN($AD$29),FALSE)*eurostat_totals[[#This Row],[2020 1]]</f>
        <v>0</v>
      </c>
      <c r="AL394" s="120">
        <f ca="1">VLOOKUP(eurostat_totals[[#This Row],[energy carrier EUCalc]],$AE$11:$BI$24,COLUMN()-COLUMN($AD$29),FALSE)*eurostat_totals[[#This Row],[2020 1]]</f>
        <v>0</v>
      </c>
      <c r="AM394" s="120">
        <f ca="1">VLOOKUP(eurostat_totals[[#This Row],[energy carrier EUCalc]],$AE$11:$BI$24,COLUMN()-COLUMN($AD$29),FALSE)*eurostat_totals[[#This Row],[2020 1]]</f>
        <v>0</v>
      </c>
      <c r="AN394" s="120">
        <f ca="1">VLOOKUP(eurostat_totals[[#This Row],[energy carrier EUCalc]],$AE$11:$BI$24,COLUMN()-COLUMN($AD$29),FALSE)*eurostat_totals[[#This Row],[2020 1]]</f>
        <v>0</v>
      </c>
      <c r="AO394" s="120">
        <f>VLOOKUP(eurostat_totals[[#This Row],[energy carrier EUCalc]],$AE$11:$BI$24,COLUMN()-COLUMN($AD$29),FALSE)*eurostat_totals[[#This Row],[2020 1]]</f>
        <v>0</v>
      </c>
      <c r="AP394" s="120">
        <f ca="1">VLOOKUP(eurostat_totals[[#This Row],[energy carrier EUCalc]],$AE$11:$BI$24,COLUMN()-COLUMN($AD$29),FALSE)*eurostat_totals[[#This Row],[2020 1]]</f>
        <v>0</v>
      </c>
      <c r="AQ394" s="120">
        <f ca="1">VLOOKUP(eurostat_totals[[#This Row],[energy carrier EUCalc]],$AE$11:$BI$24,COLUMN()-COLUMN($AD$29),FALSE)*eurostat_totals[[#This Row],[2020 1]]</f>
        <v>0</v>
      </c>
      <c r="AR394" s="117">
        <f ca="1">VLOOKUP(eurostat_totals[[#This Row],[energy carrier EUCalc]],$AE$11:$BI$24,COLUMN()-COLUMN($AD$29),FALSE)*eurostat_totals[[#This Row],[2020 1]]</f>
        <v>0</v>
      </c>
      <c r="AS394" s="117">
        <f ca="1">VLOOKUP(eurostat_totals[[#This Row],[energy carrier EUCalc]],$AE$11:$BI$24,COLUMN()-COLUMN($AD$29),FALSE)*eurostat_totals[[#This Row],[2020 1]]</f>
        <v>0</v>
      </c>
      <c r="AT394" s="117">
        <f ca="1">VLOOKUP(eurostat_totals[[#This Row],[energy carrier EUCalc]],$AE$11:$BI$24,COLUMN()-COLUMN($AD$29),FALSE)*eurostat_totals[[#This Row],[2020 1]]</f>
        <v>0</v>
      </c>
      <c r="AU394" s="117">
        <f ca="1">VLOOKUP(eurostat_totals[[#This Row],[energy carrier EUCalc]],$AE$11:$BI$24,COLUMN()-COLUMN($AD$29),FALSE)*eurostat_totals[[#This Row],[2020 1]]</f>
        <v>0</v>
      </c>
      <c r="AV394" s="117">
        <f>VLOOKUP(eurostat_totals[[#This Row],[energy carrier EUCalc]],$AE$11:$BI$24,COLUMN()-COLUMN($AD$29),FALSE)*eurostat_totals[[#This Row],[2020 1]]</f>
        <v>0</v>
      </c>
      <c r="AW394" s="117">
        <f ca="1">VLOOKUP(eurostat_totals[[#This Row],[energy carrier EUCalc]],$AE$11:$BI$24,COLUMN()-COLUMN($AD$29),FALSE)*eurostat_totals[[#This Row],[2020 1]]</f>
        <v>0</v>
      </c>
      <c r="AX394" s="117">
        <f ca="1">VLOOKUP(eurostat_totals[[#This Row],[energy carrier EUCalc]],$AE$11:$BI$24,COLUMN()-COLUMN($AD$29),FALSE)*eurostat_totals[[#This Row],[2020 1]]</f>
        <v>0</v>
      </c>
      <c r="AY394" s="117">
        <f ca="1">VLOOKUP(eurostat_totals[[#This Row],[energy carrier EUCalc]],$AE$11:$BI$24,COLUMN()-COLUMN($AD$29),FALSE)*eurostat_totals[[#This Row],[2020 1]]</f>
        <v>0</v>
      </c>
      <c r="AZ394" s="117">
        <f ca="1">VLOOKUP(eurostat_totals[[#This Row],[energy carrier EUCalc]],$AE$11:$BI$24,COLUMN()-COLUMN($AD$29),FALSE)*eurostat_totals[[#This Row],[2020 1]]</f>
        <v>0</v>
      </c>
      <c r="BA394" s="117">
        <f ca="1">VLOOKUP(eurostat_totals[[#This Row],[energy carrier EUCalc]],$AE$11:$BI$24,COLUMN()-COLUMN($AD$29),FALSE)*eurostat_totals[[#This Row],[2020 1]]</f>
        <v>0</v>
      </c>
      <c r="BB394" s="117">
        <f ca="1">VLOOKUP(eurostat_totals[[#This Row],[energy carrier EUCalc]],$AE$11:$BI$24,COLUMN()-COLUMN($AD$29),FALSE)*eurostat_totals[[#This Row],[2020 1]]</f>
        <v>0</v>
      </c>
      <c r="BC394" s="117">
        <f>VLOOKUP(eurostat_totals[[#This Row],[energy carrier EUCalc]],$AE$11:$BI$24,COLUMN()-COLUMN($AD$29),FALSE)*eurostat_totals[[#This Row],[2020 1]]</f>
        <v>0</v>
      </c>
      <c r="BD394" s="117">
        <f ca="1">VLOOKUP(eurostat_totals[[#This Row],[energy carrier EUCalc]],$AE$11:$BI$24,COLUMN()-COLUMN($AD$29),FALSE)*eurostat_totals[[#This Row],[2020 1]]</f>
        <v>0</v>
      </c>
      <c r="BE394" s="117">
        <f ca="1">VLOOKUP(eurostat_totals[[#This Row],[energy carrier EUCalc]],$AE$11:$BI$24,COLUMN()-COLUMN($AD$29),FALSE)*eurostat_totals[[#This Row],[2020 1]]</f>
        <v>0</v>
      </c>
      <c r="BF394" s="117">
        <f ca="1">VLOOKUP(eurostat_totals[[#This Row],[energy carrier EUCalc]],$AE$11:$BI$24,COLUMN()-COLUMN($AD$29),FALSE)*eurostat_totals[[#This Row],[2020 1]]</f>
        <v>0</v>
      </c>
      <c r="BG394" s="117">
        <f ca="1">VLOOKUP(eurostat_totals[[#This Row],[energy carrier EUCalc]],$AE$11:$BI$24,COLUMN()-COLUMN($AD$29),FALSE)*eurostat_totals[[#This Row],[2020 1]]</f>
        <v>0</v>
      </c>
      <c r="BH394" s="117">
        <f ca="1">VLOOKUP(eurostat_totals[[#This Row],[energy carrier EUCalc]],$AE$11:$BI$24,COLUMN()-COLUMN($AD$29),FALSE)*eurostat_totals[[#This Row],[2020 1]]</f>
        <v>0</v>
      </c>
      <c r="BI394" s="117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117" t="str">
        <f t="shared" si="137"/>
        <v>solid-ff-coalRomania</v>
      </c>
      <c r="B395" s="6" t="s">
        <v>39</v>
      </c>
      <c r="C395" t="s">
        <v>10</v>
      </c>
      <c r="D395" s="120">
        <v>15944.939339999999</v>
      </c>
      <c r="E395" s="120">
        <v>9732.4957200000008</v>
      </c>
      <c r="F395" s="120">
        <v>7844.1791400000002</v>
      </c>
      <c r="G395" s="120">
        <v>5353.6844199999996</v>
      </c>
      <c r="H395" s="120">
        <v>1552.11654</v>
      </c>
      <c r="I395" s="120">
        <v>1370.1303</v>
      </c>
      <c r="J395" s="120">
        <v>3234.8612400000006</v>
      </c>
      <c r="K395" s="120">
        <v>2743.5402600000002</v>
      </c>
      <c r="L395" s="120">
        <v>392.02403999999996</v>
      </c>
      <c r="M395" s="120">
        <v>1087.4515200000001</v>
      </c>
      <c r="N395" s="120">
        <v>980.71138000000008</v>
      </c>
      <c r="O395" s="120">
        <v>164.86687999999998</v>
      </c>
      <c r="P395" s="120">
        <v>0</v>
      </c>
      <c r="Q395" s="120">
        <v>0</v>
      </c>
      <c r="R395" s="120">
        <v>0</v>
      </c>
      <c r="S395" s="120">
        <v>0</v>
      </c>
      <c r="T395" s="120">
        <v>0</v>
      </c>
      <c r="U395" s="120">
        <v>247.90508</v>
      </c>
      <c r="V395" s="120">
        <v>0</v>
      </c>
      <c r="W395" s="120">
        <v>0</v>
      </c>
      <c r="X395" s="120">
        <v>232.08828</v>
      </c>
      <c r="Y395" s="120">
        <v>450.03448000000003</v>
      </c>
      <c r="Z395" s="120">
        <v>0</v>
      </c>
      <c r="AA395" s="120">
        <v>0</v>
      </c>
      <c r="AB395" s="120">
        <v>0</v>
      </c>
      <c r="AC395" s="120">
        <v>0</v>
      </c>
      <c r="AD395" s="120">
        <v>0</v>
      </c>
      <c r="AE395" s="120">
        <v>0</v>
      </c>
      <c r="AF395" s="120">
        <f t="shared" si="134"/>
        <v>0</v>
      </c>
      <c r="AG395" s="120">
        <f t="shared" si="135"/>
        <v>0</v>
      </c>
      <c r="AH395" s="120">
        <f t="shared" si="136"/>
        <v>0</v>
      </c>
      <c r="AI395" s="120">
        <f ca="1">VLOOKUP(eurostat_totals[[#This Row],[energy carrier EUCalc]],$AE$11:$BI$24,COLUMN()-COLUMN($AD$29),FALSE)*eurostat_totals[[#This Row],[2020 1]]</f>
        <v>0</v>
      </c>
      <c r="AJ395" s="120">
        <f ca="1">VLOOKUP(eurostat_totals[[#This Row],[energy carrier EUCalc]],$AE$11:$BI$24,COLUMN()-COLUMN($AD$29),FALSE)*eurostat_totals[[#This Row],[2020 1]]</f>
        <v>0</v>
      </c>
      <c r="AK395" s="120">
        <f ca="1">VLOOKUP(eurostat_totals[[#This Row],[energy carrier EUCalc]],$AE$11:$BI$24,COLUMN()-COLUMN($AD$29),FALSE)*eurostat_totals[[#This Row],[2020 1]]</f>
        <v>0</v>
      </c>
      <c r="AL395" s="120">
        <f ca="1">VLOOKUP(eurostat_totals[[#This Row],[energy carrier EUCalc]],$AE$11:$BI$24,COLUMN()-COLUMN($AD$29),FALSE)*eurostat_totals[[#This Row],[2020 1]]</f>
        <v>0</v>
      </c>
      <c r="AM395" s="120">
        <f ca="1">VLOOKUP(eurostat_totals[[#This Row],[energy carrier EUCalc]],$AE$11:$BI$24,COLUMN()-COLUMN($AD$29),FALSE)*eurostat_totals[[#This Row],[2020 1]]</f>
        <v>0</v>
      </c>
      <c r="AN395" s="120">
        <f ca="1">VLOOKUP(eurostat_totals[[#This Row],[energy carrier EUCalc]],$AE$11:$BI$24,COLUMN()-COLUMN($AD$29),FALSE)*eurostat_totals[[#This Row],[2020 1]]</f>
        <v>0</v>
      </c>
      <c r="AO395" s="120">
        <f>VLOOKUP(eurostat_totals[[#This Row],[energy carrier EUCalc]],$AE$11:$BI$24,COLUMN()-COLUMN($AD$29),FALSE)*eurostat_totals[[#This Row],[2020 1]]</f>
        <v>0</v>
      </c>
      <c r="AP395" s="120">
        <f ca="1">VLOOKUP(eurostat_totals[[#This Row],[energy carrier EUCalc]],$AE$11:$BI$24,COLUMN()-COLUMN($AD$29),FALSE)*eurostat_totals[[#This Row],[2020 1]]</f>
        <v>0</v>
      </c>
      <c r="AQ395" s="120">
        <f ca="1">VLOOKUP(eurostat_totals[[#This Row],[energy carrier EUCalc]],$AE$11:$BI$24,COLUMN()-COLUMN($AD$29),FALSE)*eurostat_totals[[#This Row],[2020 1]]</f>
        <v>0</v>
      </c>
      <c r="AR395" s="117">
        <f ca="1">VLOOKUP(eurostat_totals[[#This Row],[energy carrier EUCalc]],$AE$11:$BI$24,COLUMN()-COLUMN($AD$29),FALSE)*eurostat_totals[[#This Row],[2020 1]]</f>
        <v>0</v>
      </c>
      <c r="AS395" s="117">
        <f ca="1">VLOOKUP(eurostat_totals[[#This Row],[energy carrier EUCalc]],$AE$11:$BI$24,COLUMN()-COLUMN($AD$29),FALSE)*eurostat_totals[[#This Row],[2020 1]]</f>
        <v>0</v>
      </c>
      <c r="AT395" s="117">
        <f ca="1">VLOOKUP(eurostat_totals[[#This Row],[energy carrier EUCalc]],$AE$11:$BI$24,COLUMN()-COLUMN($AD$29),FALSE)*eurostat_totals[[#This Row],[2020 1]]</f>
        <v>0</v>
      </c>
      <c r="AU395" s="117">
        <f ca="1">VLOOKUP(eurostat_totals[[#This Row],[energy carrier EUCalc]],$AE$11:$BI$24,COLUMN()-COLUMN($AD$29),FALSE)*eurostat_totals[[#This Row],[2020 1]]</f>
        <v>0</v>
      </c>
      <c r="AV395" s="117">
        <f>VLOOKUP(eurostat_totals[[#This Row],[energy carrier EUCalc]],$AE$11:$BI$24,COLUMN()-COLUMN($AD$29),FALSE)*eurostat_totals[[#This Row],[2020 1]]</f>
        <v>0</v>
      </c>
      <c r="AW395" s="117">
        <f ca="1">VLOOKUP(eurostat_totals[[#This Row],[energy carrier EUCalc]],$AE$11:$BI$24,COLUMN()-COLUMN($AD$29),FALSE)*eurostat_totals[[#This Row],[2020 1]]</f>
        <v>0</v>
      </c>
      <c r="AX395" s="117">
        <f ca="1">VLOOKUP(eurostat_totals[[#This Row],[energy carrier EUCalc]],$AE$11:$BI$24,COLUMN()-COLUMN($AD$29),FALSE)*eurostat_totals[[#This Row],[2020 1]]</f>
        <v>0</v>
      </c>
      <c r="AY395" s="117">
        <f ca="1">VLOOKUP(eurostat_totals[[#This Row],[energy carrier EUCalc]],$AE$11:$BI$24,COLUMN()-COLUMN($AD$29),FALSE)*eurostat_totals[[#This Row],[2020 1]]</f>
        <v>0</v>
      </c>
      <c r="AZ395" s="117">
        <f ca="1">VLOOKUP(eurostat_totals[[#This Row],[energy carrier EUCalc]],$AE$11:$BI$24,COLUMN()-COLUMN($AD$29),FALSE)*eurostat_totals[[#This Row],[2020 1]]</f>
        <v>0</v>
      </c>
      <c r="BA395" s="117">
        <f ca="1">VLOOKUP(eurostat_totals[[#This Row],[energy carrier EUCalc]],$AE$11:$BI$24,COLUMN()-COLUMN($AD$29),FALSE)*eurostat_totals[[#This Row],[2020 1]]</f>
        <v>0</v>
      </c>
      <c r="BB395" s="117">
        <f ca="1">VLOOKUP(eurostat_totals[[#This Row],[energy carrier EUCalc]],$AE$11:$BI$24,COLUMN()-COLUMN($AD$29),FALSE)*eurostat_totals[[#This Row],[2020 1]]</f>
        <v>0</v>
      </c>
      <c r="BC395" s="117">
        <f>VLOOKUP(eurostat_totals[[#This Row],[energy carrier EUCalc]],$AE$11:$BI$24,COLUMN()-COLUMN($AD$29),FALSE)*eurostat_totals[[#This Row],[2020 1]]</f>
        <v>0</v>
      </c>
      <c r="BD395" s="117">
        <f ca="1">VLOOKUP(eurostat_totals[[#This Row],[energy carrier EUCalc]],$AE$11:$BI$24,COLUMN()-COLUMN($AD$29),FALSE)*eurostat_totals[[#This Row],[2020 1]]</f>
        <v>0</v>
      </c>
      <c r="BE395" s="117">
        <f ca="1">VLOOKUP(eurostat_totals[[#This Row],[energy carrier EUCalc]],$AE$11:$BI$24,COLUMN()-COLUMN($AD$29),FALSE)*eurostat_totals[[#This Row],[2020 1]]</f>
        <v>0</v>
      </c>
      <c r="BF395" s="117">
        <f ca="1">VLOOKUP(eurostat_totals[[#This Row],[energy carrier EUCalc]],$AE$11:$BI$24,COLUMN()-COLUMN($AD$29),FALSE)*eurostat_totals[[#This Row],[2020 1]]</f>
        <v>0</v>
      </c>
      <c r="BG395" s="117">
        <f ca="1">VLOOKUP(eurostat_totals[[#This Row],[energy carrier EUCalc]],$AE$11:$BI$24,COLUMN()-COLUMN($AD$29),FALSE)*eurostat_totals[[#This Row],[2020 1]]</f>
        <v>0</v>
      </c>
      <c r="BH395" s="117">
        <f ca="1">VLOOKUP(eurostat_totals[[#This Row],[energy carrier EUCalc]],$AE$11:$BI$24,COLUMN()-COLUMN($AD$29),FALSE)*eurostat_totals[[#This Row],[2020 1]]</f>
        <v>0</v>
      </c>
      <c r="BI395" s="117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117" t="str">
        <f t="shared" si="137"/>
        <v>solid-ff-coalSerbia</v>
      </c>
      <c r="B396" s="6" t="s">
        <v>39</v>
      </c>
      <c r="C396" t="s">
        <v>74</v>
      </c>
      <c r="D396" s="120">
        <v>10836.3688</v>
      </c>
      <c r="E396" s="120">
        <v>6896.2411000000011</v>
      </c>
      <c r="F396" s="120">
        <v>12221.187790000002</v>
      </c>
      <c r="G396" s="120">
        <v>12204.021910000001</v>
      </c>
      <c r="H396" s="120">
        <v>10689.505160000001</v>
      </c>
      <c r="I396" s="120">
        <v>5867.2535900000003</v>
      </c>
      <c r="J396" s="120">
        <v>8477.8862100000006</v>
      </c>
      <c r="K396" s="120">
        <v>8568.6583600000013</v>
      </c>
      <c r="L396" s="120">
        <v>11196.642940000002</v>
      </c>
      <c r="M396" s="120">
        <v>10397.720090000001</v>
      </c>
      <c r="N396" s="120">
        <v>10026.944060000002</v>
      </c>
      <c r="O396" s="120">
        <v>9500.3841800000009</v>
      </c>
      <c r="P396" s="120">
        <v>10701.01886</v>
      </c>
      <c r="Q396" s="120">
        <v>11423.427940000001</v>
      </c>
      <c r="R396" s="120">
        <v>11690.638820000002</v>
      </c>
      <c r="S396" s="120">
        <v>10465.371800000003</v>
      </c>
      <c r="T396" s="120">
        <v>4591.9310500000001</v>
      </c>
      <c r="U396" s="120">
        <v>11856.924560000001</v>
      </c>
      <c r="V396" s="120">
        <v>10177.947980000001</v>
      </c>
      <c r="W396" s="120">
        <v>5468.6353400000007</v>
      </c>
      <c r="X396" s="120">
        <v>5388.1208500000002</v>
      </c>
      <c r="Y396" s="120">
        <v>6722.2097800000001</v>
      </c>
      <c r="Z396" s="120">
        <v>5573.0494800000006</v>
      </c>
      <c r="AA396" s="120">
        <v>4760.5776800000003</v>
      </c>
      <c r="AB396" s="120">
        <v>3944.3493900000003</v>
      </c>
      <c r="AC396" s="120">
        <v>3631.3279400000001</v>
      </c>
      <c r="AD396" s="120">
        <v>5015.8561800000007</v>
      </c>
      <c r="AE396" s="120">
        <v>5316.2707100000007</v>
      </c>
      <c r="AF396" s="120">
        <f t="shared" si="134"/>
        <v>5264.9149560000005</v>
      </c>
      <c r="AG396" s="120">
        <f t="shared" si="135"/>
        <v>5365.7824112000008</v>
      </c>
      <c r="AH396" s="120">
        <f t="shared" si="136"/>
        <v>5650.0690154400008</v>
      </c>
      <c r="AI396" s="120">
        <f ca="1">VLOOKUP(eurostat_totals[[#This Row],[energy carrier EUCalc]],$AE$11:$BI$24,COLUMN()-COLUMN($AD$29),FALSE)*eurostat_totals[[#This Row],[2020 1]]</f>
        <v>5555.9011985160014</v>
      </c>
      <c r="AJ396" s="120">
        <f ca="1">VLOOKUP(eurostat_totals[[#This Row],[energy carrier EUCalc]],$AE$11:$BI$24,COLUMN()-COLUMN($AD$29),FALSE)*eurostat_totals[[#This Row],[2020 1]]</f>
        <v>5461.733381592001</v>
      </c>
      <c r="AK396" s="120">
        <f ca="1">VLOOKUP(eurostat_totals[[#This Row],[energy carrier EUCalc]],$AE$11:$BI$24,COLUMN()-COLUMN($AD$29),FALSE)*eurostat_totals[[#This Row],[2020 1]]</f>
        <v>5367.5655646680007</v>
      </c>
      <c r="AL396" s="120">
        <f ca="1">VLOOKUP(eurostat_totals[[#This Row],[energy carrier EUCalc]],$AE$11:$BI$24,COLUMN()-COLUMN($AD$29),FALSE)*eurostat_totals[[#This Row],[2020 1]]</f>
        <v>5273.3977477440012</v>
      </c>
      <c r="AM396" s="120">
        <f ca="1">VLOOKUP(eurostat_totals[[#This Row],[energy carrier EUCalc]],$AE$11:$BI$24,COLUMN()-COLUMN($AD$29),FALSE)*eurostat_totals[[#This Row],[2020 1]]</f>
        <v>5179.2299308200008</v>
      </c>
      <c r="AN396" s="120">
        <f ca="1">VLOOKUP(eurostat_totals[[#This Row],[energy carrier EUCalc]],$AE$11:$BI$24,COLUMN()-COLUMN($AD$29),FALSE)*eurostat_totals[[#This Row],[2020 1]]</f>
        <v>5085.0621138960005</v>
      </c>
      <c r="AO396" s="120">
        <f>VLOOKUP(eurostat_totals[[#This Row],[energy carrier EUCalc]],$AE$11:$BI$24,COLUMN()-COLUMN($AD$29),FALSE)*eurostat_totals[[#This Row],[2020 1]]</f>
        <v>5650.0690154400008</v>
      </c>
      <c r="AP396" s="120">
        <f ca="1">VLOOKUP(eurostat_totals[[#This Row],[energy carrier EUCalc]],$AE$11:$BI$24,COLUMN()-COLUMN($AD$29),FALSE)*eurostat_totals[[#This Row],[2020 1]]</f>
        <v>5555.9011985160014</v>
      </c>
      <c r="AQ396" s="120">
        <f ca="1">VLOOKUP(eurostat_totals[[#This Row],[energy carrier EUCalc]],$AE$11:$BI$24,COLUMN()-COLUMN($AD$29),FALSE)*eurostat_totals[[#This Row],[2020 1]]</f>
        <v>5461.733381592001</v>
      </c>
      <c r="AR396" s="117">
        <f ca="1">VLOOKUP(eurostat_totals[[#This Row],[energy carrier EUCalc]],$AE$11:$BI$24,COLUMN()-COLUMN($AD$29),FALSE)*eurostat_totals[[#This Row],[2020 1]]</f>
        <v>5367.5655646680007</v>
      </c>
      <c r="AS396" s="117">
        <f ca="1">VLOOKUP(eurostat_totals[[#This Row],[energy carrier EUCalc]],$AE$11:$BI$24,COLUMN()-COLUMN($AD$29),FALSE)*eurostat_totals[[#This Row],[2020 1]]</f>
        <v>5273.3977477440012</v>
      </c>
      <c r="AT396" s="117">
        <f ca="1">VLOOKUP(eurostat_totals[[#This Row],[energy carrier EUCalc]],$AE$11:$BI$24,COLUMN()-COLUMN($AD$29),FALSE)*eurostat_totals[[#This Row],[2020 1]]</f>
        <v>5179.2299308200008</v>
      </c>
      <c r="AU396" s="117">
        <f ca="1">VLOOKUP(eurostat_totals[[#This Row],[energy carrier EUCalc]],$AE$11:$BI$24,COLUMN()-COLUMN($AD$29),FALSE)*eurostat_totals[[#This Row],[2020 1]]</f>
        <v>2825.0345077200004</v>
      </c>
      <c r="AV396" s="117">
        <f>VLOOKUP(eurostat_totals[[#This Row],[energy carrier EUCalc]],$AE$11:$BI$24,COLUMN()-COLUMN($AD$29),FALSE)*eurostat_totals[[#This Row],[2020 1]]</f>
        <v>5650.0690154400008</v>
      </c>
      <c r="AW396" s="117">
        <f ca="1">VLOOKUP(eurostat_totals[[#This Row],[energy carrier EUCalc]],$AE$11:$BI$24,COLUMN()-COLUMN($AD$29),FALSE)*eurostat_totals[[#This Row],[2020 1]]</f>
        <v>5555.9011985160014</v>
      </c>
      <c r="AX396" s="117">
        <f ca="1">VLOOKUP(eurostat_totals[[#This Row],[energy carrier EUCalc]],$AE$11:$BI$24,COLUMN()-COLUMN($AD$29),FALSE)*eurostat_totals[[#This Row],[2020 1]]</f>
        <v>5461.733381592001</v>
      </c>
      <c r="AY396" s="117">
        <f ca="1">VLOOKUP(eurostat_totals[[#This Row],[energy carrier EUCalc]],$AE$11:$BI$24,COLUMN()-COLUMN($AD$29),FALSE)*eurostat_totals[[#This Row],[2020 1]]</f>
        <v>5367.5655646680007</v>
      </c>
      <c r="AZ396" s="117">
        <f ca="1">VLOOKUP(eurostat_totals[[#This Row],[energy carrier EUCalc]],$AE$11:$BI$24,COLUMN()-COLUMN($AD$29),FALSE)*eurostat_totals[[#This Row],[2020 1]]</f>
        <v>5273.3977477440012</v>
      </c>
      <c r="BA396" s="117">
        <f ca="1">VLOOKUP(eurostat_totals[[#This Row],[energy carrier EUCalc]],$AE$11:$BI$24,COLUMN()-COLUMN($AD$29),FALSE)*eurostat_totals[[#This Row],[2020 1]]</f>
        <v>5179.2299308200008</v>
      </c>
      <c r="BB396" s="117">
        <f ca="1">VLOOKUP(eurostat_totals[[#This Row],[energy carrier EUCalc]],$AE$11:$BI$24,COLUMN()-COLUMN($AD$29),FALSE)*eurostat_totals[[#This Row],[2020 1]]</f>
        <v>1977.5241554040001</v>
      </c>
      <c r="BC396" s="117">
        <f>VLOOKUP(eurostat_totals[[#This Row],[energy carrier EUCalc]],$AE$11:$BI$24,COLUMN()-COLUMN($AD$29),FALSE)*eurostat_totals[[#This Row],[2020 1]]</f>
        <v>5650.0690154400008</v>
      </c>
      <c r="BD396" s="117">
        <f ca="1">VLOOKUP(eurostat_totals[[#This Row],[energy carrier EUCalc]],$AE$11:$BI$24,COLUMN()-COLUMN($AD$29),FALSE)*eurostat_totals[[#This Row],[2020 1]]</f>
        <v>5555.9011985160014</v>
      </c>
      <c r="BE396" s="117">
        <f ca="1">VLOOKUP(eurostat_totals[[#This Row],[energy carrier EUCalc]],$AE$11:$BI$24,COLUMN()-COLUMN($AD$29),FALSE)*eurostat_totals[[#This Row],[2020 1]]</f>
        <v>5461.733381592001</v>
      </c>
      <c r="BF396" s="117">
        <f ca="1">VLOOKUP(eurostat_totals[[#This Row],[energy carrier EUCalc]],$AE$11:$BI$24,COLUMN()-COLUMN($AD$29),FALSE)*eurostat_totals[[#This Row],[2020 1]]</f>
        <v>5367.5655646680007</v>
      </c>
      <c r="BG396" s="117">
        <f ca="1">VLOOKUP(eurostat_totals[[#This Row],[energy carrier EUCalc]],$AE$11:$BI$24,COLUMN()-COLUMN($AD$29),FALSE)*eurostat_totals[[#This Row],[2020 1]]</f>
        <v>5273.3977477440012</v>
      </c>
      <c r="BH396" s="117">
        <f ca="1">VLOOKUP(eurostat_totals[[#This Row],[energy carrier EUCalc]],$AE$11:$BI$24,COLUMN()-COLUMN($AD$29),FALSE)*eurostat_totals[[#This Row],[2020 1]]</f>
        <v>5179.2299308200008</v>
      </c>
      <c r="BI396" s="117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117" t="str">
        <f t="shared" si="137"/>
        <v>solid-ff-coalSlovakia</v>
      </c>
      <c r="B397" s="6" t="s">
        <v>39</v>
      </c>
      <c r="C397" t="s">
        <v>20</v>
      </c>
      <c r="D397" s="120">
        <v>10147.709980000001</v>
      </c>
      <c r="E397" s="120">
        <v>6939.1558000000005</v>
      </c>
      <c r="F397" s="120">
        <v>5480.23045</v>
      </c>
      <c r="G397" s="120">
        <v>3750.9773800000003</v>
      </c>
      <c r="H397" s="120">
        <v>2806.1561800000004</v>
      </c>
      <c r="I397" s="120">
        <v>2580.6272199999999</v>
      </c>
      <c r="J397" s="120">
        <v>2742.8308299999999</v>
      </c>
      <c r="K397" s="120">
        <v>2474.53836</v>
      </c>
      <c r="L397" s="120">
        <v>1998.91788</v>
      </c>
      <c r="M397" s="120">
        <v>1850.85635</v>
      </c>
      <c r="N397" s="120">
        <v>1361.0007500000002</v>
      </c>
      <c r="O397" s="120">
        <v>1772.4468900000002</v>
      </c>
      <c r="P397" s="120">
        <v>2989.3286799999996</v>
      </c>
      <c r="Q397" s="120">
        <v>1912.0185200000003</v>
      </c>
      <c r="R397" s="120">
        <v>2425.35509</v>
      </c>
      <c r="S397" s="120">
        <v>1169.5360600000004</v>
      </c>
      <c r="T397" s="120">
        <v>1103.1985400000001</v>
      </c>
      <c r="U397" s="120">
        <v>974.18695000000014</v>
      </c>
      <c r="V397" s="120">
        <v>1462.0073</v>
      </c>
      <c r="W397" s="120">
        <v>1075.12372</v>
      </c>
      <c r="X397" s="120">
        <v>1224.7669299999998</v>
      </c>
      <c r="Y397" s="120">
        <v>1111.64192</v>
      </c>
      <c r="Z397" s="120">
        <v>1037.14014</v>
      </c>
      <c r="AA397" s="120">
        <v>615.68056999999999</v>
      </c>
      <c r="AB397" s="120">
        <v>456.02393000000006</v>
      </c>
      <c r="AC397" s="120">
        <v>415.83065000000005</v>
      </c>
      <c r="AD397" s="120">
        <v>688.36806999999999</v>
      </c>
      <c r="AE397" s="120">
        <v>804.67970000000003</v>
      </c>
      <c r="AF397" s="120">
        <f t="shared" si="134"/>
        <v>758.18761200000006</v>
      </c>
      <c r="AG397" s="120">
        <f t="shared" si="135"/>
        <v>786.68902040000012</v>
      </c>
      <c r="AH397" s="120">
        <f t="shared" si="136"/>
        <v>852.82203848000017</v>
      </c>
      <c r="AI397" s="120">
        <f ca="1">VLOOKUP(eurostat_totals[[#This Row],[energy carrier EUCalc]],$AE$11:$BI$24,COLUMN()-COLUMN($AD$29),FALSE)*eurostat_totals[[#This Row],[2020 1]]</f>
        <v>838.6083378386669</v>
      </c>
      <c r="AJ397" s="120">
        <f ca="1">VLOOKUP(eurostat_totals[[#This Row],[energy carrier EUCalc]],$AE$11:$BI$24,COLUMN()-COLUMN($AD$29),FALSE)*eurostat_totals[[#This Row],[2020 1]]</f>
        <v>824.39463719733351</v>
      </c>
      <c r="AK397" s="120">
        <f ca="1">VLOOKUP(eurostat_totals[[#This Row],[energy carrier EUCalc]],$AE$11:$BI$24,COLUMN()-COLUMN($AD$29),FALSE)*eurostat_totals[[#This Row],[2020 1]]</f>
        <v>810.18093655600012</v>
      </c>
      <c r="AL397" s="120">
        <f ca="1">VLOOKUP(eurostat_totals[[#This Row],[energy carrier EUCalc]],$AE$11:$BI$24,COLUMN()-COLUMN($AD$29),FALSE)*eurostat_totals[[#This Row],[2020 1]]</f>
        <v>795.96723591466684</v>
      </c>
      <c r="AM397" s="120">
        <f ca="1">VLOOKUP(eurostat_totals[[#This Row],[energy carrier EUCalc]],$AE$11:$BI$24,COLUMN()-COLUMN($AD$29),FALSE)*eurostat_totals[[#This Row],[2020 1]]</f>
        <v>781.75353527333357</v>
      </c>
      <c r="AN397" s="120">
        <f ca="1">VLOOKUP(eurostat_totals[[#This Row],[energy carrier EUCalc]],$AE$11:$BI$24,COLUMN()-COLUMN($AD$29),FALSE)*eurostat_totals[[#This Row],[2020 1]]</f>
        <v>767.53983463200018</v>
      </c>
      <c r="AO397" s="120">
        <f>VLOOKUP(eurostat_totals[[#This Row],[energy carrier EUCalc]],$AE$11:$BI$24,COLUMN()-COLUMN($AD$29),FALSE)*eurostat_totals[[#This Row],[2020 1]]</f>
        <v>852.82203848000017</v>
      </c>
      <c r="AP397" s="120">
        <f ca="1">VLOOKUP(eurostat_totals[[#This Row],[energy carrier EUCalc]],$AE$11:$BI$24,COLUMN()-COLUMN($AD$29),FALSE)*eurostat_totals[[#This Row],[2020 1]]</f>
        <v>838.6083378386669</v>
      </c>
      <c r="AQ397" s="120">
        <f ca="1">VLOOKUP(eurostat_totals[[#This Row],[energy carrier EUCalc]],$AE$11:$BI$24,COLUMN()-COLUMN($AD$29),FALSE)*eurostat_totals[[#This Row],[2020 1]]</f>
        <v>824.39463719733351</v>
      </c>
      <c r="AR397" s="117">
        <f ca="1">VLOOKUP(eurostat_totals[[#This Row],[energy carrier EUCalc]],$AE$11:$BI$24,COLUMN()-COLUMN($AD$29),FALSE)*eurostat_totals[[#This Row],[2020 1]]</f>
        <v>810.18093655600012</v>
      </c>
      <c r="AS397" s="117">
        <f ca="1">VLOOKUP(eurostat_totals[[#This Row],[energy carrier EUCalc]],$AE$11:$BI$24,COLUMN()-COLUMN($AD$29),FALSE)*eurostat_totals[[#This Row],[2020 1]]</f>
        <v>795.96723591466684</v>
      </c>
      <c r="AT397" s="117">
        <f ca="1">VLOOKUP(eurostat_totals[[#This Row],[energy carrier EUCalc]],$AE$11:$BI$24,COLUMN()-COLUMN($AD$29),FALSE)*eurostat_totals[[#This Row],[2020 1]]</f>
        <v>781.75353527333357</v>
      </c>
      <c r="AU397" s="117">
        <f ca="1">VLOOKUP(eurostat_totals[[#This Row],[energy carrier EUCalc]],$AE$11:$BI$24,COLUMN()-COLUMN($AD$29),FALSE)*eurostat_totals[[#This Row],[2020 1]]</f>
        <v>426.41101924000009</v>
      </c>
      <c r="AV397" s="117">
        <f>VLOOKUP(eurostat_totals[[#This Row],[energy carrier EUCalc]],$AE$11:$BI$24,COLUMN()-COLUMN($AD$29),FALSE)*eurostat_totals[[#This Row],[2020 1]]</f>
        <v>852.82203848000017</v>
      </c>
      <c r="AW397" s="117">
        <f ca="1">VLOOKUP(eurostat_totals[[#This Row],[energy carrier EUCalc]],$AE$11:$BI$24,COLUMN()-COLUMN($AD$29),FALSE)*eurostat_totals[[#This Row],[2020 1]]</f>
        <v>838.6083378386669</v>
      </c>
      <c r="AX397" s="117">
        <f ca="1">VLOOKUP(eurostat_totals[[#This Row],[energy carrier EUCalc]],$AE$11:$BI$24,COLUMN()-COLUMN($AD$29),FALSE)*eurostat_totals[[#This Row],[2020 1]]</f>
        <v>824.39463719733351</v>
      </c>
      <c r="AY397" s="117">
        <f ca="1">VLOOKUP(eurostat_totals[[#This Row],[energy carrier EUCalc]],$AE$11:$BI$24,COLUMN()-COLUMN($AD$29),FALSE)*eurostat_totals[[#This Row],[2020 1]]</f>
        <v>810.18093655600012</v>
      </c>
      <c r="AZ397" s="117">
        <f ca="1">VLOOKUP(eurostat_totals[[#This Row],[energy carrier EUCalc]],$AE$11:$BI$24,COLUMN()-COLUMN($AD$29),FALSE)*eurostat_totals[[#This Row],[2020 1]]</f>
        <v>795.96723591466684</v>
      </c>
      <c r="BA397" s="117">
        <f ca="1">VLOOKUP(eurostat_totals[[#This Row],[energy carrier EUCalc]],$AE$11:$BI$24,COLUMN()-COLUMN($AD$29),FALSE)*eurostat_totals[[#This Row],[2020 1]]</f>
        <v>781.75353527333357</v>
      </c>
      <c r="BB397" s="117">
        <f ca="1">VLOOKUP(eurostat_totals[[#This Row],[energy carrier EUCalc]],$AE$11:$BI$24,COLUMN()-COLUMN($AD$29),FALSE)*eurostat_totals[[#This Row],[2020 1]]</f>
        <v>298.48771346800004</v>
      </c>
      <c r="BC397" s="117">
        <f>VLOOKUP(eurostat_totals[[#This Row],[energy carrier EUCalc]],$AE$11:$BI$24,COLUMN()-COLUMN($AD$29),FALSE)*eurostat_totals[[#This Row],[2020 1]]</f>
        <v>852.82203848000017</v>
      </c>
      <c r="BD397" s="117">
        <f ca="1">VLOOKUP(eurostat_totals[[#This Row],[energy carrier EUCalc]],$AE$11:$BI$24,COLUMN()-COLUMN($AD$29),FALSE)*eurostat_totals[[#This Row],[2020 1]]</f>
        <v>838.6083378386669</v>
      </c>
      <c r="BE397" s="117">
        <f ca="1">VLOOKUP(eurostat_totals[[#This Row],[energy carrier EUCalc]],$AE$11:$BI$24,COLUMN()-COLUMN($AD$29),FALSE)*eurostat_totals[[#This Row],[2020 1]]</f>
        <v>824.39463719733351</v>
      </c>
      <c r="BF397" s="117">
        <f ca="1">VLOOKUP(eurostat_totals[[#This Row],[energy carrier EUCalc]],$AE$11:$BI$24,COLUMN()-COLUMN($AD$29),FALSE)*eurostat_totals[[#This Row],[2020 1]]</f>
        <v>810.18093655600012</v>
      </c>
      <c r="BG397" s="117">
        <f ca="1">VLOOKUP(eurostat_totals[[#This Row],[energy carrier EUCalc]],$AE$11:$BI$24,COLUMN()-COLUMN($AD$29),FALSE)*eurostat_totals[[#This Row],[2020 1]]</f>
        <v>795.96723591466684</v>
      </c>
      <c r="BH397" s="117">
        <f ca="1">VLOOKUP(eurostat_totals[[#This Row],[energy carrier EUCalc]],$AE$11:$BI$24,COLUMN()-COLUMN($AD$29),FALSE)*eurostat_totals[[#This Row],[2020 1]]</f>
        <v>781.75353527333357</v>
      </c>
      <c r="BI397" s="117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117" t="str">
        <f t="shared" si="137"/>
        <v>solid-ff-coalSlovenia</v>
      </c>
      <c r="B398" s="6" t="s">
        <v>39</v>
      </c>
      <c r="C398" t="s">
        <v>26</v>
      </c>
      <c r="D398" s="120">
        <v>0</v>
      </c>
      <c r="E398" s="120">
        <v>0</v>
      </c>
      <c r="F398" s="120">
        <v>0</v>
      </c>
      <c r="G398" s="120">
        <v>0</v>
      </c>
      <c r="H398" s="120">
        <v>0</v>
      </c>
      <c r="I398" s="120">
        <v>0</v>
      </c>
      <c r="J398" s="120">
        <v>0</v>
      </c>
      <c r="K398" s="120">
        <v>0</v>
      </c>
      <c r="L398" s="120">
        <v>0</v>
      </c>
      <c r="M398" s="120">
        <v>0</v>
      </c>
      <c r="N398" s="120">
        <v>0</v>
      </c>
      <c r="O398" s="120">
        <v>0</v>
      </c>
      <c r="P398" s="120">
        <v>0</v>
      </c>
      <c r="Q398" s="120">
        <v>0</v>
      </c>
      <c r="R398" s="120">
        <v>0</v>
      </c>
      <c r="S398" s="120">
        <v>0</v>
      </c>
      <c r="T398" s="120">
        <v>0</v>
      </c>
      <c r="U398" s="120">
        <v>0</v>
      </c>
      <c r="V398" s="120">
        <v>0</v>
      </c>
      <c r="W398" s="120">
        <v>0</v>
      </c>
      <c r="X398" s="120">
        <v>0</v>
      </c>
      <c r="Y398" s="120">
        <v>0</v>
      </c>
      <c r="Z398" s="120">
        <v>0</v>
      </c>
      <c r="AA398" s="120">
        <v>0</v>
      </c>
      <c r="AB398" s="120">
        <v>0</v>
      </c>
      <c r="AC398" s="120">
        <v>0</v>
      </c>
      <c r="AD398" s="120">
        <v>0</v>
      </c>
      <c r="AE398" s="120">
        <v>0</v>
      </c>
      <c r="AF398" s="120">
        <f t="shared" si="134"/>
        <v>0</v>
      </c>
      <c r="AG398" s="120">
        <f t="shared" si="135"/>
        <v>0</v>
      </c>
      <c r="AH398" s="120">
        <f t="shared" si="136"/>
        <v>0</v>
      </c>
      <c r="AI398" s="120">
        <f ca="1">VLOOKUP(eurostat_totals[[#This Row],[energy carrier EUCalc]],$AE$11:$BI$24,COLUMN()-COLUMN($AD$29),FALSE)*eurostat_totals[[#This Row],[2020 1]]</f>
        <v>0</v>
      </c>
      <c r="AJ398" s="120">
        <f ca="1">VLOOKUP(eurostat_totals[[#This Row],[energy carrier EUCalc]],$AE$11:$BI$24,COLUMN()-COLUMN($AD$29),FALSE)*eurostat_totals[[#This Row],[2020 1]]</f>
        <v>0</v>
      </c>
      <c r="AK398" s="120">
        <f ca="1">VLOOKUP(eurostat_totals[[#This Row],[energy carrier EUCalc]],$AE$11:$BI$24,COLUMN()-COLUMN($AD$29),FALSE)*eurostat_totals[[#This Row],[2020 1]]</f>
        <v>0</v>
      </c>
      <c r="AL398" s="120">
        <f ca="1">VLOOKUP(eurostat_totals[[#This Row],[energy carrier EUCalc]],$AE$11:$BI$24,COLUMN()-COLUMN($AD$29),FALSE)*eurostat_totals[[#This Row],[2020 1]]</f>
        <v>0</v>
      </c>
      <c r="AM398" s="120">
        <f ca="1">VLOOKUP(eurostat_totals[[#This Row],[energy carrier EUCalc]],$AE$11:$BI$24,COLUMN()-COLUMN($AD$29),FALSE)*eurostat_totals[[#This Row],[2020 1]]</f>
        <v>0</v>
      </c>
      <c r="AN398" s="120">
        <f ca="1">VLOOKUP(eurostat_totals[[#This Row],[energy carrier EUCalc]],$AE$11:$BI$24,COLUMN()-COLUMN($AD$29),FALSE)*eurostat_totals[[#This Row],[2020 1]]</f>
        <v>0</v>
      </c>
      <c r="AO398" s="120">
        <f>VLOOKUP(eurostat_totals[[#This Row],[energy carrier EUCalc]],$AE$11:$BI$24,COLUMN()-COLUMN($AD$29),FALSE)*eurostat_totals[[#This Row],[2020 1]]</f>
        <v>0</v>
      </c>
      <c r="AP398" s="120">
        <f ca="1">VLOOKUP(eurostat_totals[[#This Row],[energy carrier EUCalc]],$AE$11:$BI$24,COLUMN()-COLUMN($AD$29),FALSE)*eurostat_totals[[#This Row],[2020 1]]</f>
        <v>0</v>
      </c>
      <c r="AQ398" s="120">
        <f ca="1">VLOOKUP(eurostat_totals[[#This Row],[energy carrier EUCalc]],$AE$11:$BI$24,COLUMN()-COLUMN($AD$29),FALSE)*eurostat_totals[[#This Row],[2020 1]]</f>
        <v>0</v>
      </c>
      <c r="AR398" s="117">
        <f ca="1">VLOOKUP(eurostat_totals[[#This Row],[energy carrier EUCalc]],$AE$11:$BI$24,COLUMN()-COLUMN($AD$29),FALSE)*eurostat_totals[[#This Row],[2020 1]]</f>
        <v>0</v>
      </c>
      <c r="AS398" s="117">
        <f ca="1">VLOOKUP(eurostat_totals[[#This Row],[energy carrier EUCalc]],$AE$11:$BI$24,COLUMN()-COLUMN($AD$29),FALSE)*eurostat_totals[[#This Row],[2020 1]]</f>
        <v>0</v>
      </c>
      <c r="AT398" s="117">
        <f ca="1">VLOOKUP(eurostat_totals[[#This Row],[energy carrier EUCalc]],$AE$11:$BI$24,COLUMN()-COLUMN($AD$29),FALSE)*eurostat_totals[[#This Row],[2020 1]]</f>
        <v>0</v>
      </c>
      <c r="AU398" s="117">
        <f ca="1">VLOOKUP(eurostat_totals[[#This Row],[energy carrier EUCalc]],$AE$11:$BI$24,COLUMN()-COLUMN($AD$29),FALSE)*eurostat_totals[[#This Row],[2020 1]]</f>
        <v>0</v>
      </c>
      <c r="AV398" s="117">
        <f>VLOOKUP(eurostat_totals[[#This Row],[energy carrier EUCalc]],$AE$11:$BI$24,COLUMN()-COLUMN($AD$29),FALSE)*eurostat_totals[[#This Row],[2020 1]]</f>
        <v>0</v>
      </c>
      <c r="AW398" s="117">
        <f ca="1">VLOOKUP(eurostat_totals[[#This Row],[energy carrier EUCalc]],$AE$11:$BI$24,COLUMN()-COLUMN($AD$29),FALSE)*eurostat_totals[[#This Row],[2020 1]]</f>
        <v>0</v>
      </c>
      <c r="AX398" s="117">
        <f ca="1">VLOOKUP(eurostat_totals[[#This Row],[energy carrier EUCalc]],$AE$11:$BI$24,COLUMN()-COLUMN($AD$29),FALSE)*eurostat_totals[[#This Row],[2020 1]]</f>
        <v>0</v>
      </c>
      <c r="AY398" s="117">
        <f ca="1">VLOOKUP(eurostat_totals[[#This Row],[energy carrier EUCalc]],$AE$11:$BI$24,COLUMN()-COLUMN($AD$29),FALSE)*eurostat_totals[[#This Row],[2020 1]]</f>
        <v>0</v>
      </c>
      <c r="AZ398" s="117">
        <f ca="1">VLOOKUP(eurostat_totals[[#This Row],[energy carrier EUCalc]],$AE$11:$BI$24,COLUMN()-COLUMN($AD$29),FALSE)*eurostat_totals[[#This Row],[2020 1]]</f>
        <v>0</v>
      </c>
      <c r="BA398" s="117">
        <f ca="1">VLOOKUP(eurostat_totals[[#This Row],[energy carrier EUCalc]],$AE$11:$BI$24,COLUMN()-COLUMN($AD$29),FALSE)*eurostat_totals[[#This Row],[2020 1]]</f>
        <v>0</v>
      </c>
      <c r="BB398" s="117">
        <f ca="1">VLOOKUP(eurostat_totals[[#This Row],[energy carrier EUCalc]],$AE$11:$BI$24,COLUMN()-COLUMN($AD$29),FALSE)*eurostat_totals[[#This Row],[2020 1]]</f>
        <v>0</v>
      </c>
      <c r="BC398" s="117">
        <f>VLOOKUP(eurostat_totals[[#This Row],[energy carrier EUCalc]],$AE$11:$BI$24,COLUMN()-COLUMN($AD$29),FALSE)*eurostat_totals[[#This Row],[2020 1]]</f>
        <v>0</v>
      </c>
      <c r="BD398" s="117">
        <f ca="1">VLOOKUP(eurostat_totals[[#This Row],[energy carrier EUCalc]],$AE$11:$BI$24,COLUMN()-COLUMN($AD$29),FALSE)*eurostat_totals[[#This Row],[2020 1]]</f>
        <v>0</v>
      </c>
      <c r="BE398" s="117">
        <f ca="1">VLOOKUP(eurostat_totals[[#This Row],[energy carrier EUCalc]],$AE$11:$BI$24,COLUMN()-COLUMN($AD$29),FALSE)*eurostat_totals[[#This Row],[2020 1]]</f>
        <v>0</v>
      </c>
      <c r="BF398" s="117">
        <f ca="1">VLOOKUP(eurostat_totals[[#This Row],[energy carrier EUCalc]],$AE$11:$BI$24,COLUMN()-COLUMN($AD$29),FALSE)*eurostat_totals[[#This Row],[2020 1]]</f>
        <v>0</v>
      </c>
      <c r="BG398" s="117">
        <f ca="1">VLOOKUP(eurostat_totals[[#This Row],[energy carrier EUCalc]],$AE$11:$BI$24,COLUMN()-COLUMN($AD$29),FALSE)*eurostat_totals[[#This Row],[2020 1]]</f>
        <v>0</v>
      </c>
      <c r="BH398" s="117">
        <f ca="1">VLOOKUP(eurostat_totals[[#This Row],[energy carrier EUCalc]],$AE$11:$BI$24,COLUMN()-COLUMN($AD$29),FALSE)*eurostat_totals[[#This Row],[2020 1]]</f>
        <v>0</v>
      </c>
      <c r="BI398" s="117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117" t="str">
        <f t="shared" si="137"/>
        <v>solid-ff-coalSpain</v>
      </c>
      <c r="B399" s="6" t="s">
        <v>39</v>
      </c>
      <c r="C399" t="s">
        <v>7</v>
      </c>
      <c r="D399" s="120">
        <v>5504.2948461651195</v>
      </c>
      <c r="E399" s="120">
        <v>6923.2660360699874</v>
      </c>
      <c r="F399" s="120">
        <v>8307.7306188324328</v>
      </c>
      <c r="G399" s="120">
        <v>6366.5224937813737</v>
      </c>
      <c r="H399" s="120">
        <v>5932.0250973371349</v>
      </c>
      <c r="I399" s="120">
        <v>4269.5047380012847</v>
      </c>
      <c r="J399" s="120">
        <v>4185.3140614033018</v>
      </c>
      <c r="K399" s="120">
        <v>4312.4702767339886</v>
      </c>
      <c r="L399" s="120">
        <v>3783.0967257403649</v>
      </c>
      <c r="M399" s="120">
        <v>2890.5919367768297</v>
      </c>
      <c r="N399" s="120">
        <v>2907.6848123351219</v>
      </c>
      <c r="O399" s="120">
        <v>3471.8740678321046</v>
      </c>
      <c r="P399" s="120">
        <v>3516.6904467316599</v>
      </c>
      <c r="Q399" s="120">
        <v>3162.7705699832172</v>
      </c>
      <c r="R399" s="120">
        <v>3822.49060940039</v>
      </c>
      <c r="S399" s="120">
        <v>3972.1630880671219</v>
      </c>
      <c r="T399" s="120">
        <v>3724.8047985014573</v>
      </c>
      <c r="U399" s="120">
        <v>3376.4180942999619</v>
      </c>
      <c r="V399" s="120">
        <v>3403.5842938876517</v>
      </c>
      <c r="W399" s="120">
        <v>3366.1788956307287</v>
      </c>
      <c r="X399" s="120">
        <v>3076.1790822757252</v>
      </c>
      <c r="Y399" s="120">
        <v>2055.2901383717012</v>
      </c>
      <c r="Z399" s="120">
        <v>1810.5867999593331</v>
      </c>
      <c r="AA399" s="120">
        <v>1513.5391457189673</v>
      </c>
      <c r="AB399" s="120">
        <v>1440.8749303592515</v>
      </c>
      <c r="AC399" s="120">
        <v>1389.3988441584761</v>
      </c>
      <c r="AD399" s="120">
        <v>1240.0103943615568</v>
      </c>
      <c r="AE399" s="120">
        <v>1244.072505489893</v>
      </c>
      <c r="AF399" s="120">
        <f t="shared" si="134"/>
        <v>1130.769646596005</v>
      </c>
      <c r="AG399" s="120">
        <f t="shared" si="135"/>
        <v>1054.2157467714126</v>
      </c>
      <c r="AH399" s="120">
        <f t="shared" si="136"/>
        <v>976.88391005384483</v>
      </c>
      <c r="AI399" s="120">
        <f ca="1">VLOOKUP(eurostat_totals[[#This Row],[energy carrier EUCalc]],$AE$11:$BI$24,COLUMN()-COLUMN($AD$29),FALSE)*eurostat_totals[[#This Row],[2020 1]]</f>
        <v>960.60251155294748</v>
      </c>
      <c r="AJ399" s="120">
        <f ca="1">VLOOKUP(eurostat_totals[[#This Row],[energy carrier EUCalc]],$AE$11:$BI$24,COLUMN()-COLUMN($AD$29),FALSE)*eurostat_totals[[#This Row],[2020 1]]</f>
        <v>944.32111305205001</v>
      </c>
      <c r="AK399" s="120">
        <f ca="1">VLOOKUP(eurostat_totals[[#This Row],[energy carrier EUCalc]],$AE$11:$BI$24,COLUMN()-COLUMN($AD$29),FALSE)*eurostat_totals[[#This Row],[2020 1]]</f>
        <v>928.03971455115254</v>
      </c>
      <c r="AL399" s="120">
        <f ca="1">VLOOKUP(eurostat_totals[[#This Row],[energy carrier EUCalc]],$AE$11:$BI$24,COLUMN()-COLUMN($AD$29),FALSE)*eurostat_totals[[#This Row],[2020 1]]</f>
        <v>911.75831605025519</v>
      </c>
      <c r="AM399" s="120">
        <f ca="1">VLOOKUP(eurostat_totals[[#This Row],[energy carrier EUCalc]],$AE$11:$BI$24,COLUMN()-COLUMN($AD$29),FALSE)*eurostat_totals[[#This Row],[2020 1]]</f>
        <v>895.47691754935784</v>
      </c>
      <c r="AN399" s="120">
        <f ca="1">VLOOKUP(eurostat_totals[[#This Row],[energy carrier EUCalc]],$AE$11:$BI$24,COLUMN()-COLUMN($AD$29),FALSE)*eurostat_totals[[#This Row],[2020 1]]</f>
        <v>879.19551904846037</v>
      </c>
      <c r="AO399" s="120">
        <f>VLOOKUP(eurostat_totals[[#This Row],[energy carrier EUCalc]],$AE$11:$BI$24,COLUMN()-COLUMN($AD$29),FALSE)*eurostat_totals[[#This Row],[2020 1]]</f>
        <v>976.88391005384483</v>
      </c>
      <c r="AP399" s="120">
        <f ca="1">VLOOKUP(eurostat_totals[[#This Row],[energy carrier EUCalc]],$AE$11:$BI$24,COLUMN()-COLUMN($AD$29),FALSE)*eurostat_totals[[#This Row],[2020 1]]</f>
        <v>960.60251155294748</v>
      </c>
      <c r="AQ399" s="120">
        <f ca="1">VLOOKUP(eurostat_totals[[#This Row],[energy carrier EUCalc]],$AE$11:$BI$24,COLUMN()-COLUMN($AD$29),FALSE)*eurostat_totals[[#This Row],[2020 1]]</f>
        <v>944.32111305205001</v>
      </c>
      <c r="AR399" s="117">
        <f ca="1">VLOOKUP(eurostat_totals[[#This Row],[energy carrier EUCalc]],$AE$11:$BI$24,COLUMN()-COLUMN($AD$29),FALSE)*eurostat_totals[[#This Row],[2020 1]]</f>
        <v>928.03971455115254</v>
      </c>
      <c r="AS399" s="117">
        <f ca="1">VLOOKUP(eurostat_totals[[#This Row],[energy carrier EUCalc]],$AE$11:$BI$24,COLUMN()-COLUMN($AD$29),FALSE)*eurostat_totals[[#This Row],[2020 1]]</f>
        <v>911.75831605025519</v>
      </c>
      <c r="AT399" s="117">
        <f ca="1">VLOOKUP(eurostat_totals[[#This Row],[energy carrier EUCalc]],$AE$11:$BI$24,COLUMN()-COLUMN($AD$29),FALSE)*eurostat_totals[[#This Row],[2020 1]]</f>
        <v>895.47691754935784</v>
      </c>
      <c r="AU399" s="117">
        <f ca="1">VLOOKUP(eurostat_totals[[#This Row],[energy carrier EUCalc]],$AE$11:$BI$24,COLUMN()-COLUMN($AD$29),FALSE)*eurostat_totals[[#This Row],[2020 1]]</f>
        <v>488.44195502692241</v>
      </c>
      <c r="AV399" s="117">
        <f>VLOOKUP(eurostat_totals[[#This Row],[energy carrier EUCalc]],$AE$11:$BI$24,COLUMN()-COLUMN($AD$29),FALSE)*eurostat_totals[[#This Row],[2020 1]]</f>
        <v>976.88391005384483</v>
      </c>
      <c r="AW399" s="117">
        <f ca="1">VLOOKUP(eurostat_totals[[#This Row],[energy carrier EUCalc]],$AE$11:$BI$24,COLUMN()-COLUMN($AD$29),FALSE)*eurostat_totals[[#This Row],[2020 1]]</f>
        <v>960.60251155294748</v>
      </c>
      <c r="AX399" s="117">
        <f ca="1">VLOOKUP(eurostat_totals[[#This Row],[energy carrier EUCalc]],$AE$11:$BI$24,COLUMN()-COLUMN($AD$29),FALSE)*eurostat_totals[[#This Row],[2020 1]]</f>
        <v>944.32111305205001</v>
      </c>
      <c r="AY399" s="117">
        <f ca="1">VLOOKUP(eurostat_totals[[#This Row],[energy carrier EUCalc]],$AE$11:$BI$24,COLUMN()-COLUMN($AD$29),FALSE)*eurostat_totals[[#This Row],[2020 1]]</f>
        <v>928.03971455115254</v>
      </c>
      <c r="AZ399" s="117">
        <f ca="1">VLOOKUP(eurostat_totals[[#This Row],[energy carrier EUCalc]],$AE$11:$BI$24,COLUMN()-COLUMN($AD$29),FALSE)*eurostat_totals[[#This Row],[2020 1]]</f>
        <v>911.75831605025519</v>
      </c>
      <c r="BA399" s="117">
        <f ca="1">VLOOKUP(eurostat_totals[[#This Row],[energy carrier EUCalc]],$AE$11:$BI$24,COLUMN()-COLUMN($AD$29),FALSE)*eurostat_totals[[#This Row],[2020 1]]</f>
        <v>895.47691754935784</v>
      </c>
      <c r="BB399" s="117">
        <f ca="1">VLOOKUP(eurostat_totals[[#This Row],[energy carrier EUCalc]],$AE$11:$BI$24,COLUMN()-COLUMN($AD$29),FALSE)*eurostat_totals[[#This Row],[2020 1]]</f>
        <v>341.90936851884567</v>
      </c>
      <c r="BC399" s="117">
        <f>VLOOKUP(eurostat_totals[[#This Row],[energy carrier EUCalc]],$AE$11:$BI$24,COLUMN()-COLUMN($AD$29),FALSE)*eurostat_totals[[#This Row],[2020 1]]</f>
        <v>976.88391005384483</v>
      </c>
      <c r="BD399" s="117">
        <f ca="1">VLOOKUP(eurostat_totals[[#This Row],[energy carrier EUCalc]],$AE$11:$BI$24,COLUMN()-COLUMN($AD$29),FALSE)*eurostat_totals[[#This Row],[2020 1]]</f>
        <v>960.60251155294748</v>
      </c>
      <c r="BE399" s="117">
        <f ca="1">VLOOKUP(eurostat_totals[[#This Row],[energy carrier EUCalc]],$AE$11:$BI$24,COLUMN()-COLUMN($AD$29),FALSE)*eurostat_totals[[#This Row],[2020 1]]</f>
        <v>944.32111305205001</v>
      </c>
      <c r="BF399" s="117">
        <f ca="1">VLOOKUP(eurostat_totals[[#This Row],[energy carrier EUCalc]],$AE$11:$BI$24,COLUMN()-COLUMN($AD$29),FALSE)*eurostat_totals[[#This Row],[2020 1]]</f>
        <v>928.03971455115254</v>
      </c>
      <c r="BG399" s="117">
        <f ca="1">VLOOKUP(eurostat_totals[[#This Row],[energy carrier EUCalc]],$AE$11:$BI$24,COLUMN()-COLUMN($AD$29),FALSE)*eurostat_totals[[#This Row],[2020 1]]</f>
        <v>911.75831605025519</v>
      </c>
      <c r="BH399" s="117">
        <f ca="1">VLOOKUP(eurostat_totals[[#This Row],[energy carrier EUCalc]],$AE$11:$BI$24,COLUMN()-COLUMN($AD$29),FALSE)*eurostat_totals[[#This Row],[2020 1]]</f>
        <v>895.47691754935784</v>
      </c>
      <c r="BI399" s="117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117" t="str">
        <f t="shared" si="137"/>
        <v>solid-ff-coalSweden</v>
      </c>
      <c r="B400" s="6" t="s">
        <v>39</v>
      </c>
      <c r="C400" t="s">
        <v>9</v>
      </c>
      <c r="D400" s="120">
        <v>0</v>
      </c>
      <c r="E400" s="120">
        <v>0</v>
      </c>
      <c r="F400" s="120">
        <v>0</v>
      </c>
      <c r="G400" s="120">
        <v>0</v>
      </c>
      <c r="H400" s="120">
        <v>0</v>
      </c>
      <c r="I400" s="120">
        <v>0</v>
      </c>
      <c r="J400" s="120">
        <v>0</v>
      </c>
      <c r="K400" s="120">
        <v>0</v>
      </c>
      <c r="L400" s="120">
        <v>0</v>
      </c>
      <c r="M400" s="120">
        <v>0</v>
      </c>
      <c r="N400" s="120">
        <v>0</v>
      </c>
      <c r="O400" s="120">
        <v>0</v>
      </c>
      <c r="P400" s="120">
        <v>0</v>
      </c>
      <c r="Q400" s="120">
        <v>0</v>
      </c>
      <c r="R400" s="120">
        <v>0</v>
      </c>
      <c r="S400" s="120">
        <v>0</v>
      </c>
      <c r="T400" s="120">
        <v>0</v>
      </c>
      <c r="U400" s="120">
        <v>0</v>
      </c>
      <c r="V400" s="120">
        <v>0</v>
      </c>
      <c r="W400" s="120">
        <v>0</v>
      </c>
      <c r="X400" s="120">
        <v>0</v>
      </c>
      <c r="Y400" s="120">
        <v>0</v>
      </c>
      <c r="Z400" s="120">
        <v>0</v>
      </c>
      <c r="AA400" s="120">
        <v>0</v>
      </c>
      <c r="AB400" s="120">
        <v>0</v>
      </c>
      <c r="AC400" s="120">
        <v>0</v>
      </c>
      <c r="AD400" s="120">
        <v>0</v>
      </c>
      <c r="AE400" s="120">
        <v>0</v>
      </c>
      <c r="AF400" s="120">
        <f t="shared" si="134"/>
        <v>0</v>
      </c>
      <c r="AG400" s="120">
        <f t="shared" si="135"/>
        <v>0</v>
      </c>
      <c r="AH400" s="120">
        <f t="shared" si="136"/>
        <v>0</v>
      </c>
      <c r="AI400" s="120">
        <f ca="1">VLOOKUP(eurostat_totals[[#This Row],[energy carrier EUCalc]],$AE$11:$BI$24,COLUMN()-COLUMN($AD$29),FALSE)*eurostat_totals[[#This Row],[2020 1]]</f>
        <v>0</v>
      </c>
      <c r="AJ400" s="120">
        <f ca="1">VLOOKUP(eurostat_totals[[#This Row],[energy carrier EUCalc]],$AE$11:$BI$24,COLUMN()-COLUMN($AD$29),FALSE)*eurostat_totals[[#This Row],[2020 1]]</f>
        <v>0</v>
      </c>
      <c r="AK400" s="120">
        <f ca="1">VLOOKUP(eurostat_totals[[#This Row],[energy carrier EUCalc]],$AE$11:$BI$24,COLUMN()-COLUMN($AD$29),FALSE)*eurostat_totals[[#This Row],[2020 1]]</f>
        <v>0</v>
      </c>
      <c r="AL400" s="120">
        <f ca="1">VLOOKUP(eurostat_totals[[#This Row],[energy carrier EUCalc]],$AE$11:$BI$24,COLUMN()-COLUMN($AD$29),FALSE)*eurostat_totals[[#This Row],[2020 1]]</f>
        <v>0</v>
      </c>
      <c r="AM400" s="120">
        <f ca="1">VLOOKUP(eurostat_totals[[#This Row],[energy carrier EUCalc]],$AE$11:$BI$24,COLUMN()-COLUMN($AD$29),FALSE)*eurostat_totals[[#This Row],[2020 1]]</f>
        <v>0</v>
      </c>
      <c r="AN400" s="120">
        <f ca="1">VLOOKUP(eurostat_totals[[#This Row],[energy carrier EUCalc]],$AE$11:$BI$24,COLUMN()-COLUMN($AD$29),FALSE)*eurostat_totals[[#This Row],[2020 1]]</f>
        <v>0</v>
      </c>
      <c r="AO400" s="120">
        <f>VLOOKUP(eurostat_totals[[#This Row],[energy carrier EUCalc]],$AE$11:$BI$24,COLUMN()-COLUMN($AD$29),FALSE)*eurostat_totals[[#This Row],[2020 1]]</f>
        <v>0</v>
      </c>
      <c r="AP400" s="120">
        <f ca="1">VLOOKUP(eurostat_totals[[#This Row],[energy carrier EUCalc]],$AE$11:$BI$24,COLUMN()-COLUMN($AD$29),FALSE)*eurostat_totals[[#This Row],[2020 1]]</f>
        <v>0</v>
      </c>
      <c r="AQ400" s="120">
        <f ca="1">VLOOKUP(eurostat_totals[[#This Row],[energy carrier EUCalc]],$AE$11:$BI$24,COLUMN()-COLUMN($AD$29),FALSE)*eurostat_totals[[#This Row],[2020 1]]</f>
        <v>0</v>
      </c>
      <c r="AR400" s="117">
        <f ca="1">VLOOKUP(eurostat_totals[[#This Row],[energy carrier EUCalc]],$AE$11:$BI$24,COLUMN()-COLUMN($AD$29),FALSE)*eurostat_totals[[#This Row],[2020 1]]</f>
        <v>0</v>
      </c>
      <c r="AS400" s="117">
        <f ca="1">VLOOKUP(eurostat_totals[[#This Row],[energy carrier EUCalc]],$AE$11:$BI$24,COLUMN()-COLUMN($AD$29),FALSE)*eurostat_totals[[#This Row],[2020 1]]</f>
        <v>0</v>
      </c>
      <c r="AT400" s="117">
        <f ca="1">VLOOKUP(eurostat_totals[[#This Row],[energy carrier EUCalc]],$AE$11:$BI$24,COLUMN()-COLUMN($AD$29),FALSE)*eurostat_totals[[#This Row],[2020 1]]</f>
        <v>0</v>
      </c>
      <c r="AU400" s="117">
        <f ca="1">VLOOKUP(eurostat_totals[[#This Row],[energy carrier EUCalc]],$AE$11:$BI$24,COLUMN()-COLUMN($AD$29),FALSE)*eurostat_totals[[#This Row],[2020 1]]</f>
        <v>0</v>
      </c>
      <c r="AV400" s="117">
        <f>VLOOKUP(eurostat_totals[[#This Row],[energy carrier EUCalc]],$AE$11:$BI$24,COLUMN()-COLUMN($AD$29),FALSE)*eurostat_totals[[#This Row],[2020 1]]</f>
        <v>0</v>
      </c>
      <c r="AW400" s="117">
        <f ca="1">VLOOKUP(eurostat_totals[[#This Row],[energy carrier EUCalc]],$AE$11:$BI$24,COLUMN()-COLUMN($AD$29),FALSE)*eurostat_totals[[#This Row],[2020 1]]</f>
        <v>0</v>
      </c>
      <c r="AX400" s="117">
        <f ca="1">VLOOKUP(eurostat_totals[[#This Row],[energy carrier EUCalc]],$AE$11:$BI$24,COLUMN()-COLUMN($AD$29),FALSE)*eurostat_totals[[#This Row],[2020 1]]</f>
        <v>0</v>
      </c>
      <c r="AY400" s="117">
        <f ca="1">VLOOKUP(eurostat_totals[[#This Row],[energy carrier EUCalc]],$AE$11:$BI$24,COLUMN()-COLUMN($AD$29),FALSE)*eurostat_totals[[#This Row],[2020 1]]</f>
        <v>0</v>
      </c>
      <c r="AZ400" s="117">
        <f ca="1">VLOOKUP(eurostat_totals[[#This Row],[energy carrier EUCalc]],$AE$11:$BI$24,COLUMN()-COLUMN($AD$29),FALSE)*eurostat_totals[[#This Row],[2020 1]]</f>
        <v>0</v>
      </c>
      <c r="BA400" s="117">
        <f ca="1">VLOOKUP(eurostat_totals[[#This Row],[energy carrier EUCalc]],$AE$11:$BI$24,COLUMN()-COLUMN($AD$29),FALSE)*eurostat_totals[[#This Row],[2020 1]]</f>
        <v>0</v>
      </c>
      <c r="BB400" s="117">
        <f ca="1">VLOOKUP(eurostat_totals[[#This Row],[energy carrier EUCalc]],$AE$11:$BI$24,COLUMN()-COLUMN($AD$29),FALSE)*eurostat_totals[[#This Row],[2020 1]]</f>
        <v>0</v>
      </c>
      <c r="BC400" s="117">
        <f>VLOOKUP(eurostat_totals[[#This Row],[energy carrier EUCalc]],$AE$11:$BI$24,COLUMN()-COLUMN($AD$29),FALSE)*eurostat_totals[[#This Row],[2020 1]]</f>
        <v>0</v>
      </c>
      <c r="BD400" s="117">
        <f ca="1">VLOOKUP(eurostat_totals[[#This Row],[energy carrier EUCalc]],$AE$11:$BI$24,COLUMN()-COLUMN($AD$29),FALSE)*eurostat_totals[[#This Row],[2020 1]]</f>
        <v>0</v>
      </c>
      <c r="BE400" s="117">
        <f ca="1">VLOOKUP(eurostat_totals[[#This Row],[energy carrier EUCalc]],$AE$11:$BI$24,COLUMN()-COLUMN($AD$29),FALSE)*eurostat_totals[[#This Row],[2020 1]]</f>
        <v>0</v>
      </c>
      <c r="BF400" s="117">
        <f ca="1">VLOOKUP(eurostat_totals[[#This Row],[energy carrier EUCalc]],$AE$11:$BI$24,COLUMN()-COLUMN($AD$29),FALSE)*eurostat_totals[[#This Row],[2020 1]]</f>
        <v>0</v>
      </c>
      <c r="BG400" s="117">
        <f ca="1">VLOOKUP(eurostat_totals[[#This Row],[energy carrier EUCalc]],$AE$11:$BI$24,COLUMN()-COLUMN($AD$29),FALSE)*eurostat_totals[[#This Row],[2020 1]]</f>
        <v>0</v>
      </c>
      <c r="BH400" s="117">
        <f ca="1">VLOOKUP(eurostat_totals[[#This Row],[energy carrier EUCalc]],$AE$11:$BI$24,COLUMN()-COLUMN($AD$29),FALSE)*eurostat_totals[[#This Row],[2020 1]]</f>
        <v>0</v>
      </c>
      <c r="BI400" s="117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117" t="str">
        <f t="shared" si="137"/>
        <v>solid-ff-coalUnited Kingdom</v>
      </c>
      <c r="B401" s="81" t="s">
        <v>39</v>
      </c>
      <c r="C401" t="s">
        <v>4</v>
      </c>
      <c r="D401" s="120">
        <v>75978.30887565884</v>
      </c>
      <c r="E401" s="120">
        <v>80764.004367708359</v>
      </c>
      <c r="F401" s="120">
        <v>69498.235977888151</v>
      </c>
      <c r="G401" s="120">
        <v>79241.818543941074</v>
      </c>
      <c r="H401" s="120">
        <v>65953.856344550484</v>
      </c>
      <c r="I401" s="120">
        <v>49605.174296406607</v>
      </c>
      <c r="J401" s="120">
        <v>49347.35136101042</v>
      </c>
      <c r="K401" s="120">
        <v>43479.352494161642</v>
      </c>
      <c r="L401" s="120">
        <v>40729.641874475288</v>
      </c>
      <c r="M401" s="120">
        <v>42476.407834101818</v>
      </c>
      <c r="N401" s="120">
        <v>34026.96679834574</v>
      </c>
      <c r="O401" s="120">
        <v>32130.75061126838</v>
      </c>
      <c r="P401" s="120">
        <v>31019.747952955026</v>
      </c>
      <c r="Q401" s="120">
        <v>25205.427389997618</v>
      </c>
      <c r="R401" s="120">
        <v>20593.766149655836</v>
      </c>
      <c r="S401" s="120">
        <v>14171.909678427834</v>
      </c>
      <c r="T401" s="120">
        <v>13014.552270931004</v>
      </c>
      <c r="U401" s="120">
        <v>13739.314092101977</v>
      </c>
      <c r="V401" s="120">
        <v>15146.436057308374</v>
      </c>
      <c r="W401" s="120">
        <v>14259.64612136164</v>
      </c>
      <c r="X401" s="120">
        <v>15510.096080121781</v>
      </c>
      <c r="Y401" s="120">
        <v>14279.871524569409</v>
      </c>
      <c r="Z401" s="120">
        <v>13802.982471170331</v>
      </c>
      <c r="AA401" s="120">
        <v>14079.460543825706</v>
      </c>
      <c r="AB401" s="120">
        <v>11550.53086523083</v>
      </c>
      <c r="AC401" s="120">
        <v>11311.125782380301</v>
      </c>
      <c r="AD401" s="120">
        <v>11075.944990575879</v>
      </c>
      <c r="AE401" s="120">
        <v>10916.400334957993</v>
      </c>
      <c r="AF401" s="120">
        <f t="shared" si="134"/>
        <v>10339.083907715525</v>
      </c>
      <c r="AG401" s="120">
        <f t="shared" si="135"/>
        <v>9591.0085804934897</v>
      </c>
      <c r="AH401" s="120">
        <f t="shared" si="136"/>
        <v>9199.1041235460216</v>
      </c>
      <c r="AI401" s="120">
        <f ca="1">VLOOKUP(eurostat_totals[[#This Row],[energy carrier EUCalc]],$AE$11:$BI$24,COLUMN()-COLUMN($AD$29),FALSE)*eurostat_totals[[#This Row],[2020 1]]</f>
        <v>9045.7857214869218</v>
      </c>
      <c r="AJ401" s="120">
        <f ca="1">VLOOKUP(eurostat_totals[[#This Row],[energy carrier EUCalc]],$AE$11:$BI$24,COLUMN()-COLUMN($AD$29),FALSE)*eurostat_totals[[#This Row],[2020 1]]</f>
        <v>8892.4673194278203</v>
      </c>
      <c r="AK401" s="120">
        <f ca="1">VLOOKUP(eurostat_totals[[#This Row],[energy carrier EUCalc]],$AE$11:$BI$24,COLUMN()-COLUMN($AD$29),FALSE)*eurostat_totals[[#This Row],[2020 1]]</f>
        <v>8739.1489173687205</v>
      </c>
      <c r="AL401" s="120">
        <f ca="1">VLOOKUP(eurostat_totals[[#This Row],[energy carrier EUCalc]],$AE$11:$BI$24,COLUMN()-COLUMN($AD$29),FALSE)*eurostat_totals[[#This Row],[2020 1]]</f>
        <v>8585.8305153096208</v>
      </c>
      <c r="AM401" s="120">
        <f ca="1">VLOOKUP(eurostat_totals[[#This Row],[energy carrier EUCalc]],$AE$11:$BI$24,COLUMN()-COLUMN($AD$29),FALSE)*eurostat_totals[[#This Row],[2020 1]]</f>
        <v>8432.512113250521</v>
      </c>
      <c r="AN401" s="120">
        <f ca="1">VLOOKUP(eurostat_totals[[#This Row],[energy carrier EUCalc]],$AE$11:$BI$24,COLUMN()-COLUMN($AD$29),FALSE)*eurostat_totals[[#This Row],[2020 1]]</f>
        <v>8279.1937111914194</v>
      </c>
      <c r="AO401" s="120">
        <f>VLOOKUP(eurostat_totals[[#This Row],[energy carrier EUCalc]],$AE$11:$BI$24,COLUMN()-COLUMN($AD$29),FALSE)*eurostat_totals[[#This Row],[2020 1]]</f>
        <v>9199.1041235460216</v>
      </c>
      <c r="AP401" s="120">
        <f ca="1">VLOOKUP(eurostat_totals[[#This Row],[energy carrier EUCalc]],$AE$11:$BI$24,COLUMN()-COLUMN($AD$29),FALSE)*eurostat_totals[[#This Row],[2020 1]]</f>
        <v>9045.7857214869218</v>
      </c>
      <c r="AQ401" s="120">
        <f ca="1">VLOOKUP(eurostat_totals[[#This Row],[energy carrier EUCalc]],$AE$11:$BI$24,COLUMN()-COLUMN($AD$29),FALSE)*eurostat_totals[[#This Row],[2020 1]]</f>
        <v>8892.4673194278203</v>
      </c>
      <c r="AR401" s="117">
        <f ca="1">VLOOKUP(eurostat_totals[[#This Row],[energy carrier EUCalc]],$AE$11:$BI$24,COLUMN()-COLUMN($AD$29),FALSE)*eurostat_totals[[#This Row],[2020 1]]</f>
        <v>8739.1489173687205</v>
      </c>
      <c r="AS401" s="117">
        <f ca="1">VLOOKUP(eurostat_totals[[#This Row],[energy carrier EUCalc]],$AE$11:$BI$24,COLUMN()-COLUMN($AD$29),FALSE)*eurostat_totals[[#This Row],[2020 1]]</f>
        <v>8585.8305153096208</v>
      </c>
      <c r="AT401" s="117">
        <f ca="1">VLOOKUP(eurostat_totals[[#This Row],[energy carrier EUCalc]],$AE$11:$BI$24,COLUMN()-COLUMN($AD$29),FALSE)*eurostat_totals[[#This Row],[2020 1]]</f>
        <v>8432.512113250521</v>
      </c>
      <c r="AU401" s="117">
        <f ca="1">VLOOKUP(eurostat_totals[[#This Row],[energy carrier EUCalc]],$AE$11:$BI$24,COLUMN()-COLUMN($AD$29),FALSE)*eurostat_totals[[#This Row],[2020 1]]</f>
        <v>4599.5520617730108</v>
      </c>
      <c r="AV401" s="117">
        <f>VLOOKUP(eurostat_totals[[#This Row],[energy carrier EUCalc]],$AE$11:$BI$24,COLUMN()-COLUMN($AD$29),FALSE)*eurostat_totals[[#This Row],[2020 1]]</f>
        <v>9199.1041235460216</v>
      </c>
      <c r="AW401" s="117">
        <f ca="1">VLOOKUP(eurostat_totals[[#This Row],[energy carrier EUCalc]],$AE$11:$BI$24,COLUMN()-COLUMN($AD$29),FALSE)*eurostat_totals[[#This Row],[2020 1]]</f>
        <v>9045.7857214869218</v>
      </c>
      <c r="AX401" s="117">
        <f ca="1">VLOOKUP(eurostat_totals[[#This Row],[energy carrier EUCalc]],$AE$11:$BI$24,COLUMN()-COLUMN($AD$29),FALSE)*eurostat_totals[[#This Row],[2020 1]]</f>
        <v>8892.4673194278203</v>
      </c>
      <c r="AY401" s="117">
        <f ca="1">VLOOKUP(eurostat_totals[[#This Row],[energy carrier EUCalc]],$AE$11:$BI$24,COLUMN()-COLUMN($AD$29),FALSE)*eurostat_totals[[#This Row],[2020 1]]</f>
        <v>8739.1489173687205</v>
      </c>
      <c r="AZ401" s="117">
        <f ca="1">VLOOKUP(eurostat_totals[[#This Row],[energy carrier EUCalc]],$AE$11:$BI$24,COLUMN()-COLUMN($AD$29),FALSE)*eurostat_totals[[#This Row],[2020 1]]</f>
        <v>8585.8305153096208</v>
      </c>
      <c r="BA401" s="117">
        <f ca="1">VLOOKUP(eurostat_totals[[#This Row],[energy carrier EUCalc]],$AE$11:$BI$24,COLUMN()-COLUMN($AD$29),FALSE)*eurostat_totals[[#This Row],[2020 1]]</f>
        <v>8432.512113250521</v>
      </c>
      <c r="BB401" s="117">
        <f ca="1">VLOOKUP(eurostat_totals[[#This Row],[energy carrier EUCalc]],$AE$11:$BI$24,COLUMN()-COLUMN($AD$29),FALSE)*eurostat_totals[[#This Row],[2020 1]]</f>
        <v>3219.6864432411076</v>
      </c>
      <c r="BC401" s="117">
        <f>VLOOKUP(eurostat_totals[[#This Row],[energy carrier EUCalc]],$AE$11:$BI$24,COLUMN()-COLUMN($AD$29),FALSE)*eurostat_totals[[#This Row],[2020 1]]</f>
        <v>9199.1041235460216</v>
      </c>
      <c r="BD401" s="117">
        <f ca="1">VLOOKUP(eurostat_totals[[#This Row],[energy carrier EUCalc]],$AE$11:$BI$24,COLUMN()-COLUMN($AD$29),FALSE)*eurostat_totals[[#This Row],[2020 1]]</f>
        <v>9045.7857214869218</v>
      </c>
      <c r="BE401" s="117">
        <f ca="1">VLOOKUP(eurostat_totals[[#This Row],[energy carrier EUCalc]],$AE$11:$BI$24,COLUMN()-COLUMN($AD$29),FALSE)*eurostat_totals[[#This Row],[2020 1]]</f>
        <v>8892.4673194278203</v>
      </c>
      <c r="BF401" s="117">
        <f ca="1">VLOOKUP(eurostat_totals[[#This Row],[energy carrier EUCalc]],$AE$11:$BI$24,COLUMN()-COLUMN($AD$29),FALSE)*eurostat_totals[[#This Row],[2020 1]]</f>
        <v>8739.1489173687205</v>
      </c>
      <c r="BG401" s="117">
        <f ca="1">VLOOKUP(eurostat_totals[[#This Row],[energy carrier EUCalc]],$AE$11:$BI$24,COLUMN()-COLUMN($AD$29),FALSE)*eurostat_totals[[#This Row],[2020 1]]</f>
        <v>8585.8305153096208</v>
      </c>
      <c r="BH401" s="117">
        <f ca="1">VLOOKUP(eurostat_totals[[#This Row],[energy carrier EUCalc]],$AE$11:$BI$24,COLUMN()-COLUMN($AD$29),FALSE)*eurostat_totals[[#This Row],[2020 1]]</f>
        <v>8432.512113250521</v>
      </c>
      <c r="BI401" s="117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117" t="str">
        <f t="shared" si="137"/>
        <v>solid-wasteAustria</v>
      </c>
      <c r="B402" s="6" t="s">
        <v>78</v>
      </c>
      <c r="C402" t="s">
        <v>12</v>
      </c>
      <c r="D402" s="120">
        <v>0</v>
      </c>
      <c r="E402" s="120">
        <v>0</v>
      </c>
      <c r="F402" s="120">
        <v>0</v>
      </c>
      <c r="G402" s="120">
        <v>0</v>
      </c>
      <c r="H402" s="120">
        <v>0</v>
      </c>
      <c r="I402" s="120">
        <v>0</v>
      </c>
      <c r="J402" s="120">
        <v>0</v>
      </c>
      <c r="K402" s="120">
        <v>0</v>
      </c>
      <c r="L402" s="120">
        <v>0</v>
      </c>
      <c r="M402" s="120">
        <v>0</v>
      </c>
      <c r="N402" s="120">
        <v>0</v>
      </c>
      <c r="O402" s="120">
        <v>0</v>
      </c>
      <c r="P402" s="120">
        <v>0</v>
      </c>
      <c r="Q402" s="120">
        <v>0</v>
      </c>
      <c r="R402" s="120">
        <v>0</v>
      </c>
      <c r="S402" s="120">
        <v>0</v>
      </c>
      <c r="T402" s="120">
        <v>0</v>
      </c>
      <c r="U402" s="120">
        <v>0</v>
      </c>
      <c r="V402" s="120">
        <v>0</v>
      </c>
      <c r="W402" s="120">
        <v>0</v>
      </c>
      <c r="X402" s="120">
        <v>0</v>
      </c>
      <c r="Y402" s="120">
        <v>0</v>
      </c>
      <c r="Z402" s="120">
        <v>0</v>
      </c>
      <c r="AA402" s="120">
        <v>0</v>
      </c>
      <c r="AB402" s="120">
        <v>0</v>
      </c>
      <c r="AC402" s="120">
        <v>0</v>
      </c>
      <c r="AD402" s="120">
        <v>0</v>
      </c>
      <c r="AE402" s="120">
        <v>0</v>
      </c>
      <c r="AF402" s="120">
        <f t="shared" si="134"/>
        <v>0</v>
      </c>
      <c r="AG402" s="120">
        <f t="shared" si="135"/>
        <v>0</v>
      </c>
      <c r="AH402" s="120">
        <f t="shared" si="136"/>
        <v>0</v>
      </c>
      <c r="AI402" s="120">
        <f ca="1">VLOOKUP(eurostat_totals[[#This Row],[energy carrier EUCalc]],$AE$11:$BI$24,COLUMN()-COLUMN($AD$29),FALSE)*eurostat_totals[[#This Row],[2020 1]]</f>
        <v>0</v>
      </c>
      <c r="AJ402" s="120">
        <f ca="1">VLOOKUP(eurostat_totals[[#This Row],[energy carrier EUCalc]],$AE$11:$BI$24,COLUMN()-COLUMN($AD$29),FALSE)*eurostat_totals[[#This Row],[2020 1]]</f>
        <v>0</v>
      </c>
      <c r="AK402" s="120">
        <f ca="1">VLOOKUP(eurostat_totals[[#This Row],[energy carrier EUCalc]],$AE$11:$BI$24,COLUMN()-COLUMN($AD$29),FALSE)*eurostat_totals[[#This Row],[2020 1]]</f>
        <v>0</v>
      </c>
      <c r="AL402" s="120">
        <f ca="1">VLOOKUP(eurostat_totals[[#This Row],[energy carrier EUCalc]],$AE$11:$BI$24,COLUMN()-COLUMN($AD$29),FALSE)*eurostat_totals[[#This Row],[2020 1]]</f>
        <v>0</v>
      </c>
      <c r="AM402" s="120">
        <f ca="1">VLOOKUP(eurostat_totals[[#This Row],[energy carrier EUCalc]],$AE$11:$BI$24,COLUMN()-COLUMN($AD$29),FALSE)*eurostat_totals[[#This Row],[2020 1]]</f>
        <v>0</v>
      </c>
      <c r="AN402" s="120">
        <f ca="1">VLOOKUP(eurostat_totals[[#This Row],[energy carrier EUCalc]],$AE$11:$BI$24,COLUMN()-COLUMN($AD$29),FALSE)*eurostat_totals[[#This Row],[2020 1]]</f>
        <v>0</v>
      </c>
      <c r="AO402" s="120">
        <f>VLOOKUP(eurostat_totals[[#This Row],[energy carrier EUCalc]],$AE$11:$BI$24,COLUMN()-COLUMN($AD$29),FALSE)*eurostat_totals[[#This Row],[2020 1]]</f>
        <v>0</v>
      </c>
      <c r="AP402" s="120">
        <f ca="1">VLOOKUP(eurostat_totals[[#This Row],[energy carrier EUCalc]],$AE$11:$BI$24,COLUMN()-COLUMN($AD$29),FALSE)*eurostat_totals[[#This Row],[2020 1]]</f>
        <v>0</v>
      </c>
      <c r="AQ402" s="120">
        <f ca="1">VLOOKUP(eurostat_totals[[#This Row],[energy carrier EUCalc]],$AE$11:$BI$24,COLUMN()-COLUMN($AD$29),FALSE)*eurostat_totals[[#This Row],[2020 1]]</f>
        <v>0</v>
      </c>
      <c r="AR402" s="117">
        <f ca="1">VLOOKUP(eurostat_totals[[#This Row],[energy carrier EUCalc]],$AE$11:$BI$24,COLUMN()-COLUMN($AD$29),FALSE)*eurostat_totals[[#This Row],[2020 1]]</f>
        <v>0</v>
      </c>
      <c r="AS402" s="117">
        <f ca="1">VLOOKUP(eurostat_totals[[#This Row],[energy carrier EUCalc]],$AE$11:$BI$24,COLUMN()-COLUMN($AD$29),FALSE)*eurostat_totals[[#This Row],[2020 1]]</f>
        <v>0</v>
      </c>
      <c r="AT402" s="117">
        <f ca="1">VLOOKUP(eurostat_totals[[#This Row],[energy carrier EUCalc]],$AE$11:$BI$24,COLUMN()-COLUMN($AD$29),FALSE)*eurostat_totals[[#This Row],[2020 1]]</f>
        <v>0</v>
      </c>
      <c r="AU402" s="117">
        <f ca="1">VLOOKUP(eurostat_totals[[#This Row],[energy carrier EUCalc]],$AE$11:$BI$24,COLUMN()-COLUMN($AD$29),FALSE)*eurostat_totals[[#This Row],[2020 1]]</f>
        <v>0</v>
      </c>
      <c r="AV402" s="117">
        <f>VLOOKUP(eurostat_totals[[#This Row],[energy carrier EUCalc]],$AE$11:$BI$24,COLUMN()-COLUMN($AD$29),FALSE)*eurostat_totals[[#This Row],[2020 1]]</f>
        <v>0</v>
      </c>
      <c r="AW402" s="117">
        <f ca="1">VLOOKUP(eurostat_totals[[#This Row],[energy carrier EUCalc]],$AE$11:$BI$24,COLUMN()-COLUMN($AD$29),FALSE)*eurostat_totals[[#This Row],[2020 1]]</f>
        <v>0</v>
      </c>
      <c r="AX402" s="117">
        <f ca="1">VLOOKUP(eurostat_totals[[#This Row],[energy carrier EUCalc]],$AE$11:$BI$24,COLUMN()-COLUMN($AD$29),FALSE)*eurostat_totals[[#This Row],[2020 1]]</f>
        <v>0</v>
      </c>
      <c r="AY402" s="117">
        <f ca="1">VLOOKUP(eurostat_totals[[#This Row],[energy carrier EUCalc]],$AE$11:$BI$24,COLUMN()-COLUMN($AD$29),FALSE)*eurostat_totals[[#This Row],[2020 1]]</f>
        <v>0</v>
      </c>
      <c r="AZ402" s="117">
        <f ca="1">VLOOKUP(eurostat_totals[[#This Row],[energy carrier EUCalc]],$AE$11:$BI$24,COLUMN()-COLUMN($AD$29),FALSE)*eurostat_totals[[#This Row],[2020 1]]</f>
        <v>0</v>
      </c>
      <c r="BA402" s="117">
        <f ca="1">VLOOKUP(eurostat_totals[[#This Row],[energy carrier EUCalc]],$AE$11:$BI$24,COLUMN()-COLUMN($AD$29),FALSE)*eurostat_totals[[#This Row],[2020 1]]</f>
        <v>0</v>
      </c>
      <c r="BB402" s="117">
        <f ca="1">VLOOKUP(eurostat_totals[[#This Row],[energy carrier EUCalc]],$AE$11:$BI$24,COLUMN()-COLUMN($AD$29),FALSE)*eurostat_totals[[#This Row],[2020 1]]</f>
        <v>0</v>
      </c>
      <c r="BC402" s="117">
        <f>VLOOKUP(eurostat_totals[[#This Row],[energy carrier EUCalc]],$AE$11:$BI$24,COLUMN()-COLUMN($AD$29),FALSE)*eurostat_totals[[#This Row],[2020 1]]</f>
        <v>0</v>
      </c>
      <c r="BD402" s="117">
        <f ca="1">VLOOKUP(eurostat_totals[[#This Row],[energy carrier EUCalc]],$AE$11:$BI$24,COLUMN()-COLUMN($AD$29),FALSE)*eurostat_totals[[#This Row],[2020 1]]</f>
        <v>0</v>
      </c>
      <c r="BE402" s="117">
        <f ca="1">VLOOKUP(eurostat_totals[[#This Row],[energy carrier EUCalc]],$AE$11:$BI$24,COLUMN()-COLUMN($AD$29),FALSE)*eurostat_totals[[#This Row],[2020 1]]</f>
        <v>0</v>
      </c>
      <c r="BF402" s="117">
        <f ca="1">VLOOKUP(eurostat_totals[[#This Row],[energy carrier EUCalc]],$AE$11:$BI$24,COLUMN()-COLUMN($AD$29),FALSE)*eurostat_totals[[#This Row],[2020 1]]</f>
        <v>0</v>
      </c>
      <c r="BG402" s="117">
        <f ca="1">VLOOKUP(eurostat_totals[[#This Row],[energy carrier EUCalc]],$AE$11:$BI$24,COLUMN()-COLUMN($AD$29),FALSE)*eurostat_totals[[#This Row],[2020 1]]</f>
        <v>0</v>
      </c>
      <c r="BH402" s="117">
        <f ca="1">VLOOKUP(eurostat_totals[[#This Row],[energy carrier EUCalc]],$AE$11:$BI$24,COLUMN()-COLUMN($AD$29),FALSE)*eurostat_totals[[#This Row],[2020 1]]</f>
        <v>0</v>
      </c>
      <c r="BI402" s="117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117" t="str">
        <f t="shared" si="137"/>
        <v>solid-wasteBelgium</v>
      </c>
      <c r="B403" s="6" t="s">
        <v>78</v>
      </c>
      <c r="C403" t="s">
        <v>1</v>
      </c>
      <c r="D403" s="120">
        <v>0</v>
      </c>
      <c r="E403" s="120">
        <v>0</v>
      </c>
      <c r="F403" s="120">
        <v>0</v>
      </c>
      <c r="G403" s="120">
        <v>0</v>
      </c>
      <c r="H403" s="120">
        <v>0</v>
      </c>
      <c r="I403" s="120">
        <v>0</v>
      </c>
      <c r="J403" s="120">
        <v>0</v>
      </c>
      <c r="K403" s="120">
        <v>0</v>
      </c>
      <c r="L403" s="120">
        <v>0</v>
      </c>
      <c r="M403" s="120">
        <v>0</v>
      </c>
      <c r="N403" s="120">
        <v>0</v>
      </c>
      <c r="O403" s="120">
        <v>0</v>
      </c>
      <c r="P403" s="120">
        <v>0</v>
      </c>
      <c r="Q403" s="120">
        <v>0</v>
      </c>
      <c r="R403" s="120">
        <v>0</v>
      </c>
      <c r="S403" s="120">
        <v>0</v>
      </c>
      <c r="T403" s="120">
        <v>0</v>
      </c>
      <c r="U403" s="120">
        <v>0</v>
      </c>
      <c r="V403" s="120">
        <v>0</v>
      </c>
      <c r="W403" s="120">
        <v>0</v>
      </c>
      <c r="X403" s="120">
        <v>0</v>
      </c>
      <c r="Y403" s="120">
        <v>0</v>
      </c>
      <c r="Z403" s="120">
        <v>0</v>
      </c>
      <c r="AA403" s="120">
        <v>0</v>
      </c>
      <c r="AB403" s="120">
        <v>0</v>
      </c>
      <c r="AC403" s="120">
        <v>0</v>
      </c>
      <c r="AD403" s="120">
        <v>0</v>
      </c>
      <c r="AE403" s="120">
        <v>0.16282000000000002</v>
      </c>
      <c r="AF403" s="120">
        <f t="shared" si="134"/>
        <v>0.19538400000000003</v>
      </c>
      <c r="AG403" s="120">
        <f t="shared" si="135"/>
        <v>0.23446080000000002</v>
      </c>
      <c r="AH403" s="120">
        <f t="shared" si="136"/>
        <v>0.28135296000000004</v>
      </c>
      <c r="AI403" s="120">
        <f ca="1">VLOOKUP(eurostat_totals[[#This Row],[energy carrier EUCalc]],$AE$11:$BI$24,COLUMN()-COLUMN($AD$29),FALSE)*eurostat_totals[[#This Row],[2020 1]]</f>
        <v>0.23446080000000005</v>
      </c>
      <c r="AJ403" s="120">
        <f ca="1">VLOOKUP(eurostat_totals[[#This Row],[energy carrier EUCalc]],$AE$11:$BI$24,COLUMN()-COLUMN($AD$29),FALSE)*eurostat_totals[[#This Row],[2020 1]]</f>
        <v>0.18756864000000004</v>
      </c>
      <c r="AK403" s="120">
        <f ca="1">VLOOKUP(eurostat_totals[[#This Row],[energy carrier EUCalc]],$AE$11:$BI$24,COLUMN()-COLUMN($AD$29),FALSE)*eurostat_totals[[#This Row],[2020 1]]</f>
        <v>0.14067648000000002</v>
      </c>
      <c r="AL403" s="120">
        <f ca="1">VLOOKUP(eurostat_totals[[#This Row],[energy carrier EUCalc]],$AE$11:$BI$24,COLUMN()-COLUMN($AD$29),FALSE)*eurostat_totals[[#This Row],[2020 1]]</f>
        <v>9.3784320000000018E-2</v>
      </c>
      <c r="AM403" s="120">
        <f ca="1">VLOOKUP(eurostat_totals[[#This Row],[energy carrier EUCalc]],$AE$11:$BI$24,COLUMN()-COLUMN($AD$29),FALSE)*eurostat_totals[[#This Row],[2020 1]]</f>
        <v>4.6892160000000009E-2</v>
      </c>
      <c r="AN403" s="120">
        <f ca="1">VLOOKUP(eurostat_totals[[#This Row],[energy carrier EUCalc]],$AE$11:$BI$24,COLUMN()-COLUMN($AD$29),FALSE)*eurostat_totals[[#This Row],[2020 1]]</f>
        <v>0</v>
      </c>
      <c r="AO403" s="120">
        <f>VLOOKUP(eurostat_totals[[#This Row],[energy carrier EUCalc]],$AE$11:$BI$24,COLUMN()-COLUMN($AD$29),FALSE)*eurostat_totals[[#This Row],[2020 1]]</f>
        <v>0.28135296000000004</v>
      </c>
      <c r="AP403" s="120">
        <f ca="1">VLOOKUP(eurostat_totals[[#This Row],[energy carrier EUCalc]],$AE$11:$BI$24,COLUMN()-COLUMN($AD$29),FALSE)*eurostat_totals[[#This Row],[2020 1]]</f>
        <v>0.23446080000000005</v>
      </c>
      <c r="AQ403" s="120">
        <f ca="1">VLOOKUP(eurostat_totals[[#This Row],[energy carrier EUCalc]],$AE$11:$BI$24,COLUMN()-COLUMN($AD$29),FALSE)*eurostat_totals[[#This Row],[2020 1]]</f>
        <v>0.18756864000000004</v>
      </c>
      <c r="AR403" s="117">
        <f ca="1">VLOOKUP(eurostat_totals[[#This Row],[energy carrier EUCalc]],$AE$11:$BI$24,COLUMN()-COLUMN($AD$29),FALSE)*eurostat_totals[[#This Row],[2020 1]]</f>
        <v>0.14067648000000002</v>
      </c>
      <c r="AS403" s="117">
        <f ca="1">VLOOKUP(eurostat_totals[[#This Row],[energy carrier EUCalc]],$AE$11:$BI$24,COLUMN()-COLUMN($AD$29),FALSE)*eurostat_totals[[#This Row],[2020 1]]</f>
        <v>9.3784320000000018E-2</v>
      </c>
      <c r="AT403" s="117">
        <f ca="1">VLOOKUP(eurostat_totals[[#This Row],[energy carrier EUCalc]],$AE$11:$BI$24,COLUMN()-COLUMN($AD$29),FALSE)*eurostat_totals[[#This Row],[2020 1]]</f>
        <v>4.6892160000000009E-2</v>
      </c>
      <c r="AU403" s="117">
        <f ca="1">VLOOKUP(eurostat_totals[[#This Row],[energy carrier EUCalc]],$AE$11:$BI$24,COLUMN()-COLUMN($AD$29),FALSE)*eurostat_totals[[#This Row],[2020 1]]</f>
        <v>0.28135296000000004</v>
      </c>
      <c r="AV403" s="117">
        <f>VLOOKUP(eurostat_totals[[#This Row],[energy carrier EUCalc]],$AE$11:$BI$24,COLUMN()-COLUMN($AD$29),FALSE)*eurostat_totals[[#This Row],[2020 1]]</f>
        <v>0.28135296000000004</v>
      </c>
      <c r="AW403" s="117">
        <f ca="1">VLOOKUP(eurostat_totals[[#This Row],[energy carrier EUCalc]],$AE$11:$BI$24,COLUMN()-COLUMN($AD$29),FALSE)*eurostat_totals[[#This Row],[2020 1]]</f>
        <v>0.23446080000000005</v>
      </c>
      <c r="AX403" s="117">
        <f ca="1">VLOOKUP(eurostat_totals[[#This Row],[energy carrier EUCalc]],$AE$11:$BI$24,COLUMN()-COLUMN($AD$29),FALSE)*eurostat_totals[[#This Row],[2020 1]]</f>
        <v>0.18756864000000004</v>
      </c>
      <c r="AY403" s="117">
        <f ca="1">VLOOKUP(eurostat_totals[[#This Row],[energy carrier EUCalc]],$AE$11:$BI$24,COLUMN()-COLUMN($AD$29),FALSE)*eurostat_totals[[#This Row],[2020 1]]</f>
        <v>0.14067648000000002</v>
      </c>
      <c r="AZ403" s="117">
        <f ca="1">VLOOKUP(eurostat_totals[[#This Row],[energy carrier EUCalc]],$AE$11:$BI$24,COLUMN()-COLUMN($AD$29),FALSE)*eurostat_totals[[#This Row],[2020 1]]</f>
        <v>9.3784320000000018E-2</v>
      </c>
      <c r="BA403" s="117">
        <f ca="1">VLOOKUP(eurostat_totals[[#This Row],[energy carrier EUCalc]],$AE$11:$BI$24,COLUMN()-COLUMN($AD$29),FALSE)*eurostat_totals[[#This Row],[2020 1]]</f>
        <v>4.6892160000000009E-2</v>
      </c>
      <c r="BB403" s="117">
        <f ca="1">VLOOKUP(eurostat_totals[[#This Row],[energy carrier EUCalc]],$AE$11:$BI$24,COLUMN()-COLUMN($AD$29),FALSE)*eurostat_totals[[#This Row],[2020 1]]</f>
        <v>0.28135296000000004</v>
      </c>
      <c r="BC403" s="117">
        <f>VLOOKUP(eurostat_totals[[#This Row],[energy carrier EUCalc]],$AE$11:$BI$24,COLUMN()-COLUMN($AD$29),FALSE)*eurostat_totals[[#This Row],[2020 1]]</f>
        <v>0.28135296000000004</v>
      </c>
      <c r="BD403" s="117">
        <f ca="1">VLOOKUP(eurostat_totals[[#This Row],[energy carrier EUCalc]],$AE$11:$BI$24,COLUMN()-COLUMN($AD$29),FALSE)*eurostat_totals[[#This Row],[2020 1]]</f>
        <v>0.23446080000000005</v>
      </c>
      <c r="BE403" s="117">
        <f ca="1">VLOOKUP(eurostat_totals[[#This Row],[energy carrier EUCalc]],$AE$11:$BI$24,COLUMN()-COLUMN($AD$29),FALSE)*eurostat_totals[[#This Row],[2020 1]]</f>
        <v>0.18756864000000004</v>
      </c>
      <c r="BF403" s="117">
        <f ca="1">VLOOKUP(eurostat_totals[[#This Row],[energy carrier EUCalc]],$AE$11:$BI$24,COLUMN()-COLUMN($AD$29),FALSE)*eurostat_totals[[#This Row],[2020 1]]</f>
        <v>0.14067648000000002</v>
      </c>
      <c r="BG403" s="117">
        <f ca="1">VLOOKUP(eurostat_totals[[#This Row],[energy carrier EUCalc]],$AE$11:$BI$24,COLUMN()-COLUMN($AD$29),FALSE)*eurostat_totals[[#This Row],[2020 1]]</f>
        <v>9.3784320000000018E-2</v>
      </c>
      <c r="BH403" s="117">
        <f ca="1">VLOOKUP(eurostat_totals[[#This Row],[energy carrier EUCalc]],$AE$11:$BI$24,COLUMN()-COLUMN($AD$29),FALSE)*eurostat_totals[[#This Row],[2020 1]]</f>
        <v>4.6892160000000009E-2</v>
      </c>
      <c r="BI403" s="117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117" t="str">
        <f t="shared" si="137"/>
        <v>solid-wasteBulgaria</v>
      </c>
      <c r="B404" s="6" t="s">
        <v>78</v>
      </c>
      <c r="C404" t="s">
        <v>19</v>
      </c>
      <c r="D404" s="120">
        <v>0</v>
      </c>
      <c r="E404" s="120">
        <v>0</v>
      </c>
      <c r="F404" s="120">
        <v>0</v>
      </c>
      <c r="G404" s="120">
        <v>0</v>
      </c>
      <c r="H404" s="120">
        <v>0</v>
      </c>
      <c r="I404" s="120">
        <v>0</v>
      </c>
      <c r="J404" s="120">
        <v>0</v>
      </c>
      <c r="K404" s="120">
        <v>0</v>
      </c>
      <c r="L404" s="120">
        <v>0</v>
      </c>
      <c r="M404" s="120">
        <v>0</v>
      </c>
      <c r="N404" s="120">
        <v>0</v>
      </c>
      <c r="O404" s="120">
        <v>0</v>
      </c>
      <c r="P404" s="120">
        <v>0</v>
      </c>
      <c r="Q404" s="120">
        <v>0</v>
      </c>
      <c r="R404" s="120">
        <v>0</v>
      </c>
      <c r="S404" s="120">
        <v>0</v>
      </c>
      <c r="T404" s="120">
        <v>0</v>
      </c>
      <c r="U404" s="120">
        <v>0</v>
      </c>
      <c r="V404" s="120">
        <v>0</v>
      </c>
      <c r="W404" s="120">
        <v>0</v>
      </c>
      <c r="X404" s="120">
        <v>0</v>
      </c>
      <c r="Y404" s="120">
        <v>0</v>
      </c>
      <c r="Z404" s="120">
        <v>0</v>
      </c>
      <c r="AA404" s="120">
        <v>0</v>
      </c>
      <c r="AB404" s="120">
        <v>0</v>
      </c>
      <c r="AC404" s="120">
        <v>0</v>
      </c>
      <c r="AD404" s="120">
        <v>0</v>
      </c>
      <c r="AE404" s="120">
        <v>0</v>
      </c>
      <c r="AF404" s="120">
        <f t="shared" si="134"/>
        <v>0</v>
      </c>
      <c r="AG404" s="120">
        <f t="shared" si="135"/>
        <v>0</v>
      </c>
      <c r="AH404" s="120">
        <f t="shared" si="136"/>
        <v>0</v>
      </c>
      <c r="AI404" s="120">
        <f ca="1">VLOOKUP(eurostat_totals[[#This Row],[energy carrier EUCalc]],$AE$11:$BI$24,COLUMN()-COLUMN($AD$29),FALSE)*eurostat_totals[[#This Row],[2020 1]]</f>
        <v>0</v>
      </c>
      <c r="AJ404" s="120">
        <f ca="1">VLOOKUP(eurostat_totals[[#This Row],[energy carrier EUCalc]],$AE$11:$BI$24,COLUMN()-COLUMN($AD$29),FALSE)*eurostat_totals[[#This Row],[2020 1]]</f>
        <v>0</v>
      </c>
      <c r="AK404" s="120">
        <f ca="1">VLOOKUP(eurostat_totals[[#This Row],[energy carrier EUCalc]],$AE$11:$BI$24,COLUMN()-COLUMN($AD$29),FALSE)*eurostat_totals[[#This Row],[2020 1]]</f>
        <v>0</v>
      </c>
      <c r="AL404" s="120">
        <f ca="1">VLOOKUP(eurostat_totals[[#This Row],[energy carrier EUCalc]],$AE$11:$BI$24,COLUMN()-COLUMN($AD$29),FALSE)*eurostat_totals[[#This Row],[2020 1]]</f>
        <v>0</v>
      </c>
      <c r="AM404" s="120">
        <f ca="1">VLOOKUP(eurostat_totals[[#This Row],[energy carrier EUCalc]],$AE$11:$BI$24,COLUMN()-COLUMN($AD$29),FALSE)*eurostat_totals[[#This Row],[2020 1]]</f>
        <v>0</v>
      </c>
      <c r="AN404" s="120">
        <f ca="1">VLOOKUP(eurostat_totals[[#This Row],[energy carrier EUCalc]],$AE$11:$BI$24,COLUMN()-COLUMN($AD$29),FALSE)*eurostat_totals[[#This Row],[2020 1]]</f>
        <v>0</v>
      </c>
      <c r="AO404" s="120">
        <f>VLOOKUP(eurostat_totals[[#This Row],[energy carrier EUCalc]],$AE$11:$BI$24,COLUMN()-COLUMN($AD$29),FALSE)*eurostat_totals[[#This Row],[2020 1]]</f>
        <v>0</v>
      </c>
      <c r="AP404" s="120">
        <f ca="1">VLOOKUP(eurostat_totals[[#This Row],[energy carrier EUCalc]],$AE$11:$BI$24,COLUMN()-COLUMN($AD$29),FALSE)*eurostat_totals[[#This Row],[2020 1]]</f>
        <v>0</v>
      </c>
      <c r="AQ404" s="120">
        <f ca="1">VLOOKUP(eurostat_totals[[#This Row],[energy carrier EUCalc]],$AE$11:$BI$24,COLUMN()-COLUMN($AD$29),FALSE)*eurostat_totals[[#This Row],[2020 1]]</f>
        <v>0</v>
      </c>
      <c r="AR404" s="117">
        <f ca="1">VLOOKUP(eurostat_totals[[#This Row],[energy carrier EUCalc]],$AE$11:$BI$24,COLUMN()-COLUMN($AD$29),FALSE)*eurostat_totals[[#This Row],[2020 1]]</f>
        <v>0</v>
      </c>
      <c r="AS404" s="117">
        <f ca="1">VLOOKUP(eurostat_totals[[#This Row],[energy carrier EUCalc]],$AE$11:$BI$24,COLUMN()-COLUMN($AD$29),FALSE)*eurostat_totals[[#This Row],[2020 1]]</f>
        <v>0</v>
      </c>
      <c r="AT404" s="117">
        <f ca="1">VLOOKUP(eurostat_totals[[#This Row],[energy carrier EUCalc]],$AE$11:$BI$24,COLUMN()-COLUMN($AD$29),FALSE)*eurostat_totals[[#This Row],[2020 1]]</f>
        <v>0</v>
      </c>
      <c r="AU404" s="117">
        <f ca="1">VLOOKUP(eurostat_totals[[#This Row],[energy carrier EUCalc]],$AE$11:$BI$24,COLUMN()-COLUMN($AD$29),FALSE)*eurostat_totals[[#This Row],[2020 1]]</f>
        <v>0</v>
      </c>
      <c r="AV404" s="117">
        <f>VLOOKUP(eurostat_totals[[#This Row],[energy carrier EUCalc]],$AE$11:$BI$24,COLUMN()-COLUMN($AD$29),FALSE)*eurostat_totals[[#This Row],[2020 1]]</f>
        <v>0</v>
      </c>
      <c r="AW404" s="117">
        <f ca="1">VLOOKUP(eurostat_totals[[#This Row],[energy carrier EUCalc]],$AE$11:$BI$24,COLUMN()-COLUMN($AD$29),FALSE)*eurostat_totals[[#This Row],[2020 1]]</f>
        <v>0</v>
      </c>
      <c r="AX404" s="117">
        <f ca="1">VLOOKUP(eurostat_totals[[#This Row],[energy carrier EUCalc]],$AE$11:$BI$24,COLUMN()-COLUMN($AD$29),FALSE)*eurostat_totals[[#This Row],[2020 1]]</f>
        <v>0</v>
      </c>
      <c r="AY404" s="117">
        <f ca="1">VLOOKUP(eurostat_totals[[#This Row],[energy carrier EUCalc]],$AE$11:$BI$24,COLUMN()-COLUMN($AD$29),FALSE)*eurostat_totals[[#This Row],[2020 1]]</f>
        <v>0</v>
      </c>
      <c r="AZ404" s="117">
        <f ca="1">VLOOKUP(eurostat_totals[[#This Row],[energy carrier EUCalc]],$AE$11:$BI$24,COLUMN()-COLUMN($AD$29),FALSE)*eurostat_totals[[#This Row],[2020 1]]</f>
        <v>0</v>
      </c>
      <c r="BA404" s="117">
        <f ca="1">VLOOKUP(eurostat_totals[[#This Row],[energy carrier EUCalc]],$AE$11:$BI$24,COLUMN()-COLUMN($AD$29),FALSE)*eurostat_totals[[#This Row],[2020 1]]</f>
        <v>0</v>
      </c>
      <c r="BB404" s="117">
        <f ca="1">VLOOKUP(eurostat_totals[[#This Row],[energy carrier EUCalc]],$AE$11:$BI$24,COLUMN()-COLUMN($AD$29),FALSE)*eurostat_totals[[#This Row],[2020 1]]</f>
        <v>0</v>
      </c>
      <c r="BC404" s="117">
        <f>VLOOKUP(eurostat_totals[[#This Row],[energy carrier EUCalc]],$AE$11:$BI$24,COLUMN()-COLUMN($AD$29),FALSE)*eurostat_totals[[#This Row],[2020 1]]</f>
        <v>0</v>
      </c>
      <c r="BD404" s="117">
        <f ca="1">VLOOKUP(eurostat_totals[[#This Row],[energy carrier EUCalc]],$AE$11:$BI$24,COLUMN()-COLUMN($AD$29),FALSE)*eurostat_totals[[#This Row],[2020 1]]</f>
        <v>0</v>
      </c>
      <c r="BE404" s="117">
        <f ca="1">VLOOKUP(eurostat_totals[[#This Row],[energy carrier EUCalc]],$AE$11:$BI$24,COLUMN()-COLUMN($AD$29),FALSE)*eurostat_totals[[#This Row],[2020 1]]</f>
        <v>0</v>
      </c>
      <c r="BF404" s="117">
        <f ca="1">VLOOKUP(eurostat_totals[[#This Row],[energy carrier EUCalc]],$AE$11:$BI$24,COLUMN()-COLUMN($AD$29),FALSE)*eurostat_totals[[#This Row],[2020 1]]</f>
        <v>0</v>
      </c>
      <c r="BG404" s="117">
        <f ca="1">VLOOKUP(eurostat_totals[[#This Row],[energy carrier EUCalc]],$AE$11:$BI$24,COLUMN()-COLUMN($AD$29),FALSE)*eurostat_totals[[#This Row],[2020 1]]</f>
        <v>0</v>
      </c>
      <c r="BH404" s="117">
        <f ca="1">VLOOKUP(eurostat_totals[[#This Row],[energy carrier EUCalc]],$AE$11:$BI$24,COLUMN()-COLUMN($AD$29),FALSE)*eurostat_totals[[#This Row],[2020 1]]</f>
        <v>0</v>
      </c>
      <c r="BI404" s="117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117" t="str">
        <f t="shared" si="137"/>
        <v>solid-wasteCroatia</v>
      </c>
      <c r="B405" s="6" t="s">
        <v>78</v>
      </c>
      <c r="C405" t="s">
        <v>22</v>
      </c>
      <c r="D405" s="120">
        <v>0</v>
      </c>
      <c r="E405" s="120">
        <v>0</v>
      </c>
      <c r="F405" s="120">
        <v>0</v>
      </c>
      <c r="G405" s="120">
        <v>0</v>
      </c>
      <c r="H405" s="120">
        <v>0</v>
      </c>
      <c r="I405" s="120">
        <v>0</v>
      </c>
      <c r="J405" s="120">
        <v>0</v>
      </c>
      <c r="K405" s="120">
        <v>0</v>
      </c>
      <c r="L405" s="120">
        <v>0</v>
      </c>
      <c r="M405" s="120">
        <v>0</v>
      </c>
      <c r="N405" s="120">
        <v>0</v>
      </c>
      <c r="O405" s="120">
        <v>0</v>
      </c>
      <c r="P405" s="120">
        <v>0</v>
      </c>
      <c r="Q405" s="120">
        <v>0</v>
      </c>
      <c r="R405" s="120">
        <v>0</v>
      </c>
      <c r="S405" s="120">
        <v>0</v>
      </c>
      <c r="T405" s="120">
        <v>0</v>
      </c>
      <c r="U405" s="120">
        <v>0</v>
      </c>
      <c r="V405" s="120">
        <v>0</v>
      </c>
      <c r="W405" s="120">
        <v>0</v>
      </c>
      <c r="X405" s="120">
        <v>0</v>
      </c>
      <c r="Y405" s="120">
        <v>0</v>
      </c>
      <c r="Z405" s="120">
        <v>0</v>
      </c>
      <c r="AA405" s="120">
        <v>0</v>
      </c>
      <c r="AB405" s="120">
        <v>0</v>
      </c>
      <c r="AC405" s="120">
        <v>0</v>
      </c>
      <c r="AD405" s="120">
        <v>0</v>
      </c>
      <c r="AE405" s="120">
        <v>0</v>
      </c>
      <c r="AF405" s="120">
        <f t="shared" si="134"/>
        <v>0</v>
      </c>
      <c r="AG405" s="120">
        <f t="shared" si="135"/>
        <v>0</v>
      </c>
      <c r="AH405" s="120">
        <f t="shared" si="136"/>
        <v>0</v>
      </c>
      <c r="AI405" s="120">
        <f ca="1">VLOOKUP(eurostat_totals[[#This Row],[energy carrier EUCalc]],$AE$11:$BI$24,COLUMN()-COLUMN($AD$29),FALSE)*eurostat_totals[[#This Row],[2020 1]]</f>
        <v>0</v>
      </c>
      <c r="AJ405" s="120">
        <f ca="1">VLOOKUP(eurostat_totals[[#This Row],[energy carrier EUCalc]],$AE$11:$BI$24,COLUMN()-COLUMN($AD$29),FALSE)*eurostat_totals[[#This Row],[2020 1]]</f>
        <v>0</v>
      </c>
      <c r="AK405" s="120">
        <f ca="1">VLOOKUP(eurostat_totals[[#This Row],[energy carrier EUCalc]],$AE$11:$BI$24,COLUMN()-COLUMN($AD$29),FALSE)*eurostat_totals[[#This Row],[2020 1]]</f>
        <v>0</v>
      </c>
      <c r="AL405" s="120">
        <f ca="1">VLOOKUP(eurostat_totals[[#This Row],[energy carrier EUCalc]],$AE$11:$BI$24,COLUMN()-COLUMN($AD$29),FALSE)*eurostat_totals[[#This Row],[2020 1]]</f>
        <v>0</v>
      </c>
      <c r="AM405" s="120">
        <f ca="1">VLOOKUP(eurostat_totals[[#This Row],[energy carrier EUCalc]],$AE$11:$BI$24,COLUMN()-COLUMN($AD$29),FALSE)*eurostat_totals[[#This Row],[2020 1]]</f>
        <v>0</v>
      </c>
      <c r="AN405" s="120">
        <f ca="1">VLOOKUP(eurostat_totals[[#This Row],[energy carrier EUCalc]],$AE$11:$BI$24,COLUMN()-COLUMN($AD$29),FALSE)*eurostat_totals[[#This Row],[2020 1]]</f>
        <v>0</v>
      </c>
      <c r="AO405" s="120">
        <f>VLOOKUP(eurostat_totals[[#This Row],[energy carrier EUCalc]],$AE$11:$BI$24,COLUMN()-COLUMN($AD$29),FALSE)*eurostat_totals[[#This Row],[2020 1]]</f>
        <v>0</v>
      </c>
      <c r="AP405" s="120">
        <f ca="1">VLOOKUP(eurostat_totals[[#This Row],[energy carrier EUCalc]],$AE$11:$BI$24,COLUMN()-COLUMN($AD$29),FALSE)*eurostat_totals[[#This Row],[2020 1]]</f>
        <v>0</v>
      </c>
      <c r="AQ405" s="120">
        <f ca="1">VLOOKUP(eurostat_totals[[#This Row],[energy carrier EUCalc]],$AE$11:$BI$24,COLUMN()-COLUMN($AD$29),FALSE)*eurostat_totals[[#This Row],[2020 1]]</f>
        <v>0</v>
      </c>
      <c r="AR405" s="117">
        <f ca="1">VLOOKUP(eurostat_totals[[#This Row],[energy carrier EUCalc]],$AE$11:$BI$24,COLUMN()-COLUMN($AD$29),FALSE)*eurostat_totals[[#This Row],[2020 1]]</f>
        <v>0</v>
      </c>
      <c r="AS405" s="117">
        <f ca="1">VLOOKUP(eurostat_totals[[#This Row],[energy carrier EUCalc]],$AE$11:$BI$24,COLUMN()-COLUMN($AD$29),FALSE)*eurostat_totals[[#This Row],[2020 1]]</f>
        <v>0</v>
      </c>
      <c r="AT405" s="117">
        <f ca="1">VLOOKUP(eurostat_totals[[#This Row],[energy carrier EUCalc]],$AE$11:$BI$24,COLUMN()-COLUMN($AD$29),FALSE)*eurostat_totals[[#This Row],[2020 1]]</f>
        <v>0</v>
      </c>
      <c r="AU405" s="117">
        <f ca="1">VLOOKUP(eurostat_totals[[#This Row],[energy carrier EUCalc]],$AE$11:$BI$24,COLUMN()-COLUMN($AD$29),FALSE)*eurostat_totals[[#This Row],[2020 1]]</f>
        <v>0</v>
      </c>
      <c r="AV405" s="117">
        <f>VLOOKUP(eurostat_totals[[#This Row],[energy carrier EUCalc]],$AE$11:$BI$24,COLUMN()-COLUMN($AD$29),FALSE)*eurostat_totals[[#This Row],[2020 1]]</f>
        <v>0</v>
      </c>
      <c r="AW405" s="117">
        <f ca="1">VLOOKUP(eurostat_totals[[#This Row],[energy carrier EUCalc]],$AE$11:$BI$24,COLUMN()-COLUMN($AD$29),FALSE)*eurostat_totals[[#This Row],[2020 1]]</f>
        <v>0</v>
      </c>
      <c r="AX405" s="117">
        <f ca="1">VLOOKUP(eurostat_totals[[#This Row],[energy carrier EUCalc]],$AE$11:$BI$24,COLUMN()-COLUMN($AD$29),FALSE)*eurostat_totals[[#This Row],[2020 1]]</f>
        <v>0</v>
      </c>
      <c r="AY405" s="117">
        <f ca="1">VLOOKUP(eurostat_totals[[#This Row],[energy carrier EUCalc]],$AE$11:$BI$24,COLUMN()-COLUMN($AD$29),FALSE)*eurostat_totals[[#This Row],[2020 1]]</f>
        <v>0</v>
      </c>
      <c r="AZ405" s="117">
        <f ca="1">VLOOKUP(eurostat_totals[[#This Row],[energy carrier EUCalc]],$AE$11:$BI$24,COLUMN()-COLUMN($AD$29),FALSE)*eurostat_totals[[#This Row],[2020 1]]</f>
        <v>0</v>
      </c>
      <c r="BA405" s="117">
        <f ca="1">VLOOKUP(eurostat_totals[[#This Row],[energy carrier EUCalc]],$AE$11:$BI$24,COLUMN()-COLUMN($AD$29),FALSE)*eurostat_totals[[#This Row],[2020 1]]</f>
        <v>0</v>
      </c>
      <c r="BB405" s="117">
        <f ca="1">VLOOKUP(eurostat_totals[[#This Row],[energy carrier EUCalc]],$AE$11:$BI$24,COLUMN()-COLUMN($AD$29),FALSE)*eurostat_totals[[#This Row],[2020 1]]</f>
        <v>0</v>
      </c>
      <c r="BC405" s="117">
        <f>VLOOKUP(eurostat_totals[[#This Row],[energy carrier EUCalc]],$AE$11:$BI$24,COLUMN()-COLUMN($AD$29),FALSE)*eurostat_totals[[#This Row],[2020 1]]</f>
        <v>0</v>
      </c>
      <c r="BD405" s="117">
        <f ca="1">VLOOKUP(eurostat_totals[[#This Row],[energy carrier EUCalc]],$AE$11:$BI$24,COLUMN()-COLUMN($AD$29),FALSE)*eurostat_totals[[#This Row],[2020 1]]</f>
        <v>0</v>
      </c>
      <c r="BE405" s="117">
        <f ca="1">VLOOKUP(eurostat_totals[[#This Row],[energy carrier EUCalc]],$AE$11:$BI$24,COLUMN()-COLUMN($AD$29),FALSE)*eurostat_totals[[#This Row],[2020 1]]</f>
        <v>0</v>
      </c>
      <c r="BF405" s="117">
        <f ca="1">VLOOKUP(eurostat_totals[[#This Row],[energy carrier EUCalc]],$AE$11:$BI$24,COLUMN()-COLUMN($AD$29),FALSE)*eurostat_totals[[#This Row],[2020 1]]</f>
        <v>0</v>
      </c>
      <c r="BG405" s="117">
        <f ca="1">VLOOKUP(eurostat_totals[[#This Row],[energy carrier EUCalc]],$AE$11:$BI$24,COLUMN()-COLUMN($AD$29),FALSE)*eurostat_totals[[#This Row],[2020 1]]</f>
        <v>0</v>
      </c>
      <c r="BH405" s="117">
        <f ca="1">VLOOKUP(eurostat_totals[[#This Row],[energy carrier EUCalc]],$AE$11:$BI$24,COLUMN()-COLUMN($AD$29),FALSE)*eurostat_totals[[#This Row],[2020 1]]</f>
        <v>0</v>
      </c>
      <c r="BI405" s="117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117" t="str">
        <f t="shared" si="137"/>
        <v>solid-wasteCyprus</v>
      </c>
      <c r="B406" s="6" t="s">
        <v>78</v>
      </c>
      <c r="C406" t="s">
        <v>28</v>
      </c>
      <c r="D406" s="120">
        <v>0</v>
      </c>
      <c r="E406" s="120">
        <v>0</v>
      </c>
      <c r="F406" s="120">
        <v>0</v>
      </c>
      <c r="G406" s="120">
        <v>0</v>
      </c>
      <c r="H406" s="120">
        <v>0</v>
      </c>
      <c r="I406" s="120">
        <v>0</v>
      </c>
      <c r="J406" s="120">
        <v>0</v>
      </c>
      <c r="K406" s="120">
        <v>0</v>
      </c>
      <c r="L406" s="120">
        <v>0</v>
      </c>
      <c r="M406" s="120">
        <v>0</v>
      </c>
      <c r="N406" s="120">
        <v>0</v>
      </c>
      <c r="O406" s="120">
        <v>0</v>
      </c>
      <c r="P406" s="120">
        <v>0</v>
      </c>
      <c r="Q406" s="120">
        <v>0</v>
      </c>
      <c r="R406" s="120">
        <v>0</v>
      </c>
      <c r="S406" s="120">
        <v>0</v>
      </c>
      <c r="T406" s="120">
        <v>0</v>
      </c>
      <c r="U406" s="120">
        <v>0</v>
      </c>
      <c r="V406" s="120">
        <v>0</v>
      </c>
      <c r="W406" s="120">
        <v>0</v>
      </c>
      <c r="X406" s="120">
        <v>0</v>
      </c>
      <c r="Y406" s="120">
        <v>0</v>
      </c>
      <c r="Z406" s="120">
        <v>0</v>
      </c>
      <c r="AA406" s="120">
        <v>0</v>
      </c>
      <c r="AB406" s="120">
        <v>0</v>
      </c>
      <c r="AC406" s="120">
        <v>0</v>
      </c>
      <c r="AD406" s="120">
        <v>0</v>
      </c>
      <c r="AE406" s="120">
        <v>0</v>
      </c>
      <c r="AF406" s="120">
        <f t="shared" si="134"/>
        <v>0</v>
      </c>
      <c r="AG406" s="120">
        <f t="shared" si="135"/>
        <v>0</v>
      </c>
      <c r="AH406" s="120">
        <f t="shared" si="136"/>
        <v>0</v>
      </c>
      <c r="AI406" s="120">
        <f ca="1">VLOOKUP(eurostat_totals[[#This Row],[energy carrier EUCalc]],$AE$11:$BI$24,COLUMN()-COLUMN($AD$29),FALSE)*eurostat_totals[[#This Row],[2020 1]]</f>
        <v>0</v>
      </c>
      <c r="AJ406" s="120">
        <f ca="1">VLOOKUP(eurostat_totals[[#This Row],[energy carrier EUCalc]],$AE$11:$BI$24,COLUMN()-COLUMN($AD$29),FALSE)*eurostat_totals[[#This Row],[2020 1]]</f>
        <v>0</v>
      </c>
      <c r="AK406" s="120">
        <f ca="1">VLOOKUP(eurostat_totals[[#This Row],[energy carrier EUCalc]],$AE$11:$BI$24,COLUMN()-COLUMN($AD$29),FALSE)*eurostat_totals[[#This Row],[2020 1]]</f>
        <v>0</v>
      </c>
      <c r="AL406" s="120">
        <f ca="1">VLOOKUP(eurostat_totals[[#This Row],[energy carrier EUCalc]],$AE$11:$BI$24,COLUMN()-COLUMN($AD$29),FALSE)*eurostat_totals[[#This Row],[2020 1]]</f>
        <v>0</v>
      </c>
      <c r="AM406" s="120">
        <f ca="1">VLOOKUP(eurostat_totals[[#This Row],[energy carrier EUCalc]],$AE$11:$BI$24,COLUMN()-COLUMN($AD$29),FALSE)*eurostat_totals[[#This Row],[2020 1]]</f>
        <v>0</v>
      </c>
      <c r="AN406" s="120">
        <f ca="1">VLOOKUP(eurostat_totals[[#This Row],[energy carrier EUCalc]],$AE$11:$BI$24,COLUMN()-COLUMN($AD$29),FALSE)*eurostat_totals[[#This Row],[2020 1]]</f>
        <v>0</v>
      </c>
      <c r="AO406" s="120">
        <f>VLOOKUP(eurostat_totals[[#This Row],[energy carrier EUCalc]],$AE$11:$BI$24,COLUMN()-COLUMN($AD$29),FALSE)*eurostat_totals[[#This Row],[2020 1]]</f>
        <v>0</v>
      </c>
      <c r="AP406" s="120">
        <f ca="1">VLOOKUP(eurostat_totals[[#This Row],[energy carrier EUCalc]],$AE$11:$BI$24,COLUMN()-COLUMN($AD$29),FALSE)*eurostat_totals[[#This Row],[2020 1]]</f>
        <v>0</v>
      </c>
      <c r="AQ406" s="120">
        <f ca="1">VLOOKUP(eurostat_totals[[#This Row],[energy carrier EUCalc]],$AE$11:$BI$24,COLUMN()-COLUMN($AD$29),FALSE)*eurostat_totals[[#This Row],[2020 1]]</f>
        <v>0</v>
      </c>
      <c r="AR406" s="117">
        <f ca="1">VLOOKUP(eurostat_totals[[#This Row],[energy carrier EUCalc]],$AE$11:$BI$24,COLUMN()-COLUMN($AD$29),FALSE)*eurostat_totals[[#This Row],[2020 1]]</f>
        <v>0</v>
      </c>
      <c r="AS406" s="117">
        <f ca="1">VLOOKUP(eurostat_totals[[#This Row],[energy carrier EUCalc]],$AE$11:$BI$24,COLUMN()-COLUMN($AD$29),FALSE)*eurostat_totals[[#This Row],[2020 1]]</f>
        <v>0</v>
      </c>
      <c r="AT406" s="117">
        <f ca="1">VLOOKUP(eurostat_totals[[#This Row],[energy carrier EUCalc]],$AE$11:$BI$24,COLUMN()-COLUMN($AD$29),FALSE)*eurostat_totals[[#This Row],[2020 1]]</f>
        <v>0</v>
      </c>
      <c r="AU406" s="117">
        <f ca="1">VLOOKUP(eurostat_totals[[#This Row],[energy carrier EUCalc]],$AE$11:$BI$24,COLUMN()-COLUMN($AD$29),FALSE)*eurostat_totals[[#This Row],[2020 1]]</f>
        <v>0</v>
      </c>
      <c r="AV406" s="117">
        <f>VLOOKUP(eurostat_totals[[#This Row],[energy carrier EUCalc]],$AE$11:$BI$24,COLUMN()-COLUMN($AD$29),FALSE)*eurostat_totals[[#This Row],[2020 1]]</f>
        <v>0</v>
      </c>
      <c r="AW406" s="117">
        <f ca="1">VLOOKUP(eurostat_totals[[#This Row],[energy carrier EUCalc]],$AE$11:$BI$24,COLUMN()-COLUMN($AD$29),FALSE)*eurostat_totals[[#This Row],[2020 1]]</f>
        <v>0</v>
      </c>
      <c r="AX406" s="117">
        <f ca="1">VLOOKUP(eurostat_totals[[#This Row],[energy carrier EUCalc]],$AE$11:$BI$24,COLUMN()-COLUMN($AD$29),FALSE)*eurostat_totals[[#This Row],[2020 1]]</f>
        <v>0</v>
      </c>
      <c r="AY406" s="117">
        <f ca="1">VLOOKUP(eurostat_totals[[#This Row],[energy carrier EUCalc]],$AE$11:$BI$24,COLUMN()-COLUMN($AD$29),FALSE)*eurostat_totals[[#This Row],[2020 1]]</f>
        <v>0</v>
      </c>
      <c r="AZ406" s="117">
        <f ca="1">VLOOKUP(eurostat_totals[[#This Row],[energy carrier EUCalc]],$AE$11:$BI$24,COLUMN()-COLUMN($AD$29),FALSE)*eurostat_totals[[#This Row],[2020 1]]</f>
        <v>0</v>
      </c>
      <c r="BA406" s="117">
        <f ca="1">VLOOKUP(eurostat_totals[[#This Row],[energy carrier EUCalc]],$AE$11:$BI$24,COLUMN()-COLUMN($AD$29),FALSE)*eurostat_totals[[#This Row],[2020 1]]</f>
        <v>0</v>
      </c>
      <c r="BB406" s="117">
        <f ca="1">VLOOKUP(eurostat_totals[[#This Row],[energy carrier EUCalc]],$AE$11:$BI$24,COLUMN()-COLUMN($AD$29),FALSE)*eurostat_totals[[#This Row],[2020 1]]</f>
        <v>0</v>
      </c>
      <c r="BC406" s="117">
        <f>VLOOKUP(eurostat_totals[[#This Row],[energy carrier EUCalc]],$AE$11:$BI$24,COLUMN()-COLUMN($AD$29),FALSE)*eurostat_totals[[#This Row],[2020 1]]</f>
        <v>0</v>
      </c>
      <c r="BD406" s="117">
        <f ca="1">VLOOKUP(eurostat_totals[[#This Row],[energy carrier EUCalc]],$AE$11:$BI$24,COLUMN()-COLUMN($AD$29),FALSE)*eurostat_totals[[#This Row],[2020 1]]</f>
        <v>0</v>
      </c>
      <c r="BE406" s="117">
        <f ca="1">VLOOKUP(eurostat_totals[[#This Row],[energy carrier EUCalc]],$AE$11:$BI$24,COLUMN()-COLUMN($AD$29),FALSE)*eurostat_totals[[#This Row],[2020 1]]</f>
        <v>0</v>
      </c>
      <c r="BF406" s="117">
        <f ca="1">VLOOKUP(eurostat_totals[[#This Row],[energy carrier EUCalc]],$AE$11:$BI$24,COLUMN()-COLUMN($AD$29),FALSE)*eurostat_totals[[#This Row],[2020 1]]</f>
        <v>0</v>
      </c>
      <c r="BG406" s="117">
        <f ca="1">VLOOKUP(eurostat_totals[[#This Row],[energy carrier EUCalc]],$AE$11:$BI$24,COLUMN()-COLUMN($AD$29),FALSE)*eurostat_totals[[#This Row],[2020 1]]</f>
        <v>0</v>
      </c>
      <c r="BH406" s="117">
        <f ca="1">VLOOKUP(eurostat_totals[[#This Row],[energy carrier EUCalc]],$AE$11:$BI$24,COLUMN()-COLUMN($AD$29),FALSE)*eurostat_totals[[#This Row],[2020 1]]</f>
        <v>0</v>
      </c>
      <c r="BI406" s="117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117" t="str">
        <f t="shared" si="137"/>
        <v>solid-wasteCzech Republic</v>
      </c>
      <c r="B407" s="6" t="s">
        <v>78</v>
      </c>
      <c r="C407" t="s">
        <v>13</v>
      </c>
      <c r="D407" s="120">
        <v>0</v>
      </c>
      <c r="E407" s="120">
        <v>0</v>
      </c>
      <c r="F407" s="120">
        <v>0</v>
      </c>
      <c r="G407" s="120">
        <v>0</v>
      </c>
      <c r="H407" s="120">
        <v>0</v>
      </c>
      <c r="I407" s="120">
        <v>0</v>
      </c>
      <c r="J407" s="120">
        <v>0</v>
      </c>
      <c r="K407" s="120">
        <v>0</v>
      </c>
      <c r="L407" s="120">
        <v>0</v>
      </c>
      <c r="M407" s="120">
        <v>0</v>
      </c>
      <c r="N407" s="120">
        <v>0</v>
      </c>
      <c r="O407" s="120">
        <v>0</v>
      </c>
      <c r="P407" s="120">
        <v>0</v>
      </c>
      <c r="Q407" s="120">
        <v>0</v>
      </c>
      <c r="R407" s="120">
        <v>0</v>
      </c>
      <c r="S407" s="120">
        <v>0</v>
      </c>
      <c r="T407" s="120">
        <v>0</v>
      </c>
      <c r="U407" s="120">
        <v>0</v>
      </c>
      <c r="V407" s="120">
        <v>0</v>
      </c>
      <c r="W407" s="120">
        <v>0</v>
      </c>
      <c r="X407" s="120">
        <v>0</v>
      </c>
      <c r="Y407" s="120">
        <v>0</v>
      </c>
      <c r="Z407" s="120">
        <v>0</v>
      </c>
      <c r="AA407" s="120">
        <v>0</v>
      </c>
      <c r="AB407" s="120">
        <v>0</v>
      </c>
      <c r="AC407" s="120">
        <v>0</v>
      </c>
      <c r="AD407" s="120">
        <v>0</v>
      </c>
      <c r="AE407" s="120">
        <v>0</v>
      </c>
      <c r="AF407" s="120">
        <f t="shared" si="134"/>
        <v>0</v>
      </c>
      <c r="AG407" s="120">
        <f t="shared" si="135"/>
        <v>0</v>
      </c>
      <c r="AH407" s="120">
        <f t="shared" si="136"/>
        <v>0</v>
      </c>
      <c r="AI407" s="120">
        <f ca="1">VLOOKUP(eurostat_totals[[#This Row],[energy carrier EUCalc]],$AE$11:$BI$24,COLUMN()-COLUMN($AD$29),FALSE)*eurostat_totals[[#This Row],[2020 1]]</f>
        <v>0</v>
      </c>
      <c r="AJ407" s="120">
        <f ca="1">VLOOKUP(eurostat_totals[[#This Row],[energy carrier EUCalc]],$AE$11:$BI$24,COLUMN()-COLUMN($AD$29),FALSE)*eurostat_totals[[#This Row],[2020 1]]</f>
        <v>0</v>
      </c>
      <c r="AK407" s="120">
        <f ca="1">VLOOKUP(eurostat_totals[[#This Row],[energy carrier EUCalc]],$AE$11:$BI$24,COLUMN()-COLUMN($AD$29),FALSE)*eurostat_totals[[#This Row],[2020 1]]</f>
        <v>0</v>
      </c>
      <c r="AL407" s="120">
        <f ca="1">VLOOKUP(eurostat_totals[[#This Row],[energy carrier EUCalc]],$AE$11:$BI$24,COLUMN()-COLUMN($AD$29),FALSE)*eurostat_totals[[#This Row],[2020 1]]</f>
        <v>0</v>
      </c>
      <c r="AM407" s="120">
        <f ca="1">VLOOKUP(eurostat_totals[[#This Row],[energy carrier EUCalc]],$AE$11:$BI$24,COLUMN()-COLUMN($AD$29),FALSE)*eurostat_totals[[#This Row],[2020 1]]</f>
        <v>0</v>
      </c>
      <c r="AN407" s="120">
        <f ca="1">VLOOKUP(eurostat_totals[[#This Row],[energy carrier EUCalc]],$AE$11:$BI$24,COLUMN()-COLUMN($AD$29),FALSE)*eurostat_totals[[#This Row],[2020 1]]</f>
        <v>0</v>
      </c>
      <c r="AO407" s="120">
        <f>VLOOKUP(eurostat_totals[[#This Row],[energy carrier EUCalc]],$AE$11:$BI$24,COLUMN()-COLUMN($AD$29),FALSE)*eurostat_totals[[#This Row],[2020 1]]</f>
        <v>0</v>
      </c>
      <c r="AP407" s="120">
        <f ca="1">VLOOKUP(eurostat_totals[[#This Row],[energy carrier EUCalc]],$AE$11:$BI$24,COLUMN()-COLUMN($AD$29),FALSE)*eurostat_totals[[#This Row],[2020 1]]</f>
        <v>0</v>
      </c>
      <c r="AQ407" s="120">
        <f ca="1">VLOOKUP(eurostat_totals[[#This Row],[energy carrier EUCalc]],$AE$11:$BI$24,COLUMN()-COLUMN($AD$29),FALSE)*eurostat_totals[[#This Row],[2020 1]]</f>
        <v>0</v>
      </c>
      <c r="AR407" s="117">
        <f ca="1">VLOOKUP(eurostat_totals[[#This Row],[energy carrier EUCalc]],$AE$11:$BI$24,COLUMN()-COLUMN($AD$29),FALSE)*eurostat_totals[[#This Row],[2020 1]]</f>
        <v>0</v>
      </c>
      <c r="AS407" s="117">
        <f ca="1">VLOOKUP(eurostat_totals[[#This Row],[energy carrier EUCalc]],$AE$11:$BI$24,COLUMN()-COLUMN($AD$29),FALSE)*eurostat_totals[[#This Row],[2020 1]]</f>
        <v>0</v>
      </c>
      <c r="AT407" s="117">
        <f ca="1">VLOOKUP(eurostat_totals[[#This Row],[energy carrier EUCalc]],$AE$11:$BI$24,COLUMN()-COLUMN($AD$29),FALSE)*eurostat_totals[[#This Row],[2020 1]]</f>
        <v>0</v>
      </c>
      <c r="AU407" s="117">
        <f ca="1">VLOOKUP(eurostat_totals[[#This Row],[energy carrier EUCalc]],$AE$11:$BI$24,COLUMN()-COLUMN($AD$29),FALSE)*eurostat_totals[[#This Row],[2020 1]]</f>
        <v>0</v>
      </c>
      <c r="AV407" s="117">
        <f>VLOOKUP(eurostat_totals[[#This Row],[energy carrier EUCalc]],$AE$11:$BI$24,COLUMN()-COLUMN($AD$29),FALSE)*eurostat_totals[[#This Row],[2020 1]]</f>
        <v>0</v>
      </c>
      <c r="AW407" s="117">
        <f ca="1">VLOOKUP(eurostat_totals[[#This Row],[energy carrier EUCalc]],$AE$11:$BI$24,COLUMN()-COLUMN($AD$29),FALSE)*eurostat_totals[[#This Row],[2020 1]]</f>
        <v>0</v>
      </c>
      <c r="AX407" s="117">
        <f ca="1">VLOOKUP(eurostat_totals[[#This Row],[energy carrier EUCalc]],$AE$11:$BI$24,COLUMN()-COLUMN($AD$29),FALSE)*eurostat_totals[[#This Row],[2020 1]]</f>
        <v>0</v>
      </c>
      <c r="AY407" s="117">
        <f ca="1">VLOOKUP(eurostat_totals[[#This Row],[energy carrier EUCalc]],$AE$11:$BI$24,COLUMN()-COLUMN($AD$29),FALSE)*eurostat_totals[[#This Row],[2020 1]]</f>
        <v>0</v>
      </c>
      <c r="AZ407" s="117">
        <f ca="1">VLOOKUP(eurostat_totals[[#This Row],[energy carrier EUCalc]],$AE$11:$BI$24,COLUMN()-COLUMN($AD$29),FALSE)*eurostat_totals[[#This Row],[2020 1]]</f>
        <v>0</v>
      </c>
      <c r="BA407" s="117">
        <f ca="1">VLOOKUP(eurostat_totals[[#This Row],[energy carrier EUCalc]],$AE$11:$BI$24,COLUMN()-COLUMN($AD$29),FALSE)*eurostat_totals[[#This Row],[2020 1]]</f>
        <v>0</v>
      </c>
      <c r="BB407" s="117">
        <f ca="1">VLOOKUP(eurostat_totals[[#This Row],[energy carrier EUCalc]],$AE$11:$BI$24,COLUMN()-COLUMN($AD$29),FALSE)*eurostat_totals[[#This Row],[2020 1]]</f>
        <v>0</v>
      </c>
      <c r="BC407" s="117">
        <f>VLOOKUP(eurostat_totals[[#This Row],[energy carrier EUCalc]],$AE$11:$BI$24,COLUMN()-COLUMN($AD$29),FALSE)*eurostat_totals[[#This Row],[2020 1]]</f>
        <v>0</v>
      </c>
      <c r="BD407" s="117">
        <f ca="1">VLOOKUP(eurostat_totals[[#This Row],[energy carrier EUCalc]],$AE$11:$BI$24,COLUMN()-COLUMN($AD$29),FALSE)*eurostat_totals[[#This Row],[2020 1]]</f>
        <v>0</v>
      </c>
      <c r="BE407" s="117">
        <f ca="1">VLOOKUP(eurostat_totals[[#This Row],[energy carrier EUCalc]],$AE$11:$BI$24,COLUMN()-COLUMN($AD$29),FALSE)*eurostat_totals[[#This Row],[2020 1]]</f>
        <v>0</v>
      </c>
      <c r="BF407" s="117">
        <f ca="1">VLOOKUP(eurostat_totals[[#This Row],[energy carrier EUCalc]],$AE$11:$BI$24,COLUMN()-COLUMN($AD$29),FALSE)*eurostat_totals[[#This Row],[2020 1]]</f>
        <v>0</v>
      </c>
      <c r="BG407" s="117">
        <f ca="1">VLOOKUP(eurostat_totals[[#This Row],[energy carrier EUCalc]],$AE$11:$BI$24,COLUMN()-COLUMN($AD$29),FALSE)*eurostat_totals[[#This Row],[2020 1]]</f>
        <v>0</v>
      </c>
      <c r="BH407" s="117">
        <f ca="1">VLOOKUP(eurostat_totals[[#This Row],[energy carrier EUCalc]],$AE$11:$BI$24,COLUMN()-COLUMN($AD$29),FALSE)*eurostat_totals[[#This Row],[2020 1]]</f>
        <v>0</v>
      </c>
      <c r="BI407" s="117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117" t="str">
        <f t="shared" si="137"/>
        <v>solid-wasteDenmark</v>
      </c>
      <c r="B408" s="6" t="s">
        <v>78</v>
      </c>
      <c r="C408" t="s">
        <v>17</v>
      </c>
      <c r="D408" s="120">
        <v>0</v>
      </c>
      <c r="E408" s="120">
        <v>0</v>
      </c>
      <c r="F408" s="120">
        <v>0</v>
      </c>
      <c r="G408" s="120">
        <v>0</v>
      </c>
      <c r="H408" s="120">
        <v>0</v>
      </c>
      <c r="I408" s="120">
        <v>0</v>
      </c>
      <c r="J408" s="120">
        <v>0</v>
      </c>
      <c r="K408" s="120">
        <v>0</v>
      </c>
      <c r="L408" s="120">
        <v>0</v>
      </c>
      <c r="M408" s="120">
        <v>0</v>
      </c>
      <c r="N408" s="120">
        <v>0</v>
      </c>
      <c r="O408" s="120">
        <v>0</v>
      </c>
      <c r="P408" s="120">
        <v>0</v>
      </c>
      <c r="Q408" s="120">
        <v>0</v>
      </c>
      <c r="R408" s="120">
        <v>0</v>
      </c>
      <c r="S408" s="120">
        <v>0</v>
      </c>
      <c r="T408" s="120">
        <v>0</v>
      </c>
      <c r="U408" s="120">
        <v>0</v>
      </c>
      <c r="V408" s="120">
        <v>0</v>
      </c>
      <c r="W408" s="120">
        <v>0</v>
      </c>
      <c r="X408" s="120">
        <v>0</v>
      </c>
      <c r="Y408" s="120">
        <v>0</v>
      </c>
      <c r="Z408" s="120">
        <v>0</v>
      </c>
      <c r="AA408" s="120">
        <v>0</v>
      </c>
      <c r="AB408" s="120">
        <v>0</v>
      </c>
      <c r="AC408" s="120">
        <v>0</v>
      </c>
      <c r="AD408" s="120">
        <v>0</v>
      </c>
      <c r="AE408" s="120">
        <v>0</v>
      </c>
      <c r="AF408" s="120">
        <f t="shared" si="134"/>
        <v>0</v>
      </c>
      <c r="AG408" s="120">
        <f t="shared" si="135"/>
        <v>0</v>
      </c>
      <c r="AH408" s="120">
        <f t="shared" si="136"/>
        <v>0</v>
      </c>
      <c r="AI408" s="120">
        <f ca="1">VLOOKUP(eurostat_totals[[#This Row],[energy carrier EUCalc]],$AE$11:$BI$24,COLUMN()-COLUMN($AD$29),FALSE)*eurostat_totals[[#This Row],[2020 1]]</f>
        <v>0</v>
      </c>
      <c r="AJ408" s="120">
        <f ca="1">VLOOKUP(eurostat_totals[[#This Row],[energy carrier EUCalc]],$AE$11:$BI$24,COLUMN()-COLUMN($AD$29),FALSE)*eurostat_totals[[#This Row],[2020 1]]</f>
        <v>0</v>
      </c>
      <c r="AK408" s="120">
        <f ca="1">VLOOKUP(eurostat_totals[[#This Row],[energy carrier EUCalc]],$AE$11:$BI$24,COLUMN()-COLUMN($AD$29),FALSE)*eurostat_totals[[#This Row],[2020 1]]</f>
        <v>0</v>
      </c>
      <c r="AL408" s="120">
        <f ca="1">VLOOKUP(eurostat_totals[[#This Row],[energy carrier EUCalc]],$AE$11:$BI$24,COLUMN()-COLUMN($AD$29),FALSE)*eurostat_totals[[#This Row],[2020 1]]</f>
        <v>0</v>
      </c>
      <c r="AM408" s="120">
        <f ca="1">VLOOKUP(eurostat_totals[[#This Row],[energy carrier EUCalc]],$AE$11:$BI$24,COLUMN()-COLUMN($AD$29),FALSE)*eurostat_totals[[#This Row],[2020 1]]</f>
        <v>0</v>
      </c>
      <c r="AN408" s="120">
        <f ca="1">VLOOKUP(eurostat_totals[[#This Row],[energy carrier EUCalc]],$AE$11:$BI$24,COLUMN()-COLUMN($AD$29),FALSE)*eurostat_totals[[#This Row],[2020 1]]</f>
        <v>0</v>
      </c>
      <c r="AO408" s="120">
        <f>VLOOKUP(eurostat_totals[[#This Row],[energy carrier EUCalc]],$AE$11:$BI$24,COLUMN()-COLUMN($AD$29),FALSE)*eurostat_totals[[#This Row],[2020 1]]</f>
        <v>0</v>
      </c>
      <c r="AP408" s="120">
        <f ca="1">VLOOKUP(eurostat_totals[[#This Row],[energy carrier EUCalc]],$AE$11:$BI$24,COLUMN()-COLUMN($AD$29),FALSE)*eurostat_totals[[#This Row],[2020 1]]</f>
        <v>0</v>
      </c>
      <c r="AQ408" s="120">
        <f ca="1">VLOOKUP(eurostat_totals[[#This Row],[energy carrier EUCalc]],$AE$11:$BI$24,COLUMN()-COLUMN($AD$29),FALSE)*eurostat_totals[[#This Row],[2020 1]]</f>
        <v>0</v>
      </c>
      <c r="AR408" s="117">
        <f ca="1">VLOOKUP(eurostat_totals[[#This Row],[energy carrier EUCalc]],$AE$11:$BI$24,COLUMN()-COLUMN($AD$29),FALSE)*eurostat_totals[[#This Row],[2020 1]]</f>
        <v>0</v>
      </c>
      <c r="AS408" s="117">
        <f ca="1">VLOOKUP(eurostat_totals[[#This Row],[energy carrier EUCalc]],$AE$11:$BI$24,COLUMN()-COLUMN($AD$29),FALSE)*eurostat_totals[[#This Row],[2020 1]]</f>
        <v>0</v>
      </c>
      <c r="AT408" s="117">
        <f ca="1">VLOOKUP(eurostat_totals[[#This Row],[energy carrier EUCalc]],$AE$11:$BI$24,COLUMN()-COLUMN($AD$29),FALSE)*eurostat_totals[[#This Row],[2020 1]]</f>
        <v>0</v>
      </c>
      <c r="AU408" s="117">
        <f ca="1">VLOOKUP(eurostat_totals[[#This Row],[energy carrier EUCalc]],$AE$11:$BI$24,COLUMN()-COLUMN($AD$29),FALSE)*eurostat_totals[[#This Row],[2020 1]]</f>
        <v>0</v>
      </c>
      <c r="AV408" s="117">
        <f>VLOOKUP(eurostat_totals[[#This Row],[energy carrier EUCalc]],$AE$11:$BI$24,COLUMN()-COLUMN($AD$29),FALSE)*eurostat_totals[[#This Row],[2020 1]]</f>
        <v>0</v>
      </c>
      <c r="AW408" s="117">
        <f ca="1">VLOOKUP(eurostat_totals[[#This Row],[energy carrier EUCalc]],$AE$11:$BI$24,COLUMN()-COLUMN($AD$29),FALSE)*eurostat_totals[[#This Row],[2020 1]]</f>
        <v>0</v>
      </c>
      <c r="AX408" s="117">
        <f ca="1">VLOOKUP(eurostat_totals[[#This Row],[energy carrier EUCalc]],$AE$11:$BI$24,COLUMN()-COLUMN($AD$29),FALSE)*eurostat_totals[[#This Row],[2020 1]]</f>
        <v>0</v>
      </c>
      <c r="AY408" s="117">
        <f ca="1">VLOOKUP(eurostat_totals[[#This Row],[energy carrier EUCalc]],$AE$11:$BI$24,COLUMN()-COLUMN($AD$29),FALSE)*eurostat_totals[[#This Row],[2020 1]]</f>
        <v>0</v>
      </c>
      <c r="AZ408" s="117">
        <f ca="1">VLOOKUP(eurostat_totals[[#This Row],[energy carrier EUCalc]],$AE$11:$BI$24,COLUMN()-COLUMN($AD$29),FALSE)*eurostat_totals[[#This Row],[2020 1]]</f>
        <v>0</v>
      </c>
      <c r="BA408" s="117">
        <f ca="1">VLOOKUP(eurostat_totals[[#This Row],[energy carrier EUCalc]],$AE$11:$BI$24,COLUMN()-COLUMN($AD$29),FALSE)*eurostat_totals[[#This Row],[2020 1]]</f>
        <v>0</v>
      </c>
      <c r="BB408" s="117">
        <f ca="1">VLOOKUP(eurostat_totals[[#This Row],[energy carrier EUCalc]],$AE$11:$BI$24,COLUMN()-COLUMN($AD$29),FALSE)*eurostat_totals[[#This Row],[2020 1]]</f>
        <v>0</v>
      </c>
      <c r="BC408" s="117">
        <f>VLOOKUP(eurostat_totals[[#This Row],[energy carrier EUCalc]],$AE$11:$BI$24,COLUMN()-COLUMN($AD$29),FALSE)*eurostat_totals[[#This Row],[2020 1]]</f>
        <v>0</v>
      </c>
      <c r="BD408" s="117">
        <f ca="1">VLOOKUP(eurostat_totals[[#This Row],[energy carrier EUCalc]],$AE$11:$BI$24,COLUMN()-COLUMN($AD$29),FALSE)*eurostat_totals[[#This Row],[2020 1]]</f>
        <v>0</v>
      </c>
      <c r="BE408" s="117">
        <f ca="1">VLOOKUP(eurostat_totals[[#This Row],[energy carrier EUCalc]],$AE$11:$BI$24,COLUMN()-COLUMN($AD$29),FALSE)*eurostat_totals[[#This Row],[2020 1]]</f>
        <v>0</v>
      </c>
      <c r="BF408" s="117">
        <f ca="1">VLOOKUP(eurostat_totals[[#This Row],[energy carrier EUCalc]],$AE$11:$BI$24,COLUMN()-COLUMN($AD$29),FALSE)*eurostat_totals[[#This Row],[2020 1]]</f>
        <v>0</v>
      </c>
      <c r="BG408" s="117">
        <f ca="1">VLOOKUP(eurostat_totals[[#This Row],[energy carrier EUCalc]],$AE$11:$BI$24,COLUMN()-COLUMN($AD$29),FALSE)*eurostat_totals[[#This Row],[2020 1]]</f>
        <v>0</v>
      </c>
      <c r="BH408" s="117">
        <f ca="1">VLOOKUP(eurostat_totals[[#This Row],[energy carrier EUCalc]],$AE$11:$BI$24,COLUMN()-COLUMN($AD$29),FALSE)*eurostat_totals[[#This Row],[2020 1]]</f>
        <v>0</v>
      </c>
      <c r="BI408" s="117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117" t="str">
        <f t="shared" si="137"/>
        <v>solid-wasteEstonia</v>
      </c>
      <c r="B409" s="6" t="s">
        <v>78</v>
      </c>
      <c r="C409" t="s">
        <v>25</v>
      </c>
      <c r="D409" s="120">
        <v>0</v>
      </c>
      <c r="E409" s="120">
        <v>0</v>
      </c>
      <c r="F409" s="120">
        <v>0</v>
      </c>
      <c r="G409" s="120">
        <v>0</v>
      </c>
      <c r="H409" s="120">
        <v>0</v>
      </c>
      <c r="I409" s="120">
        <v>0</v>
      </c>
      <c r="J409" s="120">
        <v>0</v>
      </c>
      <c r="K409" s="120">
        <v>0</v>
      </c>
      <c r="L409" s="120">
        <v>0</v>
      </c>
      <c r="M409" s="120">
        <v>0</v>
      </c>
      <c r="N409" s="120">
        <v>0</v>
      </c>
      <c r="O409" s="120">
        <v>0</v>
      </c>
      <c r="P409" s="120">
        <v>0</v>
      </c>
      <c r="Q409" s="120">
        <v>0</v>
      </c>
      <c r="R409" s="120">
        <v>0</v>
      </c>
      <c r="S409" s="120">
        <v>0</v>
      </c>
      <c r="T409" s="120">
        <v>0</v>
      </c>
      <c r="U409" s="120">
        <v>0</v>
      </c>
      <c r="V409" s="120">
        <v>0</v>
      </c>
      <c r="W409" s="120">
        <v>0</v>
      </c>
      <c r="X409" s="120">
        <v>0</v>
      </c>
      <c r="Y409" s="120">
        <v>0</v>
      </c>
      <c r="Z409" s="120">
        <v>0</v>
      </c>
      <c r="AA409" s="120">
        <v>0</v>
      </c>
      <c r="AB409" s="120">
        <v>0</v>
      </c>
      <c r="AC409" s="120">
        <v>0</v>
      </c>
      <c r="AD409" s="120">
        <v>0</v>
      </c>
      <c r="AE409" s="120">
        <v>0</v>
      </c>
      <c r="AF409" s="120">
        <f t="shared" si="134"/>
        <v>0</v>
      </c>
      <c r="AG409" s="120">
        <f t="shared" si="135"/>
        <v>0</v>
      </c>
      <c r="AH409" s="120">
        <f t="shared" si="136"/>
        <v>0</v>
      </c>
      <c r="AI409" s="120">
        <f ca="1">VLOOKUP(eurostat_totals[[#This Row],[energy carrier EUCalc]],$AE$11:$BI$24,COLUMN()-COLUMN($AD$29),FALSE)*eurostat_totals[[#This Row],[2020 1]]</f>
        <v>0</v>
      </c>
      <c r="AJ409" s="120">
        <f ca="1">VLOOKUP(eurostat_totals[[#This Row],[energy carrier EUCalc]],$AE$11:$BI$24,COLUMN()-COLUMN($AD$29),FALSE)*eurostat_totals[[#This Row],[2020 1]]</f>
        <v>0</v>
      </c>
      <c r="AK409" s="120">
        <f ca="1">VLOOKUP(eurostat_totals[[#This Row],[energy carrier EUCalc]],$AE$11:$BI$24,COLUMN()-COLUMN($AD$29),FALSE)*eurostat_totals[[#This Row],[2020 1]]</f>
        <v>0</v>
      </c>
      <c r="AL409" s="120">
        <f ca="1">VLOOKUP(eurostat_totals[[#This Row],[energy carrier EUCalc]],$AE$11:$BI$24,COLUMN()-COLUMN($AD$29),FALSE)*eurostat_totals[[#This Row],[2020 1]]</f>
        <v>0</v>
      </c>
      <c r="AM409" s="120">
        <f ca="1">VLOOKUP(eurostat_totals[[#This Row],[energy carrier EUCalc]],$AE$11:$BI$24,COLUMN()-COLUMN($AD$29),FALSE)*eurostat_totals[[#This Row],[2020 1]]</f>
        <v>0</v>
      </c>
      <c r="AN409" s="120">
        <f ca="1">VLOOKUP(eurostat_totals[[#This Row],[energy carrier EUCalc]],$AE$11:$BI$24,COLUMN()-COLUMN($AD$29),FALSE)*eurostat_totals[[#This Row],[2020 1]]</f>
        <v>0</v>
      </c>
      <c r="AO409" s="120">
        <f>VLOOKUP(eurostat_totals[[#This Row],[energy carrier EUCalc]],$AE$11:$BI$24,COLUMN()-COLUMN($AD$29),FALSE)*eurostat_totals[[#This Row],[2020 1]]</f>
        <v>0</v>
      </c>
      <c r="AP409" s="120">
        <f ca="1">VLOOKUP(eurostat_totals[[#This Row],[energy carrier EUCalc]],$AE$11:$BI$24,COLUMN()-COLUMN($AD$29),FALSE)*eurostat_totals[[#This Row],[2020 1]]</f>
        <v>0</v>
      </c>
      <c r="AQ409" s="120">
        <f ca="1">VLOOKUP(eurostat_totals[[#This Row],[energy carrier EUCalc]],$AE$11:$BI$24,COLUMN()-COLUMN($AD$29),FALSE)*eurostat_totals[[#This Row],[2020 1]]</f>
        <v>0</v>
      </c>
      <c r="AR409" s="117">
        <f ca="1">VLOOKUP(eurostat_totals[[#This Row],[energy carrier EUCalc]],$AE$11:$BI$24,COLUMN()-COLUMN($AD$29),FALSE)*eurostat_totals[[#This Row],[2020 1]]</f>
        <v>0</v>
      </c>
      <c r="AS409" s="117">
        <f ca="1">VLOOKUP(eurostat_totals[[#This Row],[energy carrier EUCalc]],$AE$11:$BI$24,COLUMN()-COLUMN($AD$29),FALSE)*eurostat_totals[[#This Row],[2020 1]]</f>
        <v>0</v>
      </c>
      <c r="AT409" s="117">
        <f ca="1">VLOOKUP(eurostat_totals[[#This Row],[energy carrier EUCalc]],$AE$11:$BI$24,COLUMN()-COLUMN($AD$29),FALSE)*eurostat_totals[[#This Row],[2020 1]]</f>
        <v>0</v>
      </c>
      <c r="AU409" s="117">
        <f ca="1">VLOOKUP(eurostat_totals[[#This Row],[energy carrier EUCalc]],$AE$11:$BI$24,COLUMN()-COLUMN($AD$29),FALSE)*eurostat_totals[[#This Row],[2020 1]]</f>
        <v>0</v>
      </c>
      <c r="AV409" s="117">
        <f>VLOOKUP(eurostat_totals[[#This Row],[energy carrier EUCalc]],$AE$11:$BI$24,COLUMN()-COLUMN($AD$29),FALSE)*eurostat_totals[[#This Row],[2020 1]]</f>
        <v>0</v>
      </c>
      <c r="AW409" s="117">
        <f ca="1">VLOOKUP(eurostat_totals[[#This Row],[energy carrier EUCalc]],$AE$11:$BI$24,COLUMN()-COLUMN($AD$29),FALSE)*eurostat_totals[[#This Row],[2020 1]]</f>
        <v>0</v>
      </c>
      <c r="AX409" s="117">
        <f ca="1">VLOOKUP(eurostat_totals[[#This Row],[energy carrier EUCalc]],$AE$11:$BI$24,COLUMN()-COLUMN($AD$29),FALSE)*eurostat_totals[[#This Row],[2020 1]]</f>
        <v>0</v>
      </c>
      <c r="AY409" s="117">
        <f ca="1">VLOOKUP(eurostat_totals[[#This Row],[energy carrier EUCalc]],$AE$11:$BI$24,COLUMN()-COLUMN($AD$29),FALSE)*eurostat_totals[[#This Row],[2020 1]]</f>
        <v>0</v>
      </c>
      <c r="AZ409" s="117">
        <f ca="1">VLOOKUP(eurostat_totals[[#This Row],[energy carrier EUCalc]],$AE$11:$BI$24,COLUMN()-COLUMN($AD$29),FALSE)*eurostat_totals[[#This Row],[2020 1]]</f>
        <v>0</v>
      </c>
      <c r="BA409" s="117">
        <f ca="1">VLOOKUP(eurostat_totals[[#This Row],[energy carrier EUCalc]],$AE$11:$BI$24,COLUMN()-COLUMN($AD$29),FALSE)*eurostat_totals[[#This Row],[2020 1]]</f>
        <v>0</v>
      </c>
      <c r="BB409" s="117">
        <f ca="1">VLOOKUP(eurostat_totals[[#This Row],[energy carrier EUCalc]],$AE$11:$BI$24,COLUMN()-COLUMN($AD$29),FALSE)*eurostat_totals[[#This Row],[2020 1]]</f>
        <v>0</v>
      </c>
      <c r="BC409" s="117">
        <f>VLOOKUP(eurostat_totals[[#This Row],[energy carrier EUCalc]],$AE$11:$BI$24,COLUMN()-COLUMN($AD$29),FALSE)*eurostat_totals[[#This Row],[2020 1]]</f>
        <v>0</v>
      </c>
      <c r="BD409" s="117">
        <f ca="1">VLOOKUP(eurostat_totals[[#This Row],[energy carrier EUCalc]],$AE$11:$BI$24,COLUMN()-COLUMN($AD$29),FALSE)*eurostat_totals[[#This Row],[2020 1]]</f>
        <v>0</v>
      </c>
      <c r="BE409" s="117">
        <f ca="1">VLOOKUP(eurostat_totals[[#This Row],[energy carrier EUCalc]],$AE$11:$BI$24,COLUMN()-COLUMN($AD$29),FALSE)*eurostat_totals[[#This Row],[2020 1]]</f>
        <v>0</v>
      </c>
      <c r="BF409" s="117">
        <f ca="1">VLOOKUP(eurostat_totals[[#This Row],[energy carrier EUCalc]],$AE$11:$BI$24,COLUMN()-COLUMN($AD$29),FALSE)*eurostat_totals[[#This Row],[2020 1]]</f>
        <v>0</v>
      </c>
      <c r="BG409" s="117">
        <f ca="1">VLOOKUP(eurostat_totals[[#This Row],[energy carrier EUCalc]],$AE$11:$BI$24,COLUMN()-COLUMN($AD$29),FALSE)*eurostat_totals[[#This Row],[2020 1]]</f>
        <v>0</v>
      </c>
      <c r="BH409" s="117">
        <f ca="1">VLOOKUP(eurostat_totals[[#This Row],[energy carrier EUCalc]],$AE$11:$BI$24,COLUMN()-COLUMN($AD$29),FALSE)*eurostat_totals[[#This Row],[2020 1]]</f>
        <v>0</v>
      </c>
      <c r="BI409" s="117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117" t="str">
        <f t="shared" si="137"/>
        <v>solid-wasteFinland</v>
      </c>
      <c r="B410" s="6" t="s">
        <v>78</v>
      </c>
      <c r="C410" t="s">
        <v>11</v>
      </c>
      <c r="D410" s="120">
        <v>0</v>
      </c>
      <c r="E410" s="120">
        <v>0</v>
      </c>
      <c r="F410" s="120">
        <v>0</v>
      </c>
      <c r="G410" s="120">
        <v>0</v>
      </c>
      <c r="H410" s="120">
        <v>0</v>
      </c>
      <c r="I410" s="120">
        <v>0</v>
      </c>
      <c r="J410" s="120">
        <v>0</v>
      </c>
      <c r="K410" s="120">
        <v>0</v>
      </c>
      <c r="L410" s="120">
        <v>0</v>
      </c>
      <c r="M410" s="120">
        <v>0</v>
      </c>
      <c r="N410" s="120">
        <v>0</v>
      </c>
      <c r="O410" s="120">
        <v>0</v>
      </c>
      <c r="P410" s="120">
        <v>0</v>
      </c>
      <c r="Q410" s="120">
        <v>0</v>
      </c>
      <c r="R410" s="120">
        <v>0</v>
      </c>
      <c r="S410" s="120">
        <v>0</v>
      </c>
      <c r="T410" s="120">
        <v>0</v>
      </c>
      <c r="U410" s="120">
        <v>0</v>
      </c>
      <c r="V410" s="120">
        <v>0</v>
      </c>
      <c r="W410" s="120">
        <v>0</v>
      </c>
      <c r="X410" s="120">
        <v>0</v>
      </c>
      <c r="Y410" s="120">
        <v>0</v>
      </c>
      <c r="Z410" s="120">
        <v>0</v>
      </c>
      <c r="AA410" s="120">
        <v>0</v>
      </c>
      <c r="AB410" s="120">
        <v>0</v>
      </c>
      <c r="AC410" s="120">
        <v>0</v>
      </c>
      <c r="AD410" s="120">
        <v>0</v>
      </c>
      <c r="AE410" s="120">
        <v>0</v>
      </c>
      <c r="AF410" s="120">
        <f t="shared" si="134"/>
        <v>0</v>
      </c>
      <c r="AG410" s="120">
        <f t="shared" si="135"/>
        <v>0</v>
      </c>
      <c r="AH410" s="120">
        <f t="shared" si="136"/>
        <v>0</v>
      </c>
      <c r="AI410" s="120">
        <f ca="1">VLOOKUP(eurostat_totals[[#This Row],[energy carrier EUCalc]],$AE$11:$BI$24,COLUMN()-COLUMN($AD$29),FALSE)*eurostat_totals[[#This Row],[2020 1]]</f>
        <v>0</v>
      </c>
      <c r="AJ410" s="120">
        <f ca="1">VLOOKUP(eurostat_totals[[#This Row],[energy carrier EUCalc]],$AE$11:$BI$24,COLUMN()-COLUMN($AD$29),FALSE)*eurostat_totals[[#This Row],[2020 1]]</f>
        <v>0</v>
      </c>
      <c r="AK410" s="120">
        <f ca="1">VLOOKUP(eurostat_totals[[#This Row],[energy carrier EUCalc]],$AE$11:$BI$24,COLUMN()-COLUMN($AD$29),FALSE)*eurostat_totals[[#This Row],[2020 1]]</f>
        <v>0</v>
      </c>
      <c r="AL410" s="120">
        <f ca="1">VLOOKUP(eurostat_totals[[#This Row],[energy carrier EUCalc]],$AE$11:$BI$24,COLUMN()-COLUMN($AD$29),FALSE)*eurostat_totals[[#This Row],[2020 1]]</f>
        <v>0</v>
      </c>
      <c r="AM410" s="120">
        <f ca="1">VLOOKUP(eurostat_totals[[#This Row],[energy carrier EUCalc]],$AE$11:$BI$24,COLUMN()-COLUMN($AD$29),FALSE)*eurostat_totals[[#This Row],[2020 1]]</f>
        <v>0</v>
      </c>
      <c r="AN410" s="120">
        <f ca="1">VLOOKUP(eurostat_totals[[#This Row],[energy carrier EUCalc]],$AE$11:$BI$24,COLUMN()-COLUMN($AD$29),FALSE)*eurostat_totals[[#This Row],[2020 1]]</f>
        <v>0</v>
      </c>
      <c r="AO410" s="120">
        <f>VLOOKUP(eurostat_totals[[#This Row],[energy carrier EUCalc]],$AE$11:$BI$24,COLUMN()-COLUMN($AD$29),FALSE)*eurostat_totals[[#This Row],[2020 1]]</f>
        <v>0</v>
      </c>
      <c r="AP410" s="120">
        <f ca="1">VLOOKUP(eurostat_totals[[#This Row],[energy carrier EUCalc]],$AE$11:$BI$24,COLUMN()-COLUMN($AD$29),FALSE)*eurostat_totals[[#This Row],[2020 1]]</f>
        <v>0</v>
      </c>
      <c r="AQ410" s="120">
        <f ca="1">VLOOKUP(eurostat_totals[[#This Row],[energy carrier EUCalc]],$AE$11:$BI$24,COLUMN()-COLUMN($AD$29),FALSE)*eurostat_totals[[#This Row],[2020 1]]</f>
        <v>0</v>
      </c>
      <c r="AR410" s="117">
        <f ca="1">VLOOKUP(eurostat_totals[[#This Row],[energy carrier EUCalc]],$AE$11:$BI$24,COLUMN()-COLUMN($AD$29),FALSE)*eurostat_totals[[#This Row],[2020 1]]</f>
        <v>0</v>
      </c>
      <c r="AS410" s="117">
        <f ca="1">VLOOKUP(eurostat_totals[[#This Row],[energy carrier EUCalc]],$AE$11:$BI$24,COLUMN()-COLUMN($AD$29),FALSE)*eurostat_totals[[#This Row],[2020 1]]</f>
        <v>0</v>
      </c>
      <c r="AT410" s="117">
        <f ca="1">VLOOKUP(eurostat_totals[[#This Row],[energy carrier EUCalc]],$AE$11:$BI$24,COLUMN()-COLUMN($AD$29),FALSE)*eurostat_totals[[#This Row],[2020 1]]</f>
        <v>0</v>
      </c>
      <c r="AU410" s="117">
        <f ca="1">VLOOKUP(eurostat_totals[[#This Row],[energy carrier EUCalc]],$AE$11:$BI$24,COLUMN()-COLUMN($AD$29),FALSE)*eurostat_totals[[#This Row],[2020 1]]</f>
        <v>0</v>
      </c>
      <c r="AV410" s="117">
        <f>VLOOKUP(eurostat_totals[[#This Row],[energy carrier EUCalc]],$AE$11:$BI$24,COLUMN()-COLUMN($AD$29),FALSE)*eurostat_totals[[#This Row],[2020 1]]</f>
        <v>0</v>
      </c>
      <c r="AW410" s="117">
        <f ca="1">VLOOKUP(eurostat_totals[[#This Row],[energy carrier EUCalc]],$AE$11:$BI$24,COLUMN()-COLUMN($AD$29),FALSE)*eurostat_totals[[#This Row],[2020 1]]</f>
        <v>0</v>
      </c>
      <c r="AX410" s="117">
        <f ca="1">VLOOKUP(eurostat_totals[[#This Row],[energy carrier EUCalc]],$AE$11:$BI$24,COLUMN()-COLUMN($AD$29),FALSE)*eurostat_totals[[#This Row],[2020 1]]</f>
        <v>0</v>
      </c>
      <c r="AY410" s="117">
        <f ca="1">VLOOKUP(eurostat_totals[[#This Row],[energy carrier EUCalc]],$AE$11:$BI$24,COLUMN()-COLUMN($AD$29),FALSE)*eurostat_totals[[#This Row],[2020 1]]</f>
        <v>0</v>
      </c>
      <c r="AZ410" s="117">
        <f ca="1">VLOOKUP(eurostat_totals[[#This Row],[energy carrier EUCalc]],$AE$11:$BI$24,COLUMN()-COLUMN($AD$29),FALSE)*eurostat_totals[[#This Row],[2020 1]]</f>
        <v>0</v>
      </c>
      <c r="BA410" s="117">
        <f ca="1">VLOOKUP(eurostat_totals[[#This Row],[energy carrier EUCalc]],$AE$11:$BI$24,COLUMN()-COLUMN($AD$29),FALSE)*eurostat_totals[[#This Row],[2020 1]]</f>
        <v>0</v>
      </c>
      <c r="BB410" s="117">
        <f ca="1">VLOOKUP(eurostat_totals[[#This Row],[energy carrier EUCalc]],$AE$11:$BI$24,COLUMN()-COLUMN($AD$29),FALSE)*eurostat_totals[[#This Row],[2020 1]]</f>
        <v>0</v>
      </c>
      <c r="BC410" s="117">
        <f>VLOOKUP(eurostat_totals[[#This Row],[energy carrier EUCalc]],$AE$11:$BI$24,COLUMN()-COLUMN($AD$29),FALSE)*eurostat_totals[[#This Row],[2020 1]]</f>
        <v>0</v>
      </c>
      <c r="BD410" s="117">
        <f ca="1">VLOOKUP(eurostat_totals[[#This Row],[energy carrier EUCalc]],$AE$11:$BI$24,COLUMN()-COLUMN($AD$29),FALSE)*eurostat_totals[[#This Row],[2020 1]]</f>
        <v>0</v>
      </c>
      <c r="BE410" s="117">
        <f ca="1">VLOOKUP(eurostat_totals[[#This Row],[energy carrier EUCalc]],$AE$11:$BI$24,COLUMN()-COLUMN($AD$29),FALSE)*eurostat_totals[[#This Row],[2020 1]]</f>
        <v>0</v>
      </c>
      <c r="BF410" s="117">
        <f ca="1">VLOOKUP(eurostat_totals[[#This Row],[energy carrier EUCalc]],$AE$11:$BI$24,COLUMN()-COLUMN($AD$29),FALSE)*eurostat_totals[[#This Row],[2020 1]]</f>
        <v>0</v>
      </c>
      <c r="BG410" s="117">
        <f ca="1">VLOOKUP(eurostat_totals[[#This Row],[energy carrier EUCalc]],$AE$11:$BI$24,COLUMN()-COLUMN($AD$29),FALSE)*eurostat_totals[[#This Row],[2020 1]]</f>
        <v>0</v>
      </c>
      <c r="BH410" s="117">
        <f ca="1">VLOOKUP(eurostat_totals[[#This Row],[energy carrier EUCalc]],$AE$11:$BI$24,COLUMN()-COLUMN($AD$29),FALSE)*eurostat_totals[[#This Row],[2020 1]]</f>
        <v>0</v>
      </c>
      <c r="BI410" s="117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117" t="str">
        <f t="shared" si="137"/>
        <v>solid-wasteFrance</v>
      </c>
      <c r="B411" s="6" t="s">
        <v>78</v>
      </c>
      <c r="C411" t="s">
        <v>3</v>
      </c>
      <c r="D411" s="120">
        <v>0</v>
      </c>
      <c r="E411" s="120">
        <v>0</v>
      </c>
      <c r="F411" s="120">
        <v>0</v>
      </c>
      <c r="G411" s="120">
        <v>0</v>
      </c>
      <c r="H411" s="120">
        <v>0</v>
      </c>
      <c r="I411" s="120">
        <v>0</v>
      </c>
      <c r="J411" s="120">
        <v>0</v>
      </c>
      <c r="K411" s="120">
        <v>0</v>
      </c>
      <c r="L411" s="120">
        <v>0</v>
      </c>
      <c r="M411" s="120">
        <v>0</v>
      </c>
      <c r="N411" s="120">
        <v>0</v>
      </c>
      <c r="O411" s="120">
        <v>0</v>
      </c>
      <c r="P411" s="120">
        <v>0</v>
      </c>
      <c r="Q411" s="120">
        <v>0</v>
      </c>
      <c r="R411" s="120">
        <v>0</v>
      </c>
      <c r="S411" s="120">
        <v>0</v>
      </c>
      <c r="T411" s="120">
        <v>0</v>
      </c>
      <c r="U411" s="120">
        <v>0</v>
      </c>
      <c r="V411" s="120">
        <v>0</v>
      </c>
      <c r="W411" s="120">
        <v>0</v>
      </c>
      <c r="X411" s="120">
        <v>0</v>
      </c>
      <c r="Y411" s="120">
        <v>0</v>
      </c>
      <c r="Z411" s="120">
        <v>0</v>
      </c>
      <c r="AA411" s="120">
        <v>0</v>
      </c>
      <c r="AB411" s="120">
        <v>0</v>
      </c>
      <c r="AC411" s="120">
        <v>0</v>
      </c>
      <c r="AD411" s="120">
        <v>0</v>
      </c>
      <c r="AE411" s="120">
        <v>0</v>
      </c>
      <c r="AF411" s="120">
        <f t="shared" si="134"/>
        <v>0</v>
      </c>
      <c r="AG411" s="120">
        <f t="shared" si="135"/>
        <v>0</v>
      </c>
      <c r="AH411" s="120">
        <f t="shared" si="136"/>
        <v>0</v>
      </c>
      <c r="AI411" s="120">
        <f ca="1">VLOOKUP(eurostat_totals[[#This Row],[energy carrier EUCalc]],$AE$11:$BI$24,COLUMN()-COLUMN($AD$29),FALSE)*eurostat_totals[[#This Row],[2020 1]]</f>
        <v>0</v>
      </c>
      <c r="AJ411" s="120">
        <f ca="1">VLOOKUP(eurostat_totals[[#This Row],[energy carrier EUCalc]],$AE$11:$BI$24,COLUMN()-COLUMN($AD$29),FALSE)*eurostat_totals[[#This Row],[2020 1]]</f>
        <v>0</v>
      </c>
      <c r="AK411" s="120">
        <f ca="1">VLOOKUP(eurostat_totals[[#This Row],[energy carrier EUCalc]],$AE$11:$BI$24,COLUMN()-COLUMN($AD$29),FALSE)*eurostat_totals[[#This Row],[2020 1]]</f>
        <v>0</v>
      </c>
      <c r="AL411" s="120">
        <f ca="1">VLOOKUP(eurostat_totals[[#This Row],[energy carrier EUCalc]],$AE$11:$BI$24,COLUMN()-COLUMN($AD$29),FALSE)*eurostat_totals[[#This Row],[2020 1]]</f>
        <v>0</v>
      </c>
      <c r="AM411" s="120">
        <f ca="1">VLOOKUP(eurostat_totals[[#This Row],[energy carrier EUCalc]],$AE$11:$BI$24,COLUMN()-COLUMN($AD$29),FALSE)*eurostat_totals[[#This Row],[2020 1]]</f>
        <v>0</v>
      </c>
      <c r="AN411" s="120">
        <f ca="1">VLOOKUP(eurostat_totals[[#This Row],[energy carrier EUCalc]],$AE$11:$BI$24,COLUMN()-COLUMN($AD$29),FALSE)*eurostat_totals[[#This Row],[2020 1]]</f>
        <v>0</v>
      </c>
      <c r="AO411" s="120">
        <f>VLOOKUP(eurostat_totals[[#This Row],[energy carrier EUCalc]],$AE$11:$BI$24,COLUMN()-COLUMN($AD$29),FALSE)*eurostat_totals[[#This Row],[2020 1]]</f>
        <v>0</v>
      </c>
      <c r="AP411" s="120">
        <f ca="1">VLOOKUP(eurostat_totals[[#This Row],[energy carrier EUCalc]],$AE$11:$BI$24,COLUMN()-COLUMN($AD$29),FALSE)*eurostat_totals[[#This Row],[2020 1]]</f>
        <v>0</v>
      </c>
      <c r="AQ411" s="120">
        <f ca="1">VLOOKUP(eurostat_totals[[#This Row],[energy carrier EUCalc]],$AE$11:$BI$24,COLUMN()-COLUMN($AD$29),FALSE)*eurostat_totals[[#This Row],[2020 1]]</f>
        <v>0</v>
      </c>
      <c r="AR411" s="117">
        <f ca="1">VLOOKUP(eurostat_totals[[#This Row],[energy carrier EUCalc]],$AE$11:$BI$24,COLUMN()-COLUMN($AD$29),FALSE)*eurostat_totals[[#This Row],[2020 1]]</f>
        <v>0</v>
      </c>
      <c r="AS411" s="117">
        <f ca="1">VLOOKUP(eurostat_totals[[#This Row],[energy carrier EUCalc]],$AE$11:$BI$24,COLUMN()-COLUMN($AD$29),FALSE)*eurostat_totals[[#This Row],[2020 1]]</f>
        <v>0</v>
      </c>
      <c r="AT411" s="117">
        <f ca="1">VLOOKUP(eurostat_totals[[#This Row],[energy carrier EUCalc]],$AE$11:$BI$24,COLUMN()-COLUMN($AD$29),FALSE)*eurostat_totals[[#This Row],[2020 1]]</f>
        <v>0</v>
      </c>
      <c r="AU411" s="117">
        <f ca="1">VLOOKUP(eurostat_totals[[#This Row],[energy carrier EUCalc]],$AE$11:$BI$24,COLUMN()-COLUMN($AD$29),FALSE)*eurostat_totals[[#This Row],[2020 1]]</f>
        <v>0</v>
      </c>
      <c r="AV411" s="117">
        <f>VLOOKUP(eurostat_totals[[#This Row],[energy carrier EUCalc]],$AE$11:$BI$24,COLUMN()-COLUMN($AD$29),FALSE)*eurostat_totals[[#This Row],[2020 1]]</f>
        <v>0</v>
      </c>
      <c r="AW411" s="117">
        <f ca="1">VLOOKUP(eurostat_totals[[#This Row],[energy carrier EUCalc]],$AE$11:$BI$24,COLUMN()-COLUMN($AD$29),FALSE)*eurostat_totals[[#This Row],[2020 1]]</f>
        <v>0</v>
      </c>
      <c r="AX411" s="117">
        <f ca="1">VLOOKUP(eurostat_totals[[#This Row],[energy carrier EUCalc]],$AE$11:$BI$24,COLUMN()-COLUMN($AD$29),FALSE)*eurostat_totals[[#This Row],[2020 1]]</f>
        <v>0</v>
      </c>
      <c r="AY411" s="117">
        <f ca="1">VLOOKUP(eurostat_totals[[#This Row],[energy carrier EUCalc]],$AE$11:$BI$24,COLUMN()-COLUMN($AD$29),FALSE)*eurostat_totals[[#This Row],[2020 1]]</f>
        <v>0</v>
      </c>
      <c r="AZ411" s="117">
        <f ca="1">VLOOKUP(eurostat_totals[[#This Row],[energy carrier EUCalc]],$AE$11:$BI$24,COLUMN()-COLUMN($AD$29),FALSE)*eurostat_totals[[#This Row],[2020 1]]</f>
        <v>0</v>
      </c>
      <c r="BA411" s="117">
        <f ca="1">VLOOKUP(eurostat_totals[[#This Row],[energy carrier EUCalc]],$AE$11:$BI$24,COLUMN()-COLUMN($AD$29),FALSE)*eurostat_totals[[#This Row],[2020 1]]</f>
        <v>0</v>
      </c>
      <c r="BB411" s="117">
        <f ca="1">VLOOKUP(eurostat_totals[[#This Row],[energy carrier EUCalc]],$AE$11:$BI$24,COLUMN()-COLUMN($AD$29),FALSE)*eurostat_totals[[#This Row],[2020 1]]</f>
        <v>0</v>
      </c>
      <c r="BC411" s="117">
        <f>VLOOKUP(eurostat_totals[[#This Row],[energy carrier EUCalc]],$AE$11:$BI$24,COLUMN()-COLUMN($AD$29),FALSE)*eurostat_totals[[#This Row],[2020 1]]</f>
        <v>0</v>
      </c>
      <c r="BD411" s="117">
        <f ca="1">VLOOKUP(eurostat_totals[[#This Row],[energy carrier EUCalc]],$AE$11:$BI$24,COLUMN()-COLUMN($AD$29),FALSE)*eurostat_totals[[#This Row],[2020 1]]</f>
        <v>0</v>
      </c>
      <c r="BE411" s="117">
        <f ca="1">VLOOKUP(eurostat_totals[[#This Row],[energy carrier EUCalc]],$AE$11:$BI$24,COLUMN()-COLUMN($AD$29),FALSE)*eurostat_totals[[#This Row],[2020 1]]</f>
        <v>0</v>
      </c>
      <c r="BF411" s="117">
        <f ca="1">VLOOKUP(eurostat_totals[[#This Row],[energy carrier EUCalc]],$AE$11:$BI$24,COLUMN()-COLUMN($AD$29),FALSE)*eurostat_totals[[#This Row],[2020 1]]</f>
        <v>0</v>
      </c>
      <c r="BG411" s="117">
        <f ca="1">VLOOKUP(eurostat_totals[[#This Row],[energy carrier EUCalc]],$AE$11:$BI$24,COLUMN()-COLUMN($AD$29),FALSE)*eurostat_totals[[#This Row],[2020 1]]</f>
        <v>0</v>
      </c>
      <c r="BH411" s="117">
        <f ca="1">VLOOKUP(eurostat_totals[[#This Row],[energy carrier EUCalc]],$AE$11:$BI$24,COLUMN()-COLUMN($AD$29),FALSE)*eurostat_totals[[#This Row],[2020 1]]</f>
        <v>0</v>
      </c>
      <c r="BI411" s="117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117" t="str">
        <f t="shared" si="137"/>
        <v>solid-wasteGermany</v>
      </c>
      <c r="B412" s="6" t="s">
        <v>78</v>
      </c>
      <c r="C412" t="s">
        <v>2</v>
      </c>
      <c r="D412" s="120">
        <v>0</v>
      </c>
      <c r="E412" s="120">
        <v>0</v>
      </c>
      <c r="F412" s="120">
        <v>0</v>
      </c>
      <c r="G412" s="120">
        <v>0</v>
      </c>
      <c r="H412" s="120">
        <v>0</v>
      </c>
      <c r="I412" s="120">
        <v>0</v>
      </c>
      <c r="J412" s="120">
        <v>0</v>
      </c>
      <c r="K412" s="120">
        <v>0</v>
      </c>
      <c r="L412" s="120">
        <v>0</v>
      </c>
      <c r="M412" s="120">
        <v>0</v>
      </c>
      <c r="N412" s="120">
        <v>0</v>
      </c>
      <c r="O412" s="120">
        <v>0</v>
      </c>
      <c r="P412" s="120">
        <v>0</v>
      </c>
      <c r="Q412" s="120">
        <v>0</v>
      </c>
      <c r="R412" s="120">
        <v>0</v>
      </c>
      <c r="S412" s="120">
        <v>0</v>
      </c>
      <c r="T412" s="120">
        <v>0</v>
      </c>
      <c r="U412" s="120">
        <v>0</v>
      </c>
      <c r="V412" s="120">
        <v>0</v>
      </c>
      <c r="W412" s="120">
        <v>0</v>
      </c>
      <c r="X412" s="120">
        <v>0</v>
      </c>
      <c r="Y412" s="120">
        <v>0</v>
      </c>
      <c r="Z412" s="120">
        <v>0</v>
      </c>
      <c r="AA412" s="120">
        <v>0</v>
      </c>
      <c r="AB412" s="120">
        <v>0</v>
      </c>
      <c r="AC412" s="120">
        <v>0</v>
      </c>
      <c r="AD412" s="120">
        <v>0</v>
      </c>
      <c r="AE412" s="120">
        <v>0</v>
      </c>
      <c r="AF412" s="120">
        <f t="shared" si="134"/>
        <v>0</v>
      </c>
      <c r="AG412" s="120">
        <f t="shared" si="135"/>
        <v>0</v>
      </c>
      <c r="AH412" s="120">
        <f t="shared" si="136"/>
        <v>0</v>
      </c>
      <c r="AI412" s="120">
        <f ca="1">VLOOKUP(eurostat_totals[[#This Row],[energy carrier EUCalc]],$AE$11:$BI$24,COLUMN()-COLUMN($AD$29),FALSE)*eurostat_totals[[#This Row],[2020 1]]</f>
        <v>0</v>
      </c>
      <c r="AJ412" s="120">
        <f ca="1">VLOOKUP(eurostat_totals[[#This Row],[energy carrier EUCalc]],$AE$11:$BI$24,COLUMN()-COLUMN($AD$29),FALSE)*eurostat_totals[[#This Row],[2020 1]]</f>
        <v>0</v>
      </c>
      <c r="AK412" s="120">
        <f ca="1">VLOOKUP(eurostat_totals[[#This Row],[energy carrier EUCalc]],$AE$11:$BI$24,COLUMN()-COLUMN($AD$29),FALSE)*eurostat_totals[[#This Row],[2020 1]]</f>
        <v>0</v>
      </c>
      <c r="AL412" s="120">
        <f ca="1">VLOOKUP(eurostat_totals[[#This Row],[energy carrier EUCalc]],$AE$11:$BI$24,COLUMN()-COLUMN($AD$29),FALSE)*eurostat_totals[[#This Row],[2020 1]]</f>
        <v>0</v>
      </c>
      <c r="AM412" s="120">
        <f ca="1">VLOOKUP(eurostat_totals[[#This Row],[energy carrier EUCalc]],$AE$11:$BI$24,COLUMN()-COLUMN($AD$29),FALSE)*eurostat_totals[[#This Row],[2020 1]]</f>
        <v>0</v>
      </c>
      <c r="AN412" s="120">
        <f ca="1">VLOOKUP(eurostat_totals[[#This Row],[energy carrier EUCalc]],$AE$11:$BI$24,COLUMN()-COLUMN($AD$29),FALSE)*eurostat_totals[[#This Row],[2020 1]]</f>
        <v>0</v>
      </c>
      <c r="AO412" s="120">
        <f>VLOOKUP(eurostat_totals[[#This Row],[energy carrier EUCalc]],$AE$11:$BI$24,COLUMN()-COLUMN($AD$29),FALSE)*eurostat_totals[[#This Row],[2020 1]]</f>
        <v>0</v>
      </c>
      <c r="AP412" s="120">
        <f ca="1">VLOOKUP(eurostat_totals[[#This Row],[energy carrier EUCalc]],$AE$11:$BI$24,COLUMN()-COLUMN($AD$29),FALSE)*eurostat_totals[[#This Row],[2020 1]]</f>
        <v>0</v>
      </c>
      <c r="AQ412" s="120">
        <f ca="1">VLOOKUP(eurostat_totals[[#This Row],[energy carrier EUCalc]],$AE$11:$BI$24,COLUMN()-COLUMN($AD$29),FALSE)*eurostat_totals[[#This Row],[2020 1]]</f>
        <v>0</v>
      </c>
      <c r="AR412" s="117">
        <f ca="1">VLOOKUP(eurostat_totals[[#This Row],[energy carrier EUCalc]],$AE$11:$BI$24,COLUMN()-COLUMN($AD$29),FALSE)*eurostat_totals[[#This Row],[2020 1]]</f>
        <v>0</v>
      </c>
      <c r="AS412" s="117">
        <f ca="1">VLOOKUP(eurostat_totals[[#This Row],[energy carrier EUCalc]],$AE$11:$BI$24,COLUMN()-COLUMN($AD$29),FALSE)*eurostat_totals[[#This Row],[2020 1]]</f>
        <v>0</v>
      </c>
      <c r="AT412" s="117">
        <f ca="1">VLOOKUP(eurostat_totals[[#This Row],[energy carrier EUCalc]],$AE$11:$BI$24,COLUMN()-COLUMN($AD$29),FALSE)*eurostat_totals[[#This Row],[2020 1]]</f>
        <v>0</v>
      </c>
      <c r="AU412" s="117">
        <f ca="1">VLOOKUP(eurostat_totals[[#This Row],[energy carrier EUCalc]],$AE$11:$BI$24,COLUMN()-COLUMN($AD$29),FALSE)*eurostat_totals[[#This Row],[2020 1]]</f>
        <v>0</v>
      </c>
      <c r="AV412" s="117">
        <f>VLOOKUP(eurostat_totals[[#This Row],[energy carrier EUCalc]],$AE$11:$BI$24,COLUMN()-COLUMN($AD$29),FALSE)*eurostat_totals[[#This Row],[2020 1]]</f>
        <v>0</v>
      </c>
      <c r="AW412" s="117">
        <f ca="1">VLOOKUP(eurostat_totals[[#This Row],[energy carrier EUCalc]],$AE$11:$BI$24,COLUMN()-COLUMN($AD$29),FALSE)*eurostat_totals[[#This Row],[2020 1]]</f>
        <v>0</v>
      </c>
      <c r="AX412" s="117">
        <f ca="1">VLOOKUP(eurostat_totals[[#This Row],[energy carrier EUCalc]],$AE$11:$BI$24,COLUMN()-COLUMN($AD$29),FALSE)*eurostat_totals[[#This Row],[2020 1]]</f>
        <v>0</v>
      </c>
      <c r="AY412" s="117">
        <f ca="1">VLOOKUP(eurostat_totals[[#This Row],[energy carrier EUCalc]],$AE$11:$BI$24,COLUMN()-COLUMN($AD$29),FALSE)*eurostat_totals[[#This Row],[2020 1]]</f>
        <v>0</v>
      </c>
      <c r="AZ412" s="117">
        <f ca="1">VLOOKUP(eurostat_totals[[#This Row],[energy carrier EUCalc]],$AE$11:$BI$24,COLUMN()-COLUMN($AD$29),FALSE)*eurostat_totals[[#This Row],[2020 1]]</f>
        <v>0</v>
      </c>
      <c r="BA412" s="117">
        <f ca="1">VLOOKUP(eurostat_totals[[#This Row],[energy carrier EUCalc]],$AE$11:$BI$24,COLUMN()-COLUMN($AD$29),FALSE)*eurostat_totals[[#This Row],[2020 1]]</f>
        <v>0</v>
      </c>
      <c r="BB412" s="117">
        <f ca="1">VLOOKUP(eurostat_totals[[#This Row],[energy carrier EUCalc]],$AE$11:$BI$24,COLUMN()-COLUMN($AD$29),FALSE)*eurostat_totals[[#This Row],[2020 1]]</f>
        <v>0</v>
      </c>
      <c r="BC412" s="117">
        <f>VLOOKUP(eurostat_totals[[#This Row],[energy carrier EUCalc]],$AE$11:$BI$24,COLUMN()-COLUMN($AD$29),FALSE)*eurostat_totals[[#This Row],[2020 1]]</f>
        <v>0</v>
      </c>
      <c r="BD412" s="117">
        <f ca="1">VLOOKUP(eurostat_totals[[#This Row],[energy carrier EUCalc]],$AE$11:$BI$24,COLUMN()-COLUMN($AD$29),FALSE)*eurostat_totals[[#This Row],[2020 1]]</f>
        <v>0</v>
      </c>
      <c r="BE412" s="117">
        <f ca="1">VLOOKUP(eurostat_totals[[#This Row],[energy carrier EUCalc]],$AE$11:$BI$24,COLUMN()-COLUMN($AD$29),FALSE)*eurostat_totals[[#This Row],[2020 1]]</f>
        <v>0</v>
      </c>
      <c r="BF412" s="117">
        <f ca="1">VLOOKUP(eurostat_totals[[#This Row],[energy carrier EUCalc]],$AE$11:$BI$24,COLUMN()-COLUMN($AD$29),FALSE)*eurostat_totals[[#This Row],[2020 1]]</f>
        <v>0</v>
      </c>
      <c r="BG412" s="117">
        <f ca="1">VLOOKUP(eurostat_totals[[#This Row],[energy carrier EUCalc]],$AE$11:$BI$24,COLUMN()-COLUMN($AD$29),FALSE)*eurostat_totals[[#This Row],[2020 1]]</f>
        <v>0</v>
      </c>
      <c r="BH412" s="117">
        <f ca="1">VLOOKUP(eurostat_totals[[#This Row],[energy carrier EUCalc]],$AE$11:$BI$24,COLUMN()-COLUMN($AD$29),FALSE)*eurostat_totals[[#This Row],[2020 1]]</f>
        <v>0</v>
      </c>
      <c r="BI412" s="117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117" t="str">
        <f t="shared" si="137"/>
        <v>solid-wasteGreece</v>
      </c>
      <c r="B413" s="6" t="s">
        <v>78</v>
      </c>
      <c r="C413" t="s">
        <v>16</v>
      </c>
      <c r="D413" s="120">
        <v>0</v>
      </c>
      <c r="E413" s="120">
        <v>0</v>
      </c>
      <c r="F413" s="120">
        <v>0</v>
      </c>
      <c r="G413" s="120">
        <v>0</v>
      </c>
      <c r="H413" s="120">
        <v>0</v>
      </c>
      <c r="I413" s="120">
        <v>0</v>
      </c>
      <c r="J413" s="120">
        <v>0</v>
      </c>
      <c r="K413" s="120">
        <v>0</v>
      </c>
      <c r="L413" s="120">
        <v>0</v>
      </c>
      <c r="M413" s="120">
        <v>0</v>
      </c>
      <c r="N413" s="120">
        <v>0</v>
      </c>
      <c r="O413" s="120">
        <v>0</v>
      </c>
      <c r="P413" s="120">
        <v>0</v>
      </c>
      <c r="Q413" s="120">
        <v>0</v>
      </c>
      <c r="R413" s="120">
        <v>0</v>
      </c>
      <c r="S413" s="120">
        <v>0</v>
      </c>
      <c r="T413" s="120">
        <v>0</v>
      </c>
      <c r="U413" s="120">
        <v>0</v>
      </c>
      <c r="V413" s="120">
        <v>0</v>
      </c>
      <c r="W413" s="120">
        <v>0</v>
      </c>
      <c r="X413" s="120">
        <v>0</v>
      </c>
      <c r="Y413" s="120">
        <v>0</v>
      </c>
      <c r="Z413" s="120">
        <v>0</v>
      </c>
      <c r="AA413" s="120">
        <v>0</v>
      </c>
      <c r="AB413" s="120">
        <v>0</v>
      </c>
      <c r="AC413" s="120">
        <v>0</v>
      </c>
      <c r="AD413" s="120">
        <v>0</v>
      </c>
      <c r="AE413" s="120">
        <v>0</v>
      </c>
      <c r="AF413" s="120">
        <f t="shared" si="134"/>
        <v>0</v>
      </c>
      <c r="AG413" s="120">
        <f t="shared" si="135"/>
        <v>0</v>
      </c>
      <c r="AH413" s="120">
        <f t="shared" si="136"/>
        <v>0</v>
      </c>
      <c r="AI413" s="120">
        <f ca="1">VLOOKUP(eurostat_totals[[#This Row],[energy carrier EUCalc]],$AE$11:$BI$24,COLUMN()-COLUMN($AD$29),FALSE)*eurostat_totals[[#This Row],[2020 1]]</f>
        <v>0</v>
      </c>
      <c r="AJ413" s="120">
        <f ca="1">VLOOKUP(eurostat_totals[[#This Row],[energy carrier EUCalc]],$AE$11:$BI$24,COLUMN()-COLUMN($AD$29),FALSE)*eurostat_totals[[#This Row],[2020 1]]</f>
        <v>0</v>
      </c>
      <c r="AK413" s="120">
        <f ca="1">VLOOKUP(eurostat_totals[[#This Row],[energy carrier EUCalc]],$AE$11:$BI$24,COLUMN()-COLUMN($AD$29),FALSE)*eurostat_totals[[#This Row],[2020 1]]</f>
        <v>0</v>
      </c>
      <c r="AL413" s="120">
        <f ca="1">VLOOKUP(eurostat_totals[[#This Row],[energy carrier EUCalc]],$AE$11:$BI$24,COLUMN()-COLUMN($AD$29),FALSE)*eurostat_totals[[#This Row],[2020 1]]</f>
        <v>0</v>
      </c>
      <c r="AM413" s="120">
        <f ca="1">VLOOKUP(eurostat_totals[[#This Row],[energy carrier EUCalc]],$AE$11:$BI$24,COLUMN()-COLUMN($AD$29),FALSE)*eurostat_totals[[#This Row],[2020 1]]</f>
        <v>0</v>
      </c>
      <c r="AN413" s="120">
        <f ca="1">VLOOKUP(eurostat_totals[[#This Row],[energy carrier EUCalc]],$AE$11:$BI$24,COLUMN()-COLUMN($AD$29),FALSE)*eurostat_totals[[#This Row],[2020 1]]</f>
        <v>0</v>
      </c>
      <c r="AO413" s="120">
        <f>VLOOKUP(eurostat_totals[[#This Row],[energy carrier EUCalc]],$AE$11:$BI$24,COLUMN()-COLUMN($AD$29),FALSE)*eurostat_totals[[#This Row],[2020 1]]</f>
        <v>0</v>
      </c>
      <c r="AP413" s="120">
        <f ca="1">VLOOKUP(eurostat_totals[[#This Row],[energy carrier EUCalc]],$AE$11:$BI$24,COLUMN()-COLUMN($AD$29),FALSE)*eurostat_totals[[#This Row],[2020 1]]</f>
        <v>0</v>
      </c>
      <c r="AQ413" s="120">
        <f ca="1">VLOOKUP(eurostat_totals[[#This Row],[energy carrier EUCalc]],$AE$11:$BI$24,COLUMN()-COLUMN($AD$29),FALSE)*eurostat_totals[[#This Row],[2020 1]]</f>
        <v>0</v>
      </c>
      <c r="AR413" s="117">
        <f ca="1">VLOOKUP(eurostat_totals[[#This Row],[energy carrier EUCalc]],$AE$11:$BI$24,COLUMN()-COLUMN($AD$29),FALSE)*eurostat_totals[[#This Row],[2020 1]]</f>
        <v>0</v>
      </c>
      <c r="AS413" s="117">
        <f ca="1">VLOOKUP(eurostat_totals[[#This Row],[energy carrier EUCalc]],$AE$11:$BI$24,COLUMN()-COLUMN($AD$29),FALSE)*eurostat_totals[[#This Row],[2020 1]]</f>
        <v>0</v>
      </c>
      <c r="AT413" s="117">
        <f ca="1">VLOOKUP(eurostat_totals[[#This Row],[energy carrier EUCalc]],$AE$11:$BI$24,COLUMN()-COLUMN($AD$29),FALSE)*eurostat_totals[[#This Row],[2020 1]]</f>
        <v>0</v>
      </c>
      <c r="AU413" s="117">
        <f ca="1">VLOOKUP(eurostat_totals[[#This Row],[energy carrier EUCalc]],$AE$11:$BI$24,COLUMN()-COLUMN($AD$29),FALSE)*eurostat_totals[[#This Row],[2020 1]]</f>
        <v>0</v>
      </c>
      <c r="AV413" s="117">
        <f>VLOOKUP(eurostat_totals[[#This Row],[energy carrier EUCalc]],$AE$11:$BI$24,COLUMN()-COLUMN($AD$29),FALSE)*eurostat_totals[[#This Row],[2020 1]]</f>
        <v>0</v>
      </c>
      <c r="AW413" s="117">
        <f ca="1">VLOOKUP(eurostat_totals[[#This Row],[energy carrier EUCalc]],$AE$11:$BI$24,COLUMN()-COLUMN($AD$29),FALSE)*eurostat_totals[[#This Row],[2020 1]]</f>
        <v>0</v>
      </c>
      <c r="AX413" s="117">
        <f ca="1">VLOOKUP(eurostat_totals[[#This Row],[energy carrier EUCalc]],$AE$11:$BI$24,COLUMN()-COLUMN($AD$29),FALSE)*eurostat_totals[[#This Row],[2020 1]]</f>
        <v>0</v>
      </c>
      <c r="AY413" s="117">
        <f ca="1">VLOOKUP(eurostat_totals[[#This Row],[energy carrier EUCalc]],$AE$11:$BI$24,COLUMN()-COLUMN($AD$29),FALSE)*eurostat_totals[[#This Row],[2020 1]]</f>
        <v>0</v>
      </c>
      <c r="AZ413" s="117">
        <f ca="1">VLOOKUP(eurostat_totals[[#This Row],[energy carrier EUCalc]],$AE$11:$BI$24,COLUMN()-COLUMN($AD$29),FALSE)*eurostat_totals[[#This Row],[2020 1]]</f>
        <v>0</v>
      </c>
      <c r="BA413" s="117">
        <f ca="1">VLOOKUP(eurostat_totals[[#This Row],[energy carrier EUCalc]],$AE$11:$BI$24,COLUMN()-COLUMN($AD$29),FALSE)*eurostat_totals[[#This Row],[2020 1]]</f>
        <v>0</v>
      </c>
      <c r="BB413" s="117">
        <f ca="1">VLOOKUP(eurostat_totals[[#This Row],[energy carrier EUCalc]],$AE$11:$BI$24,COLUMN()-COLUMN($AD$29),FALSE)*eurostat_totals[[#This Row],[2020 1]]</f>
        <v>0</v>
      </c>
      <c r="BC413" s="117">
        <f>VLOOKUP(eurostat_totals[[#This Row],[energy carrier EUCalc]],$AE$11:$BI$24,COLUMN()-COLUMN($AD$29),FALSE)*eurostat_totals[[#This Row],[2020 1]]</f>
        <v>0</v>
      </c>
      <c r="BD413" s="117">
        <f ca="1">VLOOKUP(eurostat_totals[[#This Row],[energy carrier EUCalc]],$AE$11:$BI$24,COLUMN()-COLUMN($AD$29),FALSE)*eurostat_totals[[#This Row],[2020 1]]</f>
        <v>0</v>
      </c>
      <c r="BE413" s="117">
        <f ca="1">VLOOKUP(eurostat_totals[[#This Row],[energy carrier EUCalc]],$AE$11:$BI$24,COLUMN()-COLUMN($AD$29),FALSE)*eurostat_totals[[#This Row],[2020 1]]</f>
        <v>0</v>
      </c>
      <c r="BF413" s="117">
        <f ca="1">VLOOKUP(eurostat_totals[[#This Row],[energy carrier EUCalc]],$AE$11:$BI$24,COLUMN()-COLUMN($AD$29),FALSE)*eurostat_totals[[#This Row],[2020 1]]</f>
        <v>0</v>
      </c>
      <c r="BG413" s="117">
        <f ca="1">VLOOKUP(eurostat_totals[[#This Row],[energy carrier EUCalc]],$AE$11:$BI$24,COLUMN()-COLUMN($AD$29),FALSE)*eurostat_totals[[#This Row],[2020 1]]</f>
        <v>0</v>
      </c>
      <c r="BH413" s="117">
        <f ca="1">VLOOKUP(eurostat_totals[[#This Row],[energy carrier EUCalc]],$AE$11:$BI$24,COLUMN()-COLUMN($AD$29),FALSE)*eurostat_totals[[#This Row],[2020 1]]</f>
        <v>0</v>
      </c>
      <c r="BI413" s="117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117" t="str">
        <f t="shared" si="137"/>
        <v>solid-wasteHungary</v>
      </c>
      <c r="B414" s="6" t="s">
        <v>78</v>
      </c>
      <c r="C414" t="s">
        <v>15</v>
      </c>
      <c r="D414" s="120">
        <v>0</v>
      </c>
      <c r="E414" s="120">
        <v>0</v>
      </c>
      <c r="F414" s="120">
        <v>0</v>
      </c>
      <c r="G414" s="120">
        <v>0</v>
      </c>
      <c r="H414" s="120">
        <v>0</v>
      </c>
      <c r="I414" s="120">
        <v>0</v>
      </c>
      <c r="J414" s="120">
        <v>0</v>
      </c>
      <c r="K414" s="120">
        <v>0</v>
      </c>
      <c r="L414" s="120">
        <v>0</v>
      </c>
      <c r="M414" s="120">
        <v>0</v>
      </c>
      <c r="N414" s="120">
        <v>0</v>
      </c>
      <c r="O414" s="120">
        <v>0</v>
      </c>
      <c r="P414" s="120">
        <v>0</v>
      </c>
      <c r="Q414" s="120">
        <v>0</v>
      </c>
      <c r="R414" s="120">
        <v>0</v>
      </c>
      <c r="S414" s="120">
        <v>0</v>
      </c>
      <c r="T414" s="120">
        <v>0</v>
      </c>
      <c r="U414" s="120">
        <v>0</v>
      </c>
      <c r="V414" s="120">
        <v>0</v>
      </c>
      <c r="W414" s="120">
        <v>0</v>
      </c>
      <c r="X414" s="120">
        <v>0</v>
      </c>
      <c r="Y414" s="120">
        <v>0</v>
      </c>
      <c r="Z414" s="120">
        <v>0</v>
      </c>
      <c r="AA414" s="120">
        <v>0</v>
      </c>
      <c r="AB414" s="120">
        <v>0</v>
      </c>
      <c r="AC414" s="120">
        <v>0</v>
      </c>
      <c r="AD414" s="120">
        <v>0</v>
      </c>
      <c r="AE414" s="120">
        <v>0</v>
      </c>
      <c r="AF414" s="120">
        <f t="shared" ref="AF414:AF432" si="138">AE414+(AE414-Z414)/5</f>
        <v>0</v>
      </c>
      <c r="AG414" s="120">
        <f t="shared" ref="AG414:AG432" si="139">AF414+(AF414-AA414)/5</f>
        <v>0</v>
      </c>
      <c r="AH414" s="120">
        <f t="shared" ref="AH414:AH432" si="140">AG414+(AG414-AB414)/5</f>
        <v>0</v>
      </c>
      <c r="AI414" s="120">
        <f ca="1">VLOOKUP(eurostat_totals[[#This Row],[energy carrier EUCalc]],$AE$11:$BI$24,COLUMN()-COLUMN($AD$29),FALSE)*eurostat_totals[[#This Row],[2020 1]]</f>
        <v>0</v>
      </c>
      <c r="AJ414" s="120">
        <f ca="1">VLOOKUP(eurostat_totals[[#This Row],[energy carrier EUCalc]],$AE$11:$BI$24,COLUMN()-COLUMN($AD$29),FALSE)*eurostat_totals[[#This Row],[2020 1]]</f>
        <v>0</v>
      </c>
      <c r="AK414" s="120">
        <f ca="1">VLOOKUP(eurostat_totals[[#This Row],[energy carrier EUCalc]],$AE$11:$BI$24,COLUMN()-COLUMN($AD$29),FALSE)*eurostat_totals[[#This Row],[2020 1]]</f>
        <v>0</v>
      </c>
      <c r="AL414" s="120">
        <f ca="1">VLOOKUP(eurostat_totals[[#This Row],[energy carrier EUCalc]],$AE$11:$BI$24,COLUMN()-COLUMN($AD$29),FALSE)*eurostat_totals[[#This Row],[2020 1]]</f>
        <v>0</v>
      </c>
      <c r="AM414" s="120">
        <f ca="1">VLOOKUP(eurostat_totals[[#This Row],[energy carrier EUCalc]],$AE$11:$BI$24,COLUMN()-COLUMN($AD$29),FALSE)*eurostat_totals[[#This Row],[2020 1]]</f>
        <v>0</v>
      </c>
      <c r="AN414" s="120">
        <f ca="1">VLOOKUP(eurostat_totals[[#This Row],[energy carrier EUCalc]],$AE$11:$BI$24,COLUMN()-COLUMN($AD$29),FALSE)*eurostat_totals[[#This Row],[2020 1]]</f>
        <v>0</v>
      </c>
      <c r="AO414" s="120">
        <f>VLOOKUP(eurostat_totals[[#This Row],[energy carrier EUCalc]],$AE$11:$BI$24,COLUMN()-COLUMN($AD$29),FALSE)*eurostat_totals[[#This Row],[2020 1]]</f>
        <v>0</v>
      </c>
      <c r="AP414" s="120">
        <f ca="1">VLOOKUP(eurostat_totals[[#This Row],[energy carrier EUCalc]],$AE$11:$BI$24,COLUMN()-COLUMN($AD$29),FALSE)*eurostat_totals[[#This Row],[2020 1]]</f>
        <v>0</v>
      </c>
      <c r="AQ414" s="120">
        <f ca="1">VLOOKUP(eurostat_totals[[#This Row],[energy carrier EUCalc]],$AE$11:$BI$24,COLUMN()-COLUMN($AD$29),FALSE)*eurostat_totals[[#This Row],[2020 1]]</f>
        <v>0</v>
      </c>
      <c r="AR414" s="117">
        <f ca="1">VLOOKUP(eurostat_totals[[#This Row],[energy carrier EUCalc]],$AE$11:$BI$24,COLUMN()-COLUMN($AD$29),FALSE)*eurostat_totals[[#This Row],[2020 1]]</f>
        <v>0</v>
      </c>
      <c r="AS414" s="117">
        <f ca="1">VLOOKUP(eurostat_totals[[#This Row],[energy carrier EUCalc]],$AE$11:$BI$24,COLUMN()-COLUMN($AD$29),FALSE)*eurostat_totals[[#This Row],[2020 1]]</f>
        <v>0</v>
      </c>
      <c r="AT414" s="117">
        <f ca="1">VLOOKUP(eurostat_totals[[#This Row],[energy carrier EUCalc]],$AE$11:$BI$24,COLUMN()-COLUMN($AD$29),FALSE)*eurostat_totals[[#This Row],[2020 1]]</f>
        <v>0</v>
      </c>
      <c r="AU414" s="117">
        <f ca="1">VLOOKUP(eurostat_totals[[#This Row],[energy carrier EUCalc]],$AE$11:$BI$24,COLUMN()-COLUMN($AD$29),FALSE)*eurostat_totals[[#This Row],[2020 1]]</f>
        <v>0</v>
      </c>
      <c r="AV414" s="117">
        <f>VLOOKUP(eurostat_totals[[#This Row],[energy carrier EUCalc]],$AE$11:$BI$24,COLUMN()-COLUMN($AD$29),FALSE)*eurostat_totals[[#This Row],[2020 1]]</f>
        <v>0</v>
      </c>
      <c r="AW414" s="117">
        <f ca="1">VLOOKUP(eurostat_totals[[#This Row],[energy carrier EUCalc]],$AE$11:$BI$24,COLUMN()-COLUMN($AD$29),FALSE)*eurostat_totals[[#This Row],[2020 1]]</f>
        <v>0</v>
      </c>
      <c r="AX414" s="117">
        <f ca="1">VLOOKUP(eurostat_totals[[#This Row],[energy carrier EUCalc]],$AE$11:$BI$24,COLUMN()-COLUMN($AD$29),FALSE)*eurostat_totals[[#This Row],[2020 1]]</f>
        <v>0</v>
      </c>
      <c r="AY414" s="117">
        <f ca="1">VLOOKUP(eurostat_totals[[#This Row],[energy carrier EUCalc]],$AE$11:$BI$24,COLUMN()-COLUMN($AD$29),FALSE)*eurostat_totals[[#This Row],[2020 1]]</f>
        <v>0</v>
      </c>
      <c r="AZ414" s="117">
        <f ca="1">VLOOKUP(eurostat_totals[[#This Row],[energy carrier EUCalc]],$AE$11:$BI$24,COLUMN()-COLUMN($AD$29),FALSE)*eurostat_totals[[#This Row],[2020 1]]</f>
        <v>0</v>
      </c>
      <c r="BA414" s="117">
        <f ca="1">VLOOKUP(eurostat_totals[[#This Row],[energy carrier EUCalc]],$AE$11:$BI$24,COLUMN()-COLUMN($AD$29),FALSE)*eurostat_totals[[#This Row],[2020 1]]</f>
        <v>0</v>
      </c>
      <c r="BB414" s="117">
        <f ca="1">VLOOKUP(eurostat_totals[[#This Row],[energy carrier EUCalc]],$AE$11:$BI$24,COLUMN()-COLUMN($AD$29),FALSE)*eurostat_totals[[#This Row],[2020 1]]</f>
        <v>0</v>
      </c>
      <c r="BC414" s="117">
        <f>VLOOKUP(eurostat_totals[[#This Row],[energy carrier EUCalc]],$AE$11:$BI$24,COLUMN()-COLUMN($AD$29),FALSE)*eurostat_totals[[#This Row],[2020 1]]</f>
        <v>0</v>
      </c>
      <c r="BD414" s="117">
        <f ca="1">VLOOKUP(eurostat_totals[[#This Row],[energy carrier EUCalc]],$AE$11:$BI$24,COLUMN()-COLUMN($AD$29),FALSE)*eurostat_totals[[#This Row],[2020 1]]</f>
        <v>0</v>
      </c>
      <c r="BE414" s="117">
        <f ca="1">VLOOKUP(eurostat_totals[[#This Row],[energy carrier EUCalc]],$AE$11:$BI$24,COLUMN()-COLUMN($AD$29),FALSE)*eurostat_totals[[#This Row],[2020 1]]</f>
        <v>0</v>
      </c>
      <c r="BF414" s="117">
        <f ca="1">VLOOKUP(eurostat_totals[[#This Row],[energy carrier EUCalc]],$AE$11:$BI$24,COLUMN()-COLUMN($AD$29),FALSE)*eurostat_totals[[#This Row],[2020 1]]</f>
        <v>0</v>
      </c>
      <c r="BG414" s="117">
        <f ca="1">VLOOKUP(eurostat_totals[[#This Row],[energy carrier EUCalc]],$AE$11:$BI$24,COLUMN()-COLUMN($AD$29),FALSE)*eurostat_totals[[#This Row],[2020 1]]</f>
        <v>0</v>
      </c>
      <c r="BH414" s="117">
        <f ca="1">VLOOKUP(eurostat_totals[[#This Row],[energy carrier EUCalc]],$AE$11:$BI$24,COLUMN()-COLUMN($AD$29),FALSE)*eurostat_totals[[#This Row],[2020 1]]</f>
        <v>0</v>
      </c>
      <c r="BI414" s="117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117" t="str">
        <f t="shared" ref="A415:A432" si="141">B415&amp;C415</f>
        <v>solid-wasteIceland</v>
      </c>
      <c r="B415" s="6" t="s">
        <v>78</v>
      </c>
      <c r="C415" t="s">
        <v>72</v>
      </c>
      <c r="D415" s="120">
        <v>0</v>
      </c>
      <c r="E415" s="120">
        <v>0</v>
      </c>
      <c r="F415" s="120">
        <v>0</v>
      </c>
      <c r="G415" s="120">
        <v>0</v>
      </c>
      <c r="H415" s="120">
        <v>0</v>
      </c>
      <c r="I415" s="120">
        <v>0</v>
      </c>
      <c r="J415" s="120">
        <v>0</v>
      </c>
      <c r="K415" s="120">
        <v>0</v>
      </c>
      <c r="L415" s="120">
        <v>0</v>
      </c>
      <c r="M415" s="120">
        <v>0</v>
      </c>
      <c r="N415" s="120">
        <v>0</v>
      </c>
      <c r="O415" s="120">
        <v>0</v>
      </c>
      <c r="P415" s="120">
        <v>0</v>
      </c>
      <c r="Q415" s="120">
        <v>0</v>
      </c>
      <c r="R415" s="120">
        <v>0</v>
      </c>
      <c r="S415" s="120">
        <v>0</v>
      </c>
      <c r="T415" s="120">
        <v>0</v>
      </c>
      <c r="U415" s="120">
        <v>0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0">
        <v>0</v>
      </c>
      <c r="AE415" s="120">
        <v>0</v>
      </c>
      <c r="AF415" s="120">
        <f t="shared" si="138"/>
        <v>0</v>
      </c>
      <c r="AG415" s="120">
        <f t="shared" si="139"/>
        <v>0</v>
      </c>
      <c r="AH415" s="120">
        <f t="shared" si="140"/>
        <v>0</v>
      </c>
      <c r="AI415" s="120">
        <f ca="1">VLOOKUP(eurostat_totals[[#This Row],[energy carrier EUCalc]],$AE$11:$BI$24,COLUMN()-COLUMN($AD$29),FALSE)*eurostat_totals[[#This Row],[2020 1]]</f>
        <v>0</v>
      </c>
      <c r="AJ415" s="120">
        <f ca="1">VLOOKUP(eurostat_totals[[#This Row],[energy carrier EUCalc]],$AE$11:$BI$24,COLUMN()-COLUMN($AD$29),FALSE)*eurostat_totals[[#This Row],[2020 1]]</f>
        <v>0</v>
      </c>
      <c r="AK415" s="120">
        <f ca="1">VLOOKUP(eurostat_totals[[#This Row],[energy carrier EUCalc]],$AE$11:$BI$24,COLUMN()-COLUMN($AD$29),FALSE)*eurostat_totals[[#This Row],[2020 1]]</f>
        <v>0</v>
      </c>
      <c r="AL415" s="120">
        <f ca="1">VLOOKUP(eurostat_totals[[#This Row],[energy carrier EUCalc]],$AE$11:$BI$24,COLUMN()-COLUMN($AD$29),FALSE)*eurostat_totals[[#This Row],[2020 1]]</f>
        <v>0</v>
      </c>
      <c r="AM415" s="120">
        <f ca="1">VLOOKUP(eurostat_totals[[#This Row],[energy carrier EUCalc]],$AE$11:$BI$24,COLUMN()-COLUMN($AD$29),FALSE)*eurostat_totals[[#This Row],[2020 1]]</f>
        <v>0</v>
      </c>
      <c r="AN415" s="120">
        <f ca="1">VLOOKUP(eurostat_totals[[#This Row],[energy carrier EUCalc]],$AE$11:$BI$24,COLUMN()-COLUMN($AD$29),FALSE)*eurostat_totals[[#This Row],[2020 1]]</f>
        <v>0</v>
      </c>
      <c r="AO415" s="120">
        <f>VLOOKUP(eurostat_totals[[#This Row],[energy carrier EUCalc]],$AE$11:$BI$24,COLUMN()-COLUMN($AD$29),FALSE)*eurostat_totals[[#This Row],[2020 1]]</f>
        <v>0</v>
      </c>
      <c r="AP415" s="120">
        <f ca="1">VLOOKUP(eurostat_totals[[#This Row],[energy carrier EUCalc]],$AE$11:$BI$24,COLUMN()-COLUMN($AD$29),FALSE)*eurostat_totals[[#This Row],[2020 1]]</f>
        <v>0</v>
      </c>
      <c r="AQ415" s="120">
        <f ca="1">VLOOKUP(eurostat_totals[[#This Row],[energy carrier EUCalc]],$AE$11:$BI$24,COLUMN()-COLUMN($AD$29),FALSE)*eurostat_totals[[#This Row],[2020 1]]</f>
        <v>0</v>
      </c>
      <c r="AR415" s="117">
        <f ca="1">VLOOKUP(eurostat_totals[[#This Row],[energy carrier EUCalc]],$AE$11:$BI$24,COLUMN()-COLUMN($AD$29),FALSE)*eurostat_totals[[#This Row],[2020 1]]</f>
        <v>0</v>
      </c>
      <c r="AS415" s="117">
        <f ca="1">VLOOKUP(eurostat_totals[[#This Row],[energy carrier EUCalc]],$AE$11:$BI$24,COLUMN()-COLUMN($AD$29),FALSE)*eurostat_totals[[#This Row],[2020 1]]</f>
        <v>0</v>
      </c>
      <c r="AT415" s="117">
        <f ca="1">VLOOKUP(eurostat_totals[[#This Row],[energy carrier EUCalc]],$AE$11:$BI$24,COLUMN()-COLUMN($AD$29),FALSE)*eurostat_totals[[#This Row],[2020 1]]</f>
        <v>0</v>
      </c>
      <c r="AU415" s="117">
        <f ca="1">VLOOKUP(eurostat_totals[[#This Row],[energy carrier EUCalc]],$AE$11:$BI$24,COLUMN()-COLUMN($AD$29),FALSE)*eurostat_totals[[#This Row],[2020 1]]</f>
        <v>0</v>
      </c>
      <c r="AV415" s="117">
        <f>VLOOKUP(eurostat_totals[[#This Row],[energy carrier EUCalc]],$AE$11:$BI$24,COLUMN()-COLUMN($AD$29),FALSE)*eurostat_totals[[#This Row],[2020 1]]</f>
        <v>0</v>
      </c>
      <c r="AW415" s="117">
        <f ca="1">VLOOKUP(eurostat_totals[[#This Row],[energy carrier EUCalc]],$AE$11:$BI$24,COLUMN()-COLUMN($AD$29),FALSE)*eurostat_totals[[#This Row],[2020 1]]</f>
        <v>0</v>
      </c>
      <c r="AX415" s="117">
        <f ca="1">VLOOKUP(eurostat_totals[[#This Row],[energy carrier EUCalc]],$AE$11:$BI$24,COLUMN()-COLUMN($AD$29),FALSE)*eurostat_totals[[#This Row],[2020 1]]</f>
        <v>0</v>
      </c>
      <c r="AY415" s="117">
        <f ca="1">VLOOKUP(eurostat_totals[[#This Row],[energy carrier EUCalc]],$AE$11:$BI$24,COLUMN()-COLUMN($AD$29),FALSE)*eurostat_totals[[#This Row],[2020 1]]</f>
        <v>0</v>
      </c>
      <c r="AZ415" s="117">
        <f ca="1">VLOOKUP(eurostat_totals[[#This Row],[energy carrier EUCalc]],$AE$11:$BI$24,COLUMN()-COLUMN($AD$29),FALSE)*eurostat_totals[[#This Row],[2020 1]]</f>
        <v>0</v>
      </c>
      <c r="BA415" s="117">
        <f ca="1">VLOOKUP(eurostat_totals[[#This Row],[energy carrier EUCalc]],$AE$11:$BI$24,COLUMN()-COLUMN($AD$29),FALSE)*eurostat_totals[[#This Row],[2020 1]]</f>
        <v>0</v>
      </c>
      <c r="BB415" s="117">
        <f ca="1">VLOOKUP(eurostat_totals[[#This Row],[energy carrier EUCalc]],$AE$11:$BI$24,COLUMN()-COLUMN($AD$29),FALSE)*eurostat_totals[[#This Row],[2020 1]]</f>
        <v>0</v>
      </c>
      <c r="BC415" s="117">
        <f>VLOOKUP(eurostat_totals[[#This Row],[energy carrier EUCalc]],$AE$11:$BI$24,COLUMN()-COLUMN($AD$29),FALSE)*eurostat_totals[[#This Row],[2020 1]]</f>
        <v>0</v>
      </c>
      <c r="BD415" s="117">
        <f ca="1">VLOOKUP(eurostat_totals[[#This Row],[energy carrier EUCalc]],$AE$11:$BI$24,COLUMN()-COLUMN($AD$29),FALSE)*eurostat_totals[[#This Row],[2020 1]]</f>
        <v>0</v>
      </c>
      <c r="BE415" s="117">
        <f ca="1">VLOOKUP(eurostat_totals[[#This Row],[energy carrier EUCalc]],$AE$11:$BI$24,COLUMN()-COLUMN($AD$29),FALSE)*eurostat_totals[[#This Row],[2020 1]]</f>
        <v>0</v>
      </c>
      <c r="BF415" s="117">
        <f ca="1">VLOOKUP(eurostat_totals[[#This Row],[energy carrier EUCalc]],$AE$11:$BI$24,COLUMN()-COLUMN($AD$29),FALSE)*eurostat_totals[[#This Row],[2020 1]]</f>
        <v>0</v>
      </c>
      <c r="BG415" s="117">
        <f ca="1">VLOOKUP(eurostat_totals[[#This Row],[energy carrier EUCalc]],$AE$11:$BI$24,COLUMN()-COLUMN($AD$29),FALSE)*eurostat_totals[[#This Row],[2020 1]]</f>
        <v>0</v>
      </c>
      <c r="BH415" s="117">
        <f ca="1">VLOOKUP(eurostat_totals[[#This Row],[energy carrier EUCalc]],$AE$11:$BI$24,COLUMN()-COLUMN($AD$29),FALSE)*eurostat_totals[[#This Row],[2020 1]]</f>
        <v>0</v>
      </c>
      <c r="BI415" s="117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117" t="str">
        <f t="shared" si="141"/>
        <v>solid-wasteIreland</v>
      </c>
      <c r="B416" s="6" t="s">
        <v>78</v>
      </c>
      <c r="C416" t="s">
        <v>18</v>
      </c>
      <c r="D416" s="120">
        <v>0</v>
      </c>
      <c r="E416" s="120">
        <v>0</v>
      </c>
      <c r="F416" s="120">
        <v>0</v>
      </c>
      <c r="G416" s="120">
        <v>0</v>
      </c>
      <c r="H416" s="120">
        <v>0</v>
      </c>
      <c r="I416" s="120">
        <v>0</v>
      </c>
      <c r="J416" s="120">
        <v>0</v>
      </c>
      <c r="K416" s="120">
        <v>0</v>
      </c>
      <c r="L416" s="120">
        <v>0</v>
      </c>
      <c r="M416" s="120">
        <v>0</v>
      </c>
      <c r="N416" s="120">
        <v>0</v>
      </c>
      <c r="O416" s="120">
        <v>0</v>
      </c>
      <c r="P416" s="120">
        <v>0</v>
      </c>
      <c r="Q416" s="120">
        <v>0</v>
      </c>
      <c r="R416" s="120">
        <v>0</v>
      </c>
      <c r="S416" s="120">
        <v>0</v>
      </c>
      <c r="T416" s="120">
        <v>0</v>
      </c>
      <c r="U416" s="120">
        <v>0</v>
      </c>
      <c r="V416" s="120">
        <v>0</v>
      </c>
      <c r="W416" s="120">
        <v>0</v>
      </c>
      <c r="X416" s="120">
        <v>0</v>
      </c>
      <c r="Y416" s="120">
        <v>0</v>
      </c>
      <c r="Z416" s="120">
        <v>0</v>
      </c>
      <c r="AA416" s="120">
        <v>0</v>
      </c>
      <c r="AB416" s="120">
        <v>0</v>
      </c>
      <c r="AC416" s="120">
        <v>0</v>
      </c>
      <c r="AD416" s="120">
        <v>0</v>
      </c>
      <c r="AE416" s="120">
        <v>0</v>
      </c>
      <c r="AF416" s="120">
        <f t="shared" si="138"/>
        <v>0</v>
      </c>
      <c r="AG416" s="120">
        <f t="shared" si="139"/>
        <v>0</v>
      </c>
      <c r="AH416" s="120">
        <f t="shared" si="140"/>
        <v>0</v>
      </c>
      <c r="AI416" s="120">
        <f ca="1">VLOOKUP(eurostat_totals[[#This Row],[energy carrier EUCalc]],$AE$11:$BI$24,COLUMN()-COLUMN($AD$29),FALSE)*eurostat_totals[[#This Row],[2020 1]]</f>
        <v>0</v>
      </c>
      <c r="AJ416" s="120">
        <f ca="1">VLOOKUP(eurostat_totals[[#This Row],[energy carrier EUCalc]],$AE$11:$BI$24,COLUMN()-COLUMN($AD$29),FALSE)*eurostat_totals[[#This Row],[2020 1]]</f>
        <v>0</v>
      </c>
      <c r="AK416" s="120">
        <f ca="1">VLOOKUP(eurostat_totals[[#This Row],[energy carrier EUCalc]],$AE$11:$BI$24,COLUMN()-COLUMN($AD$29),FALSE)*eurostat_totals[[#This Row],[2020 1]]</f>
        <v>0</v>
      </c>
      <c r="AL416" s="120">
        <f ca="1">VLOOKUP(eurostat_totals[[#This Row],[energy carrier EUCalc]],$AE$11:$BI$24,COLUMN()-COLUMN($AD$29),FALSE)*eurostat_totals[[#This Row],[2020 1]]</f>
        <v>0</v>
      </c>
      <c r="AM416" s="120">
        <f ca="1">VLOOKUP(eurostat_totals[[#This Row],[energy carrier EUCalc]],$AE$11:$BI$24,COLUMN()-COLUMN($AD$29),FALSE)*eurostat_totals[[#This Row],[2020 1]]</f>
        <v>0</v>
      </c>
      <c r="AN416" s="120">
        <f ca="1">VLOOKUP(eurostat_totals[[#This Row],[energy carrier EUCalc]],$AE$11:$BI$24,COLUMN()-COLUMN($AD$29),FALSE)*eurostat_totals[[#This Row],[2020 1]]</f>
        <v>0</v>
      </c>
      <c r="AO416" s="120">
        <f>VLOOKUP(eurostat_totals[[#This Row],[energy carrier EUCalc]],$AE$11:$BI$24,COLUMN()-COLUMN($AD$29),FALSE)*eurostat_totals[[#This Row],[2020 1]]</f>
        <v>0</v>
      </c>
      <c r="AP416" s="120">
        <f ca="1">VLOOKUP(eurostat_totals[[#This Row],[energy carrier EUCalc]],$AE$11:$BI$24,COLUMN()-COLUMN($AD$29),FALSE)*eurostat_totals[[#This Row],[2020 1]]</f>
        <v>0</v>
      </c>
      <c r="AQ416" s="120">
        <f ca="1">VLOOKUP(eurostat_totals[[#This Row],[energy carrier EUCalc]],$AE$11:$BI$24,COLUMN()-COLUMN($AD$29),FALSE)*eurostat_totals[[#This Row],[2020 1]]</f>
        <v>0</v>
      </c>
      <c r="AR416" s="117">
        <f ca="1">VLOOKUP(eurostat_totals[[#This Row],[energy carrier EUCalc]],$AE$11:$BI$24,COLUMN()-COLUMN($AD$29),FALSE)*eurostat_totals[[#This Row],[2020 1]]</f>
        <v>0</v>
      </c>
      <c r="AS416" s="117">
        <f ca="1">VLOOKUP(eurostat_totals[[#This Row],[energy carrier EUCalc]],$AE$11:$BI$24,COLUMN()-COLUMN($AD$29),FALSE)*eurostat_totals[[#This Row],[2020 1]]</f>
        <v>0</v>
      </c>
      <c r="AT416" s="117">
        <f ca="1">VLOOKUP(eurostat_totals[[#This Row],[energy carrier EUCalc]],$AE$11:$BI$24,COLUMN()-COLUMN($AD$29),FALSE)*eurostat_totals[[#This Row],[2020 1]]</f>
        <v>0</v>
      </c>
      <c r="AU416" s="117">
        <f ca="1">VLOOKUP(eurostat_totals[[#This Row],[energy carrier EUCalc]],$AE$11:$BI$24,COLUMN()-COLUMN($AD$29),FALSE)*eurostat_totals[[#This Row],[2020 1]]</f>
        <v>0</v>
      </c>
      <c r="AV416" s="117">
        <f>VLOOKUP(eurostat_totals[[#This Row],[energy carrier EUCalc]],$AE$11:$BI$24,COLUMN()-COLUMN($AD$29),FALSE)*eurostat_totals[[#This Row],[2020 1]]</f>
        <v>0</v>
      </c>
      <c r="AW416" s="117">
        <f ca="1">VLOOKUP(eurostat_totals[[#This Row],[energy carrier EUCalc]],$AE$11:$BI$24,COLUMN()-COLUMN($AD$29),FALSE)*eurostat_totals[[#This Row],[2020 1]]</f>
        <v>0</v>
      </c>
      <c r="AX416" s="117">
        <f ca="1">VLOOKUP(eurostat_totals[[#This Row],[energy carrier EUCalc]],$AE$11:$BI$24,COLUMN()-COLUMN($AD$29),FALSE)*eurostat_totals[[#This Row],[2020 1]]</f>
        <v>0</v>
      </c>
      <c r="AY416" s="117">
        <f ca="1">VLOOKUP(eurostat_totals[[#This Row],[energy carrier EUCalc]],$AE$11:$BI$24,COLUMN()-COLUMN($AD$29),FALSE)*eurostat_totals[[#This Row],[2020 1]]</f>
        <v>0</v>
      </c>
      <c r="AZ416" s="117">
        <f ca="1">VLOOKUP(eurostat_totals[[#This Row],[energy carrier EUCalc]],$AE$11:$BI$24,COLUMN()-COLUMN($AD$29),FALSE)*eurostat_totals[[#This Row],[2020 1]]</f>
        <v>0</v>
      </c>
      <c r="BA416" s="117">
        <f ca="1">VLOOKUP(eurostat_totals[[#This Row],[energy carrier EUCalc]],$AE$11:$BI$24,COLUMN()-COLUMN($AD$29),FALSE)*eurostat_totals[[#This Row],[2020 1]]</f>
        <v>0</v>
      </c>
      <c r="BB416" s="117">
        <f ca="1">VLOOKUP(eurostat_totals[[#This Row],[energy carrier EUCalc]],$AE$11:$BI$24,COLUMN()-COLUMN($AD$29),FALSE)*eurostat_totals[[#This Row],[2020 1]]</f>
        <v>0</v>
      </c>
      <c r="BC416" s="117">
        <f>VLOOKUP(eurostat_totals[[#This Row],[energy carrier EUCalc]],$AE$11:$BI$24,COLUMN()-COLUMN($AD$29),FALSE)*eurostat_totals[[#This Row],[2020 1]]</f>
        <v>0</v>
      </c>
      <c r="BD416" s="117">
        <f ca="1">VLOOKUP(eurostat_totals[[#This Row],[energy carrier EUCalc]],$AE$11:$BI$24,COLUMN()-COLUMN($AD$29),FALSE)*eurostat_totals[[#This Row],[2020 1]]</f>
        <v>0</v>
      </c>
      <c r="BE416" s="117">
        <f ca="1">VLOOKUP(eurostat_totals[[#This Row],[energy carrier EUCalc]],$AE$11:$BI$24,COLUMN()-COLUMN($AD$29),FALSE)*eurostat_totals[[#This Row],[2020 1]]</f>
        <v>0</v>
      </c>
      <c r="BF416" s="117">
        <f ca="1">VLOOKUP(eurostat_totals[[#This Row],[energy carrier EUCalc]],$AE$11:$BI$24,COLUMN()-COLUMN($AD$29),FALSE)*eurostat_totals[[#This Row],[2020 1]]</f>
        <v>0</v>
      </c>
      <c r="BG416" s="117">
        <f ca="1">VLOOKUP(eurostat_totals[[#This Row],[energy carrier EUCalc]],$AE$11:$BI$24,COLUMN()-COLUMN($AD$29),FALSE)*eurostat_totals[[#This Row],[2020 1]]</f>
        <v>0</v>
      </c>
      <c r="BH416" s="117">
        <f ca="1">VLOOKUP(eurostat_totals[[#This Row],[energy carrier EUCalc]],$AE$11:$BI$24,COLUMN()-COLUMN($AD$29),FALSE)*eurostat_totals[[#This Row],[2020 1]]</f>
        <v>0</v>
      </c>
      <c r="BI416" s="117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117" t="str">
        <f t="shared" si="141"/>
        <v>solid-wasteItaly</v>
      </c>
      <c r="B417" s="6" t="s">
        <v>78</v>
      </c>
      <c r="C417" t="s">
        <v>5</v>
      </c>
      <c r="D417" s="120">
        <v>0</v>
      </c>
      <c r="E417" s="120">
        <v>0</v>
      </c>
      <c r="F417" s="120">
        <v>0</v>
      </c>
      <c r="G417" s="120">
        <v>0</v>
      </c>
      <c r="H417" s="120">
        <v>0</v>
      </c>
      <c r="I417" s="120">
        <v>0</v>
      </c>
      <c r="J417" s="120">
        <v>0</v>
      </c>
      <c r="K417" s="120">
        <v>0</v>
      </c>
      <c r="L417" s="120">
        <v>0</v>
      </c>
      <c r="M417" s="120">
        <v>0</v>
      </c>
      <c r="N417" s="120">
        <v>0</v>
      </c>
      <c r="O417" s="120">
        <v>0</v>
      </c>
      <c r="P417" s="120">
        <v>0</v>
      </c>
      <c r="Q417" s="120">
        <v>0</v>
      </c>
      <c r="R417" s="120">
        <v>0</v>
      </c>
      <c r="S417" s="120">
        <v>0</v>
      </c>
      <c r="T417" s="120">
        <v>0</v>
      </c>
      <c r="U417" s="120">
        <v>0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0">
        <v>0</v>
      </c>
      <c r="AE417" s="120">
        <v>0</v>
      </c>
      <c r="AF417" s="120">
        <f t="shared" si="138"/>
        <v>0</v>
      </c>
      <c r="AG417" s="120">
        <f t="shared" si="139"/>
        <v>0</v>
      </c>
      <c r="AH417" s="120">
        <f t="shared" si="140"/>
        <v>0</v>
      </c>
      <c r="AI417" s="120">
        <f ca="1">VLOOKUP(eurostat_totals[[#This Row],[energy carrier EUCalc]],$AE$11:$BI$24,COLUMN()-COLUMN($AD$29),FALSE)*eurostat_totals[[#This Row],[2020 1]]</f>
        <v>0</v>
      </c>
      <c r="AJ417" s="120">
        <f ca="1">VLOOKUP(eurostat_totals[[#This Row],[energy carrier EUCalc]],$AE$11:$BI$24,COLUMN()-COLUMN($AD$29),FALSE)*eurostat_totals[[#This Row],[2020 1]]</f>
        <v>0</v>
      </c>
      <c r="AK417" s="120">
        <f ca="1">VLOOKUP(eurostat_totals[[#This Row],[energy carrier EUCalc]],$AE$11:$BI$24,COLUMN()-COLUMN($AD$29),FALSE)*eurostat_totals[[#This Row],[2020 1]]</f>
        <v>0</v>
      </c>
      <c r="AL417" s="120">
        <f ca="1">VLOOKUP(eurostat_totals[[#This Row],[energy carrier EUCalc]],$AE$11:$BI$24,COLUMN()-COLUMN($AD$29),FALSE)*eurostat_totals[[#This Row],[2020 1]]</f>
        <v>0</v>
      </c>
      <c r="AM417" s="120">
        <f ca="1">VLOOKUP(eurostat_totals[[#This Row],[energy carrier EUCalc]],$AE$11:$BI$24,COLUMN()-COLUMN($AD$29),FALSE)*eurostat_totals[[#This Row],[2020 1]]</f>
        <v>0</v>
      </c>
      <c r="AN417" s="120">
        <f ca="1">VLOOKUP(eurostat_totals[[#This Row],[energy carrier EUCalc]],$AE$11:$BI$24,COLUMN()-COLUMN($AD$29),FALSE)*eurostat_totals[[#This Row],[2020 1]]</f>
        <v>0</v>
      </c>
      <c r="AO417" s="120">
        <f>VLOOKUP(eurostat_totals[[#This Row],[energy carrier EUCalc]],$AE$11:$BI$24,COLUMN()-COLUMN($AD$29),FALSE)*eurostat_totals[[#This Row],[2020 1]]</f>
        <v>0</v>
      </c>
      <c r="AP417" s="120">
        <f ca="1">VLOOKUP(eurostat_totals[[#This Row],[energy carrier EUCalc]],$AE$11:$BI$24,COLUMN()-COLUMN($AD$29),FALSE)*eurostat_totals[[#This Row],[2020 1]]</f>
        <v>0</v>
      </c>
      <c r="AQ417" s="120">
        <f ca="1">VLOOKUP(eurostat_totals[[#This Row],[energy carrier EUCalc]],$AE$11:$BI$24,COLUMN()-COLUMN($AD$29),FALSE)*eurostat_totals[[#This Row],[2020 1]]</f>
        <v>0</v>
      </c>
      <c r="AR417" s="117">
        <f ca="1">VLOOKUP(eurostat_totals[[#This Row],[energy carrier EUCalc]],$AE$11:$BI$24,COLUMN()-COLUMN($AD$29),FALSE)*eurostat_totals[[#This Row],[2020 1]]</f>
        <v>0</v>
      </c>
      <c r="AS417" s="117">
        <f ca="1">VLOOKUP(eurostat_totals[[#This Row],[energy carrier EUCalc]],$AE$11:$BI$24,COLUMN()-COLUMN($AD$29),FALSE)*eurostat_totals[[#This Row],[2020 1]]</f>
        <v>0</v>
      </c>
      <c r="AT417" s="117">
        <f ca="1">VLOOKUP(eurostat_totals[[#This Row],[energy carrier EUCalc]],$AE$11:$BI$24,COLUMN()-COLUMN($AD$29),FALSE)*eurostat_totals[[#This Row],[2020 1]]</f>
        <v>0</v>
      </c>
      <c r="AU417" s="117">
        <f ca="1">VLOOKUP(eurostat_totals[[#This Row],[energy carrier EUCalc]],$AE$11:$BI$24,COLUMN()-COLUMN($AD$29),FALSE)*eurostat_totals[[#This Row],[2020 1]]</f>
        <v>0</v>
      </c>
      <c r="AV417" s="117">
        <f>VLOOKUP(eurostat_totals[[#This Row],[energy carrier EUCalc]],$AE$11:$BI$24,COLUMN()-COLUMN($AD$29),FALSE)*eurostat_totals[[#This Row],[2020 1]]</f>
        <v>0</v>
      </c>
      <c r="AW417" s="117">
        <f ca="1">VLOOKUP(eurostat_totals[[#This Row],[energy carrier EUCalc]],$AE$11:$BI$24,COLUMN()-COLUMN($AD$29),FALSE)*eurostat_totals[[#This Row],[2020 1]]</f>
        <v>0</v>
      </c>
      <c r="AX417" s="117">
        <f ca="1">VLOOKUP(eurostat_totals[[#This Row],[energy carrier EUCalc]],$AE$11:$BI$24,COLUMN()-COLUMN($AD$29),FALSE)*eurostat_totals[[#This Row],[2020 1]]</f>
        <v>0</v>
      </c>
      <c r="AY417" s="117">
        <f ca="1">VLOOKUP(eurostat_totals[[#This Row],[energy carrier EUCalc]],$AE$11:$BI$24,COLUMN()-COLUMN($AD$29),FALSE)*eurostat_totals[[#This Row],[2020 1]]</f>
        <v>0</v>
      </c>
      <c r="AZ417" s="117">
        <f ca="1">VLOOKUP(eurostat_totals[[#This Row],[energy carrier EUCalc]],$AE$11:$BI$24,COLUMN()-COLUMN($AD$29),FALSE)*eurostat_totals[[#This Row],[2020 1]]</f>
        <v>0</v>
      </c>
      <c r="BA417" s="117">
        <f ca="1">VLOOKUP(eurostat_totals[[#This Row],[energy carrier EUCalc]],$AE$11:$BI$24,COLUMN()-COLUMN($AD$29),FALSE)*eurostat_totals[[#This Row],[2020 1]]</f>
        <v>0</v>
      </c>
      <c r="BB417" s="117">
        <f ca="1">VLOOKUP(eurostat_totals[[#This Row],[energy carrier EUCalc]],$AE$11:$BI$24,COLUMN()-COLUMN($AD$29),FALSE)*eurostat_totals[[#This Row],[2020 1]]</f>
        <v>0</v>
      </c>
      <c r="BC417" s="117">
        <f>VLOOKUP(eurostat_totals[[#This Row],[energy carrier EUCalc]],$AE$11:$BI$24,COLUMN()-COLUMN($AD$29),FALSE)*eurostat_totals[[#This Row],[2020 1]]</f>
        <v>0</v>
      </c>
      <c r="BD417" s="117">
        <f ca="1">VLOOKUP(eurostat_totals[[#This Row],[energy carrier EUCalc]],$AE$11:$BI$24,COLUMN()-COLUMN($AD$29),FALSE)*eurostat_totals[[#This Row],[2020 1]]</f>
        <v>0</v>
      </c>
      <c r="BE417" s="117">
        <f ca="1">VLOOKUP(eurostat_totals[[#This Row],[energy carrier EUCalc]],$AE$11:$BI$24,COLUMN()-COLUMN($AD$29),FALSE)*eurostat_totals[[#This Row],[2020 1]]</f>
        <v>0</v>
      </c>
      <c r="BF417" s="117">
        <f ca="1">VLOOKUP(eurostat_totals[[#This Row],[energy carrier EUCalc]],$AE$11:$BI$24,COLUMN()-COLUMN($AD$29),FALSE)*eurostat_totals[[#This Row],[2020 1]]</f>
        <v>0</v>
      </c>
      <c r="BG417" s="117">
        <f ca="1">VLOOKUP(eurostat_totals[[#This Row],[energy carrier EUCalc]],$AE$11:$BI$24,COLUMN()-COLUMN($AD$29),FALSE)*eurostat_totals[[#This Row],[2020 1]]</f>
        <v>0</v>
      </c>
      <c r="BH417" s="117">
        <f ca="1">VLOOKUP(eurostat_totals[[#This Row],[energy carrier EUCalc]],$AE$11:$BI$24,COLUMN()-COLUMN($AD$29),FALSE)*eurostat_totals[[#This Row],[2020 1]]</f>
        <v>0</v>
      </c>
      <c r="BI417" s="117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117" t="str">
        <f t="shared" si="141"/>
        <v>solid-wasteLatvia</v>
      </c>
      <c r="B418" s="6" t="s">
        <v>78</v>
      </c>
      <c r="C418" t="s">
        <v>23</v>
      </c>
      <c r="D418" s="120">
        <v>0</v>
      </c>
      <c r="E418" s="120">
        <v>0</v>
      </c>
      <c r="F418" s="120">
        <v>0</v>
      </c>
      <c r="G418" s="120">
        <v>0</v>
      </c>
      <c r="H418" s="120">
        <v>0</v>
      </c>
      <c r="I418" s="120">
        <v>0</v>
      </c>
      <c r="J418" s="120">
        <v>0</v>
      </c>
      <c r="K418" s="120">
        <v>0</v>
      </c>
      <c r="L418" s="120">
        <v>0</v>
      </c>
      <c r="M418" s="120">
        <v>0</v>
      </c>
      <c r="N418" s="120">
        <v>0</v>
      </c>
      <c r="O418" s="120">
        <v>0</v>
      </c>
      <c r="P418" s="120">
        <v>0</v>
      </c>
      <c r="Q418" s="120">
        <v>0</v>
      </c>
      <c r="R418" s="120">
        <v>0</v>
      </c>
      <c r="S418" s="120">
        <v>0</v>
      </c>
      <c r="T418" s="120">
        <v>0</v>
      </c>
      <c r="U418" s="120">
        <v>0</v>
      </c>
      <c r="V418" s="120">
        <v>0</v>
      </c>
      <c r="W418" s="120">
        <v>0</v>
      </c>
      <c r="X418" s="120">
        <v>0</v>
      </c>
      <c r="Y418" s="120">
        <v>0</v>
      </c>
      <c r="Z418" s="120">
        <v>0</v>
      </c>
      <c r="AA418" s="120">
        <v>0</v>
      </c>
      <c r="AB418" s="120">
        <v>0</v>
      </c>
      <c r="AC418" s="120">
        <v>0</v>
      </c>
      <c r="AD418" s="120">
        <v>0</v>
      </c>
      <c r="AE418" s="120">
        <v>0</v>
      </c>
      <c r="AF418" s="120">
        <f t="shared" si="138"/>
        <v>0</v>
      </c>
      <c r="AG418" s="120">
        <f t="shared" si="139"/>
        <v>0</v>
      </c>
      <c r="AH418" s="120">
        <f t="shared" si="140"/>
        <v>0</v>
      </c>
      <c r="AI418" s="120">
        <f ca="1">VLOOKUP(eurostat_totals[[#This Row],[energy carrier EUCalc]],$AE$11:$BI$24,COLUMN()-COLUMN($AD$29),FALSE)*eurostat_totals[[#This Row],[2020 1]]</f>
        <v>0</v>
      </c>
      <c r="AJ418" s="120">
        <f ca="1">VLOOKUP(eurostat_totals[[#This Row],[energy carrier EUCalc]],$AE$11:$BI$24,COLUMN()-COLUMN($AD$29),FALSE)*eurostat_totals[[#This Row],[2020 1]]</f>
        <v>0</v>
      </c>
      <c r="AK418" s="120">
        <f ca="1">VLOOKUP(eurostat_totals[[#This Row],[energy carrier EUCalc]],$AE$11:$BI$24,COLUMN()-COLUMN($AD$29),FALSE)*eurostat_totals[[#This Row],[2020 1]]</f>
        <v>0</v>
      </c>
      <c r="AL418" s="120">
        <f ca="1">VLOOKUP(eurostat_totals[[#This Row],[energy carrier EUCalc]],$AE$11:$BI$24,COLUMN()-COLUMN($AD$29),FALSE)*eurostat_totals[[#This Row],[2020 1]]</f>
        <v>0</v>
      </c>
      <c r="AM418" s="120">
        <f ca="1">VLOOKUP(eurostat_totals[[#This Row],[energy carrier EUCalc]],$AE$11:$BI$24,COLUMN()-COLUMN($AD$29),FALSE)*eurostat_totals[[#This Row],[2020 1]]</f>
        <v>0</v>
      </c>
      <c r="AN418" s="120">
        <f ca="1">VLOOKUP(eurostat_totals[[#This Row],[energy carrier EUCalc]],$AE$11:$BI$24,COLUMN()-COLUMN($AD$29),FALSE)*eurostat_totals[[#This Row],[2020 1]]</f>
        <v>0</v>
      </c>
      <c r="AO418" s="120">
        <f>VLOOKUP(eurostat_totals[[#This Row],[energy carrier EUCalc]],$AE$11:$BI$24,COLUMN()-COLUMN($AD$29),FALSE)*eurostat_totals[[#This Row],[2020 1]]</f>
        <v>0</v>
      </c>
      <c r="AP418" s="120">
        <f ca="1">VLOOKUP(eurostat_totals[[#This Row],[energy carrier EUCalc]],$AE$11:$BI$24,COLUMN()-COLUMN($AD$29),FALSE)*eurostat_totals[[#This Row],[2020 1]]</f>
        <v>0</v>
      </c>
      <c r="AQ418" s="120">
        <f ca="1">VLOOKUP(eurostat_totals[[#This Row],[energy carrier EUCalc]],$AE$11:$BI$24,COLUMN()-COLUMN($AD$29),FALSE)*eurostat_totals[[#This Row],[2020 1]]</f>
        <v>0</v>
      </c>
      <c r="AR418" s="117">
        <f ca="1">VLOOKUP(eurostat_totals[[#This Row],[energy carrier EUCalc]],$AE$11:$BI$24,COLUMN()-COLUMN($AD$29),FALSE)*eurostat_totals[[#This Row],[2020 1]]</f>
        <v>0</v>
      </c>
      <c r="AS418" s="117">
        <f ca="1">VLOOKUP(eurostat_totals[[#This Row],[energy carrier EUCalc]],$AE$11:$BI$24,COLUMN()-COLUMN($AD$29),FALSE)*eurostat_totals[[#This Row],[2020 1]]</f>
        <v>0</v>
      </c>
      <c r="AT418" s="117">
        <f ca="1">VLOOKUP(eurostat_totals[[#This Row],[energy carrier EUCalc]],$AE$11:$BI$24,COLUMN()-COLUMN($AD$29),FALSE)*eurostat_totals[[#This Row],[2020 1]]</f>
        <v>0</v>
      </c>
      <c r="AU418" s="117">
        <f ca="1">VLOOKUP(eurostat_totals[[#This Row],[energy carrier EUCalc]],$AE$11:$BI$24,COLUMN()-COLUMN($AD$29),FALSE)*eurostat_totals[[#This Row],[2020 1]]</f>
        <v>0</v>
      </c>
      <c r="AV418" s="117">
        <f>VLOOKUP(eurostat_totals[[#This Row],[energy carrier EUCalc]],$AE$11:$BI$24,COLUMN()-COLUMN($AD$29),FALSE)*eurostat_totals[[#This Row],[2020 1]]</f>
        <v>0</v>
      </c>
      <c r="AW418" s="117">
        <f ca="1">VLOOKUP(eurostat_totals[[#This Row],[energy carrier EUCalc]],$AE$11:$BI$24,COLUMN()-COLUMN($AD$29),FALSE)*eurostat_totals[[#This Row],[2020 1]]</f>
        <v>0</v>
      </c>
      <c r="AX418" s="117">
        <f ca="1">VLOOKUP(eurostat_totals[[#This Row],[energy carrier EUCalc]],$AE$11:$BI$24,COLUMN()-COLUMN($AD$29),FALSE)*eurostat_totals[[#This Row],[2020 1]]</f>
        <v>0</v>
      </c>
      <c r="AY418" s="117">
        <f ca="1">VLOOKUP(eurostat_totals[[#This Row],[energy carrier EUCalc]],$AE$11:$BI$24,COLUMN()-COLUMN($AD$29),FALSE)*eurostat_totals[[#This Row],[2020 1]]</f>
        <v>0</v>
      </c>
      <c r="AZ418" s="117">
        <f ca="1">VLOOKUP(eurostat_totals[[#This Row],[energy carrier EUCalc]],$AE$11:$BI$24,COLUMN()-COLUMN($AD$29),FALSE)*eurostat_totals[[#This Row],[2020 1]]</f>
        <v>0</v>
      </c>
      <c r="BA418" s="117">
        <f ca="1">VLOOKUP(eurostat_totals[[#This Row],[energy carrier EUCalc]],$AE$11:$BI$24,COLUMN()-COLUMN($AD$29),FALSE)*eurostat_totals[[#This Row],[2020 1]]</f>
        <v>0</v>
      </c>
      <c r="BB418" s="117">
        <f ca="1">VLOOKUP(eurostat_totals[[#This Row],[energy carrier EUCalc]],$AE$11:$BI$24,COLUMN()-COLUMN($AD$29),FALSE)*eurostat_totals[[#This Row],[2020 1]]</f>
        <v>0</v>
      </c>
      <c r="BC418" s="117">
        <f>VLOOKUP(eurostat_totals[[#This Row],[energy carrier EUCalc]],$AE$11:$BI$24,COLUMN()-COLUMN($AD$29),FALSE)*eurostat_totals[[#This Row],[2020 1]]</f>
        <v>0</v>
      </c>
      <c r="BD418" s="117">
        <f ca="1">VLOOKUP(eurostat_totals[[#This Row],[energy carrier EUCalc]],$AE$11:$BI$24,COLUMN()-COLUMN($AD$29),FALSE)*eurostat_totals[[#This Row],[2020 1]]</f>
        <v>0</v>
      </c>
      <c r="BE418" s="117">
        <f ca="1">VLOOKUP(eurostat_totals[[#This Row],[energy carrier EUCalc]],$AE$11:$BI$24,COLUMN()-COLUMN($AD$29),FALSE)*eurostat_totals[[#This Row],[2020 1]]</f>
        <v>0</v>
      </c>
      <c r="BF418" s="117">
        <f ca="1">VLOOKUP(eurostat_totals[[#This Row],[energy carrier EUCalc]],$AE$11:$BI$24,COLUMN()-COLUMN($AD$29),FALSE)*eurostat_totals[[#This Row],[2020 1]]</f>
        <v>0</v>
      </c>
      <c r="BG418" s="117">
        <f ca="1">VLOOKUP(eurostat_totals[[#This Row],[energy carrier EUCalc]],$AE$11:$BI$24,COLUMN()-COLUMN($AD$29),FALSE)*eurostat_totals[[#This Row],[2020 1]]</f>
        <v>0</v>
      </c>
      <c r="BH418" s="117">
        <f ca="1">VLOOKUP(eurostat_totals[[#This Row],[energy carrier EUCalc]],$AE$11:$BI$24,COLUMN()-COLUMN($AD$29),FALSE)*eurostat_totals[[#This Row],[2020 1]]</f>
        <v>0</v>
      </c>
      <c r="BI418" s="117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117" t="str">
        <f t="shared" si="141"/>
        <v>solid-wasteLithuania</v>
      </c>
      <c r="B419" s="6" t="s">
        <v>78</v>
      </c>
      <c r="C419" t="s">
        <v>24</v>
      </c>
      <c r="D419" s="120">
        <v>0</v>
      </c>
      <c r="E419" s="120">
        <v>0</v>
      </c>
      <c r="F419" s="120">
        <v>0</v>
      </c>
      <c r="G419" s="120">
        <v>0</v>
      </c>
      <c r="H419" s="120">
        <v>0</v>
      </c>
      <c r="I419" s="120">
        <v>0</v>
      </c>
      <c r="J419" s="120">
        <v>0</v>
      </c>
      <c r="K419" s="120">
        <v>0</v>
      </c>
      <c r="L419" s="120">
        <v>0</v>
      </c>
      <c r="M419" s="120">
        <v>0</v>
      </c>
      <c r="N419" s="120">
        <v>0</v>
      </c>
      <c r="O419" s="120">
        <v>0</v>
      </c>
      <c r="P419" s="120">
        <v>0</v>
      </c>
      <c r="Q419" s="120">
        <v>0</v>
      </c>
      <c r="R419" s="120">
        <v>0</v>
      </c>
      <c r="S419" s="120">
        <v>0</v>
      </c>
      <c r="T419" s="120">
        <v>0</v>
      </c>
      <c r="U419" s="120">
        <v>0</v>
      </c>
      <c r="V419" s="120">
        <v>0</v>
      </c>
      <c r="W419" s="120">
        <v>0</v>
      </c>
      <c r="X419" s="120">
        <v>0</v>
      </c>
      <c r="Y419" s="120">
        <v>0</v>
      </c>
      <c r="Z419" s="120">
        <v>0</v>
      </c>
      <c r="AA419" s="120">
        <v>0</v>
      </c>
      <c r="AB419" s="120">
        <v>0</v>
      </c>
      <c r="AC419" s="120">
        <v>0</v>
      </c>
      <c r="AD419" s="120">
        <v>0</v>
      </c>
      <c r="AE419" s="120">
        <v>0</v>
      </c>
      <c r="AF419" s="120">
        <f t="shared" si="138"/>
        <v>0</v>
      </c>
      <c r="AG419" s="120">
        <f t="shared" si="139"/>
        <v>0</v>
      </c>
      <c r="AH419" s="120">
        <f t="shared" si="140"/>
        <v>0</v>
      </c>
      <c r="AI419" s="120">
        <f ca="1">VLOOKUP(eurostat_totals[[#This Row],[energy carrier EUCalc]],$AE$11:$BI$24,COLUMN()-COLUMN($AD$29),FALSE)*eurostat_totals[[#This Row],[2020 1]]</f>
        <v>0</v>
      </c>
      <c r="AJ419" s="120">
        <f ca="1">VLOOKUP(eurostat_totals[[#This Row],[energy carrier EUCalc]],$AE$11:$BI$24,COLUMN()-COLUMN($AD$29),FALSE)*eurostat_totals[[#This Row],[2020 1]]</f>
        <v>0</v>
      </c>
      <c r="AK419" s="120">
        <f ca="1">VLOOKUP(eurostat_totals[[#This Row],[energy carrier EUCalc]],$AE$11:$BI$24,COLUMN()-COLUMN($AD$29),FALSE)*eurostat_totals[[#This Row],[2020 1]]</f>
        <v>0</v>
      </c>
      <c r="AL419" s="120">
        <f ca="1">VLOOKUP(eurostat_totals[[#This Row],[energy carrier EUCalc]],$AE$11:$BI$24,COLUMN()-COLUMN($AD$29),FALSE)*eurostat_totals[[#This Row],[2020 1]]</f>
        <v>0</v>
      </c>
      <c r="AM419" s="120">
        <f ca="1">VLOOKUP(eurostat_totals[[#This Row],[energy carrier EUCalc]],$AE$11:$BI$24,COLUMN()-COLUMN($AD$29),FALSE)*eurostat_totals[[#This Row],[2020 1]]</f>
        <v>0</v>
      </c>
      <c r="AN419" s="120">
        <f ca="1">VLOOKUP(eurostat_totals[[#This Row],[energy carrier EUCalc]],$AE$11:$BI$24,COLUMN()-COLUMN($AD$29),FALSE)*eurostat_totals[[#This Row],[2020 1]]</f>
        <v>0</v>
      </c>
      <c r="AO419" s="120">
        <f>VLOOKUP(eurostat_totals[[#This Row],[energy carrier EUCalc]],$AE$11:$BI$24,COLUMN()-COLUMN($AD$29),FALSE)*eurostat_totals[[#This Row],[2020 1]]</f>
        <v>0</v>
      </c>
      <c r="AP419" s="120">
        <f ca="1">VLOOKUP(eurostat_totals[[#This Row],[energy carrier EUCalc]],$AE$11:$BI$24,COLUMN()-COLUMN($AD$29),FALSE)*eurostat_totals[[#This Row],[2020 1]]</f>
        <v>0</v>
      </c>
      <c r="AQ419" s="120">
        <f ca="1">VLOOKUP(eurostat_totals[[#This Row],[energy carrier EUCalc]],$AE$11:$BI$24,COLUMN()-COLUMN($AD$29),FALSE)*eurostat_totals[[#This Row],[2020 1]]</f>
        <v>0</v>
      </c>
      <c r="AR419" s="117">
        <f ca="1">VLOOKUP(eurostat_totals[[#This Row],[energy carrier EUCalc]],$AE$11:$BI$24,COLUMN()-COLUMN($AD$29),FALSE)*eurostat_totals[[#This Row],[2020 1]]</f>
        <v>0</v>
      </c>
      <c r="AS419" s="117">
        <f ca="1">VLOOKUP(eurostat_totals[[#This Row],[energy carrier EUCalc]],$AE$11:$BI$24,COLUMN()-COLUMN($AD$29),FALSE)*eurostat_totals[[#This Row],[2020 1]]</f>
        <v>0</v>
      </c>
      <c r="AT419" s="117">
        <f ca="1">VLOOKUP(eurostat_totals[[#This Row],[energy carrier EUCalc]],$AE$11:$BI$24,COLUMN()-COLUMN($AD$29),FALSE)*eurostat_totals[[#This Row],[2020 1]]</f>
        <v>0</v>
      </c>
      <c r="AU419" s="117">
        <f ca="1">VLOOKUP(eurostat_totals[[#This Row],[energy carrier EUCalc]],$AE$11:$BI$24,COLUMN()-COLUMN($AD$29),FALSE)*eurostat_totals[[#This Row],[2020 1]]</f>
        <v>0</v>
      </c>
      <c r="AV419" s="117">
        <f>VLOOKUP(eurostat_totals[[#This Row],[energy carrier EUCalc]],$AE$11:$BI$24,COLUMN()-COLUMN($AD$29),FALSE)*eurostat_totals[[#This Row],[2020 1]]</f>
        <v>0</v>
      </c>
      <c r="AW419" s="117">
        <f ca="1">VLOOKUP(eurostat_totals[[#This Row],[energy carrier EUCalc]],$AE$11:$BI$24,COLUMN()-COLUMN($AD$29),FALSE)*eurostat_totals[[#This Row],[2020 1]]</f>
        <v>0</v>
      </c>
      <c r="AX419" s="117">
        <f ca="1">VLOOKUP(eurostat_totals[[#This Row],[energy carrier EUCalc]],$AE$11:$BI$24,COLUMN()-COLUMN($AD$29),FALSE)*eurostat_totals[[#This Row],[2020 1]]</f>
        <v>0</v>
      </c>
      <c r="AY419" s="117">
        <f ca="1">VLOOKUP(eurostat_totals[[#This Row],[energy carrier EUCalc]],$AE$11:$BI$24,COLUMN()-COLUMN($AD$29),FALSE)*eurostat_totals[[#This Row],[2020 1]]</f>
        <v>0</v>
      </c>
      <c r="AZ419" s="117">
        <f ca="1">VLOOKUP(eurostat_totals[[#This Row],[energy carrier EUCalc]],$AE$11:$BI$24,COLUMN()-COLUMN($AD$29),FALSE)*eurostat_totals[[#This Row],[2020 1]]</f>
        <v>0</v>
      </c>
      <c r="BA419" s="117">
        <f ca="1">VLOOKUP(eurostat_totals[[#This Row],[energy carrier EUCalc]],$AE$11:$BI$24,COLUMN()-COLUMN($AD$29),FALSE)*eurostat_totals[[#This Row],[2020 1]]</f>
        <v>0</v>
      </c>
      <c r="BB419" s="117">
        <f ca="1">VLOOKUP(eurostat_totals[[#This Row],[energy carrier EUCalc]],$AE$11:$BI$24,COLUMN()-COLUMN($AD$29),FALSE)*eurostat_totals[[#This Row],[2020 1]]</f>
        <v>0</v>
      </c>
      <c r="BC419" s="117">
        <f>VLOOKUP(eurostat_totals[[#This Row],[energy carrier EUCalc]],$AE$11:$BI$24,COLUMN()-COLUMN($AD$29),FALSE)*eurostat_totals[[#This Row],[2020 1]]</f>
        <v>0</v>
      </c>
      <c r="BD419" s="117">
        <f ca="1">VLOOKUP(eurostat_totals[[#This Row],[energy carrier EUCalc]],$AE$11:$BI$24,COLUMN()-COLUMN($AD$29),FALSE)*eurostat_totals[[#This Row],[2020 1]]</f>
        <v>0</v>
      </c>
      <c r="BE419" s="117">
        <f ca="1">VLOOKUP(eurostat_totals[[#This Row],[energy carrier EUCalc]],$AE$11:$BI$24,COLUMN()-COLUMN($AD$29),FALSE)*eurostat_totals[[#This Row],[2020 1]]</f>
        <v>0</v>
      </c>
      <c r="BF419" s="117">
        <f ca="1">VLOOKUP(eurostat_totals[[#This Row],[energy carrier EUCalc]],$AE$11:$BI$24,COLUMN()-COLUMN($AD$29),FALSE)*eurostat_totals[[#This Row],[2020 1]]</f>
        <v>0</v>
      </c>
      <c r="BG419" s="117">
        <f ca="1">VLOOKUP(eurostat_totals[[#This Row],[energy carrier EUCalc]],$AE$11:$BI$24,COLUMN()-COLUMN($AD$29),FALSE)*eurostat_totals[[#This Row],[2020 1]]</f>
        <v>0</v>
      </c>
      <c r="BH419" s="117">
        <f ca="1">VLOOKUP(eurostat_totals[[#This Row],[energy carrier EUCalc]],$AE$11:$BI$24,COLUMN()-COLUMN($AD$29),FALSE)*eurostat_totals[[#This Row],[2020 1]]</f>
        <v>0</v>
      </c>
      <c r="BI419" s="117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117" t="str">
        <f t="shared" si="141"/>
        <v>solid-wasteLuxembourg</v>
      </c>
      <c r="B420" s="6" t="s">
        <v>78</v>
      </c>
      <c r="C420" t="s">
        <v>27</v>
      </c>
      <c r="D420" s="120">
        <v>0</v>
      </c>
      <c r="E420" s="120">
        <v>0</v>
      </c>
      <c r="F420" s="120">
        <v>0</v>
      </c>
      <c r="G420" s="120">
        <v>0</v>
      </c>
      <c r="H420" s="120">
        <v>0</v>
      </c>
      <c r="I420" s="120">
        <v>0</v>
      </c>
      <c r="J420" s="120">
        <v>0</v>
      </c>
      <c r="K420" s="120">
        <v>0</v>
      </c>
      <c r="L420" s="120">
        <v>0</v>
      </c>
      <c r="M420" s="120">
        <v>0</v>
      </c>
      <c r="N420" s="120">
        <v>0</v>
      </c>
      <c r="O420" s="120">
        <v>0</v>
      </c>
      <c r="P420" s="120">
        <v>0</v>
      </c>
      <c r="Q420" s="120">
        <v>0</v>
      </c>
      <c r="R420" s="120">
        <v>0</v>
      </c>
      <c r="S420" s="120">
        <v>0</v>
      </c>
      <c r="T420" s="120">
        <v>0</v>
      </c>
      <c r="U420" s="120">
        <v>0</v>
      </c>
      <c r="V420" s="120">
        <v>0</v>
      </c>
      <c r="W420" s="120">
        <v>0</v>
      </c>
      <c r="X420" s="120">
        <v>0</v>
      </c>
      <c r="Y420" s="120">
        <v>0</v>
      </c>
      <c r="Z420" s="120">
        <v>0</v>
      </c>
      <c r="AA420" s="120">
        <v>0</v>
      </c>
      <c r="AB420" s="120">
        <v>0</v>
      </c>
      <c r="AC420" s="120">
        <v>0</v>
      </c>
      <c r="AD420" s="120">
        <v>0</v>
      </c>
      <c r="AE420" s="120">
        <v>0</v>
      </c>
      <c r="AF420" s="120">
        <f t="shared" si="138"/>
        <v>0</v>
      </c>
      <c r="AG420" s="120">
        <f t="shared" si="139"/>
        <v>0</v>
      </c>
      <c r="AH420" s="120">
        <f t="shared" si="140"/>
        <v>0</v>
      </c>
      <c r="AI420" s="120">
        <f ca="1">VLOOKUP(eurostat_totals[[#This Row],[energy carrier EUCalc]],$AE$11:$BI$24,COLUMN()-COLUMN($AD$29),FALSE)*eurostat_totals[[#This Row],[2020 1]]</f>
        <v>0</v>
      </c>
      <c r="AJ420" s="120">
        <f ca="1">VLOOKUP(eurostat_totals[[#This Row],[energy carrier EUCalc]],$AE$11:$BI$24,COLUMN()-COLUMN($AD$29),FALSE)*eurostat_totals[[#This Row],[2020 1]]</f>
        <v>0</v>
      </c>
      <c r="AK420" s="120">
        <f ca="1">VLOOKUP(eurostat_totals[[#This Row],[energy carrier EUCalc]],$AE$11:$BI$24,COLUMN()-COLUMN($AD$29),FALSE)*eurostat_totals[[#This Row],[2020 1]]</f>
        <v>0</v>
      </c>
      <c r="AL420" s="120">
        <f ca="1">VLOOKUP(eurostat_totals[[#This Row],[energy carrier EUCalc]],$AE$11:$BI$24,COLUMN()-COLUMN($AD$29),FALSE)*eurostat_totals[[#This Row],[2020 1]]</f>
        <v>0</v>
      </c>
      <c r="AM420" s="120">
        <f ca="1">VLOOKUP(eurostat_totals[[#This Row],[energy carrier EUCalc]],$AE$11:$BI$24,COLUMN()-COLUMN($AD$29),FALSE)*eurostat_totals[[#This Row],[2020 1]]</f>
        <v>0</v>
      </c>
      <c r="AN420" s="120">
        <f ca="1">VLOOKUP(eurostat_totals[[#This Row],[energy carrier EUCalc]],$AE$11:$BI$24,COLUMN()-COLUMN($AD$29),FALSE)*eurostat_totals[[#This Row],[2020 1]]</f>
        <v>0</v>
      </c>
      <c r="AO420" s="120">
        <f>VLOOKUP(eurostat_totals[[#This Row],[energy carrier EUCalc]],$AE$11:$BI$24,COLUMN()-COLUMN($AD$29),FALSE)*eurostat_totals[[#This Row],[2020 1]]</f>
        <v>0</v>
      </c>
      <c r="AP420" s="120">
        <f ca="1">VLOOKUP(eurostat_totals[[#This Row],[energy carrier EUCalc]],$AE$11:$BI$24,COLUMN()-COLUMN($AD$29),FALSE)*eurostat_totals[[#This Row],[2020 1]]</f>
        <v>0</v>
      </c>
      <c r="AQ420" s="120">
        <f ca="1">VLOOKUP(eurostat_totals[[#This Row],[energy carrier EUCalc]],$AE$11:$BI$24,COLUMN()-COLUMN($AD$29),FALSE)*eurostat_totals[[#This Row],[2020 1]]</f>
        <v>0</v>
      </c>
      <c r="AR420" s="117">
        <f ca="1">VLOOKUP(eurostat_totals[[#This Row],[energy carrier EUCalc]],$AE$11:$BI$24,COLUMN()-COLUMN($AD$29),FALSE)*eurostat_totals[[#This Row],[2020 1]]</f>
        <v>0</v>
      </c>
      <c r="AS420" s="117">
        <f ca="1">VLOOKUP(eurostat_totals[[#This Row],[energy carrier EUCalc]],$AE$11:$BI$24,COLUMN()-COLUMN($AD$29),FALSE)*eurostat_totals[[#This Row],[2020 1]]</f>
        <v>0</v>
      </c>
      <c r="AT420" s="117">
        <f ca="1">VLOOKUP(eurostat_totals[[#This Row],[energy carrier EUCalc]],$AE$11:$BI$24,COLUMN()-COLUMN($AD$29),FALSE)*eurostat_totals[[#This Row],[2020 1]]</f>
        <v>0</v>
      </c>
      <c r="AU420" s="117">
        <f ca="1">VLOOKUP(eurostat_totals[[#This Row],[energy carrier EUCalc]],$AE$11:$BI$24,COLUMN()-COLUMN($AD$29),FALSE)*eurostat_totals[[#This Row],[2020 1]]</f>
        <v>0</v>
      </c>
      <c r="AV420" s="117">
        <f>VLOOKUP(eurostat_totals[[#This Row],[energy carrier EUCalc]],$AE$11:$BI$24,COLUMN()-COLUMN($AD$29),FALSE)*eurostat_totals[[#This Row],[2020 1]]</f>
        <v>0</v>
      </c>
      <c r="AW420" s="117">
        <f ca="1">VLOOKUP(eurostat_totals[[#This Row],[energy carrier EUCalc]],$AE$11:$BI$24,COLUMN()-COLUMN($AD$29),FALSE)*eurostat_totals[[#This Row],[2020 1]]</f>
        <v>0</v>
      </c>
      <c r="AX420" s="117">
        <f ca="1">VLOOKUP(eurostat_totals[[#This Row],[energy carrier EUCalc]],$AE$11:$BI$24,COLUMN()-COLUMN($AD$29),FALSE)*eurostat_totals[[#This Row],[2020 1]]</f>
        <v>0</v>
      </c>
      <c r="AY420" s="117">
        <f ca="1">VLOOKUP(eurostat_totals[[#This Row],[energy carrier EUCalc]],$AE$11:$BI$24,COLUMN()-COLUMN($AD$29),FALSE)*eurostat_totals[[#This Row],[2020 1]]</f>
        <v>0</v>
      </c>
      <c r="AZ420" s="117">
        <f ca="1">VLOOKUP(eurostat_totals[[#This Row],[energy carrier EUCalc]],$AE$11:$BI$24,COLUMN()-COLUMN($AD$29),FALSE)*eurostat_totals[[#This Row],[2020 1]]</f>
        <v>0</v>
      </c>
      <c r="BA420" s="117">
        <f ca="1">VLOOKUP(eurostat_totals[[#This Row],[energy carrier EUCalc]],$AE$11:$BI$24,COLUMN()-COLUMN($AD$29),FALSE)*eurostat_totals[[#This Row],[2020 1]]</f>
        <v>0</v>
      </c>
      <c r="BB420" s="117">
        <f ca="1">VLOOKUP(eurostat_totals[[#This Row],[energy carrier EUCalc]],$AE$11:$BI$24,COLUMN()-COLUMN($AD$29),FALSE)*eurostat_totals[[#This Row],[2020 1]]</f>
        <v>0</v>
      </c>
      <c r="BC420" s="117">
        <f>VLOOKUP(eurostat_totals[[#This Row],[energy carrier EUCalc]],$AE$11:$BI$24,COLUMN()-COLUMN($AD$29),FALSE)*eurostat_totals[[#This Row],[2020 1]]</f>
        <v>0</v>
      </c>
      <c r="BD420" s="117">
        <f ca="1">VLOOKUP(eurostat_totals[[#This Row],[energy carrier EUCalc]],$AE$11:$BI$24,COLUMN()-COLUMN($AD$29),FALSE)*eurostat_totals[[#This Row],[2020 1]]</f>
        <v>0</v>
      </c>
      <c r="BE420" s="117">
        <f ca="1">VLOOKUP(eurostat_totals[[#This Row],[energy carrier EUCalc]],$AE$11:$BI$24,COLUMN()-COLUMN($AD$29),FALSE)*eurostat_totals[[#This Row],[2020 1]]</f>
        <v>0</v>
      </c>
      <c r="BF420" s="117">
        <f ca="1">VLOOKUP(eurostat_totals[[#This Row],[energy carrier EUCalc]],$AE$11:$BI$24,COLUMN()-COLUMN($AD$29),FALSE)*eurostat_totals[[#This Row],[2020 1]]</f>
        <v>0</v>
      </c>
      <c r="BG420" s="117">
        <f ca="1">VLOOKUP(eurostat_totals[[#This Row],[energy carrier EUCalc]],$AE$11:$BI$24,COLUMN()-COLUMN($AD$29),FALSE)*eurostat_totals[[#This Row],[2020 1]]</f>
        <v>0</v>
      </c>
      <c r="BH420" s="117">
        <f ca="1">VLOOKUP(eurostat_totals[[#This Row],[energy carrier EUCalc]],$AE$11:$BI$24,COLUMN()-COLUMN($AD$29),FALSE)*eurostat_totals[[#This Row],[2020 1]]</f>
        <v>0</v>
      </c>
      <c r="BI420" s="117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117" t="str">
        <f t="shared" si="141"/>
        <v>solid-wasteMalta</v>
      </c>
      <c r="B421" s="6" t="s">
        <v>78</v>
      </c>
      <c r="C421" t="s">
        <v>29</v>
      </c>
      <c r="D421" s="120">
        <v>0</v>
      </c>
      <c r="E421" s="120">
        <v>0</v>
      </c>
      <c r="F421" s="120">
        <v>0</v>
      </c>
      <c r="G421" s="120">
        <v>0</v>
      </c>
      <c r="H421" s="120">
        <v>0</v>
      </c>
      <c r="I421" s="120">
        <v>0</v>
      </c>
      <c r="J421" s="120">
        <v>0</v>
      </c>
      <c r="K421" s="120">
        <v>0</v>
      </c>
      <c r="L421" s="120">
        <v>0</v>
      </c>
      <c r="M421" s="120">
        <v>0</v>
      </c>
      <c r="N421" s="120">
        <v>0</v>
      </c>
      <c r="O421" s="120">
        <v>0</v>
      </c>
      <c r="P421" s="120">
        <v>0</v>
      </c>
      <c r="Q421" s="120">
        <v>0</v>
      </c>
      <c r="R421" s="120">
        <v>0</v>
      </c>
      <c r="S421" s="120">
        <v>0</v>
      </c>
      <c r="T421" s="120">
        <v>0</v>
      </c>
      <c r="U421" s="120">
        <v>0</v>
      </c>
      <c r="V421" s="120">
        <v>0</v>
      </c>
      <c r="W421" s="120">
        <v>0</v>
      </c>
      <c r="X421" s="120">
        <v>0</v>
      </c>
      <c r="Y421" s="120">
        <v>0</v>
      </c>
      <c r="Z421" s="120">
        <v>0</v>
      </c>
      <c r="AA421" s="120">
        <v>0</v>
      </c>
      <c r="AB421" s="120">
        <v>0</v>
      </c>
      <c r="AC421" s="120">
        <v>0</v>
      </c>
      <c r="AD421" s="120">
        <v>0</v>
      </c>
      <c r="AE421" s="120">
        <v>0</v>
      </c>
      <c r="AF421" s="120">
        <f t="shared" si="138"/>
        <v>0</v>
      </c>
      <c r="AG421" s="120">
        <f t="shared" si="139"/>
        <v>0</v>
      </c>
      <c r="AH421" s="120">
        <f t="shared" si="140"/>
        <v>0</v>
      </c>
      <c r="AI421" s="120">
        <f ca="1">VLOOKUP(eurostat_totals[[#This Row],[energy carrier EUCalc]],$AE$11:$BI$24,COLUMN()-COLUMN($AD$29),FALSE)*eurostat_totals[[#This Row],[2020 1]]</f>
        <v>0</v>
      </c>
      <c r="AJ421" s="120">
        <f ca="1">VLOOKUP(eurostat_totals[[#This Row],[energy carrier EUCalc]],$AE$11:$BI$24,COLUMN()-COLUMN($AD$29),FALSE)*eurostat_totals[[#This Row],[2020 1]]</f>
        <v>0</v>
      </c>
      <c r="AK421" s="120">
        <f ca="1">VLOOKUP(eurostat_totals[[#This Row],[energy carrier EUCalc]],$AE$11:$BI$24,COLUMN()-COLUMN($AD$29),FALSE)*eurostat_totals[[#This Row],[2020 1]]</f>
        <v>0</v>
      </c>
      <c r="AL421" s="120">
        <f ca="1">VLOOKUP(eurostat_totals[[#This Row],[energy carrier EUCalc]],$AE$11:$BI$24,COLUMN()-COLUMN($AD$29),FALSE)*eurostat_totals[[#This Row],[2020 1]]</f>
        <v>0</v>
      </c>
      <c r="AM421" s="120">
        <f ca="1">VLOOKUP(eurostat_totals[[#This Row],[energy carrier EUCalc]],$AE$11:$BI$24,COLUMN()-COLUMN($AD$29),FALSE)*eurostat_totals[[#This Row],[2020 1]]</f>
        <v>0</v>
      </c>
      <c r="AN421" s="120">
        <f ca="1">VLOOKUP(eurostat_totals[[#This Row],[energy carrier EUCalc]],$AE$11:$BI$24,COLUMN()-COLUMN($AD$29),FALSE)*eurostat_totals[[#This Row],[2020 1]]</f>
        <v>0</v>
      </c>
      <c r="AO421" s="120">
        <f>VLOOKUP(eurostat_totals[[#This Row],[energy carrier EUCalc]],$AE$11:$BI$24,COLUMN()-COLUMN($AD$29),FALSE)*eurostat_totals[[#This Row],[2020 1]]</f>
        <v>0</v>
      </c>
      <c r="AP421" s="120">
        <f ca="1">VLOOKUP(eurostat_totals[[#This Row],[energy carrier EUCalc]],$AE$11:$BI$24,COLUMN()-COLUMN($AD$29),FALSE)*eurostat_totals[[#This Row],[2020 1]]</f>
        <v>0</v>
      </c>
      <c r="AQ421" s="120">
        <f ca="1">VLOOKUP(eurostat_totals[[#This Row],[energy carrier EUCalc]],$AE$11:$BI$24,COLUMN()-COLUMN($AD$29),FALSE)*eurostat_totals[[#This Row],[2020 1]]</f>
        <v>0</v>
      </c>
      <c r="AR421" s="117">
        <f ca="1">VLOOKUP(eurostat_totals[[#This Row],[energy carrier EUCalc]],$AE$11:$BI$24,COLUMN()-COLUMN($AD$29),FALSE)*eurostat_totals[[#This Row],[2020 1]]</f>
        <v>0</v>
      </c>
      <c r="AS421" s="117">
        <f ca="1">VLOOKUP(eurostat_totals[[#This Row],[energy carrier EUCalc]],$AE$11:$BI$24,COLUMN()-COLUMN($AD$29),FALSE)*eurostat_totals[[#This Row],[2020 1]]</f>
        <v>0</v>
      </c>
      <c r="AT421" s="117">
        <f ca="1">VLOOKUP(eurostat_totals[[#This Row],[energy carrier EUCalc]],$AE$11:$BI$24,COLUMN()-COLUMN($AD$29),FALSE)*eurostat_totals[[#This Row],[2020 1]]</f>
        <v>0</v>
      </c>
      <c r="AU421" s="117">
        <f ca="1">VLOOKUP(eurostat_totals[[#This Row],[energy carrier EUCalc]],$AE$11:$BI$24,COLUMN()-COLUMN($AD$29),FALSE)*eurostat_totals[[#This Row],[2020 1]]</f>
        <v>0</v>
      </c>
      <c r="AV421" s="117">
        <f>VLOOKUP(eurostat_totals[[#This Row],[energy carrier EUCalc]],$AE$11:$BI$24,COLUMN()-COLUMN($AD$29),FALSE)*eurostat_totals[[#This Row],[2020 1]]</f>
        <v>0</v>
      </c>
      <c r="AW421" s="117">
        <f ca="1">VLOOKUP(eurostat_totals[[#This Row],[energy carrier EUCalc]],$AE$11:$BI$24,COLUMN()-COLUMN($AD$29),FALSE)*eurostat_totals[[#This Row],[2020 1]]</f>
        <v>0</v>
      </c>
      <c r="AX421" s="117">
        <f ca="1">VLOOKUP(eurostat_totals[[#This Row],[energy carrier EUCalc]],$AE$11:$BI$24,COLUMN()-COLUMN($AD$29),FALSE)*eurostat_totals[[#This Row],[2020 1]]</f>
        <v>0</v>
      </c>
      <c r="AY421" s="117">
        <f ca="1">VLOOKUP(eurostat_totals[[#This Row],[energy carrier EUCalc]],$AE$11:$BI$24,COLUMN()-COLUMN($AD$29),FALSE)*eurostat_totals[[#This Row],[2020 1]]</f>
        <v>0</v>
      </c>
      <c r="AZ421" s="117">
        <f ca="1">VLOOKUP(eurostat_totals[[#This Row],[energy carrier EUCalc]],$AE$11:$BI$24,COLUMN()-COLUMN($AD$29),FALSE)*eurostat_totals[[#This Row],[2020 1]]</f>
        <v>0</v>
      </c>
      <c r="BA421" s="117">
        <f ca="1">VLOOKUP(eurostat_totals[[#This Row],[energy carrier EUCalc]],$AE$11:$BI$24,COLUMN()-COLUMN($AD$29),FALSE)*eurostat_totals[[#This Row],[2020 1]]</f>
        <v>0</v>
      </c>
      <c r="BB421" s="117">
        <f ca="1">VLOOKUP(eurostat_totals[[#This Row],[energy carrier EUCalc]],$AE$11:$BI$24,COLUMN()-COLUMN($AD$29),FALSE)*eurostat_totals[[#This Row],[2020 1]]</f>
        <v>0</v>
      </c>
      <c r="BC421" s="117">
        <f>VLOOKUP(eurostat_totals[[#This Row],[energy carrier EUCalc]],$AE$11:$BI$24,COLUMN()-COLUMN($AD$29),FALSE)*eurostat_totals[[#This Row],[2020 1]]</f>
        <v>0</v>
      </c>
      <c r="BD421" s="117">
        <f ca="1">VLOOKUP(eurostat_totals[[#This Row],[energy carrier EUCalc]],$AE$11:$BI$24,COLUMN()-COLUMN($AD$29),FALSE)*eurostat_totals[[#This Row],[2020 1]]</f>
        <v>0</v>
      </c>
      <c r="BE421" s="117">
        <f ca="1">VLOOKUP(eurostat_totals[[#This Row],[energy carrier EUCalc]],$AE$11:$BI$24,COLUMN()-COLUMN($AD$29),FALSE)*eurostat_totals[[#This Row],[2020 1]]</f>
        <v>0</v>
      </c>
      <c r="BF421" s="117">
        <f ca="1">VLOOKUP(eurostat_totals[[#This Row],[energy carrier EUCalc]],$AE$11:$BI$24,COLUMN()-COLUMN($AD$29),FALSE)*eurostat_totals[[#This Row],[2020 1]]</f>
        <v>0</v>
      </c>
      <c r="BG421" s="117">
        <f ca="1">VLOOKUP(eurostat_totals[[#This Row],[energy carrier EUCalc]],$AE$11:$BI$24,COLUMN()-COLUMN($AD$29),FALSE)*eurostat_totals[[#This Row],[2020 1]]</f>
        <v>0</v>
      </c>
      <c r="BH421" s="117">
        <f ca="1">VLOOKUP(eurostat_totals[[#This Row],[energy carrier EUCalc]],$AE$11:$BI$24,COLUMN()-COLUMN($AD$29),FALSE)*eurostat_totals[[#This Row],[2020 1]]</f>
        <v>0</v>
      </c>
      <c r="BI421" s="117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117" t="str">
        <f t="shared" si="141"/>
        <v>solid-wasteNetherlands</v>
      </c>
      <c r="B422" s="6" t="s">
        <v>78</v>
      </c>
      <c r="C422" t="s">
        <v>8</v>
      </c>
      <c r="D422" s="120">
        <v>0</v>
      </c>
      <c r="E422" s="120">
        <v>0</v>
      </c>
      <c r="F422" s="120">
        <v>0</v>
      </c>
      <c r="G422" s="120">
        <v>0</v>
      </c>
      <c r="H422" s="120">
        <v>0</v>
      </c>
      <c r="I422" s="120">
        <v>0</v>
      </c>
      <c r="J422" s="120">
        <v>0</v>
      </c>
      <c r="K422" s="120">
        <v>0</v>
      </c>
      <c r="L422" s="120">
        <v>0</v>
      </c>
      <c r="M422" s="120">
        <v>0</v>
      </c>
      <c r="N422" s="120">
        <v>0</v>
      </c>
      <c r="O422" s="120">
        <v>0</v>
      </c>
      <c r="P422" s="120">
        <v>0</v>
      </c>
      <c r="Q422" s="120">
        <v>0</v>
      </c>
      <c r="R422" s="120">
        <v>0</v>
      </c>
      <c r="S422" s="120">
        <v>0</v>
      </c>
      <c r="T422" s="120">
        <v>0</v>
      </c>
      <c r="U422" s="120">
        <v>0</v>
      </c>
      <c r="V422" s="120">
        <v>0</v>
      </c>
      <c r="W422" s="120">
        <v>0</v>
      </c>
      <c r="X422" s="120">
        <v>0</v>
      </c>
      <c r="Y422" s="120">
        <v>0</v>
      </c>
      <c r="Z422" s="120">
        <v>0</v>
      </c>
      <c r="AA422" s="120">
        <v>0</v>
      </c>
      <c r="AB422" s="120">
        <v>0</v>
      </c>
      <c r="AC422" s="120">
        <v>0</v>
      </c>
      <c r="AD422" s="120">
        <v>0</v>
      </c>
      <c r="AE422" s="120">
        <v>0</v>
      </c>
      <c r="AF422" s="120">
        <f t="shared" si="138"/>
        <v>0</v>
      </c>
      <c r="AG422" s="120">
        <f t="shared" si="139"/>
        <v>0</v>
      </c>
      <c r="AH422" s="120">
        <f t="shared" si="140"/>
        <v>0</v>
      </c>
      <c r="AI422" s="120">
        <f ca="1">VLOOKUP(eurostat_totals[[#This Row],[energy carrier EUCalc]],$AE$11:$BI$24,COLUMN()-COLUMN($AD$29),FALSE)*eurostat_totals[[#This Row],[2020 1]]</f>
        <v>0</v>
      </c>
      <c r="AJ422" s="120">
        <f ca="1">VLOOKUP(eurostat_totals[[#This Row],[energy carrier EUCalc]],$AE$11:$BI$24,COLUMN()-COLUMN($AD$29),FALSE)*eurostat_totals[[#This Row],[2020 1]]</f>
        <v>0</v>
      </c>
      <c r="AK422" s="120">
        <f ca="1">VLOOKUP(eurostat_totals[[#This Row],[energy carrier EUCalc]],$AE$11:$BI$24,COLUMN()-COLUMN($AD$29),FALSE)*eurostat_totals[[#This Row],[2020 1]]</f>
        <v>0</v>
      </c>
      <c r="AL422" s="120">
        <f ca="1">VLOOKUP(eurostat_totals[[#This Row],[energy carrier EUCalc]],$AE$11:$BI$24,COLUMN()-COLUMN($AD$29),FALSE)*eurostat_totals[[#This Row],[2020 1]]</f>
        <v>0</v>
      </c>
      <c r="AM422" s="120">
        <f ca="1">VLOOKUP(eurostat_totals[[#This Row],[energy carrier EUCalc]],$AE$11:$BI$24,COLUMN()-COLUMN($AD$29),FALSE)*eurostat_totals[[#This Row],[2020 1]]</f>
        <v>0</v>
      </c>
      <c r="AN422" s="120">
        <f ca="1">VLOOKUP(eurostat_totals[[#This Row],[energy carrier EUCalc]],$AE$11:$BI$24,COLUMN()-COLUMN($AD$29),FALSE)*eurostat_totals[[#This Row],[2020 1]]</f>
        <v>0</v>
      </c>
      <c r="AO422" s="120">
        <f>VLOOKUP(eurostat_totals[[#This Row],[energy carrier EUCalc]],$AE$11:$BI$24,COLUMN()-COLUMN($AD$29),FALSE)*eurostat_totals[[#This Row],[2020 1]]</f>
        <v>0</v>
      </c>
      <c r="AP422" s="120">
        <f ca="1">VLOOKUP(eurostat_totals[[#This Row],[energy carrier EUCalc]],$AE$11:$BI$24,COLUMN()-COLUMN($AD$29),FALSE)*eurostat_totals[[#This Row],[2020 1]]</f>
        <v>0</v>
      </c>
      <c r="AQ422" s="120">
        <f ca="1">VLOOKUP(eurostat_totals[[#This Row],[energy carrier EUCalc]],$AE$11:$BI$24,COLUMN()-COLUMN($AD$29),FALSE)*eurostat_totals[[#This Row],[2020 1]]</f>
        <v>0</v>
      </c>
      <c r="AR422" s="117">
        <f ca="1">VLOOKUP(eurostat_totals[[#This Row],[energy carrier EUCalc]],$AE$11:$BI$24,COLUMN()-COLUMN($AD$29),FALSE)*eurostat_totals[[#This Row],[2020 1]]</f>
        <v>0</v>
      </c>
      <c r="AS422" s="117">
        <f ca="1">VLOOKUP(eurostat_totals[[#This Row],[energy carrier EUCalc]],$AE$11:$BI$24,COLUMN()-COLUMN($AD$29),FALSE)*eurostat_totals[[#This Row],[2020 1]]</f>
        <v>0</v>
      </c>
      <c r="AT422" s="117">
        <f ca="1">VLOOKUP(eurostat_totals[[#This Row],[energy carrier EUCalc]],$AE$11:$BI$24,COLUMN()-COLUMN($AD$29),FALSE)*eurostat_totals[[#This Row],[2020 1]]</f>
        <v>0</v>
      </c>
      <c r="AU422" s="117">
        <f ca="1">VLOOKUP(eurostat_totals[[#This Row],[energy carrier EUCalc]],$AE$11:$BI$24,COLUMN()-COLUMN($AD$29),FALSE)*eurostat_totals[[#This Row],[2020 1]]</f>
        <v>0</v>
      </c>
      <c r="AV422" s="117">
        <f>VLOOKUP(eurostat_totals[[#This Row],[energy carrier EUCalc]],$AE$11:$BI$24,COLUMN()-COLUMN($AD$29),FALSE)*eurostat_totals[[#This Row],[2020 1]]</f>
        <v>0</v>
      </c>
      <c r="AW422" s="117">
        <f ca="1">VLOOKUP(eurostat_totals[[#This Row],[energy carrier EUCalc]],$AE$11:$BI$24,COLUMN()-COLUMN($AD$29),FALSE)*eurostat_totals[[#This Row],[2020 1]]</f>
        <v>0</v>
      </c>
      <c r="AX422" s="117">
        <f ca="1">VLOOKUP(eurostat_totals[[#This Row],[energy carrier EUCalc]],$AE$11:$BI$24,COLUMN()-COLUMN($AD$29),FALSE)*eurostat_totals[[#This Row],[2020 1]]</f>
        <v>0</v>
      </c>
      <c r="AY422" s="117">
        <f ca="1">VLOOKUP(eurostat_totals[[#This Row],[energy carrier EUCalc]],$AE$11:$BI$24,COLUMN()-COLUMN($AD$29),FALSE)*eurostat_totals[[#This Row],[2020 1]]</f>
        <v>0</v>
      </c>
      <c r="AZ422" s="117">
        <f ca="1">VLOOKUP(eurostat_totals[[#This Row],[energy carrier EUCalc]],$AE$11:$BI$24,COLUMN()-COLUMN($AD$29),FALSE)*eurostat_totals[[#This Row],[2020 1]]</f>
        <v>0</v>
      </c>
      <c r="BA422" s="117">
        <f ca="1">VLOOKUP(eurostat_totals[[#This Row],[energy carrier EUCalc]],$AE$11:$BI$24,COLUMN()-COLUMN($AD$29),FALSE)*eurostat_totals[[#This Row],[2020 1]]</f>
        <v>0</v>
      </c>
      <c r="BB422" s="117">
        <f ca="1">VLOOKUP(eurostat_totals[[#This Row],[energy carrier EUCalc]],$AE$11:$BI$24,COLUMN()-COLUMN($AD$29),FALSE)*eurostat_totals[[#This Row],[2020 1]]</f>
        <v>0</v>
      </c>
      <c r="BC422" s="117">
        <f>VLOOKUP(eurostat_totals[[#This Row],[energy carrier EUCalc]],$AE$11:$BI$24,COLUMN()-COLUMN($AD$29),FALSE)*eurostat_totals[[#This Row],[2020 1]]</f>
        <v>0</v>
      </c>
      <c r="BD422" s="117">
        <f ca="1">VLOOKUP(eurostat_totals[[#This Row],[energy carrier EUCalc]],$AE$11:$BI$24,COLUMN()-COLUMN($AD$29),FALSE)*eurostat_totals[[#This Row],[2020 1]]</f>
        <v>0</v>
      </c>
      <c r="BE422" s="117">
        <f ca="1">VLOOKUP(eurostat_totals[[#This Row],[energy carrier EUCalc]],$AE$11:$BI$24,COLUMN()-COLUMN($AD$29),FALSE)*eurostat_totals[[#This Row],[2020 1]]</f>
        <v>0</v>
      </c>
      <c r="BF422" s="117">
        <f ca="1">VLOOKUP(eurostat_totals[[#This Row],[energy carrier EUCalc]],$AE$11:$BI$24,COLUMN()-COLUMN($AD$29),FALSE)*eurostat_totals[[#This Row],[2020 1]]</f>
        <v>0</v>
      </c>
      <c r="BG422" s="117">
        <f ca="1">VLOOKUP(eurostat_totals[[#This Row],[energy carrier EUCalc]],$AE$11:$BI$24,COLUMN()-COLUMN($AD$29),FALSE)*eurostat_totals[[#This Row],[2020 1]]</f>
        <v>0</v>
      </c>
      <c r="BH422" s="117">
        <f ca="1">VLOOKUP(eurostat_totals[[#This Row],[energy carrier EUCalc]],$AE$11:$BI$24,COLUMN()-COLUMN($AD$29),FALSE)*eurostat_totals[[#This Row],[2020 1]]</f>
        <v>0</v>
      </c>
      <c r="BI422" s="117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117" t="str">
        <f t="shared" si="141"/>
        <v>solid-wasteNorway</v>
      </c>
      <c r="B423" s="6" t="s">
        <v>78</v>
      </c>
      <c r="C423" t="s">
        <v>73</v>
      </c>
      <c r="D423" s="120">
        <v>0</v>
      </c>
      <c r="E423" s="120">
        <v>0</v>
      </c>
      <c r="F423" s="120">
        <v>0</v>
      </c>
      <c r="G423" s="120">
        <v>0</v>
      </c>
      <c r="H423" s="120">
        <v>0</v>
      </c>
      <c r="I423" s="120">
        <v>0</v>
      </c>
      <c r="J423" s="120">
        <v>0</v>
      </c>
      <c r="K423" s="120">
        <v>0</v>
      </c>
      <c r="L423" s="120">
        <v>0</v>
      </c>
      <c r="M423" s="120">
        <v>0</v>
      </c>
      <c r="N423" s="120">
        <v>0</v>
      </c>
      <c r="O423" s="120">
        <v>0</v>
      </c>
      <c r="P423" s="120">
        <v>0</v>
      </c>
      <c r="Q423" s="120">
        <v>0</v>
      </c>
      <c r="R423" s="120">
        <v>0</v>
      </c>
      <c r="S423" s="120">
        <v>0</v>
      </c>
      <c r="T423" s="120">
        <v>0</v>
      </c>
      <c r="U423" s="120">
        <v>0</v>
      </c>
      <c r="V423" s="120">
        <v>0</v>
      </c>
      <c r="W423" s="120">
        <v>0</v>
      </c>
      <c r="X423" s="120">
        <v>0</v>
      </c>
      <c r="Y423" s="120">
        <v>0</v>
      </c>
      <c r="Z423" s="120">
        <v>0</v>
      </c>
      <c r="AA423" s="120">
        <v>0</v>
      </c>
      <c r="AB423" s="120">
        <v>0</v>
      </c>
      <c r="AC423" s="120">
        <v>0</v>
      </c>
      <c r="AD423" s="120">
        <v>0</v>
      </c>
      <c r="AE423" s="120">
        <v>0</v>
      </c>
      <c r="AF423" s="120">
        <f t="shared" si="138"/>
        <v>0</v>
      </c>
      <c r="AG423" s="120">
        <f t="shared" si="139"/>
        <v>0</v>
      </c>
      <c r="AH423" s="120">
        <f t="shared" si="140"/>
        <v>0</v>
      </c>
      <c r="AI423" s="120">
        <f ca="1">VLOOKUP(eurostat_totals[[#This Row],[energy carrier EUCalc]],$AE$11:$BI$24,COLUMN()-COLUMN($AD$29),FALSE)*eurostat_totals[[#This Row],[2020 1]]</f>
        <v>0</v>
      </c>
      <c r="AJ423" s="120">
        <f ca="1">VLOOKUP(eurostat_totals[[#This Row],[energy carrier EUCalc]],$AE$11:$BI$24,COLUMN()-COLUMN($AD$29),FALSE)*eurostat_totals[[#This Row],[2020 1]]</f>
        <v>0</v>
      </c>
      <c r="AK423" s="120">
        <f ca="1">VLOOKUP(eurostat_totals[[#This Row],[energy carrier EUCalc]],$AE$11:$BI$24,COLUMN()-COLUMN($AD$29),FALSE)*eurostat_totals[[#This Row],[2020 1]]</f>
        <v>0</v>
      </c>
      <c r="AL423" s="120">
        <f ca="1">VLOOKUP(eurostat_totals[[#This Row],[energy carrier EUCalc]],$AE$11:$BI$24,COLUMN()-COLUMN($AD$29),FALSE)*eurostat_totals[[#This Row],[2020 1]]</f>
        <v>0</v>
      </c>
      <c r="AM423" s="120">
        <f ca="1">VLOOKUP(eurostat_totals[[#This Row],[energy carrier EUCalc]],$AE$11:$BI$24,COLUMN()-COLUMN($AD$29),FALSE)*eurostat_totals[[#This Row],[2020 1]]</f>
        <v>0</v>
      </c>
      <c r="AN423" s="120">
        <f ca="1">VLOOKUP(eurostat_totals[[#This Row],[energy carrier EUCalc]],$AE$11:$BI$24,COLUMN()-COLUMN($AD$29),FALSE)*eurostat_totals[[#This Row],[2020 1]]</f>
        <v>0</v>
      </c>
      <c r="AO423" s="120">
        <f>VLOOKUP(eurostat_totals[[#This Row],[energy carrier EUCalc]],$AE$11:$BI$24,COLUMN()-COLUMN($AD$29),FALSE)*eurostat_totals[[#This Row],[2020 1]]</f>
        <v>0</v>
      </c>
      <c r="AP423" s="120">
        <f ca="1">VLOOKUP(eurostat_totals[[#This Row],[energy carrier EUCalc]],$AE$11:$BI$24,COLUMN()-COLUMN($AD$29),FALSE)*eurostat_totals[[#This Row],[2020 1]]</f>
        <v>0</v>
      </c>
      <c r="AQ423" s="120">
        <f ca="1">VLOOKUP(eurostat_totals[[#This Row],[energy carrier EUCalc]],$AE$11:$BI$24,COLUMN()-COLUMN($AD$29),FALSE)*eurostat_totals[[#This Row],[2020 1]]</f>
        <v>0</v>
      </c>
      <c r="AR423" s="117">
        <f ca="1">VLOOKUP(eurostat_totals[[#This Row],[energy carrier EUCalc]],$AE$11:$BI$24,COLUMN()-COLUMN($AD$29),FALSE)*eurostat_totals[[#This Row],[2020 1]]</f>
        <v>0</v>
      </c>
      <c r="AS423" s="117">
        <f ca="1">VLOOKUP(eurostat_totals[[#This Row],[energy carrier EUCalc]],$AE$11:$BI$24,COLUMN()-COLUMN($AD$29),FALSE)*eurostat_totals[[#This Row],[2020 1]]</f>
        <v>0</v>
      </c>
      <c r="AT423" s="117">
        <f ca="1">VLOOKUP(eurostat_totals[[#This Row],[energy carrier EUCalc]],$AE$11:$BI$24,COLUMN()-COLUMN($AD$29),FALSE)*eurostat_totals[[#This Row],[2020 1]]</f>
        <v>0</v>
      </c>
      <c r="AU423" s="117">
        <f ca="1">VLOOKUP(eurostat_totals[[#This Row],[energy carrier EUCalc]],$AE$11:$BI$24,COLUMN()-COLUMN($AD$29),FALSE)*eurostat_totals[[#This Row],[2020 1]]</f>
        <v>0</v>
      </c>
      <c r="AV423" s="117">
        <f>VLOOKUP(eurostat_totals[[#This Row],[energy carrier EUCalc]],$AE$11:$BI$24,COLUMN()-COLUMN($AD$29),FALSE)*eurostat_totals[[#This Row],[2020 1]]</f>
        <v>0</v>
      </c>
      <c r="AW423" s="117">
        <f ca="1">VLOOKUP(eurostat_totals[[#This Row],[energy carrier EUCalc]],$AE$11:$BI$24,COLUMN()-COLUMN($AD$29),FALSE)*eurostat_totals[[#This Row],[2020 1]]</f>
        <v>0</v>
      </c>
      <c r="AX423" s="117">
        <f ca="1">VLOOKUP(eurostat_totals[[#This Row],[energy carrier EUCalc]],$AE$11:$BI$24,COLUMN()-COLUMN($AD$29),FALSE)*eurostat_totals[[#This Row],[2020 1]]</f>
        <v>0</v>
      </c>
      <c r="AY423" s="117">
        <f ca="1">VLOOKUP(eurostat_totals[[#This Row],[energy carrier EUCalc]],$AE$11:$BI$24,COLUMN()-COLUMN($AD$29),FALSE)*eurostat_totals[[#This Row],[2020 1]]</f>
        <v>0</v>
      </c>
      <c r="AZ423" s="117">
        <f ca="1">VLOOKUP(eurostat_totals[[#This Row],[energy carrier EUCalc]],$AE$11:$BI$24,COLUMN()-COLUMN($AD$29),FALSE)*eurostat_totals[[#This Row],[2020 1]]</f>
        <v>0</v>
      </c>
      <c r="BA423" s="117">
        <f ca="1">VLOOKUP(eurostat_totals[[#This Row],[energy carrier EUCalc]],$AE$11:$BI$24,COLUMN()-COLUMN($AD$29),FALSE)*eurostat_totals[[#This Row],[2020 1]]</f>
        <v>0</v>
      </c>
      <c r="BB423" s="117">
        <f ca="1">VLOOKUP(eurostat_totals[[#This Row],[energy carrier EUCalc]],$AE$11:$BI$24,COLUMN()-COLUMN($AD$29),FALSE)*eurostat_totals[[#This Row],[2020 1]]</f>
        <v>0</v>
      </c>
      <c r="BC423" s="117">
        <f>VLOOKUP(eurostat_totals[[#This Row],[energy carrier EUCalc]],$AE$11:$BI$24,COLUMN()-COLUMN($AD$29),FALSE)*eurostat_totals[[#This Row],[2020 1]]</f>
        <v>0</v>
      </c>
      <c r="BD423" s="117">
        <f ca="1">VLOOKUP(eurostat_totals[[#This Row],[energy carrier EUCalc]],$AE$11:$BI$24,COLUMN()-COLUMN($AD$29),FALSE)*eurostat_totals[[#This Row],[2020 1]]</f>
        <v>0</v>
      </c>
      <c r="BE423" s="117">
        <f ca="1">VLOOKUP(eurostat_totals[[#This Row],[energy carrier EUCalc]],$AE$11:$BI$24,COLUMN()-COLUMN($AD$29),FALSE)*eurostat_totals[[#This Row],[2020 1]]</f>
        <v>0</v>
      </c>
      <c r="BF423" s="117">
        <f ca="1">VLOOKUP(eurostat_totals[[#This Row],[energy carrier EUCalc]],$AE$11:$BI$24,COLUMN()-COLUMN($AD$29),FALSE)*eurostat_totals[[#This Row],[2020 1]]</f>
        <v>0</v>
      </c>
      <c r="BG423" s="117">
        <f ca="1">VLOOKUP(eurostat_totals[[#This Row],[energy carrier EUCalc]],$AE$11:$BI$24,COLUMN()-COLUMN($AD$29),FALSE)*eurostat_totals[[#This Row],[2020 1]]</f>
        <v>0</v>
      </c>
      <c r="BH423" s="117">
        <f ca="1">VLOOKUP(eurostat_totals[[#This Row],[energy carrier EUCalc]],$AE$11:$BI$24,COLUMN()-COLUMN($AD$29),FALSE)*eurostat_totals[[#This Row],[2020 1]]</f>
        <v>0</v>
      </c>
      <c r="BI423" s="117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117" t="str">
        <f t="shared" si="141"/>
        <v>solid-wastePoland</v>
      </c>
      <c r="B424" s="6" t="s">
        <v>78</v>
      </c>
      <c r="C424" t="s">
        <v>6</v>
      </c>
      <c r="D424" s="120">
        <v>0</v>
      </c>
      <c r="E424" s="120">
        <v>0</v>
      </c>
      <c r="F424" s="120">
        <v>0</v>
      </c>
      <c r="G424" s="120">
        <v>0</v>
      </c>
      <c r="H424" s="120">
        <v>0</v>
      </c>
      <c r="I424" s="120">
        <v>0</v>
      </c>
      <c r="J424" s="120">
        <v>0</v>
      </c>
      <c r="K424" s="120">
        <v>0</v>
      </c>
      <c r="L424" s="120">
        <v>0</v>
      </c>
      <c r="M424" s="120">
        <v>0</v>
      </c>
      <c r="N424" s="120">
        <v>0</v>
      </c>
      <c r="O424" s="120">
        <v>0</v>
      </c>
      <c r="P424" s="120">
        <v>0</v>
      </c>
      <c r="Q424" s="120">
        <v>0</v>
      </c>
      <c r="R424" s="120">
        <v>0</v>
      </c>
      <c r="S424" s="120">
        <v>0</v>
      </c>
      <c r="T424" s="120">
        <v>0</v>
      </c>
      <c r="U424" s="120">
        <v>0</v>
      </c>
      <c r="V424" s="120">
        <v>0</v>
      </c>
      <c r="W424" s="120">
        <v>0</v>
      </c>
      <c r="X424" s="120">
        <v>0</v>
      </c>
      <c r="Y424" s="120">
        <v>0</v>
      </c>
      <c r="Z424" s="120">
        <v>0</v>
      </c>
      <c r="AA424" s="120">
        <v>0</v>
      </c>
      <c r="AB424" s="120">
        <v>0</v>
      </c>
      <c r="AC424" s="120">
        <v>0</v>
      </c>
      <c r="AD424" s="120">
        <v>0</v>
      </c>
      <c r="AE424" s="120">
        <v>0</v>
      </c>
      <c r="AF424" s="120">
        <f t="shared" si="138"/>
        <v>0</v>
      </c>
      <c r="AG424" s="120">
        <f t="shared" si="139"/>
        <v>0</v>
      </c>
      <c r="AH424" s="120">
        <f t="shared" si="140"/>
        <v>0</v>
      </c>
      <c r="AI424" s="120">
        <f ca="1">VLOOKUP(eurostat_totals[[#This Row],[energy carrier EUCalc]],$AE$11:$BI$24,COLUMN()-COLUMN($AD$29),FALSE)*eurostat_totals[[#This Row],[2020 1]]</f>
        <v>0</v>
      </c>
      <c r="AJ424" s="120">
        <f ca="1">VLOOKUP(eurostat_totals[[#This Row],[energy carrier EUCalc]],$AE$11:$BI$24,COLUMN()-COLUMN($AD$29),FALSE)*eurostat_totals[[#This Row],[2020 1]]</f>
        <v>0</v>
      </c>
      <c r="AK424" s="120">
        <f ca="1">VLOOKUP(eurostat_totals[[#This Row],[energy carrier EUCalc]],$AE$11:$BI$24,COLUMN()-COLUMN($AD$29),FALSE)*eurostat_totals[[#This Row],[2020 1]]</f>
        <v>0</v>
      </c>
      <c r="AL424" s="120">
        <f ca="1">VLOOKUP(eurostat_totals[[#This Row],[energy carrier EUCalc]],$AE$11:$BI$24,COLUMN()-COLUMN($AD$29),FALSE)*eurostat_totals[[#This Row],[2020 1]]</f>
        <v>0</v>
      </c>
      <c r="AM424" s="120">
        <f ca="1">VLOOKUP(eurostat_totals[[#This Row],[energy carrier EUCalc]],$AE$11:$BI$24,COLUMN()-COLUMN($AD$29),FALSE)*eurostat_totals[[#This Row],[2020 1]]</f>
        <v>0</v>
      </c>
      <c r="AN424" s="120">
        <f ca="1">VLOOKUP(eurostat_totals[[#This Row],[energy carrier EUCalc]],$AE$11:$BI$24,COLUMN()-COLUMN($AD$29),FALSE)*eurostat_totals[[#This Row],[2020 1]]</f>
        <v>0</v>
      </c>
      <c r="AO424" s="120">
        <f>VLOOKUP(eurostat_totals[[#This Row],[energy carrier EUCalc]],$AE$11:$BI$24,COLUMN()-COLUMN($AD$29),FALSE)*eurostat_totals[[#This Row],[2020 1]]</f>
        <v>0</v>
      </c>
      <c r="AP424" s="120">
        <f ca="1">VLOOKUP(eurostat_totals[[#This Row],[energy carrier EUCalc]],$AE$11:$BI$24,COLUMN()-COLUMN($AD$29),FALSE)*eurostat_totals[[#This Row],[2020 1]]</f>
        <v>0</v>
      </c>
      <c r="AQ424" s="120">
        <f ca="1">VLOOKUP(eurostat_totals[[#This Row],[energy carrier EUCalc]],$AE$11:$BI$24,COLUMN()-COLUMN($AD$29),FALSE)*eurostat_totals[[#This Row],[2020 1]]</f>
        <v>0</v>
      </c>
      <c r="AR424" s="117">
        <f ca="1">VLOOKUP(eurostat_totals[[#This Row],[energy carrier EUCalc]],$AE$11:$BI$24,COLUMN()-COLUMN($AD$29),FALSE)*eurostat_totals[[#This Row],[2020 1]]</f>
        <v>0</v>
      </c>
      <c r="AS424" s="117">
        <f ca="1">VLOOKUP(eurostat_totals[[#This Row],[energy carrier EUCalc]],$AE$11:$BI$24,COLUMN()-COLUMN($AD$29),FALSE)*eurostat_totals[[#This Row],[2020 1]]</f>
        <v>0</v>
      </c>
      <c r="AT424" s="117">
        <f ca="1">VLOOKUP(eurostat_totals[[#This Row],[energy carrier EUCalc]],$AE$11:$BI$24,COLUMN()-COLUMN($AD$29),FALSE)*eurostat_totals[[#This Row],[2020 1]]</f>
        <v>0</v>
      </c>
      <c r="AU424" s="117">
        <f ca="1">VLOOKUP(eurostat_totals[[#This Row],[energy carrier EUCalc]],$AE$11:$BI$24,COLUMN()-COLUMN($AD$29),FALSE)*eurostat_totals[[#This Row],[2020 1]]</f>
        <v>0</v>
      </c>
      <c r="AV424" s="117">
        <f>VLOOKUP(eurostat_totals[[#This Row],[energy carrier EUCalc]],$AE$11:$BI$24,COLUMN()-COLUMN($AD$29),FALSE)*eurostat_totals[[#This Row],[2020 1]]</f>
        <v>0</v>
      </c>
      <c r="AW424" s="117">
        <f ca="1">VLOOKUP(eurostat_totals[[#This Row],[energy carrier EUCalc]],$AE$11:$BI$24,COLUMN()-COLUMN($AD$29),FALSE)*eurostat_totals[[#This Row],[2020 1]]</f>
        <v>0</v>
      </c>
      <c r="AX424" s="117">
        <f ca="1">VLOOKUP(eurostat_totals[[#This Row],[energy carrier EUCalc]],$AE$11:$BI$24,COLUMN()-COLUMN($AD$29),FALSE)*eurostat_totals[[#This Row],[2020 1]]</f>
        <v>0</v>
      </c>
      <c r="AY424" s="117">
        <f ca="1">VLOOKUP(eurostat_totals[[#This Row],[energy carrier EUCalc]],$AE$11:$BI$24,COLUMN()-COLUMN($AD$29),FALSE)*eurostat_totals[[#This Row],[2020 1]]</f>
        <v>0</v>
      </c>
      <c r="AZ424" s="117">
        <f ca="1">VLOOKUP(eurostat_totals[[#This Row],[energy carrier EUCalc]],$AE$11:$BI$24,COLUMN()-COLUMN($AD$29),FALSE)*eurostat_totals[[#This Row],[2020 1]]</f>
        <v>0</v>
      </c>
      <c r="BA424" s="117">
        <f ca="1">VLOOKUP(eurostat_totals[[#This Row],[energy carrier EUCalc]],$AE$11:$BI$24,COLUMN()-COLUMN($AD$29),FALSE)*eurostat_totals[[#This Row],[2020 1]]</f>
        <v>0</v>
      </c>
      <c r="BB424" s="117">
        <f ca="1">VLOOKUP(eurostat_totals[[#This Row],[energy carrier EUCalc]],$AE$11:$BI$24,COLUMN()-COLUMN($AD$29),FALSE)*eurostat_totals[[#This Row],[2020 1]]</f>
        <v>0</v>
      </c>
      <c r="BC424" s="117">
        <f>VLOOKUP(eurostat_totals[[#This Row],[energy carrier EUCalc]],$AE$11:$BI$24,COLUMN()-COLUMN($AD$29),FALSE)*eurostat_totals[[#This Row],[2020 1]]</f>
        <v>0</v>
      </c>
      <c r="BD424" s="117">
        <f ca="1">VLOOKUP(eurostat_totals[[#This Row],[energy carrier EUCalc]],$AE$11:$BI$24,COLUMN()-COLUMN($AD$29),FALSE)*eurostat_totals[[#This Row],[2020 1]]</f>
        <v>0</v>
      </c>
      <c r="BE424" s="117">
        <f ca="1">VLOOKUP(eurostat_totals[[#This Row],[energy carrier EUCalc]],$AE$11:$BI$24,COLUMN()-COLUMN($AD$29),FALSE)*eurostat_totals[[#This Row],[2020 1]]</f>
        <v>0</v>
      </c>
      <c r="BF424" s="117">
        <f ca="1">VLOOKUP(eurostat_totals[[#This Row],[energy carrier EUCalc]],$AE$11:$BI$24,COLUMN()-COLUMN($AD$29),FALSE)*eurostat_totals[[#This Row],[2020 1]]</f>
        <v>0</v>
      </c>
      <c r="BG424" s="117">
        <f ca="1">VLOOKUP(eurostat_totals[[#This Row],[energy carrier EUCalc]],$AE$11:$BI$24,COLUMN()-COLUMN($AD$29),FALSE)*eurostat_totals[[#This Row],[2020 1]]</f>
        <v>0</v>
      </c>
      <c r="BH424" s="117">
        <f ca="1">VLOOKUP(eurostat_totals[[#This Row],[energy carrier EUCalc]],$AE$11:$BI$24,COLUMN()-COLUMN($AD$29),FALSE)*eurostat_totals[[#This Row],[2020 1]]</f>
        <v>0</v>
      </c>
      <c r="BI424" s="117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117" t="str">
        <f t="shared" si="141"/>
        <v>solid-wastePortugal</v>
      </c>
      <c r="B425" s="6" t="s">
        <v>78</v>
      </c>
      <c r="C425" t="s">
        <v>21</v>
      </c>
      <c r="D425" s="120">
        <v>0</v>
      </c>
      <c r="E425" s="120">
        <v>0</v>
      </c>
      <c r="F425" s="120">
        <v>0</v>
      </c>
      <c r="G425" s="120">
        <v>0</v>
      </c>
      <c r="H425" s="120">
        <v>0</v>
      </c>
      <c r="I425" s="120">
        <v>0</v>
      </c>
      <c r="J425" s="120">
        <v>0</v>
      </c>
      <c r="K425" s="120">
        <v>0</v>
      </c>
      <c r="L425" s="120">
        <v>0</v>
      </c>
      <c r="M425" s="120">
        <v>0</v>
      </c>
      <c r="N425" s="120">
        <v>0</v>
      </c>
      <c r="O425" s="120">
        <v>0</v>
      </c>
      <c r="P425" s="120">
        <v>0</v>
      </c>
      <c r="Q425" s="120">
        <v>0</v>
      </c>
      <c r="R425" s="120">
        <v>0</v>
      </c>
      <c r="S425" s="120">
        <v>0</v>
      </c>
      <c r="T425" s="120">
        <v>0</v>
      </c>
      <c r="U425" s="120">
        <v>0</v>
      </c>
      <c r="V425" s="120">
        <v>0</v>
      </c>
      <c r="W425" s="120">
        <v>0</v>
      </c>
      <c r="X425" s="120">
        <v>0</v>
      </c>
      <c r="Y425" s="120">
        <v>0</v>
      </c>
      <c r="Z425" s="120">
        <v>0</v>
      </c>
      <c r="AA425" s="120">
        <v>0</v>
      </c>
      <c r="AB425" s="120">
        <v>0</v>
      </c>
      <c r="AC425" s="120">
        <v>0</v>
      </c>
      <c r="AD425" s="120">
        <v>0</v>
      </c>
      <c r="AE425" s="120">
        <v>0</v>
      </c>
      <c r="AF425" s="120">
        <f t="shared" si="138"/>
        <v>0</v>
      </c>
      <c r="AG425" s="120">
        <f t="shared" si="139"/>
        <v>0</v>
      </c>
      <c r="AH425" s="120">
        <f t="shared" si="140"/>
        <v>0</v>
      </c>
      <c r="AI425" s="120">
        <f ca="1">VLOOKUP(eurostat_totals[[#This Row],[energy carrier EUCalc]],$AE$11:$BI$24,COLUMN()-COLUMN($AD$29),FALSE)*eurostat_totals[[#This Row],[2020 1]]</f>
        <v>0</v>
      </c>
      <c r="AJ425" s="120">
        <f ca="1">VLOOKUP(eurostat_totals[[#This Row],[energy carrier EUCalc]],$AE$11:$BI$24,COLUMN()-COLUMN($AD$29),FALSE)*eurostat_totals[[#This Row],[2020 1]]</f>
        <v>0</v>
      </c>
      <c r="AK425" s="120">
        <f ca="1">VLOOKUP(eurostat_totals[[#This Row],[energy carrier EUCalc]],$AE$11:$BI$24,COLUMN()-COLUMN($AD$29),FALSE)*eurostat_totals[[#This Row],[2020 1]]</f>
        <v>0</v>
      </c>
      <c r="AL425" s="120">
        <f ca="1">VLOOKUP(eurostat_totals[[#This Row],[energy carrier EUCalc]],$AE$11:$BI$24,COLUMN()-COLUMN($AD$29),FALSE)*eurostat_totals[[#This Row],[2020 1]]</f>
        <v>0</v>
      </c>
      <c r="AM425" s="120">
        <f ca="1">VLOOKUP(eurostat_totals[[#This Row],[energy carrier EUCalc]],$AE$11:$BI$24,COLUMN()-COLUMN($AD$29),FALSE)*eurostat_totals[[#This Row],[2020 1]]</f>
        <v>0</v>
      </c>
      <c r="AN425" s="120">
        <f ca="1">VLOOKUP(eurostat_totals[[#This Row],[energy carrier EUCalc]],$AE$11:$BI$24,COLUMN()-COLUMN($AD$29),FALSE)*eurostat_totals[[#This Row],[2020 1]]</f>
        <v>0</v>
      </c>
      <c r="AO425" s="120">
        <f>VLOOKUP(eurostat_totals[[#This Row],[energy carrier EUCalc]],$AE$11:$BI$24,COLUMN()-COLUMN($AD$29),FALSE)*eurostat_totals[[#This Row],[2020 1]]</f>
        <v>0</v>
      </c>
      <c r="AP425" s="120">
        <f ca="1">VLOOKUP(eurostat_totals[[#This Row],[energy carrier EUCalc]],$AE$11:$BI$24,COLUMN()-COLUMN($AD$29),FALSE)*eurostat_totals[[#This Row],[2020 1]]</f>
        <v>0</v>
      </c>
      <c r="AQ425" s="120">
        <f ca="1">VLOOKUP(eurostat_totals[[#This Row],[energy carrier EUCalc]],$AE$11:$BI$24,COLUMN()-COLUMN($AD$29),FALSE)*eurostat_totals[[#This Row],[2020 1]]</f>
        <v>0</v>
      </c>
      <c r="AR425" s="117">
        <f ca="1">VLOOKUP(eurostat_totals[[#This Row],[energy carrier EUCalc]],$AE$11:$BI$24,COLUMN()-COLUMN($AD$29),FALSE)*eurostat_totals[[#This Row],[2020 1]]</f>
        <v>0</v>
      </c>
      <c r="AS425" s="117">
        <f ca="1">VLOOKUP(eurostat_totals[[#This Row],[energy carrier EUCalc]],$AE$11:$BI$24,COLUMN()-COLUMN($AD$29),FALSE)*eurostat_totals[[#This Row],[2020 1]]</f>
        <v>0</v>
      </c>
      <c r="AT425" s="117">
        <f ca="1">VLOOKUP(eurostat_totals[[#This Row],[energy carrier EUCalc]],$AE$11:$BI$24,COLUMN()-COLUMN($AD$29),FALSE)*eurostat_totals[[#This Row],[2020 1]]</f>
        <v>0</v>
      </c>
      <c r="AU425" s="117">
        <f ca="1">VLOOKUP(eurostat_totals[[#This Row],[energy carrier EUCalc]],$AE$11:$BI$24,COLUMN()-COLUMN($AD$29),FALSE)*eurostat_totals[[#This Row],[2020 1]]</f>
        <v>0</v>
      </c>
      <c r="AV425" s="117">
        <f>VLOOKUP(eurostat_totals[[#This Row],[energy carrier EUCalc]],$AE$11:$BI$24,COLUMN()-COLUMN($AD$29),FALSE)*eurostat_totals[[#This Row],[2020 1]]</f>
        <v>0</v>
      </c>
      <c r="AW425" s="117">
        <f ca="1">VLOOKUP(eurostat_totals[[#This Row],[energy carrier EUCalc]],$AE$11:$BI$24,COLUMN()-COLUMN($AD$29),FALSE)*eurostat_totals[[#This Row],[2020 1]]</f>
        <v>0</v>
      </c>
      <c r="AX425" s="117">
        <f ca="1">VLOOKUP(eurostat_totals[[#This Row],[energy carrier EUCalc]],$AE$11:$BI$24,COLUMN()-COLUMN($AD$29),FALSE)*eurostat_totals[[#This Row],[2020 1]]</f>
        <v>0</v>
      </c>
      <c r="AY425" s="117">
        <f ca="1">VLOOKUP(eurostat_totals[[#This Row],[energy carrier EUCalc]],$AE$11:$BI$24,COLUMN()-COLUMN($AD$29),FALSE)*eurostat_totals[[#This Row],[2020 1]]</f>
        <v>0</v>
      </c>
      <c r="AZ425" s="117">
        <f ca="1">VLOOKUP(eurostat_totals[[#This Row],[energy carrier EUCalc]],$AE$11:$BI$24,COLUMN()-COLUMN($AD$29),FALSE)*eurostat_totals[[#This Row],[2020 1]]</f>
        <v>0</v>
      </c>
      <c r="BA425" s="117">
        <f ca="1">VLOOKUP(eurostat_totals[[#This Row],[energy carrier EUCalc]],$AE$11:$BI$24,COLUMN()-COLUMN($AD$29),FALSE)*eurostat_totals[[#This Row],[2020 1]]</f>
        <v>0</v>
      </c>
      <c r="BB425" s="117">
        <f ca="1">VLOOKUP(eurostat_totals[[#This Row],[energy carrier EUCalc]],$AE$11:$BI$24,COLUMN()-COLUMN($AD$29),FALSE)*eurostat_totals[[#This Row],[2020 1]]</f>
        <v>0</v>
      </c>
      <c r="BC425" s="117">
        <f>VLOOKUP(eurostat_totals[[#This Row],[energy carrier EUCalc]],$AE$11:$BI$24,COLUMN()-COLUMN($AD$29),FALSE)*eurostat_totals[[#This Row],[2020 1]]</f>
        <v>0</v>
      </c>
      <c r="BD425" s="117">
        <f ca="1">VLOOKUP(eurostat_totals[[#This Row],[energy carrier EUCalc]],$AE$11:$BI$24,COLUMN()-COLUMN($AD$29),FALSE)*eurostat_totals[[#This Row],[2020 1]]</f>
        <v>0</v>
      </c>
      <c r="BE425" s="117">
        <f ca="1">VLOOKUP(eurostat_totals[[#This Row],[energy carrier EUCalc]],$AE$11:$BI$24,COLUMN()-COLUMN($AD$29),FALSE)*eurostat_totals[[#This Row],[2020 1]]</f>
        <v>0</v>
      </c>
      <c r="BF425" s="117">
        <f ca="1">VLOOKUP(eurostat_totals[[#This Row],[energy carrier EUCalc]],$AE$11:$BI$24,COLUMN()-COLUMN($AD$29),FALSE)*eurostat_totals[[#This Row],[2020 1]]</f>
        <v>0</v>
      </c>
      <c r="BG425" s="117">
        <f ca="1">VLOOKUP(eurostat_totals[[#This Row],[energy carrier EUCalc]],$AE$11:$BI$24,COLUMN()-COLUMN($AD$29),FALSE)*eurostat_totals[[#This Row],[2020 1]]</f>
        <v>0</v>
      </c>
      <c r="BH425" s="117">
        <f ca="1">VLOOKUP(eurostat_totals[[#This Row],[energy carrier EUCalc]],$AE$11:$BI$24,COLUMN()-COLUMN($AD$29),FALSE)*eurostat_totals[[#This Row],[2020 1]]</f>
        <v>0</v>
      </c>
      <c r="BI425" s="117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117" t="str">
        <f t="shared" si="141"/>
        <v>solid-wasteRomania</v>
      </c>
      <c r="B426" s="6" t="s">
        <v>78</v>
      </c>
      <c r="C426" t="s">
        <v>10</v>
      </c>
      <c r="D426" s="120">
        <v>0</v>
      </c>
      <c r="E426" s="120">
        <v>0</v>
      </c>
      <c r="F426" s="120">
        <v>0</v>
      </c>
      <c r="G426" s="120">
        <v>0</v>
      </c>
      <c r="H426" s="120">
        <v>0</v>
      </c>
      <c r="I426" s="120">
        <v>0</v>
      </c>
      <c r="J426" s="120">
        <v>0</v>
      </c>
      <c r="K426" s="120">
        <v>0</v>
      </c>
      <c r="L426" s="120">
        <v>0</v>
      </c>
      <c r="M426" s="120">
        <v>0</v>
      </c>
      <c r="N426" s="120">
        <v>0</v>
      </c>
      <c r="O426" s="120">
        <v>0</v>
      </c>
      <c r="P426" s="120">
        <v>0</v>
      </c>
      <c r="Q426" s="120">
        <v>0</v>
      </c>
      <c r="R426" s="120">
        <v>0</v>
      </c>
      <c r="S426" s="120">
        <v>0</v>
      </c>
      <c r="T426" s="120">
        <v>0</v>
      </c>
      <c r="U426" s="120">
        <v>0</v>
      </c>
      <c r="V426" s="120">
        <v>0</v>
      </c>
      <c r="W426" s="120">
        <v>0</v>
      </c>
      <c r="X426" s="120">
        <v>0</v>
      </c>
      <c r="Y426" s="120">
        <v>0</v>
      </c>
      <c r="Z426" s="120">
        <v>0</v>
      </c>
      <c r="AA426" s="120">
        <v>0</v>
      </c>
      <c r="AB426" s="120">
        <v>0</v>
      </c>
      <c r="AC426" s="120">
        <v>0</v>
      </c>
      <c r="AD426" s="120">
        <v>0</v>
      </c>
      <c r="AE426" s="120">
        <v>0</v>
      </c>
      <c r="AF426" s="120">
        <f t="shared" si="138"/>
        <v>0</v>
      </c>
      <c r="AG426" s="120">
        <f t="shared" si="139"/>
        <v>0</v>
      </c>
      <c r="AH426" s="120">
        <f t="shared" si="140"/>
        <v>0</v>
      </c>
      <c r="AI426" s="120">
        <f ca="1">VLOOKUP(eurostat_totals[[#This Row],[energy carrier EUCalc]],$AE$11:$BI$24,COLUMN()-COLUMN($AD$29),FALSE)*eurostat_totals[[#This Row],[2020 1]]</f>
        <v>0</v>
      </c>
      <c r="AJ426" s="120">
        <f ca="1">VLOOKUP(eurostat_totals[[#This Row],[energy carrier EUCalc]],$AE$11:$BI$24,COLUMN()-COLUMN($AD$29),FALSE)*eurostat_totals[[#This Row],[2020 1]]</f>
        <v>0</v>
      </c>
      <c r="AK426" s="120">
        <f ca="1">VLOOKUP(eurostat_totals[[#This Row],[energy carrier EUCalc]],$AE$11:$BI$24,COLUMN()-COLUMN($AD$29),FALSE)*eurostat_totals[[#This Row],[2020 1]]</f>
        <v>0</v>
      </c>
      <c r="AL426" s="120">
        <f ca="1">VLOOKUP(eurostat_totals[[#This Row],[energy carrier EUCalc]],$AE$11:$BI$24,COLUMN()-COLUMN($AD$29),FALSE)*eurostat_totals[[#This Row],[2020 1]]</f>
        <v>0</v>
      </c>
      <c r="AM426" s="120">
        <f ca="1">VLOOKUP(eurostat_totals[[#This Row],[energy carrier EUCalc]],$AE$11:$BI$24,COLUMN()-COLUMN($AD$29),FALSE)*eurostat_totals[[#This Row],[2020 1]]</f>
        <v>0</v>
      </c>
      <c r="AN426" s="120">
        <f ca="1">VLOOKUP(eurostat_totals[[#This Row],[energy carrier EUCalc]],$AE$11:$BI$24,COLUMN()-COLUMN($AD$29),FALSE)*eurostat_totals[[#This Row],[2020 1]]</f>
        <v>0</v>
      </c>
      <c r="AO426" s="120">
        <f>VLOOKUP(eurostat_totals[[#This Row],[energy carrier EUCalc]],$AE$11:$BI$24,COLUMN()-COLUMN($AD$29),FALSE)*eurostat_totals[[#This Row],[2020 1]]</f>
        <v>0</v>
      </c>
      <c r="AP426" s="120">
        <f ca="1">VLOOKUP(eurostat_totals[[#This Row],[energy carrier EUCalc]],$AE$11:$BI$24,COLUMN()-COLUMN($AD$29),FALSE)*eurostat_totals[[#This Row],[2020 1]]</f>
        <v>0</v>
      </c>
      <c r="AQ426" s="120">
        <f ca="1">VLOOKUP(eurostat_totals[[#This Row],[energy carrier EUCalc]],$AE$11:$BI$24,COLUMN()-COLUMN($AD$29),FALSE)*eurostat_totals[[#This Row],[2020 1]]</f>
        <v>0</v>
      </c>
      <c r="AR426" s="117">
        <f ca="1">VLOOKUP(eurostat_totals[[#This Row],[energy carrier EUCalc]],$AE$11:$BI$24,COLUMN()-COLUMN($AD$29),FALSE)*eurostat_totals[[#This Row],[2020 1]]</f>
        <v>0</v>
      </c>
      <c r="AS426" s="117">
        <f ca="1">VLOOKUP(eurostat_totals[[#This Row],[energy carrier EUCalc]],$AE$11:$BI$24,COLUMN()-COLUMN($AD$29),FALSE)*eurostat_totals[[#This Row],[2020 1]]</f>
        <v>0</v>
      </c>
      <c r="AT426" s="117">
        <f ca="1">VLOOKUP(eurostat_totals[[#This Row],[energy carrier EUCalc]],$AE$11:$BI$24,COLUMN()-COLUMN($AD$29),FALSE)*eurostat_totals[[#This Row],[2020 1]]</f>
        <v>0</v>
      </c>
      <c r="AU426" s="117">
        <f ca="1">VLOOKUP(eurostat_totals[[#This Row],[energy carrier EUCalc]],$AE$11:$BI$24,COLUMN()-COLUMN($AD$29),FALSE)*eurostat_totals[[#This Row],[2020 1]]</f>
        <v>0</v>
      </c>
      <c r="AV426" s="117">
        <f>VLOOKUP(eurostat_totals[[#This Row],[energy carrier EUCalc]],$AE$11:$BI$24,COLUMN()-COLUMN($AD$29),FALSE)*eurostat_totals[[#This Row],[2020 1]]</f>
        <v>0</v>
      </c>
      <c r="AW426" s="117">
        <f ca="1">VLOOKUP(eurostat_totals[[#This Row],[energy carrier EUCalc]],$AE$11:$BI$24,COLUMN()-COLUMN($AD$29),FALSE)*eurostat_totals[[#This Row],[2020 1]]</f>
        <v>0</v>
      </c>
      <c r="AX426" s="117">
        <f ca="1">VLOOKUP(eurostat_totals[[#This Row],[energy carrier EUCalc]],$AE$11:$BI$24,COLUMN()-COLUMN($AD$29),FALSE)*eurostat_totals[[#This Row],[2020 1]]</f>
        <v>0</v>
      </c>
      <c r="AY426" s="117">
        <f ca="1">VLOOKUP(eurostat_totals[[#This Row],[energy carrier EUCalc]],$AE$11:$BI$24,COLUMN()-COLUMN($AD$29),FALSE)*eurostat_totals[[#This Row],[2020 1]]</f>
        <v>0</v>
      </c>
      <c r="AZ426" s="117">
        <f ca="1">VLOOKUP(eurostat_totals[[#This Row],[energy carrier EUCalc]],$AE$11:$BI$24,COLUMN()-COLUMN($AD$29),FALSE)*eurostat_totals[[#This Row],[2020 1]]</f>
        <v>0</v>
      </c>
      <c r="BA426" s="117">
        <f ca="1">VLOOKUP(eurostat_totals[[#This Row],[energy carrier EUCalc]],$AE$11:$BI$24,COLUMN()-COLUMN($AD$29),FALSE)*eurostat_totals[[#This Row],[2020 1]]</f>
        <v>0</v>
      </c>
      <c r="BB426" s="117">
        <f ca="1">VLOOKUP(eurostat_totals[[#This Row],[energy carrier EUCalc]],$AE$11:$BI$24,COLUMN()-COLUMN($AD$29),FALSE)*eurostat_totals[[#This Row],[2020 1]]</f>
        <v>0</v>
      </c>
      <c r="BC426" s="117">
        <f>VLOOKUP(eurostat_totals[[#This Row],[energy carrier EUCalc]],$AE$11:$BI$24,COLUMN()-COLUMN($AD$29),FALSE)*eurostat_totals[[#This Row],[2020 1]]</f>
        <v>0</v>
      </c>
      <c r="BD426" s="117">
        <f ca="1">VLOOKUP(eurostat_totals[[#This Row],[energy carrier EUCalc]],$AE$11:$BI$24,COLUMN()-COLUMN($AD$29),FALSE)*eurostat_totals[[#This Row],[2020 1]]</f>
        <v>0</v>
      </c>
      <c r="BE426" s="117">
        <f ca="1">VLOOKUP(eurostat_totals[[#This Row],[energy carrier EUCalc]],$AE$11:$BI$24,COLUMN()-COLUMN($AD$29),FALSE)*eurostat_totals[[#This Row],[2020 1]]</f>
        <v>0</v>
      </c>
      <c r="BF426" s="117">
        <f ca="1">VLOOKUP(eurostat_totals[[#This Row],[energy carrier EUCalc]],$AE$11:$BI$24,COLUMN()-COLUMN($AD$29),FALSE)*eurostat_totals[[#This Row],[2020 1]]</f>
        <v>0</v>
      </c>
      <c r="BG426" s="117">
        <f ca="1">VLOOKUP(eurostat_totals[[#This Row],[energy carrier EUCalc]],$AE$11:$BI$24,COLUMN()-COLUMN($AD$29),FALSE)*eurostat_totals[[#This Row],[2020 1]]</f>
        <v>0</v>
      </c>
      <c r="BH426" s="117">
        <f ca="1">VLOOKUP(eurostat_totals[[#This Row],[energy carrier EUCalc]],$AE$11:$BI$24,COLUMN()-COLUMN($AD$29),FALSE)*eurostat_totals[[#This Row],[2020 1]]</f>
        <v>0</v>
      </c>
      <c r="BI426" s="117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117" t="str">
        <f t="shared" si="141"/>
        <v>solid-wasteSerbia</v>
      </c>
      <c r="B427" s="6" t="s">
        <v>78</v>
      </c>
      <c r="C427" t="s">
        <v>74</v>
      </c>
      <c r="D427" s="120">
        <v>0</v>
      </c>
      <c r="E427" s="120">
        <v>0</v>
      </c>
      <c r="F427" s="120">
        <v>0</v>
      </c>
      <c r="G427" s="120">
        <v>0</v>
      </c>
      <c r="H427" s="120">
        <v>0</v>
      </c>
      <c r="I427" s="120">
        <v>0</v>
      </c>
      <c r="J427" s="120">
        <v>0</v>
      </c>
      <c r="K427" s="120">
        <v>0</v>
      </c>
      <c r="L427" s="120">
        <v>0</v>
      </c>
      <c r="M427" s="120">
        <v>0</v>
      </c>
      <c r="N427" s="120">
        <v>0</v>
      </c>
      <c r="O427" s="120">
        <v>0</v>
      </c>
      <c r="P427" s="120">
        <v>0</v>
      </c>
      <c r="Q427" s="120">
        <v>0</v>
      </c>
      <c r="R427" s="120">
        <v>0</v>
      </c>
      <c r="S427" s="120">
        <v>0</v>
      </c>
      <c r="T427" s="120">
        <v>0</v>
      </c>
      <c r="U427" s="120">
        <v>0</v>
      </c>
      <c r="V427" s="120">
        <v>0</v>
      </c>
      <c r="W427" s="120">
        <v>0</v>
      </c>
      <c r="X427" s="120">
        <v>0</v>
      </c>
      <c r="Y427" s="120">
        <v>0</v>
      </c>
      <c r="Z427" s="120">
        <v>0</v>
      </c>
      <c r="AA427" s="120">
        <v>0</v>
      </c>
      <c r="AB427" s="120">
        <v>0</v>
      </c>
      <c r="AC427" s="120">
        <v>0</v>
      </c>
      <c r="AD427" s="120">
        <v>0</v>
      </c>
      <c r="AE427" s="120">
        <v>0</v>
      </c>
      <c r="AF427" s="120">
        <f t="shared" si="138"/>
        <v>0</v>
      </c>
      <c r="AG427" s="120">
        <f t="shared" si="139"/>
        <v>0</v>
      </c>
      <c r="AH427" s="120">
        <f t="shared" si="140"/>
        <v>0</v>
      </c>
      <c r="AI427" s="120">
        <f ca="1">VLOOKUP(eurostat_totals[[#This Row],[energy carrier EUCalc]],$AE$11:$BI$24,COLUMN()-COLUMN($AD$29),FALSE)*eurostat_totals[[#This Row],[2020 1]]</f>
        <v>0</v>
      </c>
      <c r="AJ427" s="120">
        <f ca="1">VLOOKUP(eurostat_totals[[#This Row],[energy carrier EUCalc]],$AE$11:$BI$24,COLUMN()-COLUMN($AD$29),FALSE)*eurostat_totals[[#This Row],[2020 1]]</f>
        <v>0</v>
      </c>
      <c r="AK427" s="120">
        <f ca="1">VLOOKUP(eurostat_totals[[#This Row],[energy carrier EUCalc]],$AE$11:$BI$24,COLUMN()-COLUMN($AD$29),FALSE)*eurostat_totals[[#This Row],[2020 1]]</f>
        <v>0</v>
      </c>
      <c r="AL427" s="120">
        <f ca="1">VLOOKUP(eurostat_totals[[#This Row],[energy carrier EUCalc]],$AE$11:$BI$24,COLUMN()-COLUMN($AD$29),FALSE)*eurostat_totals[[#This Row],[2020 1]]</f>
        <v>0</v>
      </c>
      <c r="AM427" s="120">
        <f ca="1">VLOOKUP(eurostat_totals[[#This Row],[energy carrier EUCalc]],$AE$11:$BI$24,COLUMN()-COLUMN($AD$29),FALSE)*eurostat_totals[[#This Row],[2020 1]]</f>
        <v>0</v>
      </c>
      <c r="AN427" s="120">
        <f ca="1">VLOOKUP(eurostat_totals[[#This Row],[energy carrier EUCalc]],$AE$11:$BI$24,COLUMN()-COLUMN($AD$29),FALSE)*eurostat_totals[[#This Row],[2020 1]]</f>
        <v>0</v>
      </c>
      <c r="AO427" s="120">
        <f>VLOOKUP(eurostat_totals[[#This Row],[energy carrier EUCalc]],$AE$11:$BI$24,COLUMN()-COLUMN($AD$29),FALSE)*eurostat_totals[[#This Row],[2020 1]]</f>
        <v>0</v>
      </c>
      <c r="AP427" s="120">
        <f ca="1">VLOOKUP(eurostat_totals[[#This Row],[energy carrier EUCalc]],$AE$11:$BI$24,COLUMN()-COLUMN($AD$29),FALSE)*eurostat_totals[[#This Row],[2020 1]]</f>
        <v>0</v>
      </c>
      <c r="AQ427" s="120">
        <f ca="1">VLOOKUP(eurostat_totals[[#This Row],[energy carrier EUCalc]],$AE$11:$BI$24,COLUMN()-COLUMN($AD$29),FALSE)*eurostat_totals[[#This Row],[2020 1]]</f>
        <v>0</v>
      </c>
      <c r="AR427" s="117">
        <f ca="1">VLOOKUP(eurostat_totals[[#This Row],[energy carrier EUCalc]],$AE$11:$BI$24,COLUMN()-COLUMN($AD$29),FALSE)*eurostat_totals[[#This Row],[2020 1]]</f>
        <v>0</v>
      </c>
      <c r="AS427" s="117">
        <f ca="1">VLOOKUP(eurostat_totals[[#This Row],[energy carrier EUCalc]],$AE$11:$BI$24,COLUMN()-COLUMN($AD$29),FALSE)*eurostat_totals[[#This Row],[2020 1]]</f>
        <v>0</v>
      </c>
      <c r="AT427" s="117">
        <f ca="1">VLOOKUP(eurostat_totals[[#This Row],[energy carrier EUCalc]],$AE$11:$BI$24,COLUMN()-COLUMN($AD$29),FALSE)*eurostat_totals[[#This Row],[2020 1]]</f>
        <v>0</v>
      </c>
      <c r="AU427" s="117">
        <f ca="1">VLOOKUP(eurostat_totals[[#This Row],[energy carrier EUCalc]],$AE$11:$BI$24,COLUMN()-COLUMN($AD$29),FALSE)*eurostat_totals[[#This Row],[2020 1]]</f>
        <v>0</v>
      </c>
      <c r="AV427" s="117">
        <f>VLOOKUP(eurostat_totals[[#This Row],[energy carrier EUCalc]],$AE$11:$BI$24,COLUMN()-COLUMN($AD$29),FALSE)*eurostat_totals[[#This Row],[2020 1]]</f>
        <v>0</v>
      </c>
      <c r="AW427" s="117">
        <f ca="1">VLOOKUP(eurostat_totals[[#This Row],[energy carrier EUCalc]],$AE$11:$BI$24,COLUMN()-COLUMN($AD$29),FALSE)*eurostat_totals[[#This Row],[2020 1]]</f>
        <v>0</v>
      </c>
      <c r="AX427" s="117">
        <f ca="1">VLOOKUP(eurostat_totals[[#This Row],[energy carrier EUCalc]],$AE$11:$BI$24,COLUMN()-COLUMN($AD$29),FALSE)*eurostat_totals[[#This Row],[2020 1]]</f>
        <v>0</v>
      </c>
      <c r="AY427" s="117">
        <f ca="1">VLOOKUP(eurostat_totals[[#This Row],[energy carrier EUCalc]],$AE$11:$BI$24,COLUMN()-COLUMN($AD$29),FALSE)*eurostat_totals[[#This Row],[2020 1]]</f>
        <v>0</v>
      </c>
      <c r="AZ427" s="117">
        <f ca="1">VLOOKUP(eurostat_totals[[#This Row],[energy carrier EUCalc]],$AE$11:$BI$24,COLUMN()-COLUMN($AD$29),FALSE)*eurostat_totals[[#This Row],[2020 1]]</f>
        <v>0</v>
      </c>
      <c r="BA427" s="117">
        <f ca="1">VLOOKUP(eurostat_totals[[#This Row],[energy carrier EUCalc]],$AE$11:$BI$24,COLUMN()-COLUMN($AD$29),FALSE)*eurostat_totals[[#This Row],[2020 1]]</f>
        <v>0</v>
      </c>
      <c r="BB427" s="117">
        <f ca="1">VLOOKUP(eurostat_totals[[#This Row],[energy carrier EUCalc]],$AE$11:$BI$24,COLUMN()-COLUMN($AD$29),FALSE)*eurostat_totals[[#This Row],[2020 1]]</f>
        <v>0</v>
      </c>
      <c r="BC427" s="117">
        <f>VLOOKUP(eurostat_totals[[#This Row],[energy carrier EUCalc]],$AE$11:$BI$24,COLUMN()-COLUMN($AD$29),FALSE)*eurostat_totals[[#This Row],[2020 1]]</f>
        <v>0</v>
      </c>
      <c r="BD427" s="117">
        <f ca="1">VLOOKUP(eurostat_totals[[#This Row],[energy carrier EUCalc]],$AE$11:$BI$24,COLUMN()-COLUMN($AD$29),FALSE)*eurostat_totals[[#This Row],[2020 1]]</f>
        <v>0</v>
      </c>
      <c r="BE427" s="117">
        <f ca="1">VLOOKUP(eurostat_totals[[#This Row],[energy carrier EUCalc]],$AE$11:$BI$24,COLUMN()-COLUMN($AD$29),FALSE)*eurostat_totals[[#This Row],[2020 1]]</f>
        <v>0</v>
      </c>
      <c r="BF427" s="117">
        <f ca="1">VLOOKUP(eurostat_totals[[#This Row],[energy carrier EUCalc]],$AE$11:$BI$24,COLUMN()-COLUMN($AD$29),FALSE)*eurostat_totals[[#This Row],[2020 1]]</f>
        <v>0</v>
      </c>
      <c r="BG427" s="117">
        <f ca="1">VLOOKUP(eurostat_totals[[#This Row],[energy carrier EUCalc]],$AE$11:$BI$24,COLUMN()-COLUMN($AD$29),FALSE)*eurostat_totals[[#This Row],[2020 1]]</f>
        <v>0</v>
      </c>
      <c r="BH427" s="117">
        <f ca="1">VLOOKUP(eurostat_totals[[#This Row],[energy carrier EUCalc]],$AE$11:$BI$24,COLUMN()-COLUMN($AD$29),FALSE)*eurostat_totals[[#This Row],[2020 1]]</f>
        <v>0</v>
      </c>
      <c r="BI427" s="117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117" t="str">
        <f t="shared" si="141"/>
        <v>solid-wasteSlovakia</v>
      </c>
      <c r="B428" s="6" t="s">
        <v>78</v>
      </c>
      <c r="C428" t="s">
        <v>20</v>
      </c>
      <c r="D428" s="120">
        <v>0</v>
      </c>
      <c r="E428" s="120">
        <v>0</v>
      </c>
      <c r="F428" s="120">
        <v>0</v>
      </c>
      <c r="G428" s="120">
        <v>0</v>
      </c>
      <c r="H428" s="120">
        <v>0</v>
      </c>
      <c r="I428" s="120">
        <v>0</v>
      </c>
      <c r="J428" s="120">
        <v>0</v>
      </c>
      <c r="K428" s="120">
        <v>0</v>
      </c>
      <c r="L428" s="120">
        <v>0</v>
      </c>
      <c r="M428" s="120">
        <v>0</v>
      </c>
      <c r="N428" s="120">
        <v>0</v>
      </c>
      <c r="O428" s="120">
        <v>0</v>
      </c>
      <c r="P428" s="120">
        <v>0</v>
      </c>
      <c r="Q428" s="120">
        <v>0</v>
      </c>
      <c r="R428" s="120">
        <v>0</v>
      </c>
      <c r="S428" s="120">
        <v>0</v>
      </c>
      <c r="T428" s="120">
        <v>0</v>
      </c>
      <c r="U428" s="120">
        <v>0</v>
      </c>
      <c r="V428" s="120">
        <v>0</v>
      </c>
      <c r="W428" s="120">
        <v>0</v>
      </c>
      <c r="X428" s="120">
        <v>0</v>
      </c>
      <c r="Y428" s="120">
        <v>0</v>
      </c>
      <c r="Z428" s="120">
        <v>0</v>
      </c>
      <c r="AA428" s="120">
        <v>0</v>
      </c>
      <c r="AB428" s="120">
        <v>0</v>
      </c>
      <c r="AC428" s="120">
        <v>0</v>
      </c>
      <c r="AD428" s="120">
        <v>0</v>
      </c>
      <c r="AE428" s="120">
        <v>0</v>
      </c>
      <c r="AF428" s="120">
        <f t="shared" si="138"/>
        <v>0</v>
      </c>
      <c r="AG428" s="120">
        <f t="shared" si="139"/>
        <v>0</v>
      </c>
      <c r="AH428" s="120">
        <f t="shared" si="140"/>
        <v>0</v>
      </c>
      <c r="AI428" s="120">
        <f ca="1">VLOOKUP(eurostat_totals[[#This Row],[energy carrier EUCalc]],$AE$11:$BI$24,COLUMN()-COLUMN($AD$29),FALSE)*eurostat_totals[[#This Row],[2020 1]]</f>
        <v>0</v>
      </c>
      <c r="AJ428" s="120">
        <f ca="1">VLOOKUP(eurostat_totals[[#This Row],[energy carrier EUCalc]],$AE$11:$BI$24,COLUMN()-COLUMN($AD$29),FALSE)*eurostat_totals[[#This Row],[2020 1]]</f>
        <v>0</v>
      </c>
      <c r="AK428" s="120">
        <f ca="1">VLOOKUP(eurostat_totals[[#This Row],[energy carrier EUCalc]],$AE$11:$BI$24,COLUMN()-COLUMN($AD$29),FALSE)*eurostat_totals[[#This Row],[2020 1]]</f>
        <v>0</v>
      </c>
      <c r="AL428" s="120">
        <f ca="1">VLOOKUP(eurostat_totals[[#This Row],[energy carrier EUCalc]],$AE$11:$BI$24,COLUMN()-COLUMN($AD$29),FALSE)*eurostat_totals[[#This Row],[2020 1]]</f>
        <v>0</v>
      </c>
      <c r="AM428" s="120">
        <f ca="1">VLOOKUP(eurostat_totals[[#This Row],[energy carrier EUCalc]],$AE$11:$BI$24,COLUMN()-COLUMN($AD$29),FALSE)*eurostat_totals[[#This Row],[2020 1]]</f>
        <v>0</v>
      </c>
      <c r="AN428" s="120">
        <f ca="1">VLOOKUP(eurostat_totals[[#This Row],[energy carrier EUCalc]],$AE$11:$BI$24,COLUMN()-COLUMN($AD$29),FALSE)*eurostat_totals[[#This Row],[2020 1]]</f>
        <v>0</v>
      </c>
      <c r="AO428" s="120">
        <f>VLOOKUP(eurostat_totals[[#This Row],[energy carrier EUCalc]],$AE$11:$BI$24,COLUMN()-COLUMN($AD$29),FALSE)*eurostat_totals[[#This Row],[2020 1]]</f>
        <v>0</v>
      </c>
      <c r="AP428" s="120">
        <f ca="1">VLOOKUP(eurostat_totals[[#This Row],[energy carrier EUCalc]],$AE$11:$BI$24,COLUMN()-COLUMN($AD$29),FALSE)*eurostat_totals[[#This Row],[2020 1]]</f>
        <v>0</v>
      </c>
      <c r="AQ428" s="120">
        <f ca="1">VLOOKUP(eurostat_totals[[#This Row],[energy carrier EUCalc]],$AE$11:$BI$24,COLUMN()-COLUMN($AD$29),FALSE)*eurostat_totals[[#This Row],[2020 1]]</f>
        <v>0</v>
      </c>
      <c r="AR428" s="117">
        <f ca="1">VLOOKUP(eurostat_totals[[#This Row],[energy carrier EUCalc]],$AE$11:$BI$24,COLUMN()-COLUMN($AD$29),FALSE)*eurostat_totals[[#This Row],[2020 1]]</f>
        <v>0</v>
      </c>
      <c r="AS428" s="117">
        <f ca="1">VLOOKUP(eurostat_totals[[#This Row],[energy carrier EUCalc]],$AE$11:$BI$24,COLUMN()-COLUMN($AD$29),FALSE)*eurostat_totals[[#This Row],[2020 1]]</f>
        <v>0</v>
      </c>
      <c r="AT428" s="117">
        <f ca="1">VLOOKUP(eurostat_totals[[#This Row],[energy carrier EUCalc]],$AE$11:$BI$24,COLUMN()-COLUMN($AD$29),FALSE)*eurostat_totals[[#This Row],[2020 1]]</f>
        <v>0</v>
      </c>
      <c r="AU428" s="117">
        <f ca="1">VLOOKUP(eurostat_totals[[#This Row],[energy carrier EUCalc]],$AE$11:$BI$24,COLUMN()-COLUMN($AD$29),FALSE)*eurostat_totals[[#This Row],[2020 1]]</f>
        <v>0</v>
      </c>
      <c r="AV428" s="117">
        <f>VLOOKUP(eurostat_totals[[#This Row],[energy carrier EUCalc]],$AE$11:$BI$24,COLUMN()-COLUMN($AD$29),FALSE)*eurostat_totals[[#This Row],[2020 1]]</f>
        <v>0</v>
      </c>
      <c r="AW428" s="117">
        <f ca="1">VLOOKUP(eurostat_totals[[#This Row],[energy carrier EUCalc]],$AE$11:$BI$24,COLUMN()-COLUMN($AD$29),FALSE)*eurostat_totals[[#This Row],[2020 1]]</f>
        <v>0</v>
      </c>
      <c r="AX428" s="117">
        <f ca="1">VLOOKUP(eurostat_totals[[#This Row],[energy carrier EUCalc]],$AE$11:$BI$24,COLUMN()-COLUMN($AD$29),FALSE)*eurostat_totals[[#This Row],[2020 1]]</f>
        <v>0</v>
      </c>
      <c r="AY428" s="117">
        <f ca="1">VLOOKUP(eurostat_totals[[#This Row],[energy carrier EUCalc]],$AE$11:$BI$24,COLUMN()-COLUMN($AD$29),FALSE)*eurostat_totals[[#This Row],[2020 1]]</f>
        <v>0</v>
      </c>
      <c r="AZ428" s="117">
        <f ca="1">VLOOKUP(eurostat_totals[[#This Row],[energy carrier EUCalc]],$AE$11:$BI$24,COLUMN()-COLUMN($AD$29),FALSE)*eurostat_totals[[#This Row],[2020 1]]</f>
        <v>0</v>
      </c>
      <c r="BA428" s="117">
        <f ca="1">VLOOKUP(eurostat_totals[[#This Row],[energy carrier EUCalc]],$AE$11:$BI$24,COLUMN()-COLUMN($AD$29),FALSE)*eurostat_totals[[#This Row],[2020 1]]</f>
        <v>0</v>
      </c>
      <c r="BB428" s="117">
        <f ca="1">VLOOKUP(eurostat_totals[[#This Row],[energy carrier EUCalc]],$AE$11:$BI$24,COLUMN()-COLUMN($AD$29),FALSE)*eurostat_totals[[#This Row],[2020 1]]</f>
        <v>0</v>
      </c>
      <c r="BC428" s="117">
        <f>VLOOKUP(eurostat_totals[[#This Row],[energy carrier EUCalc]],$AE$11:$BI$24,COLUMN()-COLUMN($AD$29),FALSE)*eurostat_totals[[#This Row],[2020 1]]</f>
        <v>0</v>
      </c>
      <c r="BD428" s="117">
        <f ca="1">VLOOKUP(eurostat_totals[[#This Row],[energy carrier EUCalc]],$AE$11:$BI$24,COLUMN()-COLUMN($AD$29),FALSE)*eurostat_totals[[#This Row],[2020 1]]</f>
        <v>0</v>
      </c>
      <c r="BE428" s="117">
        <f ca="1">VLOOKUP(eurostat_totals[[#This Row],[energy carrier EUCalc]],$AE$11:$BI$24,COLUMN()-COLUMN($AD$29),FALSE)*eurostat_totals[[#This Row],[2020 1]]</f>
        <v>0</v>
      </c>
      <c r="BF428" s="117">
        <f ca="1">VLOOKUP(eurostat_totals[[#This Row],[energy carrier EUCalc]],$AE$11:$BI$24,COLUMN()-COLUMN($AD$29),FALSE)*eurostat_totals[[#This Row],[2020 1]]</f>
        <v>0</v>
      </c>
      <c r="BG428" s="117">
        <f ca="1">VLOOKUP(eurostat_totals[[#This Row],[energy carrier EUCalc]],$AE$11:$BI$24,COLUMN()-COLUMN($AD$29),FALSE)*eurostat_totals[[#This Row],[2020 1]]</f>
        <v>0</v>
      </c>
      <c r="BH428" s="117">
        <f ca="1">VLOOKUP(eurostat_totals[[#This Row],[energy carrier EUCalc]],$AE$11:$BI$24,COLUMN()-COLUMN($AD$29),FALSE)*eurostat_totals[[#This Row],[2020 1]]</f>
        <v>0</v>
      </c>
      <c r="BI428" s="117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117" t="str">
        <f t="shared" si="141"/>
        <v>solid-wasteSlovenia</v>
      </c>
      <c r="B429" s="6" t="s">
        <v>78</v>
      </c>
      <c r="C429" t="s">
        <v>26</v>
      </c>
      <c r="D429" s="120">
        <v>0</v>
      </c>
      <c r="E429" s="120">
        <v>0</v>
      </c>
      <c r="F429" s="120">
        <v>0</v>
      </c>
      <c r="G429" s="120">
        <v>0</v>
      </c>
      <c r="H429" s="120">
        <v>0</v>
      </c>
      <c r="I429" s="120">
        <v>0</v>
      </c>
      <c r="J429" s="120">
        <v>0</v>
      </c>
      <c r="K429" s="120">
        <v>0</v>
      </c>
      <c r="L429" s="120">
        <v>0</v>
      </c>
      <c r="M429" s="120">
        <v>0</v>
      </c>
      <c r="N429" s="120">
        <v>0</v>
      </c>
      <c r="O429" s="120">
        <v>0</v>
      </c>
      <c r="P429" s="120">
        <v>0</v>
      </c>
      <c r="Q429" s="120">
        <v>0</v>
      </c>
      <c r="R429" s="120">
        <v>0</v>
      </c>
      <c r="S429" s="120">
        <v>0</v>
      </c>
      <c r="T429" s="120">
        <v>0</v>
      </c>
      <c r="U429" s="120">
        <v>0</v>
      </c>
      <c r="V429" s="120">
        <v>0</v>
      </c>
      <c r="W429" s="120">
        <v>0</v>
      </c>
      <c r="X429" s="120">
        <v>0</v>
      </c>
      <c r="Y429" s="120">
        <v>0</v>
      </c>
      <c r="Z429" s="120">
        <v>0</v>
      </c>
      <c r="AA429" s="120">
        <v>0</v>
      </c>
      <c r="AB429" s="120">
        <v>0</v>
      </c>
      <c r="AC429" s="120">
        <v>0</v>
      </c>
      <c r="AD429" s="120">
        <v>0</v>
      </c>
      <c r="AE429" s="120">
        <v>0</v>
      </c>
      <c r="AF429" s="120">
        <f t="shared" si="138"/>
        <v>0</v>
      </c>
      <c r="AG429" s="120">
        <f t="shared" si="139"/>
        <v>0</v>
      </c>
      <c r="AH429" s="120">
        <f t="shared" si="140"/>
        <v>0</v>
      </c>
      <c r="AI429" s="120">
        <f ca="1">VLOOKUP(eurostat_totals[[#This Row],[energy carrier EUCalc]],$AE$11:$BI$24,COLUMN()-COLUMN($AD$29),FALSE)*eurostat_totals[[#This Row],[2020 1]]</f>
        <v>0</v>
      </c>
      <c r="AJ429" s="120">
        <f ca="1">VLOOKUP(eurostat_totals[[#This Row],[energy carrier EUCalc]],$AE$11:$BI$24,COLUMN()-COLUMN($AD$29),FALSE)*eurostat_totals[[#This Row],[2020 1]]</f>
        <v>0</v>
      </c>
      <c r="AK429" s="120">
        <f ca="1">VLOOKUP(eurostat_totals[[#This Row],[energy carrier EUCalc]],$AE$11:$BI$24,COLUMN()-COLUMN($AD$29),FALSE)*eurostat_totals[[#This Row],[2020 1]]</f>
        <v>0</v>
      </c>
      <c r="AL429" s="120">
        <f ca="1">VLOOKUP(eurostat_totals[[#This Row],[energy carrier EUCalc]],$AE$11:$BI$24,COLUMN()-COLUMN($AD$29),FALSE)*eurostat_totals[[#This Row],[2020 1]]</f>
        <v>0</v>
      </c>
      <c r="AM429" s="120">
        <f ca="1">VLOOKUP(eurostat_totals[[#This Row],[energy carrier EUCalc]],$AE$11:$BI$24,COLUMN()-COLUMN($AD$29),FALSE)*eurostat_totals[[#This Row],[2020 1]]</f>
        <v>0</v>
      </c>
      <c r="AN429" s="120">
        <f ca="1">VLOOKUP(eurostat_totals[[#This Row],[energy carrier EUCalc]],$AE$11:$BI$24,COLUMN()-COLUMN($AD$29),FALSE)*eurostat_totals[[#This Row],[2020 1]]</f>
        <v>0</v>
      </c>
      <c r="AO429" s="120">
        <f>VLOOKUP(eurostat_totals[[#This Row],[energy carrier EUCalc]],$AE$11:$BI$24,COLUMN()-COLUMN($AD$29),FALSE)*eurostat_totals[[#This Row],[2020 1]]</f>
        <v>0</v>
      </c>
      <c r="AP429" s="120">
        <f ca="1">VLOOKUP(eurostat_totals[[#This Row],[energy carrier EUCalc]],$AE$11:$BI$24,COLUMN()-COLUMN($AD$29),FALSE)*eurostat_totals[[#This Row],[2020 1]]</f>
        <v>0</v>
      </c>
      <c r="AQ429" s="120">
        <f ca="1">VLOOKUP(eurostat_totals[[#This Row],[energy carrier EUCalc]],$AE$11:$BI$24,COLUMN()-COLUMN($AD$29),FALSE)*eurostat_totals[[#This Row],[2020 1]]</f>
        <v>0</v>
      </c>
      <c r="AR429" s="117">
        <f ca="1">VLOOKUP(eurostat_totals[[#This Row],[energy carrier EUCalc]],$AE$11:$BI$24,COLUMN()-COLUMN($AD$29),FALSE)*eurostat_totals[[#This Row],[2020 1]]</f>
        <v>0</v>
      </c>
      <c r="AS429" s="117">
        <f ca="1">VLOOKUP(eurostat_totals[[#This Row],[energy carrier EUCalc]],$AE$11:$BI$24,COLUMN()-COLUMN($AD$29),FALSE)*eurostat_totals[[#This Row],[2020 1]]</f>
        <v>0</v>
      </c>
      <c r="AT429" s="117">
        <f ca="1">VLOOKUP(eurostat_totals[[#This Row],[energy carrier EUCalc]],$AE$11:$BI$24,COLUMN()-COLUMN($AD$29),FALSE)*eurostat_totals[[#This Row],[2020 1]]</f>
        <v>0</v>
      </c>
      <c r="AU429" s="117">
        <f ca="1">VLOOKUP(eurostat_totals[[#This Row],[energy carrier EUCalc]],$AE$11:$BI$24,COLUMN()-COLUMN($AD$29),FALSE)*eurostat_totals[[#This Row],[2020 1]]</f>
        <v>0</v>
      </c>
      <c r="AV429" s="117">
        <f>VLOOKUP(eurostat_totals[[#This Row],[energy carrier EUCalc]],$AE$11:$BI$24,COLUMN()-COLUMN($AD$29),FALSE)*eurostat_totals[[#This Row],[2020 1]]</f>
        <v>0</v>
      </c>
      <c r="AW429" s="117">
        <f ca="1">VLOOKUP(eurostat_totals[[#This Row],[energy carrier EUCalc]],$AE$11:$BI$24,COLUMN()-COLUMN($AD$29),FALSE)*eurostat_totals[[#This Row],[2020 1]]</f>
        <v>0</v>
      </c>
      <c r="AX429" s="117">
        <f ca="1">VLOOKUP(eurostat_totals[[#This Row],[energy carrier EUCalc]],$AE$11:$BI$24,COLUMN()-COLUMN($AD$29),FALSE)*eurostat_totals[[#This Row],[2020 1]]</f>
        <v>0</v>
      </c>
      <c r="AY429" s="117">
        <f ca="1">VLOOKUP(eurostat_totals[[#This Row],[energy carrier EUCalc]],$AE$11:$BI$24,COLUMN()-COLUMN($AD$29),FALSE)*eurostat_totals[[#This Row],[2020 1]]</f>
        <v>0</v>
      </c>
      <c r="AZ429" s="117">
        <f ca="1">VLOOKUP(eurostat_totals[[#This Row],[energy carrier EUCalc]],$AE$11:$BI$24,COLUMN()-COLUMN($AD$29),FALSE)*eurostat_totals[[#This Row],[2020 1]]</f>
        <v>0</v>
      </c>
      <c r="BA429" s="117">
        <f ca="1">VLOOKUP(eurostat_totals[[#This Row],[energy carrier EUCalc]],$AE$11:$BI$24,COLUMN()-COLUMN($AD$29),FALSE)*eurostat_totals[[#This Row],[2020 1]]</f>
        <v>0</v>
      </c>
      <c r="BB429" s="117">
        <f ca="1">VLOOKUP(eurostat_totals[[#This Row],[energy carrier EUCalc]],$AE$11:$BI$24,COLUMN()-COLUMN($AD$29),FALSE)*eurostat_totals[[#This Row],[2020 1]]</f>
        <v>0</v>
      </c>
      <c r="BC429" s="117">
        <f>VLOOKUP(eurostat_totals[[#This Row],[energy carrier EUCalc]],$AE$11:$BI$24,COLUMN()-COLUMN($AD$29),FALSE)*eurostat_totals[[#This Row],[2020 1]]</f>
        <v>0</v>
      </c>
      <c r="BD429" s="117">
        <f ca="1">VLOOKUP(eurostat_totals[[#This Row],[energy carrier EUCalc]],$AE$11:$BI$24,COLUMN()-COLUMN($AD$29),FALSE)*eurostat_totals[[#This Row],[2020 1]]</f>
        <v>0</v>
      </c>
      <c r="BE429" s="117">
        <f ca="1">VLOOKUP(eurostat_totals[[#This Row],[energy carrier EUCalc]],$AE$11:$BI$24,COLUMN()-COLUMN($AD$29),FALSE)*eurostat_totals[[#This Row],[2020 1]]</f>
        <v>0</v>
      </c>
      <c r="BF429" s="117">
        <f ca="1">VLOOKUP(eurostat_totals[[#This Row],[energy carrier EUCalc]],$AE$11:$BI$24,COLUMN()-COLUMN($AD$29),FALSE)*eurostat_totals[[#This Row],[2020 1]]</f>
        <v>0</v>
      </c>
      <c r="BG429" s="117">
        <f ca="1">VLOOKUP(eurostat_totals[[#This Row],[energy carrier EUCalc]],$AE$11:$BI$24,COLUMN()-COLUMN($AD$29),FALSE)*eurostat_totals[[#This Row],[2020 1]]</f>
        <v>0</v>
      </c>
      <c r="BH429" s="117">
        <f ca="1">VLOOKUP(eurostat_totals[[#This Row],[energy carrier EUCalc]],$AE$11:$BI$24,COLUMN()-COLUMN($AD$29),FALSE)*eurostat_totals[[#This Row],[2020 1]]</f>
        <v>0</v>
      </c>
      <c r="BI429" s="117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117" t="str">
        <f t="shared" si="141"/>
        <v>solid-wasteSpain</v>
      </c>
      <c r="B430" s="6" t="s">
        <v>78</v>
      </c>
      <c r="C430" t="s">
        <v>7</v>
      </c>
      <c r="D430" s="120">
        <v>0</v>
      </c>
      <c r="E430" s="120">
        <v>0</v>
      </c>
      <c r="F430" s="120">
        <v>0</v>
      </c>
      <c r="G430" s="120">
        <v>0</v>
      </c>
      <c r="H430" s="120">
        <v>0</v>
      </c>
      <c r="I430" s="120">
        <v>0</v>
      </c>
      <c r="J430" s="120">
        <v>0</v>
      </c>
      <c r="K430" s="120">
        <v>0</v>
      </c>
      <c r="L430" s="120">
        <v>0</v>
      </c>
      <c r="M430" s="120">
        <v>0</v>
      </c>
      <c r="N430" s="120">
        <v>0</v>
      </c>
      <c r="O430" s="120">
        <v>0</v>
      </c>
      <c r="P430" s="120">
        <v>0</v>
      </c>
      <c r="Q430" s="120">
        <v>0</v>
      </c>
      <c r="R430" s="120">
        <v>0</v>
      </c>
      <c r="S430" s="120">
        <v>0</v>
      </c>
      <c r="T430" s="120">
        <v>0</v>
      </c>
      <c r="U430" s="120">
        <v>0</v>
      </c>
      <c r="V430" s="120">
        <v>0</v>
      </c>
      <c r="W430" s="120">
        <v>0</v>
      </c>
      <c r="X430" s="120">
        <v>0</v>
      </c>
      <c r="Y430" s="120">
        <v>0</v>
      </c>
      <c r="Z430" s="120">
        <v>0</v>
      </c>
      <c r="AA430" s="120">
        <v>0</v>
      </c>
      <c r="AB430" s="120">
        <v>0</v>
      </c>
      <c r="AC430" s="120">
        <v>0</v>
      </c>
      <c r="AD430" s="120">
        <v>0</v>
      </c>
      <c r="AE430" s="120">
        <v>0</v>
      </c>
      <c r="AF430" s="120">
        <f t="shared" si="138"/>
        <v>0</v>
      </c>
      <c r="AG430" s="120">
        <f t="shared" si="139"/>
        <v>0</v>
      </c>
      <c r="AH430" s="120">
        <f t="shared" si="140"/>
        <v>0</v>
      </c>
      <c r="AI430" s="120">
        <f ca="1">VLOOKUP(eurostat_totals[[#This Row],[energy carrier EUCalc]],$AE$11:$BI$24,COLUMN()-COLUMN($AD$29),FALSE)*eurostat_totals[[#This Row],[2020 1]]</f>
        <v>0</v>
      </c>
      <c r="AJ430" s="120">
        <f ca="1">VLOOKUP(eurostat_totals[[#This Row],[energy carrier EUCalc]],$AE$11:$BI$24,COLUMN()-COLUMN($AD$29),FALSE)*eurostat_totals[[#This Row],[2020 1]]</f>
        <v>0</v>
      </c>
      <c r="AK430" s="120">
        <f ca="1">VLOOKUP(eurostat_totals[[#This Row],[energy carrier EUCalc]],$AE$11:$BI$24,COLUMN()-COLUMN($AD$29),FALSE)*eurostat_totals[[#This Row],[2020 1]]</f>
        <v>0</v>
      </c>
      <c r="AL430" s="120">
        <f ca="1">VLOOKUP(eurostat_totals[[#This Row],[energy carrier EUCalc]],$AE$11:$BI$24,COLUMN()-COLUMN($AD$29),FALSE)*eurostat_totals[[#This Row],[2020 1]]</f>
        <v>0</v>
      </c>
      <c r="AM430" s="120">
        <f ca="1">VLOOKUP(eurostat_totals[[#This Row],[energy carrier EUCalc]],$AE$11:$BI$24,COLUMN()-COLUMN($AD$29),FALSE)*eurostat_totals[[#This Row],[2020 1]]</f>
        <v>0</v>
      </c>
      <c r="AN430" s="120">
        <f ca="1">VLOOKUP(eurostat_totals[[#This Row],[energy carrier EUCalc]],$AE$11:$BI$24,COLUMN()-COLUMN($AD$29),FALSE)*eurostat_totals[[#This Row],[2020 1]]</f>
        <v>0</v>
      </c>
      <c r="AO430" s="120">
        <f>VLOOKUP(eurostat_totals[[#This Row],[energy carrier EUCalc]],$AE$11:$BI$24,COLUMN()-COLUMN($AD$29),FALSE)*eurostat_totals[[#This Row],[2020 1]]</f>
        <v>0</v>
      </c>
      <c r="AP430" s="120">
        <f ca="1">VLOOKUP(eurostat_totals[[#This Row],[energy carrier EUCalc]],$AE$11:$BI$24,COLUMN()-COLUMN($AD$29),FALSE)*eurostat_totals[[#This Row],[2020 1]]</f>
        <v>0</v>
      </c>
      <c r="AQ430" s="120">
        <f ca="1">VLOOKUP(eurostat_totals[[#This Row],[energy carrier EUCalc]],$AE$11:$BI$24,COLUMN()-COLUMN($AD$29),FALSE)*eurostat_totals[[#This Row],[2020 1]]</f>
        <v>0</v>
      </c>
      <c r="AR430" s="117">
        <f ca="1">VLOOKUP(eurostat_totals[[#This Row],[energy carrier EUCalc]],$AE$11:$BI$24,COLUMN()-COLUMN($AD$29),FALSE)*eurostat_totals[[#This Row],[2020 1]]</f>
        <v>0</v>
      </c>
      <c r="AS430" s="117">
        <f ca="1">VLOOKUP(eurostat_totals[[#This Row],[energy carrier EUCalc]],$AE$11:$BI$24,COLUMN()-COLUMN($AD$29),FALSE)*eurostat_totals[[#This Row],[2020 1]]</f>
        <v>0</v>
      </c>
      <c r="AT430" s="117">
        <f ca="1">VLOOKUP(eurostat_totals[[#This Row],[energy carrier EUCalc]],$AE$11:$BI$24,COLUMN()-COLUMN($AD$29),FALSE)*eurostat_totals[[#This Row],[2020 1]]</f>
        <v>0</v>
      </c>
      <c r="AU430" s="117">
        <f ca="1">VLOOKUP(eurostat_totals[[#This Row],[energy carrier EUCalc]],$AE$11:$BI$24,COLUMN()-COLUMN($AD$29),FALSE)*eurostat_totals[[#This Row],[2020 1]]</f>
        <v>0</v>
      </c>
      <c r="AV430" s="117">
        <f>VLOOKUP(eurostat_totals[[#This Row],[energy carrier EUCalc]],$AE$11:$BI$24,COLUMN()-COLUMN($AD$29),FALSE)*eurostat_totals[[#This Row],[2020 1]]</f>
        <v>0</v>
      </c>
      <c r="AW430" s="117">
        <f ca="1">VLOOKUP(eurostat_totals[[#This Row],[energy carrier EUCalc]],$AE$11:$BI$24,COLUMN()-COLUMN($AD$29),FALSE)*eurostat_totals[[#This Row],[2020 1]]</f>
        <v>0</v>
      </c>
      <c r="AX430" s="117">
        <f ca="1">VLOOKUP(eurostat_totals[[#This Row],[energy carrier EUCalc]],$AE$11:$BI$24,COLUMN()-COLUMN($AD$29),FALSE)*eurostat_totals[[#This Row],[2020 1]]</f>
        <v>0</v>
      </c>
      <c r="AY430" s="117">
        <f ca="1">VLOOKUP(eurostat_totals[[#This Row],[energy carrier EUCalc]],$AE$11:$BI$24,COLUMN()-COLUMN($AD$29),FALSE)*eurostat_totals[[#This Row],[2020 1]]</f>
        <v>0</v>
      </c>
      <c r="AZ430" s="117">
        <f ca="1">VLOOKUP(eurostat_totals[[#This Row],[energy carrier EUCalc]],$AE$11:$BI$24,COLUMN()-COLUMN($AD$29),FALSE)*eurostat_totals[[#This Row],[2020 1]]</f>
        <v>0</v>
      </c>
      <c r="BA430" s="117">
        <f ca="1">VLOOKUP(eurostat_totals[[#This Row],[energy carrier EUCalc]],$AE$11:$BI$24,COLUMN()-COLUMN($AD$29),FALSE)*eurostat_totals[[#This Row],[2020 1]]</f>
        <v>0</v>
      </c>
      <c r="BB430" s="117">
        <f ca="1">VLOOKUP(eurostat_totals[[#This Row],[energy carrier EUCalc]],$AE$11:$BI$24,COLUMN()-COLUMN($AD$29),FALSE)*eurostat_totals[[#This Row],[2020 1]]</f>
        <v>0</v>
      </c>
      <c r="BC430" s="117">
        <f>VLOOKUP(eurostat_totals[[#This Row],[energy carrier EUCalc]],$AE$11:$BI$24,COLUMN()-COLUMN($AD$29),FALSE)*eurostat_totals[[#This Row],[2020 1]]</f>
        <v>0</v>
      </c>
      <c r="BD430" s="117">
        <f ca="1">VLOOKUP(eurostat_totals[[#This Row],[energy carrier EUCalc]],$AE$11:$BI$24,COLUMN()-COLUMN($AD$29),FALSE)*eurostat_totals[[#This Row],[2020 1]]</f>
        <v>0</v>
      </c>
      <c r="BE430" s="117">
        <f ca="1">VLOOKUP(eurostat_totals[[#This Row],[energy carrier EUCalc]],$AE$11:$BI$24,COLUMN()-COLUMN($AD$29),FALSE)*eurostat_totals[[#This Row],[2020 1]]</f>
        <v>0</v>
      </c>
      <c r="BF430" s="117">
        <f ca="1">VLOOKUP(eurostat_totals[[#This Row],[energy carrier EUCalc]],$AE$11:$BI$24,COLUMN()-COLUMN($AD$29),FALSE)*eurostat_totals[[#This Row],[2020 1]]</f>
        <v>0</v>
      </c>
      <c r="BG430" s="117">
        <f ca="1">VLOOKUP(eurostat_totals[[#This Row],[energy carrier EUCalc]],$AE$11:$BI$24,COLUMN()-COLUMN($AD$29),FALSE)*eurostat_totals[[#This Row],[2020 1]]</f>
        <v>0</v>
      </c>
      <c r="BH430" s="117">
        <f ca="1">VLOOKUP(eurostat_totals[[#This Row],[energy carrier EUCalc]],$AE$11:$BI$24,COLUMN()-COLUMN($AD$29),FALSE)*eurostat_totals[[#This Row],[2020 1]]</f>
        <v>0</v>
      </c>
      <c r="BI430" s="117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117" t="str">
        <f t="shared" si="141"/>
        <v>solid-wasteSweden</v>
      </c>
      <c r="B431" s="6" t="s">
        <v>78</v>
      </c>
      <c r="C431" t="s">
        <v>9</v>
      </c>
      <c r="D431" s="120">
        <v>0</v>
      </c>
      <c r="E431" s="120">
        <v>0</v>
      </c>
      <c r="F431" s="120">
        <v>0</v>
      </c>
      <c r="G431" s="120">
        <v>0</v>
      </c>
      <c r="H431" s="120">
        <v>0</v>
      </c>
      <c r="I431" s="120">
        <v>0</v>
      </c>
      <c r="J431" s="120">
        <v>0</v>
      </c>
      <c r="K431" s="120">
        <v>0</v>
      </c>
      <c r="L431" s="120">
        <v>0</v>
      </c>
      <c r="M431" s="120">
        <v>0</v>
      </c>
      <c r="N431" s="120">
        <v>0</v>
      </c>
      <c r="O431" s="120">
        <v>0</v>
      </c>
      <c r="P431" s="120">
        <v>0</v>
      </c>
      <c r="Q431" s="120">
        <v>0</v>
      </c>
      <c r="R431" s="120">
        <v>0</v>
      </c>
      <c r="S431" s="120">
        <v>0</v>
      </c>
      <c r="T431" s="120">
        <v>0</v>
      </c>
      <c r="U431" s="120">
        <v>0</v>
      </c>
      <c r="V431" s="120">
        <v>0</v>
      </c>
      <c r="W431" s="120">
        <v>0</v>
      </c>
      <c r="X431" s="120">
        <v>0</v>
      </c>
      <c r="Y431" s="120">
        <v>0</v>
      </c>
      <c r="Z431" s="120">
        <v>0</v>
      </c>
      <c r="AA431" s="120">
        <v>0</v>
      </c>
      <c r="AB431" s="120">
        <v>0</v>
      </c>
      <c r="AC431" s="120">
        <v>0</v>
      </c>
      <c r="AD431" s="120">
        <v>0</v>
      </c>
      <c r="AE431" s="120">
        <v>0</v>
      </c>
      <c r="AF431" s="120">
        <f t="shared" si="138"/>
        <v>0</v>
      </c>
      <c r="AG431" s="120">
        <f t="shared" si="139"/>
        <v>0</v>
      </c>
      <c r="AH431" s="120">
        <f t="shared" si="140"/>
        <v>0</v>
      </c>
      <c r="AI431" s="120">
        <f ca="1">VLOOKUP(eurostat_totals[[#This Row],[energy carrier EUCalc]],$AE$11:$BI$24,COLUMN()-COLUMN($AD$29),FALSE)*eurostat_totals[[#This Row],[2020 1]]</f>
        <v>0</v>
      </c>
      <c r="AJ431" s="120">
        <f ca="1">VLOOKUP(eurostat_totals[[#This Row],[energy carrier EUCalc]],$AE$11:$BI$24,COLUMN()-COLUMN($AD$29),FALSE)*eurostat_totals[[#This Row],[2020 1]]</f>
        <v>0</v>
      </c>
      <c r="AK431" s="120">
        <f ca="1">VLOOKUP(eurostat_totals[[#This Row],[energy carrier EUCalc]],$AE$11:$BI$24,COLUMN()-COLUMN($AD$29),FALSE)*eurostat_totals[[#This Row],[2020 1]]</f>
        <v>0</v>
      </c>
      <c r="AL431" s="120">
        <f ca="1">VLOOKUP(eurostat_totals[[#This Row],[energy carrier EUCalc]],$AE$11:$BI$24,COLUMN()-COLUMN($AD$29),FALSE)*eurostat_totals[[#This Row],[2020 1]]</f>
        <v>0</v>
      </c>
      <c r="AM431" s="120">
        <f ca="1">VLOOKUP(eurostat_totals[[#This Row],[energy carrier EUCalc]],$AE$11:$BI$24,COLUMN()-COLUMN($AD$29),FALSE)*eurostat_totals[[#This Row],[2020 1]]</f>
        <v>0</v>
      </c>
      <c r="AN431" s="120">
        <f ca="1">VLOOKUP(eurostat_totals[[#This Row],[energy carrier EUCalc]],$AE$11:$BI$24,COLUMN()-COLUMN($AD$29),FALSE)*eurostat_totals[[#This Row],[2020 1]]</f>
        <v>0</v>
      </c>
      <c r="AO431" s="120">
        <f>VLOOKUP(eurostat_totals[[#This Row],[energy carrier EUCalc]],$AE$11:$BI$24,COLUMN()-COLUMN($AD$29),FALSE)*eurostat_totals[[#This Row],[2020 1]]</f>
        <v>0</v>
      </c>
      <c r="AP431" s="120">
        <f ca="1">VLOOKUP(eurostat_totals[[#This Row],[energy carrier EUCalc]],$AE$11:$BI$24,COLUMN()-COLUMN($AD$29),FALSE)*eurostat_totals[[#This Row],[2020 1]]</f>
        <v>0</v>
      </c>
      <c r="AQ431" s="120">
        <f ca="1">VLOOKUP(eurostat_totals[[#This Row],[energy carrier EUCalc]],$AE$11:$BI$24,COLUMN()-COLUMN($AD$29),FALSE)*eurostat_totals[[#This Row],[2020 1]]</f>
        <v>0</v>
      </c>
      <c r="AR431" s="117">
        <f ca="1">VLOOKUP(eurostat_totals[[#This Row],[energy carrier EUCalc]],$AE$11:$BI$24,COLUMN()-COLUMN($AD$29),FALSE)*eurostat_totals[[#This Row],[2020 1]]</f>
        <v>0</v>
      </c>
      <c r="AS431" s="117">
        <f ca="1">VLOOKUP(eurostat_totals[[#This Row],[energy carrier EUCalc]],$AE$11:$BI$24,COLUMN()-COLUMN($AD$29),FALSE)*eurostat_totals[[#This Row],[2020 1]]</f>
        <v>0</v>
      </c>
      <c r="AT431" s="117">
        <f ca="1">VLOOKUP(eurostat_totals[[#This Row],[energy carrier EUCalc]],$AE$11:$BI$24,COLUMN()-COLUMN($AD$29),FALSE)*eurostat_totals[[#This Row],[2020 1]]</f>
        <v>0</v>
      </c>
      <c r="AU431" s="117">
        <f ca="1">VLOOKUP(eurostat_totals[[#This Row],[energy carrier EUCalc]],$AE$11:$BI$24,COLUMN()-COLUMN($AD$29),FALSE)*eurostat_totals[[#This Row],[2020 1]]</f>
        <v>0</v>
      </c>
      <c r="AV431" s="117">
        <f>VLOOKUP(eurostat_totals[[#This Row],[energy carrier EUCalc]],$AE$11:$BI$24,COLUMN()-COLUMN($AD$29),FALSE)*eurostat_totals[[#This Row],[2020 1]]</f>
        <v>0</v>
      </c>
      <c r="AW431" s="117">
        <f ca="1">VLOOKUP(eurostat_totals[[#This Row],[energy carrier EUCalc]],$AE$11:$BI$24,COLUMN()-COLUMN($AD$29),FALSE)*eurostat_totals[[#This Row],[2020 1]]</f>
        <v>0</v>
      </c>
      <c r="AX431" s="117">
        <f ca="1">VLOOKUP(eurostat_totals[[#This Row],[energy carrier EUCalc]],$AE$11:$BI$24,COLUMN()-COLUMN($AD$29),FALSE)*eurostat_totals[[#This Row],[2020 1]]</f>
        <v>0</v>
      </c>
      <c r="AY431" s="117">
        <f ca="1">VLOOKUP(eurostat_totals[[#This Row],[energy carrier EUCalc]],$AE$11:$BI$24,COLUMN()-COLUMN($AD$29),FALSE)*eurostat_totals[[#This Row],[2020 1]]</f>
        <v>0</v>
      </c>
      <c r="AZ431" s="117">
        <f ca="1">VLOOKUP(eurostat_totals[[#This Row],[energy carrier EUCalc]],$AE$11:$BI$24,COLUMN()-COLUMN($AD$29),FALSE)*eurostat_totals[[#This Row],[2020 1]]</f>
        <v>0</v>
      </c>
      <c r="BA431" s="117">
        <f ca="1">VLOOKUP(eurostat_totals[[#This Row],[energy carrier EUCalc]],$AE$11:$BI$24,COLUMN()-COLUMN($AD$29),FALSE)*eurostat_totals[[#This Row],[2020 1]]</f>
        <v>0</v>
      </c>
      <c r="BB431" s="117">
        <f ca="1">VLOOKUP(eurostat_totals[[#This Row],[energy carrier EUCalc]],$AE$11:$BI$24,COLUMN()-COLUMN($AD$29),FALSE)*eurostat_totals[[#This Row],[2020 1]]</f>
        <v>0</v>
      </c>
      <c r="BC431" s="117">
        <f>VLOOKUP(eurostat_totals[[#This Row],[energy carrier EUCalc]],$AE$11:$BI$24,COLUMN()-COLUMN($AD$29),FALSE)*eurostat_totals[[#This Row],[2020 1]]</f>
        <v>0</v>
      </c>
      <c r="BD431" s="117">
        <f ca="1">VLOOKUP(eurostat_totals[[#This Row],[energy carrier EUCalc]],$AE$11:$BI$24,COLUMN()-COLUMN($AD$29),FALSE)*eurostat_totals[[#This Row],[2020 1]]</f>
        <v>0</v>
      </c>
      <c r="BE431" s="117">
        <f ca="1">VLOOKUP(eurostat_totals[[#This Row],[energy carrier EUCalc]],$AE$11:$BI$24,COLUMN()-COLUMN($AD$29),FALSE)*eurostat_totals[[#This Row],[2020 1]]</f>
        <v>0</v>
      </c>
      <c r="BF431" s="117">
        <f ca="1">VLOOKUP(eurostat_totals[[#This Row],[energy carrier EUCalc]],$AE$11:$BI$24,COLUMN()-COLUMN($AD$29),FALSE)*eurostat_totals[[#This Row],[2020 1]]</f>
        <v>0</v>
      </c>
      <c r="BG431" s="117">
        <f ca="1">VLOOKUP(eurostat_totals[[#This Row],[energy carrier EUCalc]],$AE$11:$BI$24,COLUMN()-COLUMN($AD$29),FALSE)*eurostat_totals[[#This Row],[2020 1]]</f>
        <v>0</v>
      </c>
      <c r="BH431" s="117">
        <f ca="1">VLOOKUP(eurostat_totals[[#This Row],[energy carrier EUCalc]],$AE$11:$BI$24,COLUMN()-COLUMN($AD$29),FALSE)*eurostat_totals[[#This Row],[2020 1]]</f>
        <v>0</v>
      </c>
      <c r="BI431" s="117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117" t="str">
        <f t="shared" si="141"/>
        <v>solid-wasteUnited Kingdom</v>
      </c>
      <c r="B432" s="81" t="s">
        <v>78</v>
      </c>
      <c r="C432" t="s">
        <v>4</v>
      </c>
      <c r="D432" s="120">
        <v>0</v>
      </c>
      <c r="E432" s="120">
        <v>0</v>
      </c>
      <c r="F432" s="120">
        <v>0</v>
      </c>
      <c r="G432" s="120">
        <v>0</v>
      </c>
      <c r="H432" s="120">
        <v>0</v>
      </c>
      <c r="I432" s="120">
        <v>0</v>
      </c>
      <c r="J432" s="120">
        <v>0</v>
      </c>
      <c r="K432" s="120">
        <v>0</v>
      </c>
      <c r="L432" s="120">
        <v>0</v>
      </c>
      <c r="M432" s="120">
        <v>0</v>
      </c>
      <c r="N432" s="120">
        <v>0</v>
      </c>
      <c r="O432" s="120">
        <v>140.56018</v>
      </c>
      <c r="P432" s="120">
        <v>140.56018</v>
      </c>
      <c r="Q432" s="120">
        <v>140.56018</v>
      </c>
      <c r="R432" s="120">
        <v>140.56018</v>
      </c>
      <c r="S432" s="120">
        <v>140.56018</v>
      </c>
      <c r="T432" s="120">
        <v>140.56018</v>
      </c>
      <c r="U432" s="120">
        <v>140.56018</v>
      </c>
      <c r="V432" s="120">
        <v>98.343280000000007</v>
      </c>
      <c r="W432" s="120">
        <v>95.552080000000004</v>
      </c>
      <c r="X432" s="120">
        <v>127.23220000000001</v>
      </c>
      <c r="Y432" s="120">
        <v>125.55748</v>
      </c>
      <c r="Z432" s="120">
        <v>133.32632000000001</v>
      </c>
      <c r="AA432" s="120">
        <v>172.21704</v>
      </c>
      <c r="AB432" s="120">
        <v>163.88996000000003</v>
      </c>
      <c r="AC432" s="120">
        <v>138.88546000000002</v>
      </c>
      <c r="AD432" s="120">
        <v>111.11302000000001</v>
      </c>
      <c r="AE432" s="120">
        <v>155.00463999999999</v>
      </c>
      <c r="AF432" s="120">
        <f t="shared" si="138"/>
        <v>159.340304</v>
      </c>
      <c r="AG432" s="120">
        <f t="shared" si="139"/>
        <v>156.76495679999999</v>
      </c>
      <c r="AH432" s="120">
        <f t="shared" si="140"/>
        <v>155.33995615999999</v>
      </c>
      <c r="AI432" s="120">
        <f ca="1">VLOOKUP(eurostat_totals[[#This Row],[energy carrier EUCalc]],$AE$11:$BI$24,COLUMN()-COLUMN($AD$29),FALSE)*eurostat_totals[[#This Row],[2020 1]]</f>
        <v>129.44996346666667</v>
      </c>
      <c r="AJ432" s="120">
        <f ca="1">VLOOKUP(eurostat_totals[[#This Row],[energy carrier EUCalc]],$AE$11:$BI$24,COLUMN()-COLUMN($AD$29),FALSE)*eurostat_totals[[#This Row],[2020 1]]</f>
        <v>103.55997077333333</v>
      </c>
      <c r="AK432" s="120">
        <f ca="1">VLOOKUP(eurostat_totals[[#This Row],[energy carrier EUCalc]],$AE$11:$BI$24,COLUMN()-COLUMN($AD$29),FALSE)*eurostat_totals[[#This Row],[2020 1]]</f>
        <v>77.669978079999993</v>
      </c>
      <c r="AL432" s="120">
        <f ca="1">VLOOKUP(eurostat_totals[[#This Row],[energy carrier EUCalc]],$AE$11:$BI$24,COLUMN()-COLUMN($AD$29),FALSE)*eurostat_totals[[#This Row],[2020 1]]</f>
        <v>51.779985386666667</v>
      </c>
      <c r="AM432" s="120">
        <f ca="1">VLOOKUP(eurostat_totals[[#This Row],[energy carrier EUCalc]],$AE$11:$BI$24,COLUMN()-COLUMN($AD$29),FALSE)*eurostat_totals[[#This Row],[2020 1]]</f>
        <v>25.889992693333333</v>
      </c>
      <c r="AN432" s="120">
        <f ca="1">VLOOKUP(eurostat_totals[[#This Row],[energy carrier EUCalc]],$AE$11:$BI$24,COLUMN()-COLUMN($AD$29),FALSE)*eurostat_totals[[#This Row],[2020 1]]</f>
        <v>0</v>
      </c>
      <c r="AO432" s="120">
        <f>VLOOKUP(eurostat_totals[[#This Row],[energy carrier EUCalc]],$AE$11:$BI$24,COLUMN()-COLUMN($AD$29),FALSE)*eurostat_totals[[#This Row],[2020 1]]</f>
        <v>155.33995615999999</v>
      </c>
      <c r="AP432" s="120">
        <f ca="1">VLOOKUP(eurostat_totals[[#This Row],[energy carrier EUCalc]],$AE$11:$BI$24,COLUMN()-COLUMN($AD$29),FALSE)*eurostat_totals[[#This Row],[2020 1]]</f>
        <v>129.44996346666667</v>
      </c>
      <c r="AQ432" s="120">
        <f ca="1">VLOOKUP(eurostat_totals[[#This Row],[energy carrier EUCalc]],$AE$11:$BI$24,COLUMN()-COLUMN($AD$29),FALSE)*eurostat_totals[[#This Row],[2020 1]]</f>
        <v>103.55997077333333</v>
      </c>
      <c r="AR432" s="117">
        <f ca="1">VLOOKUP(eurostat_totals[[#This Row],[energy carrier EUCalc]],$AE$11:$BI$24,COLUMN()-COLUMN($AD$29),FALSE)*eurostat_totals[[#This Row],[2020 1]]</f>
        <v>77.669978079999993</v>
      </c>
      <c r="AS432" s="117">
        <f ca="1">VLOOKUP(eurostat_totals[[#This Row],[energy carrier EUCalc]],$AE$11:$BI$24,COLUMN()-COLUMN($AD$29),FALSE)*eurostat_totals[[#This Row],[2020 1]]</f>
        <v>51.779985386666667</v>
      </c>
      <c r="AT432" s="117">
        <f ca="1">VLOOKUP(eurostat_totals[[#This Row],[energy carrier EUCalc]],$AE$11:$BI$24,COLUMN()-COLUMN($AD$29),FALSE)*eurostat_totals[[#This Row],[2020 1]]</f>
        <v>25.889992693333333</v>
      </c>
      <c r="AU432" s="117">
        <f ca="1">VLOOKUP(eurostat_totals[[#This Row],[energy carrier EUCalc]],$AE$11:$BI$24,COLUMN()-COLUMN($AD$29),FALSE)*eurostat_totals[[#This Row],[2020 1]]</f>
        <v>155.33995615999999</v>
      </c>
      <c r="AV432" s="117">
        <f>VLOOKUP(eurostat_totals[[#This Row],[energy carrier EUCalc]],$AE$11:$BI$24,COLUMN()-COLUMN($AD$29),FALSE)*eurostat_totals[[#This Row],[2020 1]]</f>
        <v>155.33995615999999</v>
      </c>
      <c r="AW432" s="117">
        <f ca="1">VLOOKUP(eurostat_totals[[#This Row],[energy carrier EUCalc]],$AE$11:$BI$24,COLUMN()-COLUMN($AD$29),FALSE)*eurostat_totals[[#This Row],[2020 1]]</f>
        <v>129.44996346666667</v>
      </c>
      <c r="AX432" s="117">
        <f ca="1">VLOOKUP(eurostat_totals[[#This Row],[energy carrier EUCalc]],$AE$11:$BI$24,COLUMN()-COLUMN($AD$29),FALSE)*eurostat_totals[[#This Row],[2020 1]]</f>
        <v>103.55997077333333</v>
      </c>
      <c r="AY432" s="117">
        <f ca="1">VLOOKUP(eurostat_totals[[#This Row],[energy carrier EUCalc]],$AE$11:$BI$24,COLUMN()-COLUMN($AD$29),FALSE)*eurostat_totals[[#This Row],[2020 1]]</f>
        <v>77.669978079999993</v>
      </c>
      <c r="AZ432" s="117">
        <f ca="1">VLOOKUP(eurostat_totals[[#This Row],[energy carrier EUCalc]],$AE$11:$BI$24,COLUMN()-COLUMN($AD$29),FALSE)*eurostat_totals[[#This Row],[2020 1]]</f>
        <v>51.779985386666667</v>
      </c>
      <c r="BA432" s="117">
        <f ca="1">VLOOKUP(eurostat_totals[[#This Row],[energy carrier EUCalc]],$AE$11:$BI$24,COLUMN()-COLUMN($AD$29),FALSE)*eurostat_totals[[#This Row],[2020 1]]</f>
        <v>25.889992693333333</v>
      </c>
      <c r="BB432" s="117">
        <f ca="1">VLOOKUP(eurostat_totals[[#This Row],[energy carrier EUCalc]],$AE$11:$BI$24,COLUMN()-COLUMN($AD$29),FALSE)*eurostat_totals[[#This Row],[2020 1]]</f>
        <v>155.33995615999999</v>
      </c>
      <c r="BC432" s="117">
        <f>VLOOKUP(eurostat_totals[[#This Row],[energy carrier EUCalc]],$AE$11:$BI$24,COLUMN()-COLUMN($AD$29),FALSE)*eurostat_totals[[#This Row],[2020 1]]</f>
        <v>155.33995615999999</v>
      </c>
      <c r="BD432" s="117">
        <f ca="1">VLOOKUP(eurostat_totals[[#This Row],[energy carrier EUCalc]],$AE$11:$BI$24,COLUMN()-COLUMN($AD$29),FALSE)*eurostat_totals[[#This Row],[2020 1]]</f>
        <v>129.44996346666667</v>
      </c>
      <c r="BE432" s="117">
        <f ca="1">VLOOKUP(eurostat_totals[[#This Row],[energy carrier EUCalc]],$AE$11:$BI$24,COLUMN()-COLUMN($AD$29),FALSE)*eurostat_totals[[#This Row],[2020 1]]</f>
        <v>103.55997077333333</v>
      </c>
      <c r="BF432" s="117">
        <f ca="1">VLOOKUP(eurostat_totals[[#This Row],[energy carrier EUCalc]],$AE$11:$BI$24,COLUMN()-COLUMN($AD$29),FALSE)*eurostat_totals[[#This Row],[2020 1]]</f>
        <v>77.669978079999993</v>
      </c>
      <c r="BG432" s="117">
        <f ca="1">VLOOKUP(eurostat_totals[[#This Row],[energy carrier EUCalc]],$AE$11:$BI$24,COLUMN()-COLUMN($AD$29),FALSE)*eurostat_totals[[#This Row],[2020 1]]</f>
        <v>51.779985386666667</v>
      </c>
      <c r="BH432" s="117">
        <f ca="1">VLOOKUP(eurostat_totals[[#This Row],[energy carrier EUCalc]],$AE$11:$BI$24,COLUMN()-COLUMN($AD$29),FALSE)*eurostat_totals[[#This Row],[2020 1]]</f>
        <v>25.889992693333333</v>
      </c>
      <c r="BI432" s="117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908C-69F0-46ED-9FC5-1585E5E5DA1B}">
  <sheetPr>
    <tabColor rgb="FF00B0F0"/>
  </sheetPr>
  <dimension ref="A4:BI101"/>
  <sheetViews>
    <sheetView topLeftCell="U88" zoomScale="55" zoomScaleNormal="55" workbookViewId="0">
      <selection activeCell="AB164" sqref="AB164"/>
    </sheetView>
  </sheetViews>
  <sheetFormatPr defaultColWidth="11.5546875" defaultRowHeight="13.2" x14ac:dyDescent="0.25"/>
  <cols>
    <col min="1" max="1" width="19.109375" style="82" bestFit="1" customWidth="1"/>
    <col min="2" max="2" width="10.6640625" style="82" customWidth="1"/>
    <col min="3" max="3" width="7.6640625" style="82" customWidth="1"/>
    <col min="4" max="4" width="10.6640625" style="82" customWidth="1"/>
    <col min="5" max="5" width="7.6640625" style="82" customWidth="1"/>
    <col min="6" max="6" width="10.6640625" style="82" customWidth="1"/>
    <col min="7" max="7" width="7.6640625" style="82" customWidth="1"/>
    <col min="8" max="8" width="10.6640625" style="82" customWidth="1"/>
    <col min="9" max="9" width="7.6640625" style="82" customWidth="1"/>
    <col min="10" max="10" width="10.6640625" style="82" customWidth="1"/>
    <col min="11" max="11" width="15.5546875" style="82" customWidth="1"/>
    <col min="12" max="12" width="10.6640625" style="82" customWidth="1"/>
    <col min="13" max="13" width="7.6640625" style="82" customWidth="1"/>
    <col min="14" max="14" width="10.6640625" style="82" customWidth="1"/>
    <col min="15" max="15" width="7.6640625" style="82" customWidth="1"/>
    <col min="16" max="16" width="10.6640625" style="82" customWidth="1"/>
    <col min="17" max="17" width="7.6640625" style="82" customWidth="1"/>
    <col min="18" max="18" width="10.6640625" style="82" customWidth="1"/>
    <col min="19" max="19" width="7.6640625" style="82" customWidth="1"/>
    <col min="20" max="20" width="10.6640625" style="82" customWidth="1"/>
    <col min="21" max="21" width="11.5546875" style="82"/>
    <col min="22" max="22" width="13.5546875" style="82" bestFit="1" customWidth="1"/>
    <col min="23" max="23" width="11.88671875" style="82" bestFit="1" customWidth="1"/>
    <col min="24" max="24" width="11.6640625" style="82" bestFit="1" customWidth="1"/>
    <col min="25" max="25" width="13.5546875" style="82" bestFit="1" customWidth="1"/>
    <col min="26" max="28" width="11.88671875" style="82" bestFit="1" customWidth="1"/>
    <col min="29" max="29" width="11.6640625" style="82" bestFit="1" customWidth="1"/>
    <col min="30" max="30" width="11.88671875" style="82" bestFit="1" customWidth="1"/>
    <col min="31" max="31" width="11.6640625" style="82" bestFit="1" customWidth="1"/>
    <col min="32" max="16384" width="11.5546875" style="82"/>
  </cols>
  <sheetData>
    <row r="4" spans="1:51" ht="14.4" x14ac:dyDescent="0.3">
      <c r="U4" s="80" t="s">
        <v>69</v>
      </c>
      <c r="V4" s="80" t="s">
        <v>70</v>
      </c>
      <c r="W4" s="80" t="s">
        <v>71</v>
      </c>
      <c r="X4" s="80">
        <v>1990</v>
      </c>
      <c r="Y4" s="80">
        <v>1991</v>
      </c>
      <c r="Z4" s="80">
        <v>1992</v>
      </c>
      <c r="AA4" s="80">
        <v>1993</v>
      </c>
      <c r="AB4" s="80">
        <v>1994</v>
      </c>
      <c r="AC4" s="80">
        <v>1995</v>
      </c>
      <c r="AD4" s="80">
        <v>1996</v>
      </c>
      <c r="AE4" s="80">
        <v>1997</v>
      </c>
      <c r="AF4" s="80">
        <v>1998</v>
      </c>
      <c r="AG4" s="80">
        <v>1999</v>
      </c>
      <c r="AH4" s="80">
        <v>2000</v>
      </c>
      <c r="AI4" s="80">
        <v>2001</v>
      </c>
      <c r="AJ4" s="80">
        <v>2002</v>
      </c>
      <c r="AK4" s="80">
        <v>2003</v>
      </c>
      <c r="AL4" s="80">
        <v>2004</v>
      </c>
      <c r="AM4" s="80">
        <v>2005</v>
      </c>
      <c r="AN4" s="80">
        <v>2006</v>
      </c>
      <c r="AO4" s="80">
        <v>2007</v>
      </c>
      <c r="AP4" s="80">
        <v>2008</v>
      </c>
      <c r="AQ4" s="80">
        <v>2009</v>
      </c>
      <c r="AR4" s="80">
        <v>2010</v>
      </c>
      <c r="AS4" s="80">
        <v>2011</v>
      </c>
      <c r="AT4" s="80">
        <v>2012</v>
      </c>
      <c r="AU4" s="80">
        <v>2013</v>
      </c>
      <c r="AV4" s="80">
        <v>2014</v>
      </c>
      <c r="AW4" s="80">
        <v>2015</v>
      </c>
      <c r="AX4" s="80">
        <v>2016</v>
      </c>
      <c r="AY4" s="80">
        <v>2017</v>
      </c>
    </row>
    <row r="5" spans="1:51" ht="14.4" x14ac:dyDescent="0.3">
      <c r="U5" t="str">
        <f>V5&amp;W5</f>
        <v>liquid-ff-heatingoilSwitzerland</v>
      </c>
      <c r="V5" t="s">
        <v>34</v>
      </c>
      <c r="W5" t="s">
        <v>14</v>
      </c>
      <c r="X5">
        <f t="shared" ref="X5:AM9" si="0">VLOOKUP(X$4,$BD$50:$BI$88,MATCH($V5,$BE$49:$BI$49,0)+1,FALSE)</f>
        <v>0.7063013483713334</v>
      </c>
      <c r="Y5">
        <f t="shared" si="0"/>
        <v>0.6946710139689779</v>
      </c>
      <c r="Z5">
        <f t="shared" si="0"/>
        <v>0.69285674962297983</v>
      </c>
      <c r="AA5">
        <f t="shared" si="0"/>
        <v>0.67884781126282656</v>
      </c>
      <c r="AB5">
        <f t="shared" si="0"/>
        <v>0.67830076662046856</v>
      </c>
      <c r="AC5">
        <f t="shared" si="0"/>
        <v>0.6730820464236964</v>
      </c>
      <c r="AD5">
        <f t="shared" si="0"/>
        <v>0.65826340689403218</v>
      </c>
      <c r="AE5">
        <f t="shared" si="0"/>
        <v>0.66572794089874199</v>
      </c>
      <c r="AF5">
        <f t="shared" si="0"/>
        <v>0.66647245606422212</v>
      </c>
      <c r="AG5">
        <f t="shared" si="0"/>
        <v>0.6520557418254872</v>
      </c>
      <c r="AH5">
        <f t="shared" si="0"/>
        <v>0.64229244877788605</v>
      </c>
      <c r="AI5">
        <f t="shared" si="0"/>
        <v>0.64484631980903151</v>
      </c>
      <c r="AJ5">
        <f t="shared" si="0"/>
        <v>0.63909196024441461</v>
      </c>
      <c r="AK5">
        <f t="shared" si="0"/>
        <v>0.63885101909034636</v>
      </c>
      <c r="AL5">
        <f t="shared" si="0"/>
        <v>0.63137310027796212</v>
      </c>
      <c r="AM5">
        <f t="shared" si="0"/>
        <v>0.62680596233679364</v>
      </c>
      <c r="AN5">
        <f t="shared" ref="AN5:AY9" si="1">VLOOKUP(AN$4,$BD$50:$BI$88,MATCH($V5,$BE$49:$BI$49,0)+1,FALSE)</f>
        <v>0.62190090592536307</v>
      </c>
      <c r="AO5">
        <f t="shared" si="1"/>
        <v>0.59879313077874319</v>
      </c>
      <c r="AP5">
        <f t="shared" si="1"/>
        <v>0.5951130773128197</v>
      </c>
      <c r="AQ5">
        <f t="shared" si="1"/>
        <v>0.58674930775534451</v>
      </c>
      <c r="AR5">
        <f t="shared" si="1"/>
        <v>0.57767327408733959</v>
      </c>
      <c r="AS5">
        <f t="shared" si="1"/>
        <v>0.55168505651728417</v>
      </c>
      <c r="AT5">
        <f t="shared" si="1"/>
        <v>0.54588599832200146</v>
      </c>
      <c r="AU5">
        <f t="shared" si="1"/>
        <v>0.54118905038074261</v>
      </c>
      <c r="AV5">
        <f t="shared" si="1"/>
        <v>0.51181096091586342</v>
      </c>
      <c r="AW5">
        <f t="shared" si="1"/>
        <v>0.50792379696405943</v>
      </c>
      <c r="AX5">
        <f t="shared" si="1"/>
        <v>0.50087209362393759</v>
      </c>
      <c r="AY5">
        <f t="shared" si="1"/>
        <v>0.48663689809513805</v>
      </c>
    </row>
    <row r="6" spans="1:51" ht="14.4" x14ac:dyDescent="0.3">
      <c r="U6" t="str">
        <f t="shared" ref="U6:U8" si="2">V6&amp;W6</f>
        <v>gas-ff-naturalSwitzerland</v>
      </c>
      <c r="V6" t="s">
        <v>33</v>
      </c>
      <c r="W6" t="s">
        <v>14</v>
      </c>
      <c r="X6">
        <f t="shared" si="0"/>
        <v>0.11922665833573817</v>
      </c>
      <c r="Y6">
        <f t="shared" si="0"/>
        <v>0.12826033497898015</v>
      </c>
      <c r="Z6">
        <f t="shared" si="0"/>
        <v>0.13464252790669906</v>
      </c>
      <c r="AA6">
        <f t="shared" si="0"/>
        <v>0.14264618260999865</v>
      </c>
      <c r="AB6">
        <f t="shared" si="0"/>
        <v>0.14345567195762374</v>
      </c>
      <c r="AC6">
        <f t="shared" si="0"/>
        <v>0.15348183410279387</v>
      </c>
      <c r="AD6">
        <f t="shared" si="0"/>
        <v>0.16542171807025197</v>
      </c>
      <c r="AE6">
        <f t="shared" si="0"/>
        <v>0.16129803431183129</v>
      </c>
      <c r="AF6">
        <f t="shared" si="0"/>
        <v>0.1630845518612683</v>
      </c>
      <c r="AG6">
        <f t="shared" si="0"/>
        <v>0.17458514381528961</v>
      </c>
      <c r="AH6">
        <f t="shared" si="0"/>
        <v>0.17894918735761348</v>
      </c>
      <c r="AI6">
        <f t="shared" si="0"/>
        <v>0.17810919442278939</v>
      </c>
      <c r="AJ6">
        <f t="shared" si="0"/>
        <v>0.18260582377439466</v>
      </c>
      <c r="AK6">
        <f t="shared" si="0"/>
        <v>0.18469798262370307</v>
      </c>
      <c r="AL6">
        <f t="shared" si="0"/>
        <v>0.19051885051232978</v>
      </c>
      <c r="AM6">
        <f t="shared" si="0"/>
        <v>0.19239430626913132</v>
      </c>
      <c r="AN6">
        <f t="shared" si="1"/>
        <v>0.19115456060153321</v>
      </c>
      <c r="AO6">
        <f t="shared" si="1"/>
        <v>0.20398317981032726</v>
      </c>
      <c r="AP6">
        <f t="shared" si="1"/>
        <v>0.20725220992359036</v>
      </c>
      <c r="AQ6">
        <f t="shared" si="1"/>
        <v>0.21132326273169677</v>
      </c>
      <c r="AR6">
        <f t="shared" si="1"/>
        <v>0.22265507287112982</v>
      </c>
      <c r="AS6">
        <f t="shared" si="1"/>
        <v>0.2317694789138843</v>
      </c>
      <c r="AT6">
        <f t="shared" si="1"/>
        <v>0.24364813834228474</v>
      </c>
      <c r="AU6">
        <f t="shared" si="1"/>
        <v>0.24768316617601546</v>
      </c>
      <c r="AV6">
        <f t="shared" si="1"/>
        <v>0.25770210169679747</v>
      </c>
      <c r="AW6">
        <f t="shared" si="1"/>
        <v>0.263234168480659</v>
      </c>
      <c r="AX6">
        <f t="shared" si="1"/>
        <v>0.26845377551774391</v>
      </c>
      <c r="AY6">
        <f t="shared" si="1"/>
        <v>0.2759012019891573</v>
      </c>
    </row>
    <row r="7" spans="1:51" ht="14.4" x14ac:dyDescent="0.3">
      <c r="U7" t="str">
        <f t="shared" si="2"/>
        <v>solid-ff-coalSwitzerland</v>
      </c>
      <c r="V7" t="s">
        <v>39</v>
      </c>
      <c r="W7" t="s">
        <v>14</v>
      </c>
      <c r="X7">
        <f t="shared" si="0"/>
        <v>3.6692840597394413E-3</v>
      </c>
      <c r="Y7">
        <f t="shared" si="0"/>
        <v>4.1147423512674459E-3</v>
      </c>
      <c r="Z7">
        <f t="shared" si="0"/>
        <v>3.4109790712278081E-3</v>
      </c>
      <c r="AA7">
        <f t="shared" si="0"/>
        <v>3.0527989396207772E-3</v>
      </c>
      <c r="AB7">
        <f t="shared" si="0"/>
        <v>2.929626583653248E-3</v>
      </c>
      <c r="AC7">
        <f t="shared" si="0"/>
        <v>2.6176674494882896E-3</v>
      </c>
      <c r="AD7">
        <f t="shared" si="0"/>
        <v>1.424820919137082E-3</v>
      </c>
      <c r="AE7">
        <f t="shared" si="0"/>
        <v>1.2959955383370486E-3</v>
      </c>
      <c r="AF7">
        <f t="shared" si="0"/>
        <v>7.9913402136469003E-4</v>
      </c>
      <c r="AG7">
        <f t="shared" si="0"/>
        <v>8.1076858878808764E-4</v>
      </c>
      <c r="AH7">
        <f t="shared" si="0"/>
        <v>8.1066178579673558E-4</v>
      </c>
      <c r="AI7">
        <f t="shared" si="0"/>
        <v>7.7168367292367089E-4</v>
      </c>
      <c r="AJ7">
        <f t="shared" si="0"/>
        <v>7.9744838459478427E-4</v>
      </c>
      <c r="AK7">
        <f t="shared" si="0"/>
        <v>7.5577329191772974E-4</v>
      </c>
      <c r="AL7">
        <f t="shared" si="0"/>
        <v>2.3215884687325006E-3</v>
      </c>
      <c r="AM7">
        <f t="shared" si="0"/>
        <v>2.2825299242508995E-3</v>
      </c>
      <c r="AN7">
        <f t="shared" si="1"/>
        <v>2.3622223816852661E-3</v>
      </c>
      <c r="AO7">
        <f t="shared" si="1"/>
        <v>2.6335853606038349E-3</v>
      </c>
      <c r="AP7">
        <f t="shared" si="1"/>
        <v>2.4726699828835587E-3</v>
      </c>
      <c r="AQ7">
        <f t="shared" si="1"/>
        <v>2.5165092191167999E-3</v>
      </c>
      <c r="AR7">
        <f t="shared" si="1"/>
        <v>2.3358423237464696E-3</v>
      </c>
      <c r="AS7">
        <f t="shared" si="1"/>
        <v>2.1486187233678584E-3</v>
      </c>
      <c r="AT7">
        <f t="shared" si="1"/>
        <v>1.9653907746188829E-3</v>
      </c>
      <c r="AU7">
        <f t="shared" si="1"/>
        <v>1.8450936923211875E-3</v>
      </c>
      <c r="AV7">
        <f t="shared" si="1"/>
        <v>1.5387335066898758E-3</v>
      </c>
      <c r="AW7">
        <f t="shared" si="1"/>
        <v>1.4446647612165301E-3</v>
      </c>
      <c r="AX7">
        <f t="shared" si="1"/>
        <v>1.3911927021920565E-3</v>
      </c>
      <c r="AY7">
        <f t="shared" si="1"/>
        <v>7.2211766324505164E-4</v>
      </c>
    </row>
    <row r="8" spans="1:51" ht="14.4" x14ac:dyDescent="0.3">
      <c r="U8" t="str">
        <f t="shared" si="2"/>
        <v>electricitySwitzerland</v>
      </c>
      <c r="V8" t="s">
        <v>35</v>
      </c>
      <c r="W8" t="s">
        <v>14</v>
      </c>
      <c r="X8">
        <f t="shared" si="0"/>
        <v>6.0809692936819419E-2</v>
      </c>
      <c r="Y8">
        <f t="shared" si="0"/>
        <v>6.0026831535785898E-2</v>
      </c>
      <c r="Z8">
        <f t="shared" si="0"/>
        <v>6.1582372384400633E-2</v>
      </c>
      <c r="AA8">
        <f t="shared" si="0"/>
        <v>6.4500289080295689E-2</v>
      </c>
      <c r="AB8">
        <f t="shared" si="0"/>
        <v>6.843933914898806E-2</v>
      </c>
      <c r="AC8">
        <f t="shared" si="0"/>
        <v>6.6008597729751928E-2</v>
      </c>
      <c r="AD8">
        <f t="shared" si="0"/>
        <v>6.6128785179337138E-2</v>
      </c>
      <c r="AE8">
        <f t="shared" si="0"/>
        <v>6.9159572123799085E-2</v>
      </c>
      <c r="AF8">
        <f t="shared" si="0"/>
        <v>6.8203800481511576E-2</v>
      </c>
      <c r="AG8">
        <f t="shared" si="0"/>
        <v>7.1192349514835343E-2</v>
      </c>
      <c r="AH8">
        <f t="shared" si="0"/>
        <v>7.7493466408560752E-2</v>
      </c>
      <c r="AI8">
        <f t="shared" si="0"/>
        <v>7.5422058793654809E-2</v>
      </c>
      <c r="AJ8">
        <f t="shared" si="0"/>
        <v>7.8963451113311253E-2</v>
      </c>
      <c r="AK8">
        <f t="shared" si="0"/>
        <v>7.6610402828239235E-2</v>
      </c>
      <c r="AL8">
        <f t="shared" si="0"/>
        <v>7.8482951956114211E-2</v>
      </c>
      <c r="AM8">
        <f t="shared" si="0"/>
        <v>7.9467031323381093E-2</v>
      </c>
      <c r="AN8">
        <f t="shared" si="1"/>
        <v>8.2604476160622498E-2</v>
      </c>
      <c r="AO8">
        <f t="shared" si="1"/>
        <v>9.0894358263204966E-2</v>
      </c>
      <c r="AP8">
        <f t="shared" si="1"/>
        <v>8.7416451057795011E-2</v>
      </c>
      <c r="AQ8">
        <f t="shared" si="1"/>
        <v>8.9076767907202523E-2</v>
      </c>
      <c r="AR8">
        <f t="shared" si="1"/>
        <v>8.5898747163352038E-2</v>
      </c>
      <c r="AS8">
        <f t="shared" si="1"/>
        <v>0.10153184076257768</v>
      </c>
      <c r="AT8">
        <f t="shared" si="1"/>
        <v>9.4900929963676536E-2</v>
      </c>
      <c r="AU8">
        <f t="shared" si="1"/>
        <v>9.1198077771962746E-2</v>
      </c>
      <c r="AV8">
        <f t="shared" si="1"/>
        <v>0.11116194692204436</v>
      </c>
      <c r="AW8">
        <f t="shared" si="1"/>
        <v>0.1070772020159671</v>
      </c>
      <c r="AX8">
        <f t="shared" si="1"/>
        <v>0.10485435084610482</v>
      </c>
      <c r="AY8">
        <f t="shared" si="1"/>
        <v>0.10970803522886516</v>
      </c>
    </row>
    <row r="9" spans="1:51" ht="14.4" x14ac:dyDescent="0.3">
      <c r="U9" t="str">
        <f>V9&amp;W9</f>
        <v>solid-bioSwitzerland</v>
      </c>
      <c r="V9" t="s">
        <v>77</v>
      </c>
      <c r="W9" t="s">
        <v>14</v>
      </c>
      <c r="X9">
        <f t="shared" si="0"/>
        <v>0.10999301629636961</v>
      </c>
      <c r="Y9">
        <f t="shared" si="0"/>
        <v>0.11292707716498858</v>
      </c>
      <c r="Z9">
        <f t="shared" si="0"/>
        <v>0.1075073710146927</v>
      </c>
      <c r="AA9">
        <f t="shared" si="0"/>
        <v>0.11095291810725839</v>
      </c>
      <c r="AB9">
        <f t="shared" si="0"/>
        <v>0.10687459568926638</v>
      </c>
      <c r="AC9">
        <f t="shared" si="0"/>
        <v>0.10480985429426942</v>
      </c>
      <c r="AD9">
        <f t="shared" si="0"/>
        <v>0.10876126893724176</v>
      </c>
      <c r="AE9">
        <f t="shared" si="0"/>
        <v>0.10251845712729055</v>
      </c>
      <c r="AF9">
        <f t="shared" si="0"/>
        <v>0.1014400575716332</v>
      </c>
      <c r="AG9">
        <f t="shared" si="0"/>
        <v>0.10135599625559974</v>
      </c>
      <c r="AH9">
        <f t="shared" si="0"/>
        <v>0.10045423567014283</v>
      </c>
      <c r="AI9">
        <f t="shared" si="0"/>
        <v>0.10085074330160058</v>
      </c>
      <c r="AJ9">
        <f t="shared" si="0"/>
        <v>9.8541316483284888E-2</v>
      </c>
      <c r="AK9">
        <f t="shared" si="0"/>
        <v>9.9084822165793646E-2</v>
      </c>
      <c r="AL9">
        <f t="shared" si="0"/>
        <v>9.7303508784861326E-2</v>
      </c>
      <c r="AM9">
        <f t="shared" si="0"/>
        <v>9.9050170146443142E-2</v>
      </c>
      <c r="AN9">
        <f t="shared" si="1"/>
        <v>0.10197783493079586</v>
      </c>
      <c r="AO9">
        <f t="shared" si="1"/>
        <v>0.10369574578712071</v>
      </c>
      <c r="AP9">
        <f t="shared" si="1"/>
        <v>0.10774559172291134</v>
      </c>
      <c r="AQ9">
        <f t="shared" si="1"/>
        <v>0.11033415238663953</v>
      </c>
      <c r="AR9">
        <f t="shared" si="1"/>
        <v>0.11143706355443206</v>
      </c>
      <c r="AS9">
        <f t="shared" si="1"/>
        <v>0.11286500508288599</v>
      </c>
      <c r="AT9">
        <f t="shared" si="1"/>
        <v>0.11359954259741843</v>
      </c>
      <c r="AU9">
        <f t="shared" si="1"/>
        <v>0.11808461197895792</v>
      </c>
      <c r="AV9">
        <f t="shared" si="1"/>
        <v>0.11778625695860491</v>
      </c>
      <c r="AW9">
        <f t="shared" si="1"/>
        <v>0.12032016777809799</v>
      </c>
      <c r="AX9">
        <f t="shared" si="1"/>
        <v>0.12442858731002164</v>
      </c>
      <c r="AY9">
        <f>VLOOKUP(AY$4,$BD$50:$BI$88,MATCH($V9,$BE$49:$BI$49,0)+1,FALSE)</f>
        <v>0.12703174702359432</v>
      </c>
    </row>
    <row r="16" spans="1:51" ht="14.4" x14ac:dyDescent="0.3">
      <c r="A16"/>
      <c r="B16"/>
      <c r="C16"/>
    </row>
    <row r="17" spans="1:33" ht="14.4" x14ac:dyDescent="0.3">
      <c r="A17"/>
      <c r="B17"/>
      <c r="C17"/>
    </row>
    <row r="18" spans="1:33" ht="14.4" x14ac:dyDescent="0.3">
      <c r="A18"/>
      <c r="B18"/>
      <c r="C18"/>
    </row>
    <row r="19" spans="1:33" ht="14.4" x14ac:dyDescent="0.3">
      <c r="A19"/>
      <c r="B19"/>
      <c r="C19"/>
    </row>
    <row r="20" spans="1:33" ht="14.4" x14ac:dyDescent="0.3">
      <c r="A20"/>
      <c r="B20"/>
      <c r="C20"/>
    </row>
    <row r="21" spans="1:33" ht="14.4" x14ac:dyDescent="0.3">
      <c r="A21"/>
      <c r="B21"/>
      <c r="C21"/>
    </row>
    <row r="22" spans="1:33" ht="14.4" x14ac:dyDescent="0.3">
      <c r="A22"/>
      <c r="B22"/>
      <c r="C22"/>
    </row>
    <row r="23" spans="1:33" ht="14.4" x14ac:dyDescent="0.3">
      <c r="A23"/>
      <c r="B23"/>
      <c r="C23"/>
    </row>
    <row r="24" spans="1:33" ht="14.4" x14ac:dyDescent="0.3">
      <c r="A24"/>
      <c r="B24"/>
      <c r="C24"/>
    </row>
    <row r="25" spans="1:33" ht="14.4" x14ac:dyDescent="0.3">
      <c r="A25"/>
      <c r="B25"/>
      <c r="C25"/>
    </row>
    <row r="26" spans="1:33" ht="14.4" x14ac:dyDescent="0.3">
      <c r="A26"/>
      <c r="B26"/>
      <c r="C26"/>
    </row>
    <row r="27" spans="1:33" ht="14.4" x14ac:dyDescent="0.3">
      <c r="A27"/>
      <c r="B27"/>
      <c r="C27"/>
    </row>
    <row r="28" spans="1:33" ht="14.4" x14ac:dyDescent="0.3">
      <c r="A28"/>
      <c r="B28"/>
      <c r="C28"/>
    </row>
    <row r="29" spans="1:33" ht="14.4" x14ac:dyDescent="0.3">
      <c r="A29"/>
      <c r="B29"/>
      <c r="C29"/>
    </row>
    <row r="30" spans="1:33" ht="14.4" x14ac:dyDescent="0.3">
      <c r="A30"/>
      <c r="B30"/>
      <c r="C30"/>
      <c r="V30" s="83" t="s">
        <v>79</v>
      </c>
      <c r="AE30" s="82" t="s">
        <v>80</v>
      </c>
      <c r="AF30" s="82" t="s">
        <v>81</v>
      </c>
      <c r="AG30" s="82" t="s">
        <v>82</v>
      </c>
    </row>
    <row r="31" spans="1:33" ht="14.4" x14ac:dyDescent="0.3">
      <c r="V31" s="79" t="s">
        <v>83</v>
      </c>
    </row>
    <row r="32" spans="1:33" x14ac:dyDescent="0.25">
      <c r="V32" s="82" t="s">
        <v>84</v>
      </c>
      <c r="W32" s="82">
        <v>2000</v>
      </c>
      <c r="X32" s="82">
        <v>2011</v>
      </c>
      <c r="Y32" s="82">
        <v>2012</v>
      </c>
      <c r="Z32" s="82">
        <v>2013</v>
      </c>
      <c r="AA32" s="82">
        <v>2014</v>
      </c>
      <c r="AB32" s="82">
        <v>2015</v>
      </c>
      <c r="AC32" s="82">
        <v>2016</v>
      </c>
      <c r="AD32" s="82">
        <v>2017</v>
      </c>
      <c r="AE32" s="82" t="s">
        <v>85</v>
      </c>
    </row>
    <row r="33" spans="1:61" x14ac:dyDescent="0.25">
      <c r="V33" s="82" t="s">
        <v>86</v>
      </c>
      <c r="W33" s="82">
        <v>104.2</v>
      </c>
      <c r="X33" s="82">
        <v>75.900000000000006</v>
      </c>
      <c r="Y33" s="82">
        <v>83.7</v>
      </c>
      <c r="Z33" s="82">
        <v>89.9</v>
      </c>
      <c r="AA33" s="82">
        <v>65.3</v>
      </c>
      <c r="AB33" s="82">
        <v>70.099999999999994</v>
      </c>
      <c r="AC33" s="82">
        <v>72.5</v>
      </c>
      <c r="AD33" s="82">
        <v>67.599999999999994</v>
      </c>
      <c r="AE33" s="84">
        <v>-0.35099999999999998</v>
      </c>
    </row>
    <row r="34" spans="1:61" x14ac:dyDescent="0.25">
      <c r="V34" s="82" t="s">
        <v>87</v>
      </c>
      <c r="W34" s="82">
        <v>27.6</v>
      </c>
      <c r="X34" s="82">
        <v>31.6</v>
      </c>
      <c r="Y34" s="82">
        <v>36.799999999999997</v>
      </c>
      <c r="Z34" s="82">
        <v>41.6</v>
      </c>
      <c r="AA34" s="82">
        <v>32</v>
      </c>
      <c r="AB34" s="82">
        <v>36.4</v>
      </c>
      <c r="AC34" s="82">
        <v>39.6</v>
      </c>
      <c r="AD34" s="82">
        <v>39</v>
      </c>
      <c r="AE34" s="84">
        <v>0.41199999999999998</v>
      </c>
    </row>
    <row r="35" spans="1:61" x14ac:dyDescent="0.25">
      <c r="V35" s="82" t="s">
        <v>88</v>
      </c>
      <c r="W35" s="82">
        <v>0.4</v>
      </c>
      <c r="X35" s="82">
        <v>0.3</v>
      </c>
      <c r="Y35" s="82">
        <v>0.3</v>
      </c>
      <c r="Z35" s="82">
        <v>0.3</v>
      </c>
      <c r="AA35" s="82">
        <v>0.2</v>
      </c>
      <c r="AB35" s="82">
        <v>0.2</v>
      </c>
      <c r="AC35" s="82">
        <v>0.2</v>
      </c>
      <c r="AD35" s="82">
        <v>0.1</v>
      </c>
      <c r="AE35" s="84">
        <v>-0.61799999999999999</v>
      </c>
    </row>
    <row r="36" spans="1:61" ht="14.4" x14ac:dyDescent="0.3">
      <c r="L36"/>
      <c r="M36" s="52"/>
      <c r="V36" s="82" t="s">
        <v>89</v>
      </c>
      <c r="W36" s="82">
        <v>10.6</v>
      </c>
      <c r="X36" s="82">
        <v>10</v>
      </c>
      <c r="Y36" s="82">
        <v>10.9</v>
      </c>
      <c r="Z36" s="82">
        <v>11.8</v>
      </c>
      <c r="AA36" s="82">
        <v>9.1999999999999993</v>
      </c>
      <c r="AB36" s="82">
        <v>9.9</v>
      </c>
      <c r="AC36" s="82">
        <v>10.199999999999999</v>
      </c>
      <c r="AD36" s="82">
        <v>9.6999999999999993</v>
      </c>
      <c r="AE36" s="84">
        <v>-8.2000000000000003E-2</v>
      </c>
    </row>
    <row r="37" spans="1:61" ht="14.4" x14ac:dyDescent="0.3">
      <c r="A37" s="85" t="s">
        <v>90</v>
      </c>
      <c r="K37" s="86" t="s">
        <v>91</v>
      </c>
      <c r="L37"/>
      <c r="M37" s="52"/>
      <c r="V37" s="82" t="s">
        <v>92</v>
      </c>
      <c r="W37" s="82">
        <v>1.5</v>
      </c>
      <c r="X37" s="82">
        <v>3.3</v>
      </c>
      <c r="Y37" s="82">
        <v>4</v>
      </c>
      <c r="Z37" s="82">
        <v>4.9000000000000004</v>
      </c>
      <c r="AA37" s="82">
        <v>3.9</v>
      </c>
      <c r="AB37" s="82">
        <v>4.5999999999999996</v>
      </c>
      <c r="AC37" s="82">
        <v>5.3</v>
      </c>
      <c r="AD37" s="82">
        <v>5.4</v>
      </c>
      <c r="AE37" s="84">
        <v>2.6819999999999999</v>
      </c>
    </row>
    <row r="38" spans="1:61" ht="14.4" x14ac:dyDescent="0.3">
      <c r="K38" s="87" t="s">
        <v>93</v>
      </c>
      <c r="L38"/>
      <c r="M38" s="52"/>
      <c r="V38" s="82" t="s">
        <v>94</v>
      </c>
      <c r="W38" s="82">
        <v>4.4000000000000004</v>
      </c>
      <c r="X38" s="82">
        <v>5.6</v>
      </c>
      <c r="Y38" s="82">
        <v>6.6</v>
      </c>
      <c r="Z38" s="82">
        <v>7.6</v>
      </c>
      <c r="AA38" s="82">
        <v>6</v>
      </c>
      <c r="AB38" s="82">
        <v>6.9</v>
      </c>
      <c r="AC38" s="82">
        <v>7.7</v>
      </c>
      <c r="AD38" s="82">
        <v>7.7</v>
      </c>
      <c r="AE38" s="84">
        <v>0.75</v>
      </c>
    </row>
    <row r="39" spans="1:61" x14ac:dyDescent="0.25">
      <c r="A39" s="88" t="s">
        <v>95</v>
      </c>
      <c r="K39" s="82" t="s">
        <v>94</v>
      </c>
      <c r="V39" s="82" t="s">
        <v>96</v>
      </c>
      <c r="W39" s="82">
        <v>16.100000000000001</v>
      </c>
      <c r="X39" s="82">
        <v>15.6</v>
      </c>
      <c r="Y39" s="82">
        <v>17.5</v>
      </c>
      <c r="Z39" s="82">
        <v>19.3</v>
      </c>
      <c r="AA39" s="82">
        <v>15.1</v>
      </c>
      <c r="AB39" s="82">
        <v>16.7</v>
      </c>
      <c r="AC39" s="82">
        <v>18</v>
      </c>
      <c r="AD39" s="82">
        <v>17.600000000000001</v>
      </c>
      <c r="AE39" s="84">
        <v>9.0999999999999998E-2</v>
      </c>
    </row>
    <row r="40" spans="1:61" x14ac:dyDescent="0.25">
      <c r="A40" s="88" t="s">
        <v>97</v>
      </c>
      <c r="V40" s="82" t="s">
        <v>98</v>
      </c>
      <c r="W40" s="82">
        <v>0.1</v>
      </c>
      <c r="X40" s="82">
        <v>0.3</v>
      </c>
      <c r="Y40" s="82">
        <v>0.4</v>
      </c>
      <c r="Z40" s="82">
        <v>0.5</v>
      </c>
      <c r="AA40" s="82">
        <v>0.4</v>
      </c>
      <c r="AB40" s="82">
        <v>0.5</v>
      </c>
      <c r="AC40" s="82">
        <v>0.6</v>
      </c>
      <c r="AD40" s="82">
        <v>0.6</v>
      </c>
      <c r="AE40" s="84">
        <v>4.49</v>
      </c>
    </row>
    <row r="41" spans="1:61" x14ac:dyDescent="0.25">
      <c r="V41" s="82" t="s">
        <v>99</v>
      </c>
      <c r="W41" s="82">
        <v>2.7</v>
      </c>
      <c r="X41" s="82">
        <v>6.5</v>
      </c>
      <c r="Y41" s="82">
        <v>8</v>
      </c>
      <c r="Z41" s="82">
        <v>9.6999999999999993</v>
      </c>
      <c r="AA41" s="82">
        <v>7.8</v>
      </c>
      <c r="AB41" s="82">
        <v>9.4</v>
      </c>
      <c r="AC41" s="82">
        <v>10.8</v>
      </c>
      <c r="AD41" s="82">
        <v>11.1</v>
      </c>
      <c r="AE41" s="84">
        <v>3.117</v>
      </c>
    </row>
    <row r="42" spans="1:61" x14ac:dyDescent="0.25">
      <c r="A42" s="88" t="s">
        <v>100</v>
      </c>
      <c r="T42" s="89" t="s">
        <v>101</v>
      </c>
    </row>
    <row r="43" spans="1:61" x14ac:dyDescent="0.25">
      <c r="A43" s="88" t="s">
        <v>102</v>
      </c>
      <c r="T43" s="89" t="s">
        <v>103</v>
      </c>
      <c r="V43" s="179" t="s">
        <v>104</v>
      </c>
      <c r="W43" s="180"/>
      <c r="X43" s="180"/>
      <c r="Y43" s="180"/>
      <c r="Z43" s="180"/>
      <c r="AA43" s="180"/>
      <c r="AB43" s="180"/>
      <c r="AC43" s="180"/>
      <c r="AD43" s="180"/>
      <c r="AE43" s="180"/>
      <c r="AF43" s="180" t="s">
        <v>105</v>
      </c>
      <c r="AG43" s="180"/>
      <c r="AH43" s="180"/>
      <c r="AI43" s="180"/>
      <c r="AJ43" s="180"/>
      <c r="AK43" s="180"/>
      <c r="AL43" s="180"/>
      <c r="AM43" s="180"/>
      <c r="AN43" s="180"/>
    </row>
    <row r="44" spans="1:61" x14ac:dyDescent="0.25">
      <c r="V44" s="180"/>
      <c r="W44" s="180"/>
      <c r="X44" s="180"/>
      <c r="Y44" s="180"/>
      <c r="Z44" s="180"/>
      <c r="AA44" s="180"/>
      <c r="AB44" s="180"/>
      <c r="AC44" s="180"/>
      <c r="AD44" s="180"/>
      <c r="AE44" s="180"/>
      <c r="AF44" s="180"/>
      <c r="AG44" s="180"/>
      <c r="AH44" s="180"/>
      <c r="AI44" s="180"/>
      <c r="AJ44" s="180"/>
      <c r="AK44" s="180"/>
      <c r="AL44" s="180"/>
      <c r="AM44" s="180"/>
      <c r="AN44" s="180"/>
    </row>
    <row r="45" spans="1:61" ht="12" customHeight="1" x14ac:dyDescent="0.25">
      <c r="A45" s="90" t="s">
        <v>106</v>
      </c>
      <c r="B45" s="181" t="s">
        <v>107</v>
      </c>
      <c r="C45" s="182"/>
      <c r="D45" s="182"/>
      <c r="E45" s="183"/>
      <c r="F45" s="181" t="s">
        <v>108</v>
      </c>
      <c r="G45" s="183"/>
      <c r="H45" s="181" t="s">
        <v>46</v>
      </c>
      <c r="I45" s="183"/>
      <c r="J45" s="181" t="s">
        <v>88</v>
      </c>
      <c r="K45" s="183"/>
      <c r="L45" s="181" t="s">
        <v>109</v>
      </c>
      <c r="M45" s="183"/>
      <c r="N45" s="181" t="s">
        <v>94</v>
      </c>
      <c r="O45" s="183"/>
      <c r="P45" s="181" t="s">
        <v>110</v>
      </c>
      <c r="Q45" s="183"/>
      <c r="R45" s="181" t="s">
        <v>111</v>
      </c>
      <c r="S45" s="183"/>
      <c r="T45" s="191" t="s">
        <v>112</v>
      </c>
      <c r="V45" s="180"/>
      <c r="W45" s="180"/>
      <c r="X45" s="180"/>
      <c r="Y45" s="180"/>
      <c r="Z45" s="180"/>
      <c r="AA45" s="180"/>
      <c r="AB45" s="180"/>
      <c r="AC45" s="180"/>
      <c r="AD45" s="180"/>
      <c r="AE45" s="180"/>
      <c r="AF45" s="91">
        <f>AVERAGE(AF81:AF87)</f>
        <v>0.88427043611491662</v>
      </c>
      <c r="AG45" s="91">
        <f>AVERAGE(AG81:AG87)</f>
        <v>0.78794053008924192</v>
      </c>
      <c r="AH45" s="91">
        <f>AVERAGE(AH81:AH87)</f>
        <v>1</v>
      </c>
      <c r="AI45" s="91">
        <f>AVERAGE(AI81:AI87)</f>
        <v>0.21948198243420844</v>
      </c>
      <c r="AJ45" s="91"/>
      <c r="AK45" s="91">
        <f>AVERAGE(AK81:AK87)</f>
        <v>0.98773170615010442</v>
      </c>
      <c r="AL45" s="91">
        <f>AVERAGE(AL81:AL87)</f>
        <v>0.89844524647573731</v>
      </c>
      <c r="AP45" s="91">
        <f>AF45</f>
        <v>0.88427043611491662</v>
      </c>
      <c r="AQ45" s="91">
        <f>AG45</f>
        <v>0.78794053008924192</v>
      </c>
      <c r="AR45" s="91">
        <f>AH45</f>
        <v>1</v>
      </c>
      <c r="AS45" s="91">
        <f>AI45</f>
        <v>0.21948198243420844</v>
      </c>
      <c r="AT45" s="91">
        <f>AK45</f>
        <v>0.98773170615010442</v>
      </c>
      <c r="AU45" s="91">
        <f>AL45</f>
        <v>0.89844524647573731</v>
      </c>
    </row>
    <row r="46" spans="1:61" ht="12" customHeight="1" x14ac:dyDescent="0.25">
      <c r="A46" s="92"/>
      <c r="B46" s="184" t="s">
        <v>113</v>
      </c>
      <c r="C46" s="185"/>
      <c r="D46" s="184" t="s">
        <v>114</v>
      </c>
      <c r="E46" s="185"/>
      <c r="F46" s="184"/>
      <c r="G46" s="185"/>
      <c r="H46" s="184"/>
      <c r="I46" s="185"/>
      <c r="J46" s="184"/>
      <c r="K46" s="185"/>
      <c r="L46" s="184"/>
      <c r="M46" s="185"/>
      <c r="N46" s="184"/>
      <c r="O46" s="185"/>
      <c r="P46" s="184"/>
      <c r="Q46" s="185"/>
      <c r="R46" s="184"/>
      <c r="S46" s="185"/>
      <c r="T46" s="192"/>
    </row>
    <row r="47" spans="1:61" ht="12" customHeight="1" x14ac:dyDescent="0.25">
      <c r="A47" s="186" t="s">
        <v>115</v>
      </c>
      <c r="B47" s="186" t="s">
        <v>116</v>
      </c>
      <c r="C47" s="189"/>
      <c r="D47" s="189"/>
      <c r="E47" s="190"/>
      <c r="F47" s="186" t="s">
        <v>117</v>
      </c>
      <c r="G47" s="190"/>
      <c r="H47" s="186" t="s">
        <v>118</v>
      </c>
      <c r="I47" s="190"/>
      <c r="J47" s="186" t="s">
        <v>119</v>
      </c>
      <c r="K47" s="190"/>
      <c r="L47" s="186" t="s">
        <v>120</v>
      </c>
      <c r="M47" s="190"/>
      <c r="N47" s="186" t="s">
        <v>121</v>
      </c>
      <c r="O47" s="190"/>
      <c r="P47" s="186" t="s">
        <v>122</v>
      </c>
      <c r="Q47" s="190"/>
      <c r="R47" s="186" t="s">
        <v>123</v>
      </c>
      <c r="S47" s="190"/>
      <c r="T47" s="192"/>
      <c r="AP47" s="82" t="s">
        <v>124</v>
      </c>
      <c r="AQ47" s="82" t="s">
        <v>124</v>
      </c>
      <c r="AR47" s="82" t="s">
        <v>124</v>
      </c>
      <c r="AS47" s="82" t="s">
        <v>124</v>
      </c>
      <c r="AT47" s="82" t="s">
        <v>124</v>
      </c>
      <c r="AU47" s="82" t="s">
        <v>124</v>
      </c>
      <c r="AW47" s="82" t="s">
        <v>124</v>
      </c>
      <c r="AX47" s="82" t="s">
        <v>124</v>
      </c>
      <c r="AY47" s="82" t="s">
        <v>124</v>
      </c>
      <c r="AZ47" s="82" t="s">
        <v>124</v>
      </c>
      <c r="BA47" s="82" t="s">
        <v>124</v>
      </c>
      <c r="BB47" s="82" t="s">
        <v>124</v>
      </c>
      <c r="BE47" s="82" t="s">
        <v>124</v>
      </c>
      <c r="BF47" s="82" t="s">
        <v>124</v>
      </c>
      <c r="BG47" s="82" t="s">
        <v>124</v>
      </c>
      <c r="BH47" s="82" t="s">
        <v>124</v>
      </c>
      <c r="BI47" s="82" t="s">
        <v>124</v>
      </c>
    </row>
    <row r="48" spans="1:61" ht="12" customHeight="1" x14ac:dyDescent="0.25">
      <c r="A48" s="187"/>
      <c r="B48" s="184" t="s">
        <v>113</v>
      </c>
      <c r="C48" s="185"/>
      <c r="D48" s="184" t="s">
        <v>125</v>
      </c>
      <c r="E48" s="185"/>
      <c r="F48" s="184"/>
      <c r="G48" s="185"/>
      <c r="H48" s="184"/>
      <c r="I48" s="185"/>
      <c r="J48" s="184"/>
      <c r="K48" s="185"/>
      <c r="L48" s="184"/>
      <c r="M48" s="185"/>
      <c r="N48" s="184"/>
      <c r="O48" s="185"/>
      <c r="P48" s="184"/>
      <c r="Q48" s="185"/>
      <c r="R48" s="184"/>
      <c r="S48" s="185"/>
      <c r="T48" s="193"/>
      <c r="AP48" s="82" t="s">
        <v>126</v>
      </c>
      <c r="AQ48" s="82" t="s">
        <v>126</v>
      </c>
      <c r="AR48" s="82" t="s">
        <v>126</v>
      </c>
      <c r="AS48" s="82" t="s">
        <v>126</v>
      </c>
      <c r="AT48" s="82" t="s">
        <v>126</v>
      </c>
      <c r="AU48" s="82" t="s">
        <v>126</v>
      </c>
      <c r="AW48" s="82" t="s">
        <v>127</v>
      </c>
      <c r="AX48" s="82" t="s">
        <v>127</v>
      </c>
      <c r="AY48" s="82" t="s">
        <v>127</v>
      </c>
      <c r="AZ48" s="82" t="s">
        <v>127</v>
      </c>
      <c r="BA48" s="82" t="s">
        <v>127</v>
      </c>
      <c r="BB48" s="82" t="s">
        <v>127</v>
      </c>
      <c r="BE48" s="82" t="s">
        <v>128</v>
      </c>
      <c r="BF48" s="82" t="s">
        <v>128</v>
      </c>
      <c r="BG48" s="82" t="s">
        <v>128</v>
      </c>
      <c r="BH48" s="82" t="s">
        <v>128</v>
      </c>
      <c r="BI48" s="82" t="s">
        <v>128</v>
      </c>
    </row>
    <row r="49" spans="1:61" ht="14.4" x14ac:dyDescent="0.3">
      <c r="A49" s="188"/>
      <c r="B49" s="93" t="s">
        <v>126</v>
      </c>
      <c r="C49" s="94" t="s">
        <v>128</v>
      </c>
      <c r="D49" s="93" t="s">
        <v>126</v>
      </c>
      <c r="E49" s="94" t="s">
        <v>128</v>
      </c>
      <c r="F49" s="93" t="s">
        <v>126</v>
      </c>
      <c r="G49" s="94" t="s">
        <v>128</v>
      </c>
      <c r="H49" s="93" t="s">
        <v>126</v>
      </c>
      <c r="I49" s="94" t="s">
        <v>128</v>
      </c>
      <c r="J49" s="93" t="s">
        <v>126</v>
      </c>
      <c r="K49" s="94" t="s">
        <v>128</v>
      </c>
      <c r="L49" s="93" t="s">
        <v>126</v>
      </c>
      <c r="M49" s="94" t="s">
        <v>128</v>
      </c>
      <c r="N49" s="93" t="s">
        <v>126</v>
      </c>
      <c r="O49" s="94" t="s">
        <v>128</v>
      </c>
      <c r="P49" s="93" t="s">
        <v>126</v>
      </c>
      <c r="Q49" s="94" t="s">
        <v>128</v>
      </c>
      <c r="R49" s="93" t="s">
        <v>126</v>
      </c>
      <c r="S49" s="94" t="s">
        <v>128</v>
      </c>
      <c r="T49" s="95" t="s">
        <v>126</v>
      </c>
      <c r="V49" s="82" t="s">
        <v>86</v>
      </c>
      <c r="W49" s="82" t="s">
        <v>87</v>
      </c>
      <c r="X49" s="82" t="s">
        <v>88</v>
      </c>
      <c r="Y49" s="82" t="s">
        <v>89</v>
      </c>
      <c r="Z49" s="82" t="s">
        <v>92</v>
      </c>
      <c r="AA49" s="82" t="s">
        <v>94</v>
      </c>
      <c r="AB49" s="82" t="s">
        <v>96</v>
      </c>
      <c r="AC49" s="82" t="s">
        <v>98</v>
      </c>
      <c r="AD49" s="82" t="s">
        <v>99</v>
      </c>
      <c r="AF49" s="82" t="s">
        <v>86</v>
      </c>
      <c r="AG49" s="82" t="s">
        <v>87</v>
      </c>
      <c r="AH49" s="82" t="s">
        <v>88</v>
      </c>
      <c r="AI49" s="82" t="s">
        <v>89</v>
      </c>
      <c r="AJ49" s="82" t="s">
        <v>92</v>
      </c>
      <c r="AK49" s="82" t="s">
        <v>94</v>
      </c>
      <c r="AL49" s="82" t="s">
        <v>96</v>
      </c>
      <c r="AM49" s="82" t="s">
        <v>98</v>
      </c>
      <c r="AN49" s="82" t="s">
        <v>99</v>
      </c>
      <c r="AP49" t="s">
        <v>34</v>
      </c>
      <c r="AQ49" t="s">
        <v>33</v>
      </c>
      <c r="AR49" t="s">
        <v>39</v>
      </c>
      <c r="AS49" t="s">
        <v>35</v>
      </c>
      <c r="AT49" t="s">
        <v>129</v>
      </c>
      <c r="AU49" t="s">
        <v>77</v>
      </c>
      <c r="AW49" t="s">
        <v>35</v>
      </c>
      <c r="AX49" t="s">
        <v>33</v>
      </c>
      <c r="AY49" t="s">
        <v>34</v>
      </c>
      <c r="AZ49" t="s">
        <v>77</v>
      </c>
      <c r="BA49" t="s">
        <v>39</v>
      </c>
      <c r="BB49" s="82" t="s">
        <v>130</v>
      </c>
      <c r="BE49" t="s">
        <v>35</v>
      </c>
      <c r="BF49" t="s">
        <v>33</v>
      </c>
      <c r="BG49" t="s">
        <v>34</v>
      </c>
      <c r="BH49" t="s">
        <v>77</v>
      </c>
      <c r="BI49" t="s">
        <v>39</v>
      </c>
    </row>
    <row r="50" spans="1:61" x14ac:dyDescent="0.25">
      <c r="A50" s="96">
        <v>1980</v>
      </c>
      <c r="B50" s="97">
        <v>164890</v>
      </c>
      <c r="C50" s="98">
        <v>68</v>
      </c>
      <c r="D50" s="97">
        <v>164890</v>
      </c>
      <c r="E50" s="98">
        <v>68</v>
      </c>
      <c r="F50" s="97">
        <v>36270</v>
      </c>
      <c r="G50" s="98">
        <v>15</v>
      </c>
      <c r="H50" s="97">
        <v>11370</v>
      </c>
      <c r="I50" s="98">
        <v>4.7</v>
      </c>
      <c r="J50" s="97">
        <v>3710</v>
      </c>
      <c r="K50" s="98">
        <v>1.5</v>
      </c>
      <c r="L50" s="97">
        <v>23910</v>
      </c>
      <c r="M50" s="98">
        <v>9.9</v>
      </c>
      <c r="N50" s="97">
        <v>2160</v>
      </c>
      <c r="O50" s="98">
        <v>0.9</v>
      </c>
      <c r="P50" s="97" t="s">
        <v>131</v>
      </c>
      <c r="Q50" s="98" t="s">
        <v>131</v>
      </c>
      <c r="R50" s="97" t="s">
        <v>131</v>
      </c>
      <c r="S50" s="98" t="s">
        <v>131</v>
      </c>
      <c r="T50" s="99">
        <v>242310</v>
      </c>
      <c r="AP50" s="100">
        <f>AP$45*B50</f>
        <v>145807.35221098861</v>
      </c>
      <c r="AQ50" s="100">
        <f>AQ$45*H50</f>
        <v>8958.8838271146815</v>
      </c>
      <c r="AR50" s="100">
        <f>AR$45*J50</f>
        <v>3710</v>
      </c>
      <c r="AS50" s="100">
        <f>AS$45*F50</f>
        <v>7960.6115028887398</v>
      </c>
      <c r="AT50" s="100">
        <f>AT$45*N50</f>
        <v>2133.5004852842258</v>
      </c>
      <c r="AU50" s="100">
        <f>AU$45*L50</f>
        <v>21481.825843234878</v>
      </c>
      <c r="AW50" s="100">
        <f t="shared" ref="AW50:AW88" si="3">CONVERT(AS50,"TJ","GWh")</f>
        <v>2211.2809730246499</v>
      </c>
      <c r="AX50" s="100">
        <f t="shared" ref="AX50:AX88" si="4">CONVERT(AQ50,"TJ","GWh")</f>
        <v>2488.5788408651892</v>
      </c>
      <c r="AY50" s="100">
        <f t="shared" ref="AY50:AY88" si="5">CONVERT(AP50,"TJ","GWh")</f>
        <v>40502.042280830166</v>
      </c>
      <c r="AZ50" s="100">
        <f t="shared" ref="AZ50:AZ88" si="6">CONVERT(AU50,"TJ","GWh")</f>
        <v>5967.1738453430216</v>
      </c>
      <c r="BA50" s="100">
        <f t="shared" ref="BA50:BA88" si="7">CONVERT(AR50,"TJ","GWh")</f>
        <v>1030.5555555555554</v>
      </c>
      <c r="BB50" s="100">
        <f>SUM(AW50:BA50)</f>
        <v>52199.631495618582</v>
      </c>
      <c r="BD50" s="101">
        <f t="shared" ref="BD50:BD88" si="8">A50</f>
        <v>1980</v>
      </c>
      <c r="BE50" s="102">
        <f t="shared" ref="BE50:BI88" si="9">AW50/$BB50</f>
        <v>4.2362003517405204E-2</v>
      </c>
      <c r="BF50" s="102">
        <f t="shared" si="9"/>
        <v>4.76742607095621E-2</v>
      </c>
      <c r="BG50" s="102">
        <f t="shared" si="9"/>
        <v>0.77590667060992069</v>
      </c>
      <c r="BH50" s="102">
        <f t="shared" si="9"/>
        <v>0.11431448219790366</v>
      </c>
      <c r="BI50" s="102">
        <f t="shared" si="9"/>
        <v>1.9742582965208404E-2</v>
      </c>
    </row>
    <row r="51" spans="1:61" x14ac:dyDescent="0.25">
      <c r="A51" s="96">
        <v>1981</v>
      </c>
      <c r="B51" s="97">
        <v>152670</v>
      </c>
      <c r="C51" s="98">
        <v>66.5</v>
      </c>
      <c r="D51" s="97">
        <v>152670</v>
      </c>
      <c r="E51" s="98">
        <v>66.5</v>
      </c>
      <c r="F51" s="97">
        <v>36620</v>
      </c>
      <c r="G51" s="98">
        <v>16</v>
      </c>
      <c r="H51" s="97">
        <v>12210</v>
      </c>
      <c r="I51" s="98">
        <v>5.3</v>
      </c>
      <c r="J51" s="97">
        <v>3060</v>
      </c>
      <c r="K51" s="98">
        <v>1.3</v>
      </c>
      <c r="L51" s="97">
        <v>22670</v>
      </c>
      <c r="M51" s="98">
        <v>9.9</v>
      </c>
      <c r="N51" s="97">
        <v>2220</v>
      </c>
      <c r="O51" s="98">
        <v>1</v>
      </c>
      <c r="P51" s="97" t="s">
        <v>131</v>
      </c>
      <c r="Q51" s="98" t="s">
        <v>131</v>
      </c>
      <c r="R51" s="97" t="s">
        <v>131</v>
      </c>
      <c r="S51" s="98" t="s">
        <v>131</v>
      </c>
      <c r="T51" s="99">
        <v>229450</v>
      </c>
      <c r="AP51" s="100">
        <f t="shared" ref="AP51:AP88" si="10">AP$45*B51</f>
        <v>135001.56748166433</v>
      </c>
      <c r="AQ51" s="100">
        <f t="shared" ref="AQ51:AQ88" si="11">AQ$45*H51</f>
        <v>9620.7538723896432</v>
      </c>
      <c r="AR51" s="100">
        <f t="shared" ref="AR51:AR88" si="12">AR$45*J51</f>
        <v>3060</v>
      </c>
      <c r="AS51" s="100">
        <f t="shared" ref="AS51:AS88" si="13">AS$45*F51</f>
        <v>8037.4301967407127</v>
      </c>
      <c r="AT51" s="100">
        <f t="shared" ref="AT51:AT88" si="14">AT$45*N51</f>
        <v>2192.764387653232</v>
      </c>
      <c r="AU51" s="100">
        <f t="shared" ref="AU51:AU88" si="15">AU$45*L51</f>
        <v>20367.753737604966</v>
      </c>
      <c r="AW51" s="100">
        <f t="shared" si="3"/>
        <v>2232.6194990946428</v>
      </c>
      <c r="AX51" s="100">
        <f t="shared" si="4"/>
        <v>2672.4316312193455</v>
      </c>
      <c r="AY51" s="100">
        <f t="shared" si="5"/>
        <v>37500.435411573424</v>
      </c>
      <c r="AZ51" s="100">
        <f t="shared" si="6"/>
        <v>5657.7093715569354</v>
      </c>
      <c r="BA51" s="100">
        <f t="shared" si="7"/>
        <v>850</v>
      </c>
      <c r="BB51" s="100">
        <f t="shared" ref="BB51:BB88" si="16">SUM(AW51:BA51)</f>
        <v>48913.195913444346</v>
      </c>
      <c r="BD51" s="101">
        <f t="shared" si="8"/>
        <v>1981</v>
      </c>
      <c r="BE51" s="102">
        <f t="shared" si="9"/>
        <v>4.5644523065829404E-2</v>
      </c>
      <c r="BF51" s="102">
        <f t="shared" si="9"/>
        <v>5.4636209744879857E-2</v>
      </c>
      <c r="BG51" s="102">
        <f t="shared" si="9"/>
        <v>0.766673179113737</v>
      </c>
      <c r="BH51" s="102">
        <f t="shared" si="9"/>
        <v>0.11566836445462869</v>
      </c>
      <c r="BI51" s="102">
        <f t="shared" si="9"/>
        <v>1.7377723620925122E-2</v>
      </c>
    </row>
    <row r="52" spans="1:61" x14ac:dyDescent="0.25">
      <c r="A52" s="96">
        <v>1982</v>
      </c>
      <c r="B52" s="97">
        <v>145530</v>
      </c>
      <c r="C52" s="98">
        <v>65.5</v>
      </c>
      <c r="D52" s="97">
        <v>145530</v>
      </c>
      <c r="E52" s="98">
        <v>65.5</v>
      </c>
      <c r="F52" s="97">
        <v>35910</v>
      </c>
      <c r="G52" s="98">
        <v>16.2</v>
      </c>
      <c r="H52" s="97">
        <v>13520</v>
      </c>
      <c r="I52" s="98">
        <v>6.1</v>
      </c>
      <c r="J52" s="97">
        <v>3190</v>
      </c>
      <c r="K52" s="98">
        <v>1.4</v>
      </c>
      <c r="L52" s="97">
        <v>21710</v>
      </c>
      <c r="M52" s="98">
        <v>9.8000000000000007</v>
      </c>
      <c r="N52" s="97">
        <v>2390</v>
      </c>
      <c r="O52" s="98">
        <v>1.1000000000000001</v>
      </c>
      <c r="P52" s="97" t="s">
        <v>131</v>
      </c>
      <c r="Q52" s="98" t="s">
        <v>131</v>
      </c>
      <c r="R52" s="97" t="s">
        <v>131</v>
      </c>
      <c r="S52" s="98" t="s">
        <v>131</v>
      </c>
      <c r="T52" s="99">
        <v>222250</v>
      </c>
      <c r="AP52" s="100">
        <f t="shared" si="10"/>
        <v>128687.87656780382</v>
      </c>
      <c r="AQ52" s="100">
        <f t="shared" si="11"/>
        <v>10652.95596680655</v>
      </c>
      <c r="AR52" s="100">
        <f t="shared" si="12"/>
        <v>3190</v>
      </c>
      <c r="AS52" s="100">
        <f t="shared" si="13"/>
        <v>7881.5979892124251</v>
      </c>
      <c r="AT52" s="100">
        <f t="shared" si="14"/>
        <v>2360.6787776987494</v>
      </c>
      <c r="AU52" s="100">
        <f t="shared" si="15"/>
        <v>19505.246300988256</v>
      </c>
      <c r="AW52" s="100">
        <f t="shared" si="3"/>
        <v>2189.3327747812291</v>
      </c>
      <c r="AX52" s="100">
        <f t="shared" si="4"/>
        <v>2959.1544352240421</v>
      </c>
      <c r="AY52" s="100">
        <f t="shared" si="5"/>
        <v>35746.632379945506</v>
      </c>
      <c r="AZ52" s="100">
        <f t="shared" si="6"/>
        <v>5418.1239724967381</v>
      </c>
      <c r="BA52" s="100">
        <f t="shared" si="7"/>
        <v>886.11111111111109</v>
      </c>
      <c r="BB52" s="100">
        <f t="shared" si="16"/>
        <v>47199.354673558621</v>
      </c>
      <c r="BD52" s="101">
        <f t="shared" si="8"/>
        <v>1982</v>
      </c>
      <c r="BE52" s="102">
        <f t="shared" si="9"/>
        <v>4.638480313816043E-2</v>
      </c>
      <c r="BF52" s="102">
        <f t="shared" si="9"/>
        <v>6.2694807072897957E-2</v>
      </c>
      <c r="BG52" s="102">
        <f t="shared" si="9"/>
        <v>0.75735426103126358</v>
      </c>
      <c r="BH52" s="102">
        <f t="shared" si="9"/>
        <v>0.11479233158948264</v>
      </c>
      <c r="BI52" s="102">
        <f t="shared" si="9"/>
        <v>1.8773797168195525E-2</v>
      </c>
    </row>
    <row r="53" spans="1:61" x14ac:dyDescent="0.25">
      <c r="A53" s="96">
        <v>1983</v>
      </c>
      <c r="B53" s="97">
        <v>151740</v>
      </c>
      <c r="C53" s="98">
        <v>65.3</v>
      </c>
      <c r="D53" s="97">
        <v>151740</v>
      </c>
      <c r="E53" s="98">
        <v>65.3</v>
      </c>
      <c r="F53" s="97">
        <v>37620</v>
      </c>
      <c r="G53" s="98">
        <v>16.2</v>
      </c>
      <c r="H53" s="97">
        <v>15710</v>
      </c>
      <c r="I53" s="98">
        <v>6.8</v>
      </c>
      <c r="J53" s="97">
        <v>2500</v>
      </c>
      <c r="K53" s="98">
        <v>1.1000000000000001</v>
      </c>
      <c r="L53" s="97">
        <v>21970</v>
      </c>
      <c r="M53" s="98">
        <v>9.5</v>
      </c>
      <c r="N53" s="97">
        <v>2930</v>
      </c>
      <c r="O53" s="98">
        <v>1.3</v>
      </c>
      <c r="P53" s="97" t="s">
        <v>131</v>
      </c>
      <c r="Q53" s="98" t="s">
        <v>131</v>
      </c>
      <c r="R53" s="97" t="s">
        <v>131</v>
      </c>
      <c r="S53" s="98" t="s">
        <v>131</v>
      </c>
      <c r="T53" s="99">
        <v>232470</v>
      </c>
      <c r="AP53" s="100">
        <f t="shared" si="10"/>
        <v>134179.19597607746</v>
      </c>
      <c r="AQ53" s="100">
        <f t="shared" si="11"/>
        <v>12378.54572770199</v>
      </c>
      <c r="AR53" s="100">
        <f t="shared" si="12"/>
        <v>2500</v>
      </c>
      <c r="AS53" s="100">
        <f t="shared" si="13"/>
        <v>8256.9121791749221</v>
      </c>
      <c r="AT53" s="100">
        <f t="shared" si="14"/>
        <v>2894.0538990198061</v>
      </c>
      <c r="AU53" s="100">
        <f t="shared" si="15"/>
        <v>19738.842065071949</v>
      </c>
      <c r="AW53" s="100">
        <f t="shared" si="3"/>
        <v>2293.5867164374786</v>
      </c>
      <c r="AX53" s="100">
        <f t="shared" si="4"/>
        <v>3438.4849243616641</v>
      </c>
      <c r="AY53" s="100">
        <f t="shared" si="5"/>
        <v>37271.998882243744</v>
      </c>
      <c r="AZ53" s="100">
        <f t="shared" si="6"/>
        <v>5483.0116847422078</v>
      </c>
      <c r="BA53" s="100">
        <f t="shared" si="7"/>
        <v>694.44444444444446</v>
      </c>
      <c r="BB53" s="100">
        <f t="shared" si="16"/>
        <v>49181.526652229542</v>
      </c>
      <c r="BD53" s="101">
        <f t="shared" si="8"/>
        <v>1983</v>
      </c>
      <c r="BE53" s="102">
        <f t="shared" si="9"/>
        <v>4.6635126490802085E-2</v>
      </c>
      <c r="BF53" s="102">
        <f t="shared" si="9"/>
        <v>6.991415595281826E-2</v>
      </c>
      <c r="BG53" s="102">
        <f t="shared" si="9"/>
        <v>0.75784550458955902</v>
      </c>
      <c r="BH53" s="102">
        <f t="shared" si="9"/>
        <v>0.11148518677578803</v>
      </c>
      <c r="BI53" s="102">
        <f t="shared" si="9"/>
        <v>1.4120026191032508E-2</v>
      </c>
    </row>
    <row r="54" spans="1:61" x14ac:dyDescent="0.25">
      <c r="A54" s="96">
        <v>1984</v>
      </c>
      <c r="B54" s="97">
        <v>154910</v>
      </c>
      <c r="C54" s="98">
        <v>64</v>
      </c>
      <c r="D54" s="97">
        <v>154910</v>
      </c>
      <c r="E54" s="98">
        <v>64</v>
      </c>
      <c r="F54" s="97">
        <v>41020</v>
      </c>
      <c r="G54" s="98">
        <v>16.899999999999999</v>
      </c>
      <c r="H54" s="97">
        <v>17670</v>
      </c>
      <c r="I54" s="98">
        <v>7.3</v>
      </c>
      <c r="J54" s="97">
        <v>2180</v>
      </c>
      <c r="K54" s="98">
        <v>0.9</v>
      </c>
      <c r="L54" s="97">
        <v>22990</v>
      </c>
      <c r="M54" s="98">
        <v>9.5</v>
      </c>
      <c r="N54" s="97">
        <v>3260</v>
      </c>
      <c r="O54" s="98">
        <v>1.3</v>
      </c>
      <c r="P54" s="97" t="s">
        <v>131</v>
      </c>
      <c r="Q54" s="98" t="s">
        <v>131</v>
      </c>
      <c r="R54" s="97" t="s">
        <v>131</v>
      </c>
      <c r="S54" s="98" t="s">
        <v>131</v>
      </c>
      <c r="T54" s="99">
        <v>242030</v>
      </c>
      <c r="AP54" s="100">
        <f t="shared" si="10"/>
        <v>136982.33325856173</v>
      </c>
      <c r="AQ54" s="100">
        <f t="shared" si="11"/>
        <v>13922.909166676905</v>
      </c>
      <c r="AR54" s="100">
        <f t="shared" si="12"/>
        <v>2180</v>
      </c>
      <c r="AS54" s="100">
        <f t="shared" si="13"/>
        <v>9003.1509194512309</v>
      </c>
      <c r="AT54" s="100">
        <f t="shared" si="14"/>
        <v>3220.0053620493404</v>
      </c>
      <c r="AU54" s="100">
        <f t="shared" si="15"/>
        <v>20655.256216477203</v>
      </c>
      <c r="AW54" s="100">
        <f t="shared" si="3"/>
        <v>2500.8752554031198</v>
      </c>
      <c r="AX54" s="100">
        <f t="shared" si="4"/>
        <v>3867.474768521362</v>
      </c>
      <c r="AY54" s="100">
        <f t="shared" si="5"/>
        <v>38050.648127378263</v>
      </c>
      <c r="AZ54" s="100">
        <f t="shared" si="6"/>
        <v>5737.5711712436669</v>
      </c>
      <c r="BA54" s="100">
        <f t="shared" si="7"/>
        <v>605.55555555555554</v>
      </c>
      <c r="BB54" s="100">
        <f t="shared" si="16"/>
        <v>50762.124878101968</v>
      </c>
      <c r="BD54" s="101">
        <f t="shared" si="8"/>
        <v>1984</v>
      </c>
      <c r="BE54" s="102">
        <f t="shared" si="9"/>
        <v>4.9266559692066017E-2</v>
      </c>
      <c r="BF54" s="102">
        <f t="shared" si="9"/>
        <v>7.6188196963948088E-2</v>
      </c>
      <c r="BG54" s="102">
        <f t="shared" si="9"/>
        <v>0.74958737875436632</v>
      </c>
      <c r="BH54" s="102">
        <f t="shared" si="9"/>
        <v>0.11302858548615979</v>
      </c>
      <c r="BI54" s="102">
        <f t="shared" si="9"/>
        <v>1.1929279103459738E-2</v>
      </c>
    </row>
    <row r="55" spans="1:61" x14ac:dyDescent="0.25">
      <c r="A55" s="96">
        <v>1985</v>
      </c>
      <c r="B55" s="97">
        <v>152720</v>
      </c>
      <c r="C55" s="98">
        <v>62.8</v>
      </c>
      <c r="D55" s="97">
        <v>152720</v>
      </c>
      <c r="E55" s="98">
        <v>62.8</v>
      </c>
      <c r="F55" s="97">
        <v>43060</v>
      </c>
      <c r="G55" s="98">
        <v>17.7</v>
      </c>
      <c r="H55" s="97">
        <v>18560</v>
      </c>
      <c r="I55" s="98">
        <v>7.6</v>
      </c>
      <c r="J55" s="97">
        <v>2150</v>
      </c>
      <c r="K55" s="98">
        <v>0.9</v>
      </c>
      <c r="L55" s="97">
        <v>23160</v>
      </c>
      <c r="M55" s="98">
        <v>9.5</v>
      </c>
      <c r="N55" s="97">
        <v>3350</v>
      </c>
      <c r="O55" s="98">
        <v>1.4</v>
      </c>
      <c r="P55" s="97" t="s">
        <v>131</v>
      </c>
      <c r="Q55" s="98" t="s">
        <v>131</v>
      </c>
      <c r="R55" s="97" t="s">
        <v>131</v>
      </c>
      <c r="S55" s="98" t="s">
        <v>131</v>
      </c>
      <c r="T55" s="99">
        <v>243000</v>
      </c>
      <c r="AP55" s="100">
        <f t="shared" si="10"/>
        <v>135045.78100347007</v>
      </c>
      <c r="AQ55" s="100">
        <f t="shared" si="11"/>
        <v>14624.17623845633</v>
      </c>
      <c r="AR55" s="100">
        <f t="shared" si="12"/>
        <v>2150</v>
      </c>
      <c r="AS55" s="100">
        <f t="shared" si="13"/>
        <v>9450.8941636170148</v>
      </c>
      <c r="AT55" s="100">
        <f t="shared" si="14"/>
        <v>3308.9012156028498</v>
      </c>
      <c r="AU55" s="100">
        <f t="shared" si="15"/>
        <v>20807.991908378077</v>
      </c>
      <c r="AW55" s="100">
        <f t="shared" si="3"/>
        <v>2625.248378782504</v>
      </c>
      <c r="AX55" s="100">
        <f t="shared" si="4"/>
        <v>4062.2711773489809</v>
      </c>
      <c r="AY55" s="100">
        <f t="shared" si="5"/>
        <v>37512.716945408349</v>
      </c>
      <c r="AZ55" s="100">
        <f t="shared" si="6"/>
        <v>5779.9977523272428</v>
      </c>
      <c r="BA55" s="100">
        <f t="shared" si="7"/>
        <v>597.22222222222217</v>
      </c>
      <c r="BB55" s="100">
        <f t="shared" si="16"/>
        <v>50577.456476089297</v>
      </c>
      <c r="BD55" s="101">
        <f t="shared" si="8"/>
        <v>1985</v>
      </c>
      <c r="BE55" s="102">
        <f t="shared" si="9"/>
        <v>5.1905504184924782E-2</v>
      </c>
      <c r="BF55" s="102">
        <f t="shared" si="9"/>
        <v>8.0317822610740344E-2</v>
      </c>
      <c r="BG55" s="102">
        <f t="shared" si="9"/>
        <v>0.74168848255828446</v>
      </c>
      <c r="BH55" s="102">
        <f t="shared" si="9"/>
        <v>0.11428011914873103</v>
      </c>
      <c r="BI55" s="102">
        <f t="shared" si="9"/>
        <v>1.1808071497319392E-2</v>
      </c>
    </row>
    <row r="56" spans="1:61" x14ac:dyDescent="0.25">
      <c r="A56" s="96">
        <v>1986</v>
      </c>
      <c r="B56" s="97">
        <v>156570</v>
      </c>
      <c r="C56" s="98">
        <v>63.1</v>
      </c>
      <c r="D56" s="97">
        <v>156570</v>
      </c>
      <c r="E56" s="98">
        <v>63.1</v>
      </c>
      <c r="F56" s="97">
        <v>44310</v>
      </c>
      <c r="G56" s="98">
        <v>17.899999999999999</v>
      </c>
      <c r="H56" s="97">
        <v>19220</v>
      </c>
      <c r="I56" s="98">
        <v>7.7</v>
      </c>
      <c r="J56" s="97">
        <v>1890</v>
      </c>
      <c r="K56" s="98">
        <v>0.8</v>
      </c>
      <c r="L56" s="97">
        <v>22510</v>
      </c>
      <c r="M56" s="98">
        <v>9.1</v>
      </c>
      <c r="N56" s="97">
        <v>3630</v>
      </c>
      <c r="O56" s="98">
        <v>1.5</v>
      </c>
      <c r="P56" s="97" t="s">
        <v>131</v>
      </c>
      <c r="Q56" s="98" t="s">
        <v>131</v>
      </c>
      <c r="R56" s="97" t="s">
        <v>131</v>
      </c>
      <c r="S56" s="98" t="s">
        <v>131</v>
      </c>
      <c r="T56" s="99">
        <v>248130</v>
      </c>
      <c r="AP56" s="100">
        <f t="shared" si="10"/>
        <v>138450.22218251249</v>
      </c>
      <c r="AQ56" s="100">
        <f t="shared" si="11"/>
        <v>15144.216988315229</v>
      </c>
      <c r="AR56" s="100">
        <f t="shared" si="12"/>
        <v>1890</v>
      </c>
      <c r="AS56" s="100">
        <f t="shared" si="13"/>
        <v>9725.2466416597763</v>
      </c>
      <c r="AT56" s="100">
        <f t="shared" si="14"/>
        <v>3585.4660933248792</v>
      </c>
      <c r="AU56" s="100">
        <f t="shared" si="15"/>
        <v>20224.002498168848</v>
      </c>
      <c r="AW56" s="100">
        <f t="shared" si="3"/>
        <v>2701.4574004610486</v>
      </c>
      <c r="AX56" s="100">
        <f t="shared" si="4"/>
        <v>4206.7269411986745</v>
      </c>
      <c r="AY56" s="100">
        <f t="shared" si="5"/>
        <v>38458.395050697909</v>
      </c>
      <c r="AZ56" s="100">
        <f t="shared" si="6"/>
        <v>5617.7784717135692</v>
      </c>
      <c r="BA56" s="100">
        <f t="shared" si="7"/>
        <v>525</v>
      </c>
      <c r="BB56" s="100">
        <f t="shared" si="16"/>
        <v>51509.357864071208</v>
      </c>
      <c r="BD56" s="101">
        <f t="shared" si="8"/>
        <v>1986</v>
      </c>
      <c r="BE56" s="102">
        <f t="shared" si="9"/>
        <v>5.2445953754460768E-2</v>
      </c>
      <c r="BF56" s="102">
        <f t="shared" si="9"/>
        <v>8.1669178487914121E-2</v>
      </c>
      <c r="BG56" s="102">
        <f t="shared" si="9"/>
        <v>0.74662928534629236</v>
      </c>
      <c r="BH56" s="102">
        <f t="shared" si="9"/>
        <v>0.10906325966125235</v>
      </c>
      <c r="BI56" s="102">
        <f t="shared" si="9"/>
        <v>1.0192322750080288E-2</v>
      </c>
    </row>
    <row r="57" spans="1:61" x14ac:dyDescent="0.25">
      <c r="A57" s="96">
        <v>1987</v>
      </c>
      <c r="B57" s="97">
        <v>148260</v>
      </c>
      <c r="C57" s="98">
        <v>60.9</v>
      </c>
      <c r="D57" s="97">
        <v>148260</v>
      </c>
      <c r="E57" s="98">
        <v>60.9</v>
      </c>
      <c r="F57" s="97">
        <v>45680</v>
      </c>
      <c r="G57" s="98">
        <v>18.8</v>
      </c>
      <c r="H57" s="97">
        <v>21070</v>
      </c>
      <c r="I57" s="98">
        <v>8.6999999999999993</v>
      </c>
      <c r="J57" s="97">
        <v>1550</v>
      </c>
      <c r="K57" s="98">
        <v>0.6</v>
      </c>
      <c r="L57" s="97">
        <v>22560</v>
      </c>
      <c r="M57" s="98">
        <v>9.3000000000000007</v>
      </c>
      <c r="N57" s="97">
        <v>4310</v>
      </c>
      <c r="O57" s="98">
        <v>1.8</v>
      </c>
      <c r="P57" s="97" t="s">
        <v>131</v>
      </c>
      <c r="Q57" s="98" t="s">
        <v>131</v>
      </c>
      <c r="R57" s="97" t="s">
        <v>131</v>
      </c>
      <c r="S57" s="98" t="s">
        <v>131</v>
      </c>
      <c r="T57" s="99">
        <v>243430</v>
      </c>
      <c r="AP57" s="100">
        <f t="shared" si="10"/>
        <v>131101.93485839755</v>
      </c>
      <c r="AQ57" s="100">
        <f t="shared" si="11"/>
        <v>16601.906968980325</v>
      </c>
      <c r="AR57" s="100">
        <f t="shared" si="12"/>
        <v>1550</v>
      </c>
      <c r="AS57" s="100">
        <f t="shared" si="13"/>
        <v>10025.936957594642</v>
      </c>
      <c r="AT57" s="100">
        <f t="shared" si="14"/>
        <v>4257.1236535069502</v>
      </c>
      <c r="AU57" s="100">
        <f t="shared" si="15"/>
        <v>20268.924760492635</v>
      </c>
      <c r="AW57" s="100">
        <f t="shared" si="3"/>
        <v>2784.982488220734</v>
      </c>
      <c r="AX57" s="100">
        <f t="shared" si="4"/>
        <v>4611.6408247167565</v>
      </c>
      <c r="AY57" s="100">
        <f t="shared" si="5"/>
        <v>36417.204127332654</v>
      </c>
      <c r="AZ57" s="100">
        <f t="shared" si="6"/>
        <v>5630.2568779146213</v>
      </c>
      <c r="BA57" s="100">
        <f t="shared" si="7"/>
        <v>430.5555555555556</v>
      </c>
      <c r="BB57" s="100">
        <f t="shared" si="16"/>
        <v>49874.639873740321</v>
      </c>
      <c r="BD57" s="101">
        <f t="shared" si="8"/>
        <v>1987</v>
      </c>
      <c r="BE57" s="102">
        <f t="shared" si="9"/>
        <v>5.5839651078604884E-2</v>
      </c>
      <c r="BF57" s="102">
        <f t="shared" si="9"/>
        <v>9.2464644083472339E-2</v>
      </c>
      <c r="BG57" s="102">
        <f t="shared" si="9"/>
        <v>0.73017477859538005</v>
      </c>
      <c r="BH57" s="102">
        <f t="shared" si="9"/>
        <v>0.11288817106585322</v>
      </c>
      <c r="BI57" s="102">
        <f t="shared" si="9"/>
        <v>8.6327551766894866E-3</v>
      </c>
    </row>
    <row r="58" spans="1:61" x14ac:dyDescent="0.25">
      <c r="A58" s="96">
        <v>1988</v>
      </c>
      <c r="B58" s="97">
        <v>144530</v>
      </c>
      <c r="C58" s="98">
        <v>60.5</v>
      </c>
      <c r="D58" s="97">
        <v>144530</v>
      </c>
      <c r="E58" s="98">
        <v>60.5</v>
      </c>
      <c r="F58" s="97">
        <v>45600</v>
      </c>
      <c r="G58" s="98">
        <v>19.100000000000001</v>
      </c>
      <c r="H58" s="97">
        <v>22600</v>
      </c>
      <c r="I58" s="98">
        <v>9.5</v>
      </c>
      <c r="J58" s="97">
        <v>1120</v>
      </c>
      <c r="K58" s="98">
        <v>0.5</v>
      </c>
      <c r="L58" s="97">
        <v>21140</v>
      </c>
      <c r="M58" s="98">
        <v>8.8000000000000007</v>
      </c>
      <c r="N58" s="97">
        <v>4090</v>
      </c>
      <c r="O58" s="98">
        <v>1.7</v>
      </c>
      <c r="P58" s="97" t="s">
        <v>131</v>
      </c>
      <c r="Q58" s="98" t="s">
        <v>131</v>
      </c>
      <c r="R58" s="97" t="s">
        <v>131</v>
      </c>
      <c r="S58" s="98" t="s">
        <v>131</v>
      </c>
      <c r="T58" s="99">
        <v>239080</v>
      </c>
      <c r="AP58" s="100">
        <f t="shared" si="10"/>
        <v>127803.6061316889</v>
      </c>
      <c r="AQ58" s="100">
        <f t="shared" si="11"/>
        <v>17807.455980016868</v>
      </c>
      <c r="AR58" s="100">
        <f t="shared" si="12"/>
        <v>1120</v>
      </c>
      <c r="AS58" s="100">
        <f t="shared" si="13"/>
        <v>10008.378398999905</v>
      </c>
      <c r="AT58" s="100">
        <f t="shared" si="14"/>
        <v>4039.822678153927</v>
      </c>
      <c r="AU58" s="100">
        <f t="shared" si="15"/>
        <v>18993.132510497086</v>
      </c>
      <c r="AW58" s="100">
        <f t="shared" si="3"/>
        <v>2780.1051108333072</v>
      </c>
      <c r="AX58" s="100">
        <f t="shared" si="4"/>
        <v>4946.5155500046849</v>
      </c>
      <c r="AY58" s="100">
        <f t="shared" si="5"/>
        <v>35501.001703246911</v>
      </c>
      <c r="AZ58" s="100">
        <f t="shared" si="6"/>
        <v>5275.8701418047458</v>
      </c>
      <c r="BA58" s="100">
        <f t="shared" si="7"/>
        <v>311.11111111111114</v>
      </c>
      <c r="BB58" s="100">
        <f t="shared" si="16"/>
        <v>48814.603617000757</v>
      </c>
      <c r="BD58" s="101">
        <f t="shared" si="8"/>
        <v>1988</v>
      </c>
      <c r="BE58" s="102">
        <f t="shared" si="9"/>
        <v>5.6952323789126798E-2</v>
      </c>
      <c r="BF58" s="102">
        <f t="shared" si="9"/>
        <v>0.10133269930480296</v>
      </c>
      <c r="BG58" s="102">
        <f t="shared" si="9"/>
        <v>0.72726190673978774</v>
      </c>
      <c r="BH58" s="102">
        <f t="shared" si="9"/>
        <v>0.10807974972406226</v>
      </c>
      <c r="BI58" s="102">
        <f t="shared" si="9"/>
        <v>6.3733204422202839E-3</v>
      </c>
    </row>
    <row r="59" spans="1:61" x14ac:dyDescent="0.25">
      <c r="A59" s="96">
        <v>1989</v>
      </c>
      <c r="B59" s="97">
        <v>136410</v>
      </c>
      <c r="C59" s="98">
        <v>58.5</v>
      </c>
      <c r="D59" s="97">
        <v>136410</v>
      </c>
      <c r="E59" s="98">
        <v>58.5</v>
      </c>
      <c r="F59" s="97">
        <v>46350</v>
      </c>
      <c r="G59" s="98">
        <v>19.899999999999999</v>
      </c>
      <c r="H59" s="97">
        <v>24160</v>
      </c>
      <c r="I59" s="98">
        <v>10.4</v>
      </c>
      <c r="J59" s="97">
        <v>970</v>
      </c>
      <c r="K59" s="98">
        <v>0.4</v>
      </c>
      <c r="L59" s="97">
        <v>20960</v>
      </c>
      <c r="M59" s="98">
        <v>9</v>
      </c>
      <c r="N59" s="97">
        <v>4160</v>
      </c>
      <c r="O59" s="98">
        <v>1.8</v>
      </c>
      <c r="P59" s="97" t="s">
        <v>131</v>
      </c>
      <c r="Q59" s="98" t="s">
        <v>131</v>
      </c>
      <c r="R59" s="97" t="s">
        <v>131</v>
      </c>
      <c r="S59" s="98" t="s">
        <v>131</v>
      </c>
      <c r="T59" s="99">
        <v>233010</v>
      </c>
      <c r="AP59" s="100">
        <f t="shared" si="10"/>
        <v>120623.33019043578</v>
      </c>
      <c r="AQ59" s="100">
        <f t="shared" si="11"/>
        <v>19036.643206956083</v>
      </c>
      <c r="AR59" s="100">
        <f t="shared" si="12"/>
        <v>970</v>
      </c>
      <c r="AS59" s="100">
        <f t="shared" si="13"/>
        <v>10172.989885825562</v>
      </c>
      <c r="AT59" s="100">
        <f t="shared" si="14"/>
        <v>4108.9638975844346</v>
      </c>
      <c r="AU59" s="100">
        <f t="shared" si="15"/>
        <v>18831.412366131455</v>
      </c>
      <c r="AW59" s="100">
        <f t="shared" si="3"/>
        <v>2825.8305238404337</v>
      </c>
      <c r="AX59" s="100">
        <f t="shared" si="4"/>
        <v>5287.9564463766901</v>
      </c>
      <c r="AY59" s="100">
        <f t="shared" si="5"/>
        <v>33506.480608454389</v>
      </c>
      <c r="AZ59" s="100">
        <f t="shared" si="6"/>
        <v>5230.9478794809593</v>
      </c>
      <c r="BA59" s="100">
        <f t="shared" si="7"/>
        <v>269.44444444444446</v>
      </c>
      <c r="BB59" s="100">
        <f t="shared" si="16"/>
        <v>47120.659902596919</v>
      </c>
      <c r="BD59" s="101">
        <f t="shared" si="8"/>
        <v>1989</v>
      </c>
      <c r="BE59" s="102">
        <f t="shared" si="9"/>
        <v>5.9970096549617637E-2</v>
      </c>
      <c r="BF59" s="102">
        <f t="shared" si="9"/>
        <v>0.11222161271313731</v>
      </c>
      <c r="BG59" s="102">
        <f t="shared" si="9"/>
        <v>0.71107833968615064</v>
      </c>
      <c r="BH59" s="102">
        <f t="shared" si="9"/>
        <v>0.11101177042710879</v>
      </c>
      <c r="BI59" s="102">
        <f t="shared" si="9"/>
        <v>5.7181806239855904E-3</v>
      </c>
    </row>
    <row r="60" spans="1:61" x14ac:dyDescent="0.25">
      <c r="A60" s="96">
        <v>1990</v>
      </c>
      <c r="B60" s="97">
        <v>137140</v>
      </c>
      <c r="C60" s="98">
        <v>57.3</v>
      </c>
      <c r="D60" s="97">
        <v>137140</v>
      </c>
      <c r="E60" s="98">
        <v>57.3</v>
      </c>
      <c r="F60" s="97">
        <v>47570</v>
      </c>
      <c r="G60" s="98">
        <v>19.899999999999999</v>
      </c>
      <c r="H60" s="97">
        <v>25980</v>
      </c>
      <c r="I60" s="98">
        <v>10.9</v>
      </c>
      <c r="J60" s="97">
        <v>630</v>
      </c>
      <c r="K60" s="98">
        <v>0.3</v>
      </c>
      <c r="L60" s="97">
        <v>21020</v>
      </c>
      <c r="M60" s="98">
        <v>8.8000000000000007</v>
      </c>
      <c r="N60" s="97">
        <v>4440</v>
      </c>
      <c r="O60" s="98">
        <v>1.9</v>
      </c>
      <c r="P60" s="97" t="s">
        <v>131</v>
      </c>
      <c r="Q60" s="98" t="s">
        <v>131</v>
      </c>
      <c r="R60" s="97">
        <v>2370</v>
      </c>
      <c r="S60" s="98">
        <v>1</v>
      </c>
      <c r="T60" s="99">
        <v>239150</v>
      </c>
      <c r="AP60" s="100">
        <f t="shared" si="10"/>
        <v>121268.84760879967</v>
      </c>
      <c r="AQ60" s="100">
        <f t="shared" si="11"/>
        <v>20470.694971718505</v>
      </c>
      <c r="AR60" s="100">
        <f t="shared" si="12"/>
        <v>630</v>
      </c>
      <c r="AS60" s="100">
        <f t="shared" si="13"/>
        <v>10440.757904395296</v>
      </c>
      <c r="AT60" s="100">
        <f t="shared" si="14"/>
        <v>4385.528775306464</v>
      </c>
      <c r="AU60" s="100">
        <f t="shared" si="15"/>
        <v>18885.319080919999</v>
      </c>
      <c r="AW60" s="100">
        <f t="shared" si="3"/>
        <v>2900.2105289986935</v>
      </c>
      <c r="AX60" s="100">
        <f t="shared" si="4"/>
        <v>5686.3041588106962</v>
      </c>
      <c r="AY60" s="100">
        <f t="shared" si="5"/>
        <v>33685.791002444348</v>
      </c>
      <c r="AZ60" s="100">
        <f t="shared" si="6"/>
        <v>5245.9219669222211</v>
      </c>
      <c r="BA60" s="100">
        <f t="shared" si="7"/>
        <v>175</v>
      </c>
      <c r="BB60" s="100">
        <f t="shared" si="16"/>
        <v>47693.227657175958</v>
      </c>
      <c r="BD60" s="101">
        <f t="shared" si="8"/>
        <v>1990</v>
      </c>
      <c r="BE60" s="102">
        <f t="shared" si="9"/>
        <v>6.0809692936819419E-2</v>
      </c>
      <c r="BF60" s="102">
        <f t="shared" si="9"/>
        <v>0.11922665833573817</v>
      </c>
      <c r="BG60" s="102">
        <f t="shared" si="9"/>
        <v>0.7063013483713334</v>
      </c>
      <c r="BH60" s="102">
        <f t="shared" si="9"/>
        <v>0.10999301629636961</v>
      </c>
      <c r="BI60" s="102">
        <f t="shared" si="9"/>
        <v>3.6692840597394413E-3</v>
      </c>
    </row>
    <row r="61" spans="1:61" x14ac:dyDescent="0.25">
      <c r="A61" s="96">
        <v>1991</v>
      </c>
      <c r="B61" s="97">
        <v>143190</v>
      </c>
      <c r="C61" s="98">
        <v>56.3</v>
      </c>
      <c r="D61" s="97">
        <v>143190</v>
      </c>
      <c r="E61" s="98">
        <v>56.3</v>
      </c>
      <c r="F61" s="97">
        <v>49850</v>
      </c>
      <c r="G61" s="98">
        <v>19.600000000000001</v>
      </c>
      <c r="H61" s="97">
        <v>29670</v>
      </c>
      <c r="I61" s="98">
        <v>11.7</v>
      </c>
      <c r="J61" s="97">
        <v>750</v>
      </c>
      <c r="K61" s="98">
        <v>0.3</v>
      </c>
      <c r="L61" s="97">
        <v>22910</v>
      </c>
      <c r="M61" s="98">
        <v>9</v>
      </c>
      <c r="N61" s="97">
        <v>5150</v>
      </c>
      <c r="O61" s="98">
        <v>2</v>
      </c>
      <c r="P61" s="97" t="s">
        <v>131</v>
      </c>
      <c r="Q61" s="98" t="s">
        <v>131</v>
      </c>
      <c r="R61" s="97">
        <v>2750</v>
      </c>
      <c r="S61" s="98">
        <v>1.1000000000000001</v>
      </c>
      <c r="T61" s="99">
        <v>254270</v>
      </c>
      <c r="AP61" s="100">
        <f t="shared" si="10"/>
        <v>126618.68374729491</v>
      </c>
      <c r="AQ61" s="100">
        <f t="shared" si="11"/>
        <v>23378.195527747808</v>
      </c>
      <c r="AR61" s="100">
        <f t="shared" si="12"/>
        <v>750</v>
      </c>
      <c r="AS61" s="100">
        <f t="shared" si="13"/>
        <v>10941.17682434529</v>
      </c>
      <c r="AT61" s="100">
        <f t="shared" si="14"/>
        <v>5086.8182866730376</v>
      </c>
      <c r="AU61" s="100">
        <f t="shared" si="15"/>
        <v>20583.380596759143</v>
      </c>
      <c r="AW61" s="100">
        <f t="shared" si="3"/>
        <v>3039.2157845403581</v>
      </c>
      <c r="AX61" s="100">
        <f t="shared" si="4"/>
        <v>6493.9432021521698</v>
      </c>
      <c r="AY61" s="100">
        <f t="shared" si="5"/>
        <v>35171.85659647081</v>
      </c>
      <c r="AZ61" s="100">
        <f t="shared" si="6"/>
        <v>5717.6057213219838</v>
      </c>
      <c r="BA61" s="100">
        <f t="shared" si="7"/>
        <v>208.33333333333334</v>
      </c>
      <c r="BB61" s="100">
        <f t="shared" si="16"/>
        <v>50630.954637818657</v>
      </c>
      <c r="BD61" s="101">
        <f t="shared" si="8"/>
        <v>1991</v>
      </c>
      <c r="BE61" s="102">
        <f t="shared" si="9"/>
        <v>6.0026831535785898E-2</v>
      </c>
      <c r="BF61" s="102">
        <f t="shared" si="9"/>
        <v>0.12826033497898015</v>
      </c>
      <c r="BG61" s="102">
        <f t="shared" si="9"/>
        <v>0.6946710139689779</v>
      </c>
      <c r="BH61" s="102">
        <f t="shared" si="9"/>
        <v>0.11292707716498858</v>
      </c>
      <c r="BI61" s="102">
        <f t="shared" si="9"/>
        <v>4.1147423512674459E-3</v>
      </c>
    </row>
    <row r="62" spans="1:61" x14ac:dyDescent="0.25">
      <c r="A62" s="96">
        <v>1992</v>
      </c>
      <c r="B62" s="97">
        <v>142420</v>
      </c>
      <c r="C62" s="98">
        <v>55.9</v>
      </c>
      <c r="D62" s="97">
        <v>142420</v>
      </c>
      <c r="E62" s="98">
        <v>55.9</v>
      </c>
      <c r="F62" s="97">
        <v>51000</v>
      </c>
      <c r="G62" s="98">
        <v>20</v>
      </c>
      <c r="H62" s="97">
        <v>31060</v>
      </c>
      <c r="I62" s="98">
        <v>12.2</v>
      </c>
      <c r="J62" s="97">
        <v>620</v>
      </c>
      <c r="K62" s="98">
        <v>0.2</v>
      </c>
      <c r="L62" s="97">
        <v>21750</v>
      </c>
      <c r="M62" s="98">
        <v>8.5</v>
      </c>
      <c r="N62" s="97">
        <v>5100</v>
      </c>
      <c r="O62" s="98">
        <v>2</v>
      </c>
      <c r="P62" s="97" t="s">
        <v>131</v>
      </c>
      <c r="Q62" s="98" t="s">
        <v>131</v>
      </c>
      <c r="R62" s="97">
        <v>2740</v>
      </c>
      <c r="S62" s="98">
        <v>1.1000000000000001</v>
      </c>
      <c r="T62" s="99">
        <v>254690</v>
      </c>
      <c r="AP62" s="100">
        <f t="shared" si="10"/>
        <v>125937.79551148643</v>
      </c>
      <c r="AQ62" s="100">
        <f t="shared" si="11"/>
        <v>24473.432864571852</v>
      </c>
      <c r="AR62" s="100">
        <f t="shared" si="12"/>
        <v>620</v>
      </c>
      <c r="AS62" s="100">
        <f t="shared" si="13"/>
        <v>11193.58110414463</v>
      </c>
      <c r="AT62" s="100">
        <f t="shared" si="14"/>
        <v>5037.4317013655327</v>
      </c>
      <c r="AU62" s="100">
        <f t="shared" si="15"/>
        <v>19541.184110847287</v>
      </c>
      <c r="AW62" s="100">
        <f t="shared" si="3"/>
        <v>3109.3280844846195</v>
      </c>
      <c r="AX62" s="100">
        <f t="shared" si="4"/>
        <v>6798.1757957144046</v>
      </c>
      <c r="AY62" s="100">
        <f t="shared" si="5"/>
        <v>34982.720975412893</v>
      </c>
      <c r="AZ62" s="100">
        <f t="shared" si="6"/>
        <v>5428.1066974575797</v>
      </c>
      <c r="BA62" s="100">
        <f t="shared" si="7"/>
        <v>172.22222222222223</v>
      </c>
      <c r="BB62" s="100">
        <f t="shared" si="16"/>
        <v>50490.553775291715</v>
      </c>
      <c r="BD62" s="101">
        <f t="shared" si="8"/>
        <v>1992</v>
      </c>
      <c r="BE62" s="102">
        <f t="shared" si="9"/>
        <v>6.1582372384400633E-2</v>
      </c>
      <c r="BF62" s="102">
        <f t="shared" si="9"/>
        <v>0.13464252790669906</v>
      </c>
      <c r="BG62" s="102">
        <f t="shared" si="9"/>
        <v>0.69285674962297983</v>
      </c>
      <c r="BH62" s="102">
        <f t="shared" si="9"/>
        <v>0.1075073710146927</v>
      </c>
      <c r="BI62" s="102">
        <f t="shared" si="9"/>
        <v>3.4109790712278081E-3</v>
      </c>
    </row>
    <row r="63" spans="1:61" x14ac:dyDescent="0.25">
      <c r="A63" s="96">
        <v>1993</v>
      </c>
      <c r="B63" s="97">
        <v>133280</v>
      </c>
      <c r="C63" s="98">
        <v>54.3</v>
      </c>
      <c r="D63" s="97">
        <v>133280</v>
      </c>
      <c r="E63" s="98">
        <v>54.3</v>
      </c>
      <c r="F63" s="97">
        <v>51020</v>
      </c>
      <c r="G63" s="98">
        <v>20.8</v>
      </c>
      <c r="H63" s="97">
        <v>31430</v>
      </c>
      <c r="I63" s="98">
        <v>12.8</v>
      </c>
      <c r="J63" s="97">
        <v>530</v>
      </c>
      <c r="K63" s="98">
        <v>0.2</v>
      </c>
      <c r="L63" s="97">
        <v>21440</v>
      </c>
      <c r="M63" s="98">
        <v>8.6999999999999993</v>
      </c>
      <c r="N63" s="97">
        <v>4680</v>
      </c>
      <c r="O63" s="98">
        <v>1.9</v>
      </c>
      <c r="P63" s="97" t="s">
        <v>131</v>
      </c>
      <c r="Q63" s="98" t="s">
        <v>131</v>
      </c>
      <c r="R63" s="97">
        <v>2860</v>
      </c>
      <c r="S63" s="98">
        <v>1.2</v>
      </c>
      <c r="T63" s="99">
        <v>245240</v>
      </c>
      <c r="AP63" s="100">
        <f t="shared" si="10"/>
        <v>117855.56372539609</v>
      </c>
      <c r="AQ63" s="100">
        <f t="shared" si="11"/>
        <v>24764.970860704874</v>
      </c>
      <c r="AR63" s="100">
        <f t="shared" si="12"/>
        <v>530</v>
      </c>
      <c r="AS63" s="100">
        <f t="shared" si="13"/>
        <v>11197.970743793314</v>
      </c>
      <c r="AT63" s="100">
        <f t="shared" si="14"/>
        <v>4622.584384782489</v>
      </c>
      <c r="AU63" s="100">
        <f t="shared" si="15"/>
        <v>19262.666084439807</v>
      </c>
      <c r="AW63" s="100">
        <f t="shared" si="3"/>
        <v>3110.5474288314763</v>
      </c>
      <c r="AX63" s="100">
        <f t="shared" si="4"/>
        <v>6879.1585724180204</v>
      </c>
      <c r="AY63" s="100">
        <f t="shared" si="5"/>
        <v>32737.6565903878</v>
      </c>
      <c r="AZ63" s="100">
        <f t="shared" si="6"/>
        <v>5350.7405790110579</v>
      </c>
      <c r="BA63" s="100">
        <f t="shared" si="7"/>
        <v>147.22222222222223</v>
      </c>
      <c r="BB63" s="100">
        <f t="shared" si="16"/>
        <v>48225.325392870574</v>
      </c>
      <c r="BD63" s="101">
        <f t="shared" si="8"/>
        <v>1993</v>
      </c>
      <c r="BE63" s="102">
        <f t="shared" si="9"/>
        <v>6.4500289080295689E-2</v>
      </c>
      <c r="BF63" s="102">
        <f t="shared" si="9"/>
        <v>0.14264618260999865</v>
      </c>
      <c r="BG63" s="102">
        <f t="shared" si="9"/>
        <v>0.67884781126282656</v>
      </c>
      <c r="BH63" s="102">
        <f t="shared" si="9"/>
        <v>0.11095291810725839</v>
      </c>
      <c r="BI63" s="102">
        <f t="shared" si="9"/>
        <v>3.0527989396207772E-3</v>
      </c>
    </row>
    <row r="64" spans="1:61" x14ac:dyDescent="0.25">
      <c r="A64" s="96">
        <v>1994</v>
      </c>
      <c r="B64" s="97">
        <v>125680</v>
      </c>
      <c r="C64" s="98">
        <v>53.7</v>
      </c>
      <c r="D64" s="97">
        <v>125680</v>
      </c>
      <c r="E64" s="98">
        <v>53.7</v>
      </c>
      <c r="F64" s="97">
        <v>51090</v>
      </c>
      <c r="G64" s="98">
        <v>21.8</v>
      </c>
      <c r="H64" s="97">
        <v>29830</v>
      </c>
      <c r="I64" s="98">
        <v>12.8</v>
      </c>
      <c r="J64" s="97">
        <v>480</v>
      </c>
      <c r="K64" s="98">
        <v>0.2</v>
      </c>
      <c r="L64" s="97">
        <v>19490</v>
      </c>
      <c r="M64" s="98">
        <v>8.3000000000000007</v>
      </c>
      <c r="N64" s="97">
        <v>4510</v>
      </c>
      <c r="O64" s="98">
        <v>1.9</v>
      </c>
      <c r="P64" s="97" t="s">
        <v>131</v>
      </c>
      <c r="Q64" s="98" t="s">
        <v>131</v>
      </c>
      <c r="R64" s="97">
        <v>2820</v>
      </c>
      <c r="S64" s="98">
        <v>1.2</v>
      </c>
      <c r="T64" s="99">
        <v>233900</v>
      </c>
      <c r="AP64" s="100">
        <f t="shared" si="10"/>
        <v>111135.10841092272</v>
      </c>
      <c r="AQ64" s="100">
        <f t="shared" si="11"/>
        <v>23504.266012562086</v>
      </c>
      <c r="AR64" s="100">
        <f t="shared" si="12"/>
        <v>480</v>
      </c>
      <c r="AS64" s="100">
        <f t="shared" si="13"/>
        <v>11213.334482563709</v>
      </c>
      <c r="AT64" s="100">
        <f t="shared" si="14"/>
        <v>4454.6699947369707</v>
      </c>
      <c r="AU64" s="100">
        <f t="shared" si="15"/>
        <v>17510.697853812122</v>
      </c>
      <c r="AW64" s="100">
        <f t="shared" si="3"/>
        <v>3114.8151340454742</v>
      </c>
      <c r="AX64" s="100">
        <f t="shared" si="4"/>
        <v>6528.9627812672452</v>
      </c>
      <c r="AY64" s="100">
        <f t="shared" si="5"/>
        <v>30870.863447478539</v>
      </c>
      <c r="AZ64" s="100">
        <f t="shared" si="6"/>
        <v>4864.0827371700343</v>
      </c>
      <c r="BA64" s="100">
        <f t="shared" si="7"/>
        <v>133.33333333333334</v>
      </c>
      <c r="BB64" s="100">
        <f t="shared" si="16"/>
        <v>45512.057433294627</v>
      </c>
      <c r="BD64" s="101">
        <f t="shared" si="8"/>
        <v>1994</v>
      </c>
      <c r="BE64" s="102">
        <f t="shared" si="9"/>
        <v>6.843933914898806E-2</v>
      </c>
      <c r="BF64" s="102">
        <f t="shared" si="9"/>
        <v>0.14345567195762374</v>
      </c>
      <c r="BG64" s="102">
        <f t="shared" si="9"/>
        <v>0.67830076662046856</v>
      </c>
      <c r="BH64" s="102">
        <f t="shared" si="9"/>
        <v>0.10687459568926638</v>
      </c>
      <c r="BI64" s="102">
        <f t="shared" si="9"/>
        <v>2.929626583653248E-3</v>
      </c>
    </row>
    <row r="65" spans="1:61" x14ac:dyDescent="0.25">
      <c r="A65" s="96">
        <v>1995</v>
      </c>
      <c r="B65" s="97">
        <v>133760</v>
      </c>
      <c r="C65" s="98">
        <v>53.5</v>
      </c>
      <c r="D65" s="97">
        <v>133760</v>
      </c>
      <c r="E65" s="98">
        <v>53.5</v>
      </c>
      <c r="F65" s="97">
        <v>52850</v>
      </c>
      <c r="G65" s="98">
        <v>21.2</v>
      </c>
      <c r="H65" s="97">
        <v>34230</v>
      </c>
      <c r="I65" s="98">
        <v>13.7</v>
      </c>
      <c r="J65" s="97">
        <v>460</v>
      </c>
      <c r="K65" s="98">
        <v>0.2</v>
      </c>
      <c r="L65" s="97">
        <v>20500</v>
      </c>
      <c r="M65" s="98">
        <v>8.1999999999999993</v>
      </c>
      <c r="N65" s="97">
        <v>4850</v>
      </c>
      <c r="O65" s="98">
        <v>1.9</v>
      </c>
      <c r="P65" s="97" t="s">
        <v>131</v>
      </c>
      <c r="Q65" s="98" t="s">
        <v>131</v>
      </c>
      <c r="R65" s="97">
        <v>3160</v>
      </c>
      <c r="S65" s="98">
        <v>1.3</v>
      </c>
      <c r="T65" s="99">
        <v>249810</v>
      </c>
      <c r="AP65" s="100">
        <f t="shared" si="10"/>
        <v>118280.01353473125</v>
      </c>
      <c r="AQ65" s="100">
        <f t="shared" si="11"/>
        <v>26971.204344954749</v>
      </c>
      <c r="AR65" s="100">
        <f t="shared" si="12"/>
        <v>460</v>
      </c>
      <c r="AS65" s="100">
        <f t="shared" si="13"/>
        <v>11599.622771647915</v>
      </c>
      <c r="AT65" s="100">
        <f t="shared" si="14"/>
        <v>4790.4987748280064</v>
      </c>
      <c r="AU65" s="100">
        <f t="shared" si="15"/>
        <v>18418.127552752616</v>
      </c>
      <c r="AW65" s="100">
        <f t="shared" si="3"/>
        <v>3222.1174365688653</v>
      </c>
      <c r="AX65" s="100">
        <f t="shared" si="4"/>
        <v>7492.0012069318745</v>
      </c>
      <c r="AY65" s="100">
        <f t="shared" si="5"/>
        <v>32855.559315203122</v>
      </c>
      <c r="AZ65" s="100">
        <f t="shared" si="6"/>
        <v>5116.1465424312819</v>
      </c>
      <c r="BA65" s="100">
        <f t="shared" si="7"/>
        <v>127.77777777777777</v>
      </c>
      <c r="BB65" s="100">
        <f t="shared" si="16"/>
        <v>48813.602278912927</v>
      </c>
      <c r="BD65" s="101">
        <f t="shared" si="8"/>
        <v>1995</v>
      </c>
      <c r="BE65" s="102">
        <f t="shared" si="9"/>
        <v>6.6008597729751928E-2</v>
      </c>
      <c r="BF65" s="102">
        <f t="shared" si="9"/>
        <v>0.15348183410279387</v>
      </c>
      <c r="BG65" s="102">
        <f t="shared" si="9"/>
        <v>0.6730820464236964</v>
      </c>
      <c r="BH65" s="102">
        <f t="shared" si="9"/>
        <v>0.10480985429426942</v>
      </c>
      <c r="BI65" s="102">
        <f t="shared" si="9"/>
        <v>2.6176674494882896E-3</v>
      </c>
    </row>
    <row r="66" spans="1:61" x14ac:dyDescent="0.25">
      <c r="A66" s="96">
        <v>1996</v>
      </c>
      <c r="B66" s="97">
        <v>135840</v>
      </c>
      <c r="C66" s="98">
        <v>52.2</v>
      </c>
      <c r="D66" s="97">
        <v>135840</v>
      </c>
      <c r="E66" s="98">
        <v>52.2</v>
      </c>
      <c r="F66" s="97">
        <v>54980</v>
      </c>
      <c r="G66" s="98">
        <v>21.1</v>
      </c>
      <c r="H66" s="97">
        <v>38310</v>
      </c>
      <c r="I66" s="98">
        <v>14.7</v>
      </c>
      <c r="J66" s="97">
        <v>260</v>
      </c>
      <c r="K66" s="98">
        <v>0.1</v>
      </c>
      <c r="L66" s="97">
        <v>22090</v>
      </c>
      <c r="M66" s="98">
        <v>8.5</v>
      </c>
      <c r="N66" s="97">
        <v>5160</v>
      </c>
      <c r="O66" s="98">
        <v>2</v>
      </c>
      <c r="P66" s="97" t="s">
        <v>131</v>
      </c>
      <c r="Q66" s="98" t="s">
        <v>131</v>
      </c>
      <c r="R66" s="97">
        <v>3530</v>
      </c>
      <c r="S66" s="98">
        <v>1.4</v>
      </c>
      <c r="T66" s="99">
        <v>260170</v>
      </c>
      <c r="AP66" s="100">
        <f t="shared" si="10"/>
        <v>120119.29604185028</v>
      </c>
      <c r="AQ66" s="100">
        <f t="shared" si="11"/>
        <v>30186.001707718857</v>
      </c>
      <c r="AR66" s="100">
        <f t="shared" si="12"/>
        <v>260</v>
      </c>
      <c r="AS66" s="100">
        <f t="shared" si="13"/>
        <v>12067.119394232779</v>
      </c>
      <c r="AT66" s="100">
        <f t="shared" si="14"/>
        <v>5096.695603734539</v>
      </c>
      <c r="AU66" s="100">
        <f t="shared" si="15"/>
        <v>19846.655494649036</v>
      </c>
      <c r="AW66" s="100">
        <f t="shared" si="3"/>
        <v>3351.9776095091052</v>
      </c>
      <c r="AX66" s="100">
        <f t="shared" si="4"/>
        <v>8385.0004743663485</v>
      </c>
      <c r="AY66" s="100">
        <f t="shared" si="5"/>
        <v>33366.471122736184</v>
      </c>
      <c r="AZ66" s="100">
        <f t="shared" si="6"/>
        <v>5512.9598596247315</v>
      </c>
      <c r="BA66" s="100">
        <f t="shared" si="7"/>
        <v>72.222222222222214</v>
      </c>
      <c r="BB66" s="100">
        <f t="shared" si="16"/>
        <v>50688.631288458586</v>
      </c>
      <c r="BD66" s="101">
        <f t="shared" si="8"/>
        <v>1996</v>
      </c>
      <c r="BE66" s="102">
        <f t="shared" si="9"/>
        <v>6.6128785179337138E-2</v>
      </c>
      <c r="BF66" s="102">
        <f t="shared" si="9"/>
        <v>0.16542171807025197</v>
      </c>
      <c r="BG66" s="102">
        <f t="shared" si="9"/>
        <v>0.65826340689403218</v>
      </c>
      <c r="BH66" s="102">
        <f t="shared" si="9"/>
        <v>0.10876126893724176</v>
      </c>
      <c r="BI66" s="102">
        <f t="shared" si="9"/>
        <v>1.424820919137082E-3</v>
      </c>
    </row>
    <row r="67" spans="1:61" x14ac:dyDescent="0.25">
      <c r="A67" s="96">
        <v>1997</v>
      </c>
      <c r="B67" s="97">
        <v>127800</v>
      </c>
      <c r="C67" s="98">
        <v>52.3</v>
      </c>
      <c r="D67" s="97">
        <v>127800</v>
      </c>
      <c r="E67" s="98">
        <v>52.3</v>
      </c>
      <c r="F67" s="97">
        <v>53490</v>
      </c>
      <c r="G67" s="98">
        <v>21.9</v>
      </c>
      <c r="H67" s="97">
        <v>34750</v>
      </c>
      <c r="I67" s="98">
        <v>14.2</v>
      </c>
      <c r="J67" s="97">
        <v>220</v>
      </c>
      <c r="K67" s="98">
        <v>0.1</v>
      </c>
      <c r="L67" s="97">
        <v>19370</v>
      </c>
      <c r="M67" s="98">
        <v>7.9</v>
      </c>
      <c r="N67" s="97">
        <v>5490</v>
      </c>
      <c r="O67" s="98">
        <v>2.2000000000000002</v>
      </c>
      <c r="P67" s="97" t="s">
        <v>131</v>
      </c>
      <c r="Q67" s="98" t="s">
        <v>131</v>
      </c>
      <c r="R67" s="97">
        <v>3420</v>
      </c>
      <c r="S67" s="98">
        <v>1.4</v>
      </c>
      <c r="T67" s="99">
        <v>244540</v>
      </c>
      <c r="AP67" s="100">
        <f t="shared" si="10"/>
        <v>113009.76173548635</v>
      </c>
      <c r="AQ67" s="100">
        <f t="shared" si="11"/>
        <v>27380.933420601155</v>
      </c>
      <c r="AR67" s="100">
        <f t="shared" si="12"/>
        <v>220</v>
      </c>
      <c r="AS67" s="100">
        <f t="shared" si="13"/>
        <v>11740.091240405809</v>
      </c>
      <c r="AT67" s="100">
        <f t="shared" si="14"/>
        <v>5422.6470667640733</v>
      </c>
      <c r="AU67" s="100">
        <f t="shared" si="15"/>
        <v>17402.884424235031</v>
      </c>
      <c r="AW67" s="100">
        <f t="shared" si="3"/>
        <v>3261.1364556682806</v>
      </c>
      <c r="AX67" s="100">
        <f t="shared" si="4"/>
        <v>7605.8148390558772</v>
      </c>
      <c r="AY67" s="100">
        <f t="shared" si="5"/>
        <v>31391.600482079542</v>
      </c>
      <c r="AZ67" s="100">
        <f t="shared" si="6"/>
        <v>4834.1345622875087</v>
      </c>
      <c r="BA67" s="100">
        <f t="shared" si="7"/>
        <v>61.111111111111107</v>
      </c>
      <c r="BB67" s="100">
        <f t="shared" si="16"/>
        <v>47153.797450202321</v>
      </c>
      <c r="BD67" s="101">
        <f t="shared" si="8"/>
        <v>1997</v>
      </c>
      <c r="BE67" s="102">
        <f t="shared" si="9"/>
        <v>6.9159572123799085E-2</v>
      </c>
      <c r="BF67" s="102">
        <f t="shared" si="9"/>
        <v>0.16129803431183129</v>
      </c>
      <c r="BG67" s="102">
        <f t="shared" si="9"/>
        <v>0.66572794089874199</v>
      </c>
      <c r="BH67" s="102">
        <f t="shared" si="9"/>
        <v>0.10251845712729055</v>
      </c>
      <c r="BI67" s="102">
        <f t="shared" si="9"/>
        <v>1.2959955383370486E-3</v>
      </c>
    </row>
    <row r="68" spans="1:61" x14ac:dyDescent="0.25">
      <c r="A68" s="96">
        <v>1998</v>
      </c>
      <c r="B68" s="97">
        <v>132040</v>
      </c>
      <c r="C68" s="98">
        <v>52.4</v>
      </c>
      <c r="D68" s="97">
        <v>132040</v>
      </c>
      <c r="E68" s="98">
        <v>52.4</v>
      </c>
      <c r="F68" s="97">
        <v>54440</v>
      </c>
      <c r="G68" s="98">
        <v>21.6</v>
      </c>
      <c r="H68" s="97">
        <v>36260</v>
      </c>
      <c r="I68" s="98">
        <v>14.4</v>
      </c>
      <c r="J68" s="97">
        <v>140</v>
      </c>
      <c r="K68" s="98">
        <v>0.1</v>
      </c>
      <c r="L68" s="97">
        <v>19780</v>
      </c>
      <c r="M68" s="98">
        <v>7.9</v>
      </c>
      <c r="N68" s="97">
        <v>5600</v>
      </c>
      <c r="O68" s="98">
        <v>2.2000000000000002</v>
      </c>
      <c r="P68" s="97" t="s">
        <v>131</v>
      </c>
      <c r="Q68" s="98" t="s">
        <v>131</v>
      </c>
      <c r="R68" s="97">
        <v>3700</v>
      </c>
      <c r="S68" s="98">
        <v>1.5</v>
      </c>
      <c r="T68" s="99">
        <v>251960</v>
      </c>
      <c r="AP68" s="100">
        <f t="shared" si="10"/>
        <v>116759.06838461359</v>
      </c>
      <c r="AQ68" s="100">
        <f t="shared" si="11"/>
        <v>28570.723621035911</v>
      </c>
      <c r="AR68" s="100">
        <f t="shared" si="12"/>
        <v>140</v>
      </c>
      <c r="AS68" s="100">
        <f t="shared" si="13"/>
        <v>11948.599123718308</v>
      </c>
      <c r="AT68" s="100">
        <f t="shared" si="14"/>
        <v>5531.2975544405845</v>
      </c>
      <c r="AU68" s="100">
        <f t="shared" si="15"/>
        <v>17771.246975290083</v>
      </c>
      <c r="AW68" s="100">
        <f t="shared" si="3"/>
        <v>3319.0553121439743</v>
      </c>
      <c r="AX68" s="100">
        <f t="shared" si="4"/>
        <v>7936.3121169544202</v>
      </c>
      <c r="AY68" s="100">
        <f t="shared" si="5"/>
        <v>32433.074551281556</v>
      </c>
      <c r="AZ68" s="100">
        <f t="shared" si="6"/>
        <v>4936.4574931361349</v>
      </c>
      <c r="BA68" s="100">
        <f t="shared" si="7"/>
        <v>38.888888888888893</v>
      </c>
      <c r="BB68" s="100">
        <f t="shared" si="16"/>
        <v>48663.788362404979</v>
      </c>
      <c r="BD68" s="101">
        <f t="shared" si="8"/>
        <v>1998</v>
      </c>
      <c r="BE68" s="102">
        <f t="shared" si="9"/>
        <v>6.8203800481511576E-2</v>
      </c>
      <c r="BF68" s="102">
        <f t="shared" si="9"/>
        <v>0.1630845518612683</v>
      </c>
      <c r="BG68" s="102">
        <f t="shared" si="9"/>
        <v>0.66647245606422212</v>
      </c>
      <c r="BH68" s="102">
        <f t="shared" si="9"/>
        <v>0.1014400575716332</v>
      </c>
      <c r="BI68" s="102">
        <f t="shared" si="9"/>
        <v>7.9913402136469003E-4</v>
      </c>
    </row>
    <row r="69" spans="1:61" x14ac:dyDescent="0.25">
      <c r="A69" s="96">
        <v>1999</v>
      </c>
      <c r="B69" s="97">
        <v>127330</v>
      </c>
      <c r="C69" s="98">
        <v>50.9</v>
      </c>
      <c r="D69" s="97">
        <v>127330</v>
      </c>
      <c r="E69" s="98">
        <v>50.9</v>
      </c>
      <c r="F69" s="97">
        <v>56010</v>
      </c>
      <c r="G69" s="98">
        <v>22.4</v>
      </c>
      <c r="H69" s="97">
        <v>38260</v>
      </c>
      <c r="I69" s="98">
        <v>15.3</v>
      </c>
      <c r="J69" s="97">
        <v>140</v>
      </c>
      <c r="K69" s="98">
        <v>0.1</v>
      </c>
      <c r="L69" s="97">
        <v>19480</v>
      </c>
      <c r="M69" s="98">
        <v>7.8</v>
      </c>
      <c r="N69" s="97">
        <v>5080</v>
      </c>
      <c r="O69" s="98">
        <v>2</v>
      </c>
      <c r="P69" s="97" t="s">
        <v>131</v>
      </c>
      <c r="Q69" s="98" t="s">
        <v>131</v>
      </c>
      <c r="R69" s="97">
        <v>3860</v>
      </c>
      <c r="S69" s="98">
        <v>1.5</v>
      </c>
      <c r="T69" s="99">
        <v>250160</v>
      </c>
      <c r="AP69" s="100">
        <f t="shared" si="10"/>
        <v>112594.15463051233</v>
      </c>
      <c r="AQ69" s="100">
        <f t="shared" si="11"/>
        <v>30146.604681214394</v>
      </c>
      <c r="AR69" s="100">
        <f t="shared" si="12"/>
        <v>140</v>
      </c>
      <c r="AS69" s="100">
        <f t="shared" si="13"/>
        <v>12293.185836140015</v>
      </c>
      <c r="AT69" s="100">
        <f t="shared" si="14"/>
        <v>5017.67706724253</v>
      </c>
      <c r="AU69" s="100">
        <f t="shared" si="15"/>
        <v>17501.713401347362</v>
      </c>
      <c r="AW69" s="100">
        <f t="shared" si="3"/>
        <v>3414.7738433722266</v>
      </c>
      <c r="AX69" s="100">
        <f t="shared" si="4"/>
        <v>8374.0568558928862</v>
      </c>
      <c r="AY69" s="100">
        <f t="shared" si="5"/>
        <v>31276.154064031205</v>
      </c>
      <c r="AZ69" s="100">
        <f t="shared" si="6"/>
        <v>4861.5870559298237</v>
      </c>
      <c r="BA69" s="100">
        <f t="shared" si="7"/>
        <v>38.888888888888893</v>
      </c>
      <c r="BB69" s="100">
        <f t="shared" si="16"/>
        <v>47965.460708115032</v>
      </c>
      <c r="BD69" s="101">
        <f t="shared" si="8"/>
        <v>1999</v>
      </c>
      <c r="BE69" s="102">
        <f t="shared" si="9"/>
        <v>7.1192349514835343E-2</v>
      </c>
      <c r="BF69" s="102">
        <f t="shared" si="9"/>
        <v>0.17458514381528961</v>
      </c>
      <c r="BG69" s="102">
        <f t="shared" si="9"/>
        <v>0.6520557418254872</v>
      </c>
      <c r="BH69" s="102">
        <f t="shared" si="9"/>
        <v>0.10135599625559974</v>
      </c>
      <c r="BI69" s="102">
        <f t="shared" si="9"/>
        <v>8.1076858878808764E-4</v>
      </c>
    </row>
    <row r="70" spans="1:61" x14ac:dyDescent="0.25">
      <c r="A70" s="96">
        <v>2000</v>
      </c>
      <c r="B70" s="97">
        <v>116480</v>
      </c>
      <c r="C70" s="98">
        <v>49.3</v>
      </c>
      <c r="D70" s="97">
        <v>116480</v>
      </c>
      <c r="E70" s="98">
        <v>49.3</v>
      </c>
      <c r="F70" s="97">
        <v>56620</v>
      </c>
      <c r="G70" s="98">
        <v>24</v>
      </c>
      <c r="H70" s="97">
        <v>36420</v>
      </c>
      <c r="I70" s="98">
        <v>15.4</v>
      </c>
      <c r="J70" s="97">
        <v>130</v>
      </c>
      <c r="K70" s="98">
        <v>0.1</v>
      </c>
      <c r="L70" s="97">
        <v>17930</v>
      </c>
      <c r="M70" s="98">
        <v>7.6</v>
      </c>
      <c r="N70" s="97">
        <v>4800</v>
      </c>
      <c r="O70" s="98">
        <v>2</v>
      </c>
      <c r="P70" s="97" t="s">
        <v>131</v>
      </c>
      <c r="Q70" s="98" t="s">
        <v>131</v>
      </c>
      <c r="R70" s="97">
        <v>3880</v>
      </c>
      <c r="S70" s="98">
        <v>1.6</v>
      </c>
      <c r="T70" s="99">
        <v>236260</v>
      </c>
      <c r="V70" s="82">
        <v>104.2</v>
      </c>
      <c r="W70" s="82">
        <v>27.6</v>
      </c>
      <c r="X70" s="82">
        <v>0.4</v>
      </c>
      <c r="Y70" s="82">
        <v>10.6</v>
      </c>
      <c r="Z70" s="82">
        <v>1.5</v>
      </c>
      <c r="AA70" s="82">
        <v>4.4000000000000004</v>
      </c>
      <c r="AB70" s="82">
        <v>16.100000000000001</v>
      </c>
      <c r="AC70" s="82">
        <v>0.1</v>
      </c>
      <c r="AD70" s="82">
        <v>2.7</v>
      </c>
      <c r="AF70" s="102">
        <f>V70/B70*1000</f>
        <v>0.89457417582417587</v>
      </c>
      <c r="AG70" s="102">
        <f>W70/H70*1000</f>
        <v>0.75782537067545308</v>
      </c>
      <c r="AH70" s="103">
        <f>X70/J70*1000</f>
        <v>3.0769230769230771</v>
      </c>
      <c r="AI70" s="102">
        <f>(Y70+Z70)/F70*1000</f>
        <v>0.21370540445072411</v>
      </c>
      <c r="AJ70" s="102"/>
      <c r="AK70" s="102">
        <f>AA70/N70*1000</f>
        <v>0.91666666666666674</v>
      </c>
      <c r="AL70" s="102">
        <f>AB70/L70*1000</f>
        <v>0.89793641940881219</v>
      </c>
      <c r="AM70" s="102"/>
      <c r="AN70" s="102"/>
      <c r="AP70" s="100">
        <f t="shared" si="10"/>
        <v>102999.82039866548</v>
      </c>
      <c r="AQ70" s="100">
        <f t="shared" si="11"/>
        <v>28696.794105850189</v>
      </c>
      <c r="AR70" s="100">
        <f t="shared" si="12"/>
        <v>130</v>
      </c>
      <c r="AS70" s="100">
        <f t="shared" si="13"/>
        <v>12427.069845424881</v>
      </c>
      <c r="AT70" s="100">
        <f t="shared" si="14"/>
        <v>4741.1121895205015</v>
      </c>
      <c r="AU70" s="100">
        <f t="shared" si="15"/>
        <v>16109.12326930997</v>
      </c>
      <c r="AW70" s="100">
        <f t="shared" si="3"/>
        <v>3451.9638459513558</v>
      </c>
      <c r="AX70" s="100">
        <f t="shared" si="4"/>
        <v>7971.3316960694974</v>
      </c>
      <c r="AY70" s="100">
        <f t="shared" si="5"/>
        <v>28611.06122185152</v>
      </c>
      <c r="AZ70" s="100">
        <f t="shared" si="6"/>
        <v>4474.7564636972138</v>
      </c>
      <c r="BA70" s="100">
        <f t="shared" si="7"/>
        <v>36.111111111111107</v>
      </c>
      <c r="BB70" s="100">
        <f t="shared" si="16"/>
        <v>44545.224338680702</v>
      </c>
      <c r="BD70" s="101">
        <f t="shared" si="8"/>
        <v>2000</v>
      </c>
      <c r="BE70" s="102">
        <f t="shared" si="9"/>
        <v>7.7493466408560752E-2</v>
      </c>
      <c r="BF70" s="102">
        <f t="shared" si="9"/>
        <v>0.17894918735761348</v>
      </c>
      <c r="BG70" s="102">
        <f t="shared" si="9"/>
        <v>0.64229244877788605</v>
      </c>
      <c r="BH70" s="102">
        <f t="shared" si="9"/>
        <v>0.10045423567014283</v>
      </c>
      <c r="BI70" s="102">
        <f t="shared" si="9"/>
        <v>8.1066178579673558E-4</v>
      </c>
    </row>
    <row r="71" spans="1:61" x14ac:dyDescent="0.25">
      <c r="A71" s="96">
        <v>2001</v>
      </c>
      <c r="B71" s="97">
        <v>122850</v>
      </c>
      <c r="C71" s="98">
        <v>49.7</v>
      </c>
      <c r="D71" s="97">
        <v>122850</v>
      </c>
      <c r="E71" s="98">
        <v>49.7</v>
      </c>
      <c r="F71" s="97">
        <v>57890</v>
      </c>
      <c r="G71" s="98">
        <v>23.4</v>
      </c>
      <c r="H71" s="97">
        <v>38080</v>
      </c>
      <c r="I71" s="98">
        <v>15.4</v>
      </c>
      <c r="J71" s="97">
        <v>130</v>
      </c>
      <c r="K71" s="98">
        <v>0.1</v>
      </c>
      <c r="L71" s="97">
        <v>18910</v>
      </c>
      <c r="M71" s="98">
        <v>7.6</v>
      </c>
      <c r="N71" s="97">
        <v>5150</v>
      </c>
      <c r="O71" s="98">
        <v>2.1</v>
      </c>
      <c r="P71" s="97" t="s">
        <v>131</v>
      </c>
      <c r="Q71" s="98" t="s">
        <v>131</v>
      </c>
      <c r="R71" s="97">
        <v>4210</v>
      </c>
      <c r="S71" s="98">
        <v>1.7</v>
      </c>
      <c r="T71" s="99">
        <v>247220</v>
      </c>
      <c r="AP71" s="100">
        <f t="shared" si="10"/>
        <v>108632.6230767175</v>
      </c>
      <c r="AQ71" s="100">
        <f t="shared" si="11"/>
        <v>30004.775385798333</v>
      </c>
      <c r="AR71" s="100">
        <f t="shared" si="12"/>
        <v>130</v>
      </c>
      <c r="AS71" s="100">
        <f t="shared" si="13"/>
        <v>12705.811963116326</v>
      </c>
      <c r="AT71" s="100">
        <f t="shared" si="14"/>
        <v>5086.8182866730376</v>
      </c>
      <c r="AU71" s="100">
        <f t="shared" si="15"/>
        <v>16989.599610856192</v>
      </c>
      <c r="AW71" s="100">
        <f t="shared" si="3"/>
        <v>3529.3922119767576</v>
      </c>
      <c r="AX71" s="100">
        <f t="shared" si="4"/>
        <v>8334.6598293884272</v>
      </c>
      <c r="AY71" s="100">
        <f t="shared" si="5"/>
        <v>30175.728632421527</v>
      </c>
      <c r="AZ71" s="100">
        <f t="shared" si="6"/>
        <v>4719.3332252378304</v>
      </c>
      <c r="BA71" s="100">
        <f t="shared" si="7"/>
        <v>36.111111111111107</v>
      </c>
      <c r="BB71" s="100">
        <f t="shared" si="16"/>
        <v>46795.225010135655</v>
      </c>
      <c r="BD71" s="101">
        <f t="shared" si="8"/>
        <v>2001</v>
      </c>
      <c r="BE71" s="102">
        <f t="shared" si="9"/>
        <v>7.5422058793654809E-2</v>
      </c>
      <c r="BF71" s="102">
        <f t="shared" si="9"/>
        <v>0.17810919442278939</v>
      </c>
      <c r="BG71" s="102">
        <f t="shared" si="9"/>
        <v>0.64484631980903151</v>
      </c>
      <c r="BH71" s="102">
        <f t="shared" si="9"/>
        <v>0.10085074330160058</v>
      </c>
      <c r="BI71" s="102">
        <f t="shared" si="9"/>
        <v>7.7168367292367089E-4</v>
      </c>
    </row>
    <row r="72" spans="1:61" x14ac:dyDescent="0.25">
      <c r="A72" s="96">
        <v>2002</v>
      </c>
      <c r="B72" s="97">
        <v>117820</v>
      </c>
      <c r="C72" s="98">
        <v>48.7</v>
      </c>
      <c r="D72" s="97">
        <v>117820</v>
      </c>
      <c r="E72" s="98">
        <v>48.7</v>
      </c>
      <c r="F72" s="97">
        <v>58650</v>
      </c>
      <c r="G72" s="98">
        <v>24.3</v>
      </c>
      <c r="H72" s="97">
        <v>37780</v>
      </c>
      <c r="I72" s="98">
        <v>15.6</v>
      </c>
      <c r="J72" s="97">
        <v>130</v>
      </c>
      <c r="K72" s="98">
        <v>0.1</v>
      </c>
      <c r="L72" s="97">
        <v>17880</v>
      </c>
      <c r="M72" s="98">
        <v>7.4</v>
      </c>
      <c r="N72" s="97">
        <v>5210</v>
      </c>
      <c r="O72" s="98">
        <v>2.2000000000000002</v>
      </c>
      <c r="P72" s="97" t="s">
        <v>131</v>
      </c>
      <c r="Q72" s="98" t="s">
        <v>131</v>
      </c>
      <c r="R72" s="97">
        <v>4340</v>
      </c>
      <c r="S72" s="98">
        <v>1.8</v>
      </c>
      <c r="T72" s="99">
        <v>241810</v>
      </c>
      <c r="AP72" s="100">
        <f t="shared" si="10"/>
        <v>104184.74278305948</v>
      </c>
      <c r="AQ72" s="100">
        <f t="shared" si="11"/>
        <v>29768.393226771561</v>
      </c>
      <c r="AR72" s="100">
        <f t="shared" si="12"/>
        <v>130</v>
      </c>
      <c r="AS72" s="100">
        <f t="shared" si="13"/>
        <v>12872.618269766324</v>
      </c>
      <c r="AT72" s="100">
        <f t="shared" si="14"/>
        <v>5146.0821890420439</v>
      </c>
      <c r="AU72" s="100">
        <f t="shared" si="15"/>
        <v>16064.201006986183</v>
      </c>
      <c r="AW72" s="100">
        <f t="shared" si="3"/>
        <v>3575.727297157312</v>
      </c>
      <c r="AX72" s="100">
        <f t="shared" si="4"/>
        <v>8268.9981185476572</v>
      </c>
      <c r="AY72" s="100">
        <f t="shared" si="5"/>
        <v>28940.206328627635</v>
      </c>
      <c r="AZ72" s="100">
        <f t="shared" si="6"/>
        <v>4462.2780574961607</v>
      </c>
      <c r="BA72" s="100">
        <f t="shared" si="7"/>
        <v>36.111111111111107</v>
      </c>
      <c r="BB72" s="100">
        <f t="shared" si="16"/>
        <v>45283.320912939867</v>
      </c>
      <c r="BD72" s="101">
        <f t="shared" si="8"/>
        <v>2002</v>
      </c>
      <c r="BE72" s="102">
        <f t="shared" si="9"/>
        <v>7.8963451113311253E-2</v>
      </c>
      <c r="BF72" s="102">
        <f t="shared" si="9"/>
        <v>0.18260582377439466</v>
      </c>
      <c r="BG72" s="102">
        <f t="shared" si="9"/>
        <v>0.63909196024441461</v>
      </c>
      <c r="BH72" s="102">
        <f t="shared" si="9"/>
        <v>9.8541316483284888E-2</v>
      </c>
      <c r="BI72" s="102">
        <f t="shared" si="9"/>
        <v>7.9744838459478427E-4</v>
      </c>
    </row>
    <row r="73" spans="1:61" x14ac:dyDescent="0.25">
      <c r="A73" s="96">
        <v>2003</v>
      </c>
      <c r="B73" s="97">
        <v>124270</v>
      </c>
      <c r="C73" s="98">
        <v>49</v>
      </c>
      <c r="D73" s="97">
        <v>124270</v>
      </c>
      <c r="E73" s="98">
        <v>49</v>
      </c>
      <c r="F73" s="97">
        <v>60040</v>
      </c>
      <c r="G73" s="98">
        <v>23.7</v>
      </c>
      <c r="H73" s="97">
        <v>40320</v>
      </c>
      <c r="I73" s="98">
        <v>15.9</v>
      </c>
      <c r="J73" s="97">
        <v>130</v>
      </c>
      <c r="K73" s="98">
        <v>0.1</v>
      </c>
      <c r="L73" s="97">
        <v>18970</v>
      </c>
      <c r="M73" s="98">
        <v>7.5</v>
      </c>
      <c r="N73" s="97">
        <v>4980</v>
      </c>
      <c r="O73" s="98">
        <v>2</v>
      </c>
      <c r="P73" s="97" t="s">
        <v>131</v>
      </c>
      <c r="Q73" s="98" t="s">
        <v>131</v>
      </c>
      <c r="R73" s="97">
        <v>4740</v>
      </c>
      <c r="S73" s="98">
        <v>1.9</v>
      </c>
      <c r="T73" s="99">
        <v>253450</v>
      </c>
      <c r="AP73" s="100">
        <f t="shared" si="10"/>
        <v>109888.28709600068</v>
      </c>
      <c r="AQ73" s="100">
        <f t="shared" si="11"/>
        <v>31769.762173198233</v>
      </c>
      <c r="AR73" s="100">
        <f t="shared" si="12"/>
        <v>130</v>
      </c>
      <c r="AS73" s="100">
        <f t="shared" si="13"/>
        <v>13177.698225349875</v>
      </c>
      <c r="AT73" s="100">
        <f t="shared" si="14"/>
        <v>4918.9038966275202</v>
      </c>
      <c r="AU73" s="100">
        <f t="shared" si="15"/>
        <v>17043.506325644736</v>
      </c>
      <c r="AW73" s="100">
        <f t="shared" si="3"/>
        <v>3660.4717292638538</v>
      </c>
      <c r="AX73" s="100">
        <f t="shared" si="4"/>
        <v>8824.9339369995087</v>
      </c>
      <c r="AY73" s="100">
        <f t="shared" si="5"/>
        <v>30524.524193333524</v>
      </c>
      <c r="AZ73" s="100">
        <f t="shared" si="6"/>
        <v>4734.3073126790932</v>
      </c>
      <c r="BA73" s="100">
        <f t="shared" si="7"/>
        <v>36.111111111111107</v>
      </c>
      <c r="BB73" s="100">
        <f t="shared" si="16"/>
        <v>47780.348283387088</v>
      </c>
      <c r="BD73" s="101">
        <f t="shared" si="8"/>
        <v>2003</v>
      </c>
      <c r="BE73" s="102">
        <f t="shared" si="9"/>
        <v>7.6610402828239235E-2</v>
      </c>
      <c r="BF73" s="102">
        <f t="shared" si="9"/>
        <v>0.18469798262370307</v>
      </c>
      <c r="BG73" s="102">
        <f t="shared" si="9"/>
        <v>0.63885101909034636</v>
      </c>
      <c r="BH73" s="102">
        <f t="shared" si="9"/>
        <v>9.9084822165793646E-2</v>
      </c>
      <c r="BI73" s="102">
        <f t="shared" si="9"/>
        <v>7.5577329191772974E-4</v>
      </c>
    </row>
    <row r="74" spans="1:61" x14ac:dyDescent="0.25">
      <c r="A74" s="96">
        <v>2004</v>
      </c>
      <c r="B74" s="97">
        <v>123020</v>
      </c>
      <c r="C74" s="98">
        <v>48.2</v>
      </c>
      <c r="D74" s="97">
        <v>123020</v>
      </c>
      <c r="E74" s="98">
        <v>48.2</v>
      </c>
      <c r="F74" s="97">
        <v>61610</v>
      </c>
      <c r="G74" s="98">
        <v>24.1</v>
      </c>
      <c r="H74" s="97">
        <v>41660</v>
      </c>
      <c r="I74" s="98">
        <v>16.3</v>
      </c>
      <c r="J74" s="97">
        <v>400</v>
      </c>
      <c r="K74" s="98">
        <v>0.2</v>
      </c>
      <c r="L74" s="97">
        <v>18660</v>
      </c>
      <c r="M74" s="98">
        <v>7.3</v>
      </c>
      <c r="N74" s="97">
        <v>5150</v>
      </c>
      <c r="O74" s="98">
        <v>2</v>
      </c>
      <c r="P74" s="97" t="s">
        <v>131</v>
      </c>
      <c r="Q74" s="98" t="s">
        <v>131</v>
      </c>
      <c r="R74" s="97">
        <v>4980</v>
      </c>
      <c r="S74" s="98">
        <v>1.9</v>
      </c>
      <c r="T74" s="99">
        <v>255480</v>
      </c>
      <c r="AP74" s="100">
        <f t="shared" si="10"/>
        <v>108782.94905085705</v>
      </c>
      <c r="AQ74" s="100">
        <f t="shared" si="11"/>
        <v>32825.602483517818</v>
      </c>
      <c r="AR74" s="100">
        <f t="shared" si="12"/>
        <v>400</v>
      </c>
      <c r="AS74" s="100">
        <f t="shared" si="13"/>
        <v>13522.284937771581</v>
      </c>
      <c r="AT74" s="100">
        <f t="shared" si="14"/>
        <v>5086.8182866730376</v>
      </c>
      <c r="AU74" s="100">
        <f t="shared" si="15"/>
        <v>16764.988299237259</v>
      </c>
      <c r="AW74" s="100">
        <f t="shared" si="3"/>
        <v>3756.1902604921056</v>
      </c>
      <c r="AX74" s="100">
        <f t="shared" si="4"/>
        <v>9118.2229120882821</v>
      </c>
      <c r="AY74" s="100">
        <f t="shared" si="5"/>
        <v>30217.485847460288</v>
      </c>
      <c r="AZ74" s="100">
        <f t="shared" si="6"/>
        <v>4656.9411942325723</v>
      </c>
      <c r="BA74" s="100">
        <f t="shared" si="7"/>
        <v>111.1111111111111</v>
      </c>
      <c r="BB74" s="100">
        <f t="shared" si="16"/>
        <v>47859.951325384362</v>
      </c>
      <c r="BD74" s="101">
        <f t="shared" si="8"/>
        <v>2004</v>
      </c>
      <c r="BE74" s="102">
        <f t="shared" si="9"/>
        <v>7.8482951956114211E-2</v>
      </c>
      <c r="BF74" s="102">
        <f t="shared" si="9"/>
        <v>0.19051885051232978</v>
      </c>
      <c r="BG74" s="102">
        <f t="shared" si="9"/>
        <v>0.63137310027796212</v>
      </c>
      <c r="BH74" s="102">
        <f t="shared" si="9"/>
        <v>9.7303508784861326E-2</v>
      </c>
      <c r="BI74" s="102">
        <f t="shared" si="9"/>
        <v>2.3215884687325006E-3</v>
      </c>
    </row>
    <row r="75" spans="1:61" x14ac:dyDescent="0.25">
      <c r="A75" s="96">
        <v>2005</v>
      </c>
      <c r="B75" s="97">
        <v>124220</v>
      </c>
      <c r="C75" s="98">
        <v>47.6</v>
      </c>
      <c r="D75" s="97">
        <v>124220</v>
      </c>
      <c r="E75" s="98">
        <v>47.6</v>
      </c>
      <c r="F75" s="97">
        <v>63450</v>
      </c>
      <c r="G75" s="98">
        <v>24.3</v>
      </c>
      <c r="H75" s="97">
        <v>42790</v>
      </c>
      <c r="I75" s="98">
        <v>16.399999999999999</v>
      </c>
      <c r="J75" s="97">
        <v>400</v>
      </c>
      <c r="K75" s="98">
        <v>0.2</v>
      </c>
      <c r="L75" s="97">
        <v>19320</v>
      </c>
      <c r="M75" s="98">
        <v>7.4</v>
      </c>
      <c r="N75" s="97">
        <v>5410</v>
      </c>
      <c r="O75" s="98">
        <v>2.1</v>
      </c>
      <c r="P75" s="97" t="s">
        <v>131</v>
      </c>
      <c r="Q75" s="98" t="s">
        <v>131</v>
      </c>
      <c r="R75" s="97">
        <v>5500</v>
      </c>
      <c r="S75" s="98">
        <v>2.1</v>
      </c>
      <c r="T75" s="99">
        <v>261090</v>
      </c>
      <c r="AP75" s="100">
        <f t="shared" si="10"/>
        <v>109844.07357419495</v>
      </c>
      <c r="AQ75" s="100">
        <f t="shared" si="11"/>
        <v>33715.975282518659</v>
      </c>
      <c r="AR75" s="100">
        <f t="shared" si="12"/>
        <v>400</v>
      </c>
      <c r="AS75" s="100">
        <f t="shared" si="13"/>
        <v>13926.131785450525</v>
      </c>
      <c r="AT75" s="100">
        <f t="shared" si="14"/>
        <v>5343.6285302720653</v>
      </c>
      <c r="AU75" s="100">
        <f t="shared" si="15"/>
        <v>17357.962161911244</v>
      </c>
      <c r="AW75" s="100">
        <f t="shared" si="3"/>
        <v>3868.3699404029235</v>
      </c>
      <c r="AX75" s="100">
        <f t="shared" si="4"/>
        <v>9365.5486895885169</v>
      </c>
      <c r="AY75" s="100">
        <f t="shared" si="5"/>
        <v>30512.242659498595</v>
      </c>
      <c r="AZ75" s="100">
        <f t="shared" si="6"/>
        <v>4821.6561560864566</v>
      </c>
      <c r="BA75" s="100">
        <f t="shared" si="7"/>
        <v>111.1111111111111</v>
      </c>
      <c r="BB75" s="100">
        <f t="shared" si="16"/>
        <v>48678.928556687599</v>
      </c>
      <c r="BD75" s="101">
        <f t="shared" si="8"/>
        <v>2005</v>
      </c>
      <c r="BE75" s="102">
        <f t="shared" si="9"/>
        <v>7.9467031323381093E-2</v>
      </c>
      <c r="BF75" s="102">
        <f t="shared" si="9"/>
        <v>0.19239430626913132</v>
      </c>
      <c r="BG75" s="102">
        <f t="shared" si="9"/>
        <v>0.62680596233679364</v>
      </c>
      <c r="BH75" s="102">
        <f t="shared" si="9"/>
        <v>9.9050170146443142E-2</v>
      </c>
      <c r="BI75" s="102">
        <f t="shared" si="9"/>
        <v>2.2825299242508995E-3</v>
      </c>
    </row>
    <row r="76" spans="1:61" x14ac:dyDescent="0.25">
      <c r="A76" s="96">
        <v>2006</v>
      </c>
      <c r="B76" s="97">
        <v>119090</v>
      </c>
      <c r="C76" s="98">
        <v>46.7</v>
      </c>
      <c r="D76" s="97">
        <v>119090</v>
      </c>
      <c r="E76" s="98">
        <v>46.7</v>
      </c>
      <c r="F76" s="97">
        <v>63730</v>
      </c>
      <c r="G76" s="98">
        <v>25</v>
      </c>
      <c r="H76" s="97">
        <v>41080</v>
      </c>
      <c r="I76" s="98">
        <v>16.100000000000001</v>
      </c>
      <c r="J76" s="97">
        <v>400</v>
      </c>
      <c r="K76" s="98">
        <v>0.2</v>
      </c>
      <c r="L76" s="97">
        <v>19220</v>
      </c>
      <c r="M76" s="98">
        <v>7.5</v>
      </c>
      <c r="N76" s="97">
        <v>5500</v>
      </c>
      <c r="O76" s="98">
        <v>2.2000000000000002</v>
      </c>
      <c r="P76" s="97" t="s">
        <v>131</v>
      </c>
      <c r="Q76" s="98" t="s">
        <v>131</v>
      </c>
      <c r="R76" s="97">
        <v>5740</v>
      </c>
      <c r="S76" s="98">
        <v>2.2999999999999998</v>
      </c>
      <c r="T76" s="99">
        <v>254760</v>
      </c>
      <c r="AP76" s="100">
        <f t="shared" si="10"/>
        <v>105307.76623692542</v>
      </c>
      <c r="AQ76" s="100">
        <f t="shared" si="11"/>
        <v>32368.596976066059</v>
      </c>
      <c r="AR76" s="100">
        <f t="shared" si="12"/>
        <v>400</v>
      </c>
      <c r="AS76" s="100">
        <f t="shared" si="13"/>
        <v>13987.586740532104</v>
      </c>
      <c r="AT76" s="100">
        <f t="shared" si="14"/>
        <v>5432.5243838255747</v>
      </c>
      <c r="AU76" s="100">
        <f t="shared" si="15"/>
        <v>17268.117637263673</v>
      </c>
      <c r="AW76" s="100">
        <f t="shared" si="3"/>
        <v>3885.440761258918</v>
      </c>
      <c r="AX76" s="100">
        <f t="shared" si="4"/>
        <v>8991.2769377961285</v>
      </c>
      <c r="AY76" s="100">
        <f t="shared" si="5"/>
        <v>29252.157288034839</v>
      </c>
      <c r="AZ76" s="100">
        <f t="shared" si="6"/>
        <v>4796.6993436843532</v>
      </c>
      <c r="BA76" s="100">
        <f t="shared" si="7"/>
        <v>111.1111111111111</v>
      </c>
      <c r="BB76" s="100">
        <f t="shared" si="16"/>
        <v>47036.685441885355</v>
      </c>
      <c r="BD76" s="101">
        <f t="shared" si="8"/>
        <v>2006</v>
      </c>
      <c r="BE76" s="102">
        <f t="shared" si="9"/>
        <v>8.2604476160622498E-2</v>
      </c>
      <c r="BF76" s="102">
        <f t="shared" si="9"/>
        <v>0.19115456060153321</v>
      </c>
      <c r="BG76" s="102">
        <f t="shared" si="9"/>
        <v>0.62190090592536307</v>
      </c>
      <c r="BH76" s="102">
        <f t="shared" si="9"/>
        <v>0.10197783493079586</v>
      </c>
      <c r="BI76" s="102">
        <f t="shared" si="9"/>
        <v>2.3622223816852661E-3</v>
      </c>
    </row>
    <row r="77" spans="1:61" x14ac:dyDescent="0.25">
      <c r="A77" s="96">
        <v>2007</v>
      </c>
      <c r="B77" s="97">
        <v>102850</v>
      </c>
      <c r="C77" s="98">
        <v>43.9</v>
      </c>
      <c r="D77" s="97">
        <v>102850</v>
      </c>
      <c r="E77" s="98">
        <v>43.9</v>
      </c>
      <c r="F77" s="97">
        <v>62900</v>
      </c>
      <c r="G77" s="98">
        <v>26.9</v>
      </c>
      <c r="H77" s="97">
        <v>39320</v>
      </c>
      <c r="I77" s="98">
        <v>16.8</v>
      </c>
      <c r="J77" s="97">
        <v>400</v>
      </c>
      <c r="K77" s="98">
        <v>0.2</v>
      </c>
      <c r="L77" s="97">
        <v>17530</v>
      </c>
      <c r="M77" s="98">
        <v>7.5</v>
      </c>
      <c r="N77" s="97">
        <v>4950</v>
      </c>
      <c r="O77" s="98">
        <v>2.1</v>
      </c>
      <c r="P77" s="97" t="s">
        <v>131</v>
      </c>
      <c r="Q77" s="98" t="s">
        <v>131</v>
      </c>
      <c r="R77" s="97">
        <v>6220</v>
      </c>
      <c r="S77" s="98">
        <v>2.7</v>
      </c>
      <c r="T77" s="99">
        <v>234170</v>
      </c>
      <c r="AP77" s="100">
        <f t="shared" si="10"/>
        <v>90947.214354419179</v>
      </c>
      <c r="AQ77" s="100">
        <f t="shared" si="11"/>
        <v>30981.821643108993</v>
      </c>
      <c r="AR77" s="100">
        <f t="shared" si="12"/>
        <v>400</v>
      </c>
      <c r="AS77" s="100">
        <f t="shared" si="13"/>
        <v>13805.416695111711</v>
      </c>
      <c r="AT77" s="100">
        <f t="shared" si="14"/>
        <v>4889.2719454430171</v>
      </c>
      <c r="AU77" s="100">
        <f t="shared" si="15"/>
        <v>15749.745170719674</v>
      </c>
      <c r="AW77" s="100">
        <f t="shared" si="3"/>
        <v>3834.8379708643647</v>
      </c>
      <c r="AX77" s="100">
        <f t="shared" si="4"/>
        <v>8606.0615675302761</v>
      </c>
      <c r="AY77" s="100">
        <f t="shared" si="5"/>
        <v>25263.115098449769</v>
      </c>
      <c r="AZ77" s="100">
        <f t="shared" si="6"/>
        <v>4374.9292140887983</v>
      </c>
      <c r="BA77" s="100">
        <f t="shared" si="7"/>
        <v>111.1111111111111</v>
      </c>
      <c r="BB77" s="100">
        <f t="shared" si="16"/>
        <v>42190.05496204432</v>
      </c>
      <c r="BD77" s="101">
        <f t="shared" si="8"/>
        <v>2007</v>
      </c>
      <c r="BE77" s="102">
        <f t="shared" si="9"/>
        <v>9.0894358263204966E-2</v>
      </c>
      <c r="BF77" s="102">
        <f t="shared" si="9"/>
        <v>0.20398317981032726</v>
      </c>
      <c r="BG77" s="102">
        <f t="shared" si="9"/>
        <v>0.59879313077874319</v>
      </c>
      <c r="BH77" s="102">
        <f t="shared" si="9"/>
        <v>0.10369574578712071</v>
      </c>
      <c r="BI77" s="102">
        <f t="shared" si="9"/>
        <v>2.6335853606038349E-3</v>
      </c>
    </row>
    <row r="78" spans="1:61" x14ac:dyDescent="0.25">
      <c r="A78" s="96">
        <v>2008</v>
      </c>
      <c r="B78" s="97">
        <v>108870</v>
      </c>
      <c r="C78" s="98">
        <v>43.8</v>
      </c>
      <c r="D78" s="97">
        <v>108870</v>
      </c>
      <c r="E78" s="98">
        <v>43.8</v>
      </c>
      <c r="F78" s="97">
        <v>64430</v>
      </c>
      <c r="G78" s="98">
        <v>25.9</v>
      </c>
      <c r="H78" s="97">
        <v>42550</v>
      </c>
      <c r="I78" s="98">
        <v>17.100000000000001</v>
      </c>
      <c r="J78" s="97">
        <v>400</v>
      </c>
      <c r="K78" s="98">
        <v>0.2</v>
      </c>
      <c r="L78" s="97">
        <v>19400</v>
      </c>
      <c r="M78" s="98">
        <v>7.8</v>
      </c>
      <c r="N78" s="97">
        <v>5600</v>
      </c>
      <c r="O78" s="98">
        <v>2.2999999999999998</v>
      </c>
      <c r="P78" s="97" t="s">
        <v>131</v>
      </c>
      <c r="Q78" s="98" t="s">
        <v>131</v>
      </c>
      <c r="R78" s="97">
        <v>7380</v>
      </c>
      <c r="S78" s="98">
        <v>3</v>
      </c>
      <c r="T78" s="99">
        <v>248630</v>
      </c>
      <c r="AP78" s="100">
        <f t="shared" si="10"/>
        <v>96270.522379830974</v>
      </c>
      <c r="AQ78" s="100">
        <f t="shared" si="11"/>
        <v>33526.869555297242</v>
      </c>
      <c r="AR78" s="100">
        <f t="shared" si="12"/>
        <v>400</v>
      </c>
      <c r="AS78" s="100">
        <f t="shared" si="13"/>
        <v>14141.22412823605</v>
      </c>
      <c r="AT78" s="100">
        <f t="shared" si="14"/>
        <v>5531.2975544405845</v>
      </c>
      <c r="AU78" s="100">
        <f t="shared" si="15"/>
        <v>17429.837781629303</v>
      </c>
      <c r="AW78" s="100">
        <f t="shared" si="3"/>
        <v>3928.1178133989029</v>
      </c>
      <c r="AX78" s="100">
        <f t="shared" si="4"/>
        <v>9313.0193209159006</v>
      </c>
      <c r="AY78" s="100">
        <f t="shared" si="5"/>
        <v>26741.811772175268</v>
      </c>
      <c r="AZ78" s="100">
        <f t="shared" si="6"/>
        <v>4841.6216060081397</v>
      </c>
      <c r="BA78" s="100">
        <f t="shared" si="7"/>
        <v>111.1111111111111</v>
      </c>
      <c r="BB78" s="100">
        <f t="shared" si="16"/>
        <v>44935.681623609322</v>
      </c>
      <c r="BD78" s="101">
        <f t="shared" si="8"/>
        <v>2008</v>
      </c>
      <c r="BE78" s="102">
        <f t="shared" si="9"/>
        <v>8.7416451057795011E-2</v>
      </c>
      <c r="BF78" s="102">
        <f t="shared" si="9"/>
        <v>0.20725220992359036</v>
      </c>
      <c r="BG78" s="102">
        <f t="shared" si="9"/>
        <v>0.5951130773128197</v>
      </c>
      <c r="BH78" s="102">
        <f t="shared" si="9"/>
        <v>0.10774559172291134</v>
      </c>
      <c r="BI78" s="102">
        <f t="shared" si="9"/>
        <v>2.4726699828835587E-3</v>
      </c>
    </row>
    <row r="79" spans="1:61" x14ac:dyDescent="0.25">
      <c r="A79" s="96">
        <v>2009</v>
      </c>
      <c r="B79" s="97">
        <v>105470</v>
      </c>
      <c r="C79" s="98">
        <v>42.8</v>
      </c>
      <c r="D79" s="97">
        <v>105470</v>
      </c>
      <c r="E79" s="98">
        <v>42.8</v>
      </c>
      <c r="F79" s="97">
        <v>64510</v>
      </c>
      <c r="G79" s="98">
        <v>26.2</v>
      </c>
      <c r="H79" s="97">
        <v>42630</v>
      </c>
      <c r="I79" s="98">
        <v>17.3</v>
      </c>
      <c r="J79" s="97">
        <v>400</v>
      </c>
      <c r="K79" s="98">
        <v>0.2</v>
      </c>
      <c r="L79" s="97">
        <v>19520</v>
      </c>
      <c r="M79" s="98">
        <v>7.9</v>
      </c>
      <c r="N79" s="97">
        <v>5650</v>
      </c>
      <c r="O79" s="98">
        <v>2.2999999999999998</v>
      </c>
      <c r="P79" s="97" t="s">
        <v>131</v>
      </c>
      <c r="Q79" s="98" t="s">
        <v>131</v>
      </c>
      <c r="R79" s="97">
        <v>8190</v>
      </c>
      <c r="S79" s="98">
        <v>3.3</v>
      </c>
      <c r="T79" s="99">
        <v>246370</v>
      </c>
      <c r="AP79" s="100">
        <f t="shared" si="10"/>
        <v>93264.002897040264</v>
      </c>
      <c r="AQ79" s="100">
        <f t="shared" si="11"/>
        <v>33589.904797704381</v>
      </c>
      <c r="AR79" s="100">
        <f t="shared" si="12"/>
        <v>400</v>
      </c>
      <c r="AS79" s="100">
        <f t="shared" si="13"/>
        <v>14158.782686830786</v>
      </c>
      <c r="AT79" s="100">
        <f t="shared" si="14"/>
        <v>5580.6841397480903</v>
      </c>
      <c r="AU79" s="100">
        <f t="shared" si="15"/>
        <v>17537.651211206394</v>
      </c>
      <c r="AW79" s="100">
        <f t="shared" si="3"/>
        <v>3932.9951907863292</v>
      </c>
      <c r="AX79" s="100">
        <f t="shared" si="4"/>
        <v>9330.5291104734388</v>
      </c>
      <c r="AY79" s="100">
        <f t="shared" si="5"/>
        <v>25906.667471400073</v>
      </c>
      <c r="AZ79" s="100">
        <f t="shared" si="6"/>
        <v>4871.5697808906652</v>
      </c>
      <c r="BA79" s="100">
        <f t="shared" si="7"/>
        <v>111.1111111111111</v>
      </c>
      <c r="BB79" s="100">
        <f t="shared" si="16"/>
        <v>44152.872664661612</v>
      </c>
      <c r="BD79" s="101">
        <f t="shared" si="8"/>
        <v>2009</v>
      </c>
      <c r="BE79" s="102">
        <f t="shared" si="9"/>
        <v>8.9076767907202523E-2</v>
      </c>
      <c r="BF79" s="102">
        <f t="shared" si="9"/>
        <v>0.21132326273169677</v>
      </c>
      <c r="BG79" s="102">
        <f t="shared" si="9"/>
        <v>0.58674930775534451</v>
      </c>
      <c r="BH79" s="102">
        <f t="shared" si="9"/>
        <v>0.11033415238663953</v>
      </c>
      <c r="BI79" s="102">
        <f t="shared" si="9"/>
        <v>2.5165092191167999E-3</v>
      </c>
    </row>
    <row r="80" spans="1:61" x14ac:dyDescent="0.25">
      <c r="A80" s="96">
        <v>2010</v>
      </c>
      <c r="B80" s="97">
        <v>111870</v>
      </c>
      <c r="C80" s="98">
        <v>42.1</v>
      </c>
      <c r="D80" s="97">
        <v>111870</v>
      </c>
      <c r="E80" s="98">
        <v>42.1</v>
      </c>
      <c r="F80" s="97">
        <v>67020</v>
      </c>
      <c r="G80" s="98">
        <v>25.2</v>
      </c>
      <c r="H80" s="97">
        <v>48390</v>
      </c>
      <c r="I80" s="98">
        <v>18.2</v>
      </c>
      <c r="J80" s="97">
        <v>400</v>
      </c>
      <c r="K80" s="98">
        <v>0.2</v>
      </c>
      <c r="L80" s="97">
        <v>21240</v>
      </c>
      <c r="M80" s="98">
        <v>8</v>
      </c>
      <c r="N80" s="97">
        <v>6940</v>
      </c>
      <c r="O80" s="98">
        <v>2.6</v>
      </c>
      <c r="P80" s="97" t="s">
        <v>131</v>
      </c>
      <c r="Q80" s="98" t="s">
        <v>131</v>
      </c>
      <c r="R80" s="97">
        <v>9890</v>
      </c>
      <c r="S80" s="98">
        <v>3.7</v>
      </c>
      <c r="T80" s="99">
        <v>265750</v>
      </c>
      <c r="AP80" s="100">
        <f t="shared" si="10"/>
        <v>98923.333688175728</v>
      </c>
      <c r="AQ80" s="100">
        <f t="shared" si="11"/>
        <v>38128.442251018416</v>
      </c>
      <c r="AR80" s="100">
        <f t="shared" si="12"/>
        <v>400</v>
      </c>
      <c r="AS80" s="100">
        <f t="shared" si="13"/>
        <v>14709.682462740649</v>
      </c>
      <c r="AT80" s="100">
        <f t="shared" si="14"/>
        <v>6854.8580406817246</v>
      </c>
      <c r="AU80" s="100">
        <f t="shared" si="15"/>
        <v>19082.97703514466</v>
      </c>
      <c r="AW80" s="100">
        <f t="shared" si="3"/>
        <v>4086.0229063168472</v>
      </c>
      <c r="AX80" s="100">
        <f t="shared" si="4"/>
        <v>10591.233958616225</v>
      </c>
      <c r="AY80" s="100">
        <f t="shared" si="5"/>
        <v>27478.703802271037</v>
      </c>
      <c r="AZ80" s="100">
        <f t="shared" si="6"/>
        <v>5300.8269542068501</v>
      </c>
      <c r="BA80" s="100">
        <f t="shared" si="7"/>
        <v>111.1111111111111</v>
      </c>
      <c r="BB80" s="100">
        <f t="shared" si="16"/>
        <v>47567.898732522073</v>
      </c>
      <c r="BD80" s="101">
        <f t="shared" si="8"/>
        <v>2010</v>
      </c>
      <c r="BE80" s="102">
        <f t="shared" si="9"/>
        <v>8.5898747163352038E-2</v>
      </c>
      <c r="BF80" s="102">
        <f t="shared" si="9"/>
        <v>0.22265507287112982</v>
      </c>
      <c r="BG80" s="102">
        <f t="shared" si="9"/>
        <v>0.57767327408733959</v>
      </c>
      <c r="BH80" s="102">
        <f t="shared" si="9"/>
        <v>0.11143706355443206</v>
      </c>
      <c r="BI80" s="102">
        <f t="shared" si="9"/>
        <v>2.3358423237464696E-3</v>
      </c>
    </row>
    <row r="81" spans="1:61" x14ac:dyDescent="0.25">
      <c r="A81" s="96">
        <v>2011</v>
      </c>
      <c r="B81" s="97">
        <v>87110</v>
      </c>
      <c r="C81" s="98">
        <v>38.5</v>
      </c>
      <c r="D81" s="97">
        <v>87110</v>
      </c>
      <c r="E81" s="98">
        <v>38.5</v>
      </c>
      <c r="F81" s="97">
        <v>64590</v>
      </c>
      <c r="G81" s="98">
        <v>28.6</v>
      </c>
      <c r="H81" s="97">
        <v>41070</v>
      </c>
      <c r="I81" s="98">
        <v>18.2</v>
      </c>
      <c r="J81" s="97">
        <v>300</v>
      </c>
      <c r="K81" s="98">
        <v>0.1</v>
      </c>
      <c r="L81" s="97">
        <v>17540</v>
      </c>
      <c r="M81" s="98">
        <v>7.8</v>
      </c>
      <c r="N81" s="97">
        <v>5900</v>
      </c>
      <c r="O81" s="98">
        <v>2.6</v>
      </c>
      <c r="P81" s="97" t="s">
        <v>131</v>
      </c>
      <c r="Q81" s="98" t="s">
        <v>131</v>
      </c>
      <c r="R81" s="97">
        <v>9720</v>
      </c>
      <c r="S81" s="98">
        <v>4.3</v>
      </c>
      <c r="T81" s="99">
        <v>226230</v>
      </c>
      <c r="V81" s="82">
        <v>75.900000000000006</v>
      </c>
      <c r="W81" s="82">
        <v>31.6</v>
      </c>
      <c r="X81" s="82">
        <v>0.3</v>
      </c>
      <c r="Y81" s="82">
        <v>10</v>
      </c>
      <c r="Z81" s="82">
        <v>3.3</v>
      </c>
      <c r="AA81" s="82">
        <v>5.6</v>
      </c>
      <c r="AB81" s="82">
        <v>15.6</v>
      </c>
      <c r="AC81" s="82">
        <v>0.3</v>
      </c>
      <c r="AD81" s="82">
        <v>6.5</v>
      </c>
      <c r="AF81" s="102">
        <f t="shared" ref="AF81:AF87" si="17">V81/B81*1000</f>
        <v>0.87131213408334307</v>
      </c>
      <c r="AG81" s="102">
        <f t="shared" ref="AG81:AG87" si="18">W81/H81*1000</f>
        <v>0.76941806671536406</v>
      </c>
      <c r="AH81" s="102">
        <f t="shared" ref="AH81:AH87" si="19">X81/J81*1000</f>
        <v>1</v>
      </c>
      <c r="AI81" s="102">
        <f t="shared" ref="AI81:AI87" si="20">(Y81+Z81)/F81*1000</f>
        <v>0.20591422820870103</v>
      </c>
      <c r="AJ81" s="102"/>
      <c r="AK81" s="102">
        <f t="shared" ref="AK81:AK87" si="21">AA81/N81*1000</f>
        <v>0.94915254237288127</v>
      </c>
      <c r="AL81" s="102">
        <f t="shared" ref="AL81:AL87" si="22">AB81/L81*1000</f>
        <v>0.88939566704675022</v>
      </c>
      <c r="AP81" s="100">
        <f t="shared" si="10"/>
        <v>77028.797689970394</v>
      </c>
      <c r="AQ81" s="100">
        <f t="shared" si="11"/>
        <v>32360.717570765166</v>
      </c>
      <c r="AR81" s="100">
        <f t="shared" si="12"/>
        <v>300</v>
      </c>
      <c r="AS81" s="100">
        <f t="shared" si="13"/>
        <v>14176.341245425523</v>
      </c>
      <c r="AT81" s="100">
        <f t="shared" si="14"/>
        <v>5827.6170662856157</v>
      </c>
      <c r="AU81" s="100">
        <f t="shared" si="15"/>
        <v>15758.729623184432</v>
      </c>
      <c r="AW81" s="100">
        <f t="shared" si="3"/>
        <v>3937.872568173756</v>
      </c>
      <c r="AX81" s="100">
        <f t="shared" si="4"/>
        <v>8989.0882141014354</v>
      </c>
      <c r="AY81" s="100">
        <f t="shared" si="5"/>
        <v>21396.888247213999</v>
      </c>
      <c r="AZ81" s="100">
        <f t="shared" si="6"/>
        <v>4377.4248953290098</v>
      </c>
      <c r="BA81" s="100">
        <f t="shared" si="7"/>
        <v>83.333333333333329</v>
      </c>
      <c r="BB81" s="100">
        <f t="shared" si="16"/>
        <v>38784.607258151533</v>
      </c>
      <c r="BD81" s="101">
        <f t="shared" si="8"/>
        <v>2011</v>
      </c>
      <c r="BE81" s="102">
        <f t="shared" si="9"/>
        <v>0.10153184076257768</v>
      </c>
      <c r="BF81" s="102">
        <f t="shared" si="9"/>
        <v>0.2317694789138843</v>
      </c>
      <c r="BG81" s="102">
        <f t="shared" si="9"/>
        <v>0.55168505651728417</v>
      </c>
      <c r="BH81" s="102">
        <f t="shared" si="9"/>
        <v>0.11286500508288599</v>
      </c>
      <c r="BI81" s="102">
        <f t="shared" si="9"/>
        <v>2.1486187233678584E-3</v>
      </c>
    </row>
    <row r="82" spans="1:61" x14ac:dyDescent="0.25">
      <c r="A82" s="96">
        <v>2012</v>
      </c>
      <c r="B82" s="97">
        <v>94230</v>
      </c>
      <c r="C82" s="98">
        <v>38.5</v>
      </c>
      <c r="D82" s="97">
        <v>94230</v>
      </c>
      <c r="E82" s="98">
        <v>38.5</v>
      </c>
      <c r="F82" s="97">
        <v>66000</v>
      </c>
      <c r="G82" s="98">
        <v>27</v>
      </c>
      <c r="H82" s="97">
        <v>47200</v>
      </c>
      <c r="I82" s="98">
        <v>19.3</v>
      </c>
      <c r="J82" s="97">
        <v>300</v>
      </c>
      <c r="K82" s="98">
        <v>0.1</v>
      </c>
      <c r="L82" s="97">
        <v>19300</v>
      </c>
      <c r="M82" s="98">
        <v>7.9</v>
      </c>
      <c r="N82" s="97">
        <v>6340</v>
      </c>
      <c r="O82" s="98">
        <v>2.6</v>
      </c>
      <c r="P82" s="97" t="s">
        <v>131</v>
      </c>
      <c r="Q82" s="98" t="s">
        <v>131</v>
      </c>
      <c r="R82" s="97">
        <v>11310</v>
      </c>
      <c r="S82" s="98">
        <v>4.5999999999999996</v>
      </c>
      <c r="T82" s="99">
        <v>244680</v>
      </c>
      <c r="V82" s="82">
        <v>83.7</v>
      </c>
      <c r="W82" s="82">
        <v>36.799999999999997</v>
      </c>
      <c r="X82" s="82">
        <v>0.3</v>
      </c>
      <c r="Y82" s="82">
        <v>10.9</v>
      </c>
      <c r="Z82" s="82">
        <v>4</v>
      </c>
      <c r="AA82" s="82">
        <v>6.6</v>
      </c>
      <c r="AB82" s="82">
        <v>17.5</v>
      </c>
      <c r="AC82" s="82">
        <v>0.4</v>
      </c>
      <c r="AD82" s="82">
        <v>8</v>
      </c>
      <c r="AF82" s="102">
        <f t="shared" si="17"/>
        <v>0.88825214899713467</v>
      </c>
      <c r="AG82" s="102">
        <f t="shared" si="18"/>
        <v>0.77966101694915246</v>
      </c>
      <c r="AH82" s="102">
        <f t="shared" si="19"/>
        <v>1</v>
      </c>
      <c r="AI82" s="102">
        <f t="shared" si="20"/>
        <v>0.22575757575757577</v>
      </c>
      <c r="AJ82" s="102"/>
      <c r="AK82" s="102">
        <f t="shared" si="21"/>
        <v>1.0410094637223974</v>
      </c>
      <c r="AL82" s="102">
        <f t="shared" si="22"/>
        <v>0.90673575129533679</v>
      </c>
      <c r="AP82" s="100">
        <f t="shared" si="10"/>
        <v>83324.803195108587</v>
      </c>
      <c r="AQ82" s="100">
        <f t="shared" si="11"/>
        <v>37190.793020212215</v>
      </c>
      <c r="AR82" s="100">
        <f t="shared" si="12"/>
        <v>300</v>
      </c>
      <c r="AS82" s="100">
        <f t="shared" si="13"/>
        <v>14485.810840657758</v>
      </c>
      <c r="AT82" s="100">
        <f t="shared" si="14"/>
        <v>6262.2190169916621</v>
      </c>
      <c r="AU82" s="100">
        <f t="shared" si="15"/>
        <v>17339.993256981728</v>
      </c>
      <c r="AW82" s="100">
        <f t="shared" si="3"/>
        <v>4023.8363446271546</v>
      </c>
      <c r="AX82" s="100">
        <f t="shared" si="4"/>
        <v>10330.775838947837</v>
      </c>
      <c r="AY82" s="100">
        <f t="shared" si="5"/>
        <v>23145.778665307942</v>
      </c>
      <c r="AZ82" s="100">
        <f t="shared" si="6"/>
        <v>4816.6647936060363</v>
      </c>
      <c r="BA82" s="100">
        <f t="shared" si="7"/>
        <v>83.333333333333329</v>
      </c>
      <c r="BB82" s="100">
        <f t="shared" si="16"/>
        <v>42400.388975822301</v>
      </c>
      <c r="BD82" s="101">
        <f t="shared" si="8"/>
        <v>2012</v>
      </c>
      <c r="BE82" s="102">
        <f t="shared" si="9"/>
        <v>9.4900929963676536E-2</v>
      </c>
      <c r="BF82" s="102">
        <f t="shared" si="9"/>
        <v>0.24364813834228474</v>
      </c>
      <c r="BG82" s="102">
        <f t="shared" si="9"/>
        <v>0.54588599832200146</v>
      </c>
      <c r="BH82" s="102">
        <f t="shared" si="9"/>
        <v>0.11359954259741843</v>
      </c>
      <c r="BI82" s="102">
        <f t="shared" si="9"/>
        <v>1.9653907746188829E-3</v>
      </c>
    </row>
    <row r="83" spans="1:61" x14ac:dyDescent="0.25">
      <c r="A83" s="96">
        <v>2013</v>
      </c>
      <c r="B83" s="97">
        <v>99510</v>
      </c>
      <c r="C83" s="98">
        <v>38.299999999999997</v>
      </c>
      <c r="D83" s="97">
        <v>99510</v>
      </c>
      <c r="E83" s="98">
        <v>38.299999999999997</v>
      </c>
      <c r="F83" s="97">
        <v>67560</v>
      </c>
      <c r="G83" s="98">
        <v>26</v>
      </c>
      <c r="H83" s="97">
        <v>51110</v>
      </c>
      <c r="I83" s="98">
        <v>19.7</v>
      </c>
      <c r="J83" s="97">
        <v>300</v>
      </c>
      <c r="K83" s="98">
        <v>0.1</v>
      </c>
      <c r="L83" s="97">
        <v>21370</v>
      </c>
      <c r="M83" s="98">
        <v>8.1999999999999993</v>
      </c>
      <c r="N83" s="97">
        <v>7170</v>
      </c>
      <c r="O83" s="98">
        <v>2.8</v>
      </c>
      <c r="P83" s="97" t="s">
        <v>131</v>
      </c>
      <c r="Q83" s="98" t="s">
        <v>131</v>
      </c>
      <c r="R83" s="97">
        <v>12620</v>
      </c>
      <c r="S83" s="98">
        <v>4.9000000000000004</v>
      </c>
      <c r="T83" s="99">
        <v>259640</v>
      </c>
      <c r="V83" s="82">
        <v>89.9</v>
      </c>
      <c r="W83" s="82">
        <v>41.6</v>
      </c>
      <c r="X83" s="82">
        <v>0.3</v>
      </c>
      <c r="Y83" s="82">
        <v>11.8</v>
      </c>
      <c r="Z83" s="82">
        <v>4.9000000000000004</v>
      </c>
      <c r="AA83" s="82">
        <v>7.6</v>
      </c>
      <c r="AB83" s="82">
        <v>19.3</v>
      </c>
      <c r="AC83" s="82">
        <v>0.5</v>
      </c>
      <c r="AD83" s="82">
        <v>9.6999999999999993</v>
      </c>
      <c r="AF83" s="102">
        <f t="shared" si="17"/>
        <v>0.90342679127725856</v>
      </c>
      <c r="AG83" s="102">
        <f t="shared" si="18"/>
        <v>0.813930737624731</v>
      </c>
      <c r="AH83" s="102">
        <f t="shared" si="19"/>
        <v>1</v>
      </c>
      <c r="AI83" s="102">
        <f t="shared" si="20"/>
        <v>0.24718768502072239</v>
      </c>
      <c r="AJ83" s="102"/>
      <c r="AK83" s="102">
        <f t="shared" si="21"/>
        <v>1.0599721059972105</v>
      </c>
      <c r="AL83" s="102">
        <f t="shared" si="22"/>
        <v>0.90313523631258774</v>
      </c>
      <c r="AP83" s="100">
        <f t="shared" si="10"/>
        <v>87993.75109779535</v>
      </c>
      <c r="AQ83" s="100">
        <f t="shared" si="11"/>
        <v>40271.640492861152</v>
      </c>
      <c r="AR83" s="100">
        <f t="shared" si="12"/>
        <v>300</v>
      </c>
      <c r="AS83" s="100">
        <f t="shared" si="13"/>
        <v>14828.202733255122</v>
      </c>
      <c r="AT83" s="100">
        <f t="shared" si="14"/>
        <v>7082.0363330962491</v>
      </c>
      <c r="AU83" s="100">
        <f t="shared" si="15"/>
        <v>19199.774917186507</v>
      </c>
      <c r="AW83" s="100">
        <f t="shared" si="3"/>
        <v>4118.9452036819794</v>
      </c>
      <c r="AX83" s="100">
        <f t="shared" si="4"/>
        <v>11186.566803572543</v>
      </c>
      <c r="AY83" s="100">
        <f t="shared" si="5"/>
        <v>24442.708638276486</v>
      </c>
      <c r="AZ83" s="100">
        <f t="shared" si="6"/>
        <v>5333.2708103295854</v>
      </c>
      <c r="BA83" s="100">
        <f t="shared" si="7"/>
        <v>83.333333333333329</v>
      </c>
      <c r="BB83" s="100">
        <f t="shared" si="16"/>
        <v>45164.824789193932</v>
      </c>
      <c r="BD83" s="101">
        <f t="shared" si="8"/>
        <v>2013</v>
      </c>
      <c r="BE83" s="102">
        <f t="shared" si="9"/>
        <v>9.1198077771962746E-2</v>
      </c>
      <c r="BF83" s="102">
        <f t="shared" si="9"/>
        <v>0.24768316617601546</v>
      </c>
      <c r="BG83" s="102">
        <f t="shared" si="9"/>
        <v>0.54118905038074261</v>
      </c>
      <c r="BH83" s="102">
        <f t="shared" si="9"/>
        <v>0.11808461197895792</v>
      </c>
      <c r="BI83" s="102">
        <f t="shared" si="9"/>
        <v>1.8450936923211875E-3</v>
      </c>
    </row>
    <row r="84" spans="1:61" x14ac:dyDescent="0.25">
      <c r="A84" s="96">
        <v>2014</v>
      </c>
      <c r="B84" s="97">
        <v>75230</v>
      </c>
      <c r="C84" s="98">
        <v>34.299999999999997</v>
      </c>
      <c r="D84" s="97">
        <v>75230</v>
      </c>
      <c r="E84" s="98">
        <v>34.299999999999997</v>
      </c>
      <c r="F84" s="97">
        <v>65830</v>
      </c>
      <c r="G84" s="98">
        <v>30</v>
      </c>
      <c r="H84" s="97">
        <v>42510</v>
      </c>
      <c r="I84" s="98">
        <v>19.399999999999999</v>
      </c>
      <c r="J84" s="97">
        <v>200</v>
      </c>
      <c r="K84" s="98">
        <v>0.1</v>
      </c>
      <c r="L84" s="97">
        <v>17040</v>
      </c>
      <c r="M84" s="98">
        <v>7.8</v>
      </c>
      <c r="N84" s="97">
        <v>6500</v>
      </c>
      <c r="O84" s="98">
        <v>3</v>
      </c>
      <c r="P84" s="97" t="s">
        <v>131</v>
      </c>
      <c r="Q84" s="98" t="s">
        <v>131</v>
      </c>
      <c r="R84" s="97">
        <v>11950</v>
      </c>
      <c r="S84" s="98">
        <v>5.5</v>
      </c>
      <c r="T84" s="99">
        <v>219260</v>
      </c>
      <c r="V84" s="82">
        <v>65.3</v>
      </c>
      <c r="W84" s="82">
        <v>32</v>
      </c>
      <c r="X84" s="82">
        <v>0.2</v>
      </c>
      <c r="Y84" s="82">
        <v>9.1999999999999993</v>
      </c>
      <c r="Z84" s="82">
        <v>3.9</v>
      </c>
      <c r="AA84" s="82">
        <v>6</v>
      </c>
      <c r="AB84" s="82">
        <v>15.1</v>
      </c>
      <c r="AC84" s="82">
        <v>0.4</v>
      </c>
      <c r="AD84" s="82">
        <v>7.8</v>
      </c>
      <c r="AF84" s="102">
        <f t="shared" si="17"/>
        <v>0.86800478532500325</v>
      </c>
      <c r="AG84" s="102">
        <f t="shared" si="18"/>
        <v>0.75276405551634906</v>
      </c>
      <c r="AH84" s="102">
        <f t="shared" si="19"/>
        <v>1</v>
      </c>
      <c r="AI84" s="102">
        <f t="shared" si="20"/>
        <v>0.19899741759076406</v>
      </c>
      <c r="AJ84" s="102"/>
      <c r="AK84" s="102">
        <f t="shared" si="21"/>
        <v>0.92307692307692302</v>
      </c>
      <c r="AL84" s="102">
        <f t="shared" si="22"/>
        <v>0.886150234741784</v>
      </c>
      <c r="AP84" s="100">
        <f t="shared" si="10"/>
        <v>66523.664908925173</v>
      </c>
      <c r="AQ84" s="100">
        <f t="shared" si="11"/>
        <v>33495.351934093676</v>
      </c>
      <c r="AR84" s="100">
        <f t="shared" si="12"/>
        <v>200</v>
      </c>
      <c r="AS84" s="100">
        <f t="shared" si="13"/>
        <v>14448.498903643942</v>
      </c>
      <c r="AT84" s="100">
        <f t="shared" si="14"/>
        <v>6420.2560899756791</v>
      </c>
      <c r="AU84" s="100">
        <f t="shared" si="15"/>
        <v>15309.506999946563</v>
      </c>
      <c r="AW84" s="100">
        <f t="shared" si="3"/>
        <v>4013.4719176788726</v>
      </c>
      <c r="AX84" s="100">
        <f t="shared" si="4"/>
        <v>9304.2644261371333</v>
      </c>
      <c r="AY84" s="100">
        <f t="shared" si="5"/>
        <v>18478.795808034771</v>
      </c>
      <c r="AZ84" s="100">
        <f t="shared" si="6"/>
        <v>4252.64083331849</v>
      </c>
      <c r="BA84" s="100">
        <f t="shared" si="7"/>
        <v>55.55555555555555</v>
      </c>
      <c r="BB84" s="100">
        <f t="shared" si="16"/>
        <v>36104.72854072482</v>
      </c>
      <c r="BD84" s="101">
        <f t="shared" si="8"/>
        <v>2014</v>
      </c>
      <c r="BE84" s="102">
        <f t="shared" si="9"/>
        <v>0.11116194692204436</v>
      </c>
      <c r="BF84" s="102">
        <f t="shared" si="9"/>
        <v>0.25770210169679747</v>
      </c>
      <c r="BG84" s="102">
        <f t="shared" si="9"/>
        <v>0.51181096091586342</v>
      </c>
      <c r="BH84" s="102">
        <f t="shared" si="9"/>
        <v>0.11778625695860491</v>
      </c>
      <c r="BI84" s="102">
        <f t="shared" si="9"/>
        <v>1.5387335066898758E-3</v>
      </c>
    </row>
    <row r="85" spans="1:61" x14ac:dyDescent="0.25">
      <c r="A85" s="96">
        <v>2015</v>
      </c>
      <c r="B85" s="97">
        <v>79520</v>
      </c>
      <c r="C85" s="98">
        <v>34.1</v>
      </c>
      <c r="D85" s="97">
        <v>79520</v>
      </c>
      <c r="E85" s="98">
        <v>34.1</v>
      </c>
      <c r="F85" s="97">
        <v>67540</v>
      </c>
      <c r="G85" s="98">
        <v>29</v>
      </c>
      <c r="H85" s="97">
        <v>46250</v>
      </c>
      <c r="I85" s="98">
        <v>19.8</v>
      </c>
      <c r="J85" s="97">
        <v>200</v>
      </c>
      <c r="K85" s="98">
        <v>0.1</v>
      </c>
      <c r="L85" s="97">
        <v>18540</v>
      </c>
      <c r="M85" s="98">
        <v>8</v>
      </c>
      <c r="N85" s="97">
        <v>7550</v>
      </c>
      <c r="O85" s="98">
        <v>3.2</v>
      </c>
      <c r="P85" s="97" t="s">
        <v>131</v>
      </c>
      <c r="Q85" s="98" t="s">
        <v>131</v>
      </c>
      <c r="R85" s="97">
        <v>13500</v>
      </c>
      <c r="S85" s="98">
        <v>5.8</v>
      </c>
      <c r="T85" s="99">
        <v>233100</v>
      </c>
      <c r="V85" s="82">
        <v>70.099999999999994</v>
      </c>
      <c r="W85" s="82">
        <v>36.4</v>
      </c>
      <c r="X85" s="82">
        <v>0.2</v>
      </c>
      <c r="Y85" s="82">
        <v>9.9</v>
      </c>
      <c r="Z85" s="82">
        <v>4.5999999999999996</v>
      </c>
      <c r="AA85" s="82">
        <v>6.9</v>
      </c>
      <c r="AB85" s="82">
        <v>16.7</v>
      </c>
      <c r="AC85" s="82">
        <v>0.5</v>
      </c>
      <c r="AD85" s="82">
        <v>9.4</v>
      </c>
      <c r="AF85" s="102">
        <f t="shared" si="17"/>
        <v>0.88153923541247481</v>
      </c>
      <c r="AG85" s="102">
        <f t="shared" si="18"/>
        <v>0.78702702702702698</v>
      </c>
      <c r="AH85" s="102">
        <f t="shared" si="19"/>
        <v>1</v>
      </c>
      <c r="AI85" s="102">
        <f t="shared" si="20"/>
        <v>0.21468759253775541</v>
      </c>
      <c r="AJ85" s="102"/>
      <c r="AK85" s="102">
        <f t="shared" si="21"/>
        <v>0.91390728476821204</v>
      </c>
      <c r="AL85" s="102">
        <f t="shared" si="22"/>
        <v>0.90075512405609492</v>
      </c>
      <c r="AP85" s="100">
        <f t="shared" si="10"/>
        <v>70317.185079858173</v>
      </c>
      <c r="AQ85" s="100">
        <f t="shared" si="11"/>
        <v>36442.249516627438</v>
      </c>
      <c r="AR85" s="100">
        <f t="shared" si="12"/>
        <v>200</v>
      </c>
      <c r="AS85" s="100">
        <f t="shared" si="13"/>
        <v>14823.813093606437</v>
      </c>
      <c r="AT85" s="100">
        <f t="shared" si="14"/>
        <v>7457.3743814332884</v>
      </c>
      <c r="AU85" s="100">
        <f t="shared" si="15"/>
        <v>16657.174869660168</v>
      </c>
      <c r="AW85" s="100">
        <f t="shared" si="3"/>
        <v>4117.7258593351216</v>
      </c>
      <c r="AX85" s="100">
        <f t="shared" si="4"/>
        <v>10122.847087952066</v>
      </c>
      <c r="AY85" s="100">
        <f t="shared" si="5"/>
        <v>19532.551411071716</v>
      </c>
      <c r="AZ85" s="100">
        <f t="shared" si="6"/>
        <v>4626.9930193500468</v>
      </c>
      <c r="BA85" s="100">
        <f t="shared" si="7"/>
        <v>55.55555555555555</v>
      </c>
      <c r="BB85" s="100">
        <f t="shared" si="16"/>
        <v>38455.672933264505</v>
      </c>
      <c r="BD85" s="101">
        <f t="shared" si="8"/>
        <v>2015</v>
      </c>
      <c r="BE85" s="102">
        <f t="shared" si="9"/>
        <v>0.1070772020159671</v>
      </c>
      <c r="BF85" s="102">
        <f t="shared" si="9"/>
        <v>0.263234168480659</v>
      </c>
      <c r="BG85" s="102">
        <f t="shared" si="9"/>
        <v>0.50792379696405943</v>
      </c>
      <c r="BH85" s="102">
        <f t="shared" si="9"/>
        <v>0.12032016777809799</v>
      </c>
      <c r="BI85" s="102">
        <f t="shared" si="9"/>
        <v>1.4446647612165301E-3</v>
      </c>
    </row>
    <row r="86" spans="1:61" x14ac:dyDescent="0.25">
      <c r="A86" s="96">
        <v>2016</v>
      </c>
      <c r="B86" s="97">
        <v>81430</v>
      </c>
      <c r="C86" s="98">
        <v>33.700000000000003</v>
      </c>
      <c r="D86" s="97">
        <v>81430</v>
      </c>
      <c r="E86" s="98">
        <v>33.700000000000003</v>
      </c>
      <c r="F86" s="97">
        <v>68680</v>
      </c>
      <c r="G86" s="98">
        <v>28.4</v>
      </c>
      <c r="H86" s="97">
        <v>48980</v>
      </c>
      <c r="I86" s="98">
        <v>20.3</v>
      </c>
      <c r="J86" s="97">
        <v>200</v>
      </c>
      <c r="K86" s="98">
        <v>0.1</v>
      </c>
      <c r="L86" s="97">
        <v>19910</v>
      </c>
      <c r="M86" s="98">
        <v>8.1999999999999993</v>
      </c>
      <c r="N86" s="97">
        <v>7460</v>
      </c>
      <c r="O86" s="98">
        <v>3.1</v>
      </c>
      <c r="P86" s="97" t="s">
        <v>131</v>
      </c>
      <c r="Q86" s="98" t="s">
        <v>131</v>
      </c>
      <c r="R86" s="97">
        <v>14810</v>
      </c>
      <c r="S86" s="98">
        <v>6.1</v>
      </c>
      <c r="T86" s="99">
        <v>241470</v>
      </c>
      <c r="V86" s="82">
        <v>72.5</v>
      </c>
      <c r="W86" s="82">
        <v>39.6</v>
      </c>
      <c r="X86" s="82">
        <v>0.2</v>
      </c>
      <c r="Y86" s="82">
        <v>10.199999999999999</v>
      </c>
      <c r="Z86" s="82">
        <v>5.3</v>
      </c>
      <c r="AA86" s="82">
        <v>7.7</v>
      </c>
      <c r="AB86" s="82">
        <v>18</v>
      </c>
      <c r="AC86" s="82">
        <v>0.6</v>
      </c>
      <c r="AD86" s="82">
        <v>10.8</v>
      </c>
      <c r="AF86" s="102">
        <f t="shared" si="17"/>
        <v>0.89033525727618812</v>
      </c>
      <c r="AG86" s="102">
        <f t="shared" si="18"/>
        <v>0.8084932625561454</v>
      </c>
      <c r="AH86" s="102">
        <f t="shared" si="19"/>
        <v>1</v>
      </c>
      <c r="AI86" s="102">
        <f t="shared" si="20"/>
        <v>0.22568433313919628</v>
      </c>
      <c r="AJ86" s="102"/>
      <c r="AK86" s="102">
        <f t="shared" si="21"/>
        <v>1.032171581769437</v>
      </c>
      <c r="AL86" s="102">
        <f t="shared" si="22"/>
        <v>0.90406830738322452</v>
      </c>
      <c r="AP86" s="100">
        <f t="shared" si="10"/>
        <v>72006.141612837659</v>
      </c>
      <c r="AQ86" s="100">
        <f t="shared" si="11"/>
        <v>38593.327163771071</v>
      </c>
      <c r="AR86" s="100">
        <f t="shared" si="12"/>
        <v>200</v>
      </c>
      <c r="AS86" s="100">
        <f t="shared" si="13"/>
        <v>15074.022553581435</v>
      </c>
      <c r="AT86" s="100">
        <f t="shared" si="14"/>
        <v>7368.478527879779</v>
      </c>
      <c r="AU86" s="100">
        <f t="shared" si="15"/>
        <v>17888.04485733193</v>
      </c>
      <c r="AW86" s="100">
        <f t="shared" si="3"/>
        <v>4187.2284871059546</v>
      </c>
      <c r="AX86" s="100">
        <f t="shared" si="4"/>
        <v>10720.368656603076</v>
      </c>
      <c r="AY86" s="100">
        <f t="shared" si="5"/>
        <v>20001.706003566018</v>
      </c>
      <c r="AZ86" s="100">
        <f t="shared" si="6"/>
        <v>4968.9013492588692</v>
      </c>
      <c r="BA86" s="100">
        <f t="shared" si="7"/>
        <v>55.55555555555555</v>
      </c>
      <c r="BB86" s="100">
        <f t="shared" si="16"/>
        <v>39933.76005208947</v>
      </c>
      <c r="BD86" s="101">
        <f t="shared" si="8"/>
        <v>2016</v>
      </c>
      <c r="BE86" s="102">
        <f t="shared" si="9"/>
        <v>0.10485435084610482</v>
      </c>
      <c r="BF86" s="102">
        <f t="shared" si="9"/>
        <v>0.26845377551774391</v>
      </c>
      <c r="BG86" s="102">
        <f t="shared" si="9"/>
        <v>0.50087209362393759</v>
      </c>
      <c r="BH86" s="102">
        <f t="shared" si="9"/>
        <v>0.12442858731002164</v>
      </c>
      <c r="BI86" s="102">
        <f t="shared" si="9"/>
        <v>1.3911927021920565E-3</v>
      </c>
    </row>
    <row r="87" spans="1:61" x14ac:dyDescent="0.25">
      <c r="A87" s="96">
        <v>2017</v>
      </c>
      <c r="B87" s="97">
        <v>76210</v>
      </c>
      <c r="C87" s="98">
        <v>32.200000000000003</v>
      </c>
      <c r="D87" s="104">
        <v>76210</v>
      </c>
      <c r="E87" s="105">
        <v>32.200000000000003</v>
      </c>
      <c r="F87" s="97">
        <v>69220</v>
      </c>
      <c r="G87" s="98">
        <v>29.2</v>
      </c>
      <c r="H87" s="97">
        <v>48490</v>
      </c>
      <c r="I87" s="98">
        <v>20.5</v>
      </c>
      <c r="J87" s="97">
        <v>100</v>
      </c>
      <c r="K87" s="98">
        <v>0</v>
      </c>
      <c r="L87" s="97">
        <v>19580</v>
      </c>
      <c r="M87" s="98">
        <v>8.3000000000000007</v>
      </c>
      <c r="N87" s="97">
        <v>7740</v>
      </c>
      <c r="O87" s="98">
        <v>3.3</v>
      </c>
      <c r="P87" s="97" t="s">
        <v>131</v>
      </c>
      <c r="Q87" s="98" t="s">
        <v>131</v>
      </c>
      <c r="R87" s="97">
        <v>15440</v>
      </c>
      <c r="S87" s="98">
        <v>6.5</v>
      </c>
      <c r="T87" s="99">
        <v>236780</v>
      </c>
      <c r="V87" s="82">
        <v>67.599999999999994</v>
      </c>
      <c r="W87" s="82">
        <v>39</v>
      </c>
      <c r="X87" s="82">
        <v>0.1</v>
      </c>
      <c r="Y87" s="82">
        <v>9.6999999999999993</v>
      </c>
      <c r="Z87" s="82">
        <v>5.4</v>
      </c>
      <c r="AA87" s="82">
        <v>7.7</v>
      </c>
      <c r="AB87" s="82">
        <v>17.600000000000001</v>
      </c>
      <c r="AC87" s="82">
        <v>0.6</v>
      </c>
      <c r="AD87" s="82">
        <v>11.1</v>
      </c>
      <c r="AF87" s="102">
        <f t="shared" si="17"/>
        <v>0.88702270043301401</v>
      </c>
      <c r="AG87" s="102">
        <f t="shared" si="18"/>
        <v>0.80428954423592491</v>
      </c>
      <c r="AH87" s="102">
        <f t="shared" si="19"/>
        <v>1</v>
      </c>
      <c r="AI87" s="102">
        <f t="shared" si="20"/>
        <v>0.21814504478474428</v>
      </c>
      <c r="AJ87" s="102"/>
      <c r="AK87" s="102">
        <f t="shared" si="21"/>
        <v>0.99483204134366932</v>
      </c>
      <c r="AL87" s="102">
        <f t="shared" si="22"/>
        <v>0.89887640449438211</v>
      </c>
      <c r="AP87" s="100">
        <f t="shared" si="10"/>
        <v>67390.249936317792</v>
      </c>
      <c r="AQ87" s="100">
        <f t="shared" si="11"/>
        <v>38207.236304027341</v>
      </c>
      <c r="AR87" s="100">
        <f t="shared" si="12"/>
        <v>100</v>
      </c>
      <c r="AS87" s="100">
        <f t="shared" si="13"/>
        <v>15192.542824095908</v>
      </c>
      <c r="AT87" s="100">
        <f t="shared" si="14"/>
        <v>7645.0434056018084</v>
      </c>
      <c r="AU87" s="100">
        <f t="shared" si="15"/>
        <v>17591.557925994937</v>
      </c>
      <c r="AW87" s="100">
        <f t="shared" si="3"/>
        <v>4220.1507844710859</v>
      </c>
      <c r="AX87" s="100">
        <f t="shared" si="4"/>
        <v>10613.121195563152</v>
      </c>
      <c r="AY87" s="100">
        <f t="shared" si="5"/>
        <v>18719.51387119939</v>
      </c>
      <c r="AZ87" s="100">
        <f t="shared" si="6"/>
        <v>4886.5438683319271</v>
      </c>
      <c r="BA87" s="100">
        <f t="shared" si="7"/>
        <v>27.777777777777775</v>
      </c>
      <c r="BB87" s="100">
        <f t="shared" si="16"/>
        <v>38467.107497343335</v>
      </c>
      <c r="BD87" s="101">
        <f t="shared" si="8"/>
        <v>2017</v>
      </c>
      <c r="BE87" s="102">
        <f t="shared" si="9"/>
        <v>0.10970803522886516</v>
      </c>
      <c r="BF87" s="102">
        <f t="shared" si="9"/>
        <v>0.2759012019891573</v>
      </c>
      <c r="BG87" s="102">
        <f t="shared" si="9"/>
        <v>0.48663689809513805</v>
      </c>
      <c r="BH87" s="102">
        <f t="shared" si="9"/>
        <v>0.12703174702359432</v>
      </c>
      <c r="BI87" s="102">
        <f t="shared" si="9"/>
        <v>7.2211766324505164E-4</v>
      </c>
    </row>
    <row r="88" spans="1:61" x14ac:dyDescent="0.25">
      <c r="A88" s="106">
        <v>2018</v>
      </c>
      <c r="B88" s="107">
        <v>67980</v>
      </c>
      <c r="C88" s="108">
        <v>30.4</v>
      </c>
      <c r="D88" s="109">
        <v>67980</v>
      </c>
      <c r="E88" s="110">
        <v>30.4</v>
      </c>
      <c r="F88" s="107">
        <v>68710</v>
      </c>
      <c r="G88" s="108">
        <v>30.7</v>
      </c>
      <c r="H88" s="107">
        <v>46070</v>
      </c>
      <c r="I88" s="108">
        <v>20.6</v>
      </c>
      <c r="J88" s="107">
        <v>100</v>
      </c>
      <c r="K88" s="108">
        <v>0</v>
      </c>
      <c r="L88" s="107">
        <v>18300</v>
      </c>
      <c r="M88" s="108">
        <v>8.1999999999999993</v>
      </c>
      <c r="N88" s="107">
        <v>7530</v>
      </c>
      <c r="O88" s="108">
        <v>3.4</v>
      </c>
      <c r="P88" s="107" t="s">
        <v>131</v>
      </c>
      <c r="Q88" s="108" t="s">
        <v>131</v>
      </c>
      <c r="R88" s="107">
        <v>15250</v>
      </c>
      <c r="S88" s="108">
        <v>6.8</v>
      </c>
      <c r="T88" s="111">
        <v>223940</v>
      </c>
      <c r="AP88" s="100">
        <f t="shared" si="10"/>
        <v>60112.704247092035</v>
      </c>
      <c r="AQ88" s="100">
        <f t="shared" si="11"/>
        <v>36300.420221211374</v>
      </c>
      <c r="AR88" s="100">
        <f t="shared" si="12"/>
        <v>100</v>
      </c>
      <c r="AS88" s="100">
        <f t="shared" si="13"/>
        <v>15080.607013054461</v>
      </c>
      <c r="AT88" s="100">
        <f t="shared" si="14"/>
        <v>7437.6197473102866</v>
      </c>
      <c r="AU88" s="100">
        <f t="shared" si="15"/>
        <v>16441.548010505994</v>
      </c>
      <c r="AW88" s="100">
        <f t="shared" si="3"/>
        <v>4189.0575036262398</v>
      </c>
      <c r="AX88" s="100">
        <f t="shared" si="4"/>
        <v>10083.450061447606</v>
      </c>
      <c r="AY88" s="100">
        <f t="shared" si="5"/>
        <v>16697.973401970012</v>
      </c>
      <c r="AZ88" s="100">
        <f t="shared" si="6"/>
        <v>4567.0966695849984</v>
      </c>
      <c r="BA88" s="100">
        <f t="shared" si="7"/>
        <v>27.777777777777775</v>
      </c>
      <c r="BB88" s="100">
        <f t="shared" si="16"/>
        <v>35565.355414406637</v>
      </c>
      <c r="BD88" s="101">
        <f t="shared" si="8"/>
        <v>2018</v>
      </c>
      <c r="BE88" s="102">
        <f t="shared" si="9"/>
        <v>0.11778477832754505</v>
      </c>
      <c r="BF88" s="102">
        <f t="shared" si="9"/>
        <v>0.28351888920989249</v>
      </c>
      <c r="BG88" s="102">
        <f t="shared" si="9"/>
        <v>0.46950109755422492</v>
      </c>
      <c r="BH88" s="102">
        <f t="shared" si="9"/>
        <v>0.12841420017793445</v>
      </c>
      <c r="BI88" s="102">
        <f t="shared" si="9"/>
        <v>7.8103473040299471E-4</v>
      </c>
    </row>
    <row r="90" spans="1:61" ht="12.75" customHeight="1" x14ac:dyDescent="0.25">
      <c r="A90" s="112" t="s">
        <v>132</v>
      </c>
      <c r="B90" s="113"/>
      <c r="C90" s="113"/>
      <c r="D90" s="113"/>
      <c r="E90" s="113"/>
      <c r="F90" s="113"/>
      <c r="G90" s="113"/>
      <c r="L90" s="112" t="s">
        <v>133</v>
      </c>
      <c r="M90" s="113"/>
      <c r="N90" s="113"/>
      <c r="O90" s="113"/>
      <c r="P90" s="113"/>
    </row>
    <row r="91" spans="1:61" ht="12.75" customHeight="1" x14ac:dyDescent="0.25">
      <c r="A91" s="112" t="s">
        <v>134</v>
      </c>
      <c r="B91" s="113"/>
      <c r="C91" s="113"/>
      <c r="D91" s="113"/>
      <c r="E91" s="113"/>
      <c r="F91" s="113"/>
      <c r="G91" s="113"/>
      <c r="L91" s="112" t="s">
        <v>135</v>
      </c>
      <c r="M91" s="113"/>
      <c r="N91" s="113"/>
      <c r="O91" s="113"/>
      <c r="P91" s="113"/>
    </row>
    <row r="94" spans="1:61" x14ac:dyDescent="0.25">
      <c r="AF94" s="102"/>
      <c r="AG94" s="102"/>
      <c r="AH94" s="102"/>
      <c r="AI94" s="102"/>
      <c r="AJ94" s="102"/>
      <c r="AK94" s="102"/>
      <c r="AL94" s="102"/>
    </row>
    <row r="95" spans="1:61" x14ac:dyDescent="0.25">
      <c r="A95" s="114" t="s">
        <v>136</v>
      </c>
      <c r="AF95" s="102"/>
      <c r="AG95" s="102"/>
      <c r="AH95" s="102"/>
      <c r="AI95" s="102"/>
      <c r="AJ95" s="102"/>
      <c r="AK95" s="102"/>
      <c r="AL95" s="102"/>
    </row>
    <row r="96" spans="1:61" x14ac:dyDescent="0.25">
      <c r="A96" s="114" t="s">
        <v>137</v>
      </c>
      <c r="AF96" s="102"/>
      <c r="AG96" s="102"/>
      <c r="AH96" s="102"/>
      <c r="AI96" s="102"/>
      <c r="AJ96" s="102"/>
      <c r="AK96" s="102"/>
      <c r="AL96" s="102"/>
    </row>
    <row r="97" spans="1:38" x14ac:dyDescent="0.25">
      <c r="A97" s="114" t="s">
        <v>138</v>
      </c>
      <c r="AF97" s="102"/>
      <c r="AG97" s="102"/>
      <c r="AH97" s="102"/>
      <c r="AI97" s="102"/>
      <c r="AJ97" s="102"/>
      <c r="AK97" s="102"/>
      <c r="AL97" s="102"/>
    </row>
    <row r="98" spans="1:38" x14ac:dyDescent="0.25">
      <c r="AF98" s="102"/>
      <c r="AG98" s="102"/>
      <c r="AH98" s="102"/>
      <c r="AI98" s="102"/>
      <c r="AJ98" s="102"/>
      <c r="AK98" s="102"/>
      <c r="AL98" s="102"/>
    </row>
    <row r="99" spans="1:38" x14ac:dyDescent="0.25">
      <c r="AF99" s="102"/>
      <c r="AG99" s="102"/>
      <c r="AH99" s="102"/>
      <c r="AI99" s="102"/>
      <c r="AJ99" s="102"/>
      <c r="AK99" s="102"/>
      <c r="AL99" s="102"/>
    </row>
    <row r="100" spans="1:38" x14ac:dyDescent="0.25">
      <c r="AF100" s="102"/>
      <c r="AG100" s="102"/>
      <c r="AH100" s="102"/>
      <c r="AI100" s="102"/>
      <c r="AJ100" s="102"/>
      <c r="AK100" s="102"/>
      <c r="AL100" s="102"/>
    </row>
    <row r="101" spans="1:38" x14ac:dyDescent="0.25">
      <c r="AF101" s="102"/>
      <c r="AG101" s="102"/>
      <c r="AH101" s="102"/>
      <c r="AI101" s="102"/>
      <c r="AJ101" s="102"/>
      <c r="AK101" s="102"/>
      <c r="AL101" s="102"/>
    </row>
  </sheetData>
  <mergeCells count="24">
    <mergeCell ref="P47:Q48"/>
    <mergeCell ref="R47:S48"/>
    <mergeCell ref="B48:C48"/>
    <mergeCell ref="D48:E48"/>
    <mergeCell ref="T45:T48"/>
    <mergeCell ref="B46:C46"/>
    <mergeCell ref="D46:E46"/>
    <mergeCell ref="L47:M48"/>
    <mergeCell ref="N47:O48"/>
    <mergeCell ref="A47:A49"/>
    <mergeCell ref="B47:E47"/>
    <mergeCell ref="F47:G48"/>
    <mergeCell ref="H47:I48"/>
    <mergeCell ref="J47:K48"/>
    <mergeCell ref="V43:AE45"/>
    <mergeCell ref="AF43:AN44"/>
    <mergeCell ref="B45:E45"/>
    <mergeCell ref="F45:G46"/>
    <mergeCell ref="H45:I46"/>
    <mergeCell ref="J45:K46"/>
    <mergeCell ref="L45:M46"/>
    <mergeCell ref="N45:O46"/>
    <mergeCell ref="P45:Q46"/>
    <mergeCell ref="R45:S46"/>
  </mergeCells>
  <conditionalFormatting sqref="B50:T88">
    <cfRule type="expression" dxfId="0" priority="2">
      <formula>#REF!&lt;&gt;0</formula>
    </cfRule>
  </conditionalFormatting>
  <conditionalFormatting sqref="AP50:AS88 AU50:AU8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{C8783A38-C872-4200-9095-2FAC04874027}</x14:id>
        </ext>
      </extLst>
    </cfRule>
  </conditionalFormatting>
  <conditionalFormatting sqref="AT50:AT8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{CCE1E6CA-BCCD-41B0-8B5F-76006B6DAB44}</x14:id>
        </ext>
      </extLst>
    </cfRule>
  </conditionalFormatting>
  <hyperlinks>
    <hyperlink ref="V31" r:id="rId1" display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xr:uid="{BF8AE0EA-E1C3-4B70-BCFD-4F9409609F0E}"/>
  </hyperlink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83A38-C872-4200-9095-2FAC04874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AP50:AS88 AU50:AU88</xm:sqref>
        </x14:conditionalFormatting>
        <x14:conditionalFormatting xmlns:xm="http://schemas.microsoft.com/office/excel/2006/main">
          <x14:cfRule type="dataBar" id="{CCE1E6CA-BCCD-41B0-8B5F-76006B6DA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AT50:AT88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C2" sqref="C2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0.25324116119866236</v>
      </c>
      <c r="D2" s="46">
        <f ca="1">'gas-ff-natural'!H2</f>
        <v>0.2511308181886735</v>
      </c>
      <c r="E2" s="46">
        <f ca="1">'gas-ff-natural'!I2</f>
        <v>0.24902047517868464</v>
      </c>
      <c r="F2" s="46">
        <f ca="1">'gas-ff-natural'!J2</f>
        <v>0.24691013216869578</v>
      </c>
      <c r="G2" s="46">
        <f ca="1">'gas-ff-natural'!K2</f>
        <v>0.24479978915870693</v>
      </c>
      <c r="H2" s="46">
        <f ca="1">'gas-ff-natural'!L2</f>
        <v>0.24268944614871807</v>
      </c>
      <c r="I2" s="47">
        <f ca="1">'gas-ff-natural'!M2</f>
        <v>0.24057910313872924</v>
      </c>
      <c r="J2" s="1"/>
      <c r="K2">
        <v>1</v>
      </c>
      <c r="L2" t="s">
        <v>62</v>
      </c>
      <c r="M2" s="77">
        <f t="shared" ref="M2:S5" ca="1" si="1">AVERAGEIF($B$2:$B$117,$K2,C$2:C$117)</f>
        <v>0.29617329451111019</v>
      </c>
      <c r="N2" s="77">
        <f t="shared" ca="1" si="1"/>
        <v>0.29370518372351773</v>
      </c>
      <c r="O2" s="77">
        <f t="shared" ca="1" si="1"/>
        <v>0.2912370729359251</v>
      </c>
      <c r="P2" s="77">
        <f t="shared" ca="1" si="1"/>
        <v>0.28876896214833248</v>
      </c>
      <c r="Q2" s="77">
        <f t="shared" ca="1" si="1"/>
        <v>0.28630085136073985</v>
      </c>
      <c r="R2" s="77">
        <f t="shared" ca="1" si="1"/>
        <v>0.28383274057314734</v>
      </c>
      <c r="S2" s="77">
        <f t="shared" ca="1" si="1"/>
        <v>0.28136462978555471</v>
      </c>
    </row>
    <row r="3" spans="1:19" x14ac:dyDescent="0.3">
      <c r="A3" t="s">
        <v>1</v>
      </c>
      <c r="B3">
        <v>1</v>
      </c>
      <c r="C3" s="47">
        <f ca="1">'gas-ff-natural'!G3</f>
        <v>0.43385070178016694</v>
      </c>
      <c r="D3" s="46">
        <f ca="1">'gas-ff-natural'!H3</f>
        <v>0.43023527926533223</v>
      </c>
      <c r="E3" s="46">
        <f ca="1">'gas-ff-natural'!I3</f>
        <v>0.42661985675049752</v>
      </c>
      <c r="F3" s="46">
        <f ca="1">'gas-ff-natural'!J3</f>
        <v>0.42300443423566281</v>
      </c>
      <c r="G3" s="46">
        <f ca="1">'gas-ff-natural'!K3</f>
        <v>0.41938901172082804</v>
      </c>
      <c r="H3" s="46">
        <f ca="1">'gas-ff-natural'!L3</f>
        <v>0.41577358920599328</v>
      </c>
      <c r="I3" s="47">
        <f ca="1">'gas-ff-natural'!M3</f>
        <v>0.41215816669115857</v>
      </c>
      <c r="J3" s="1"/>
      <c r="K3">
        <v>2</v>
      </c>
      <c r="L3" t="s">
        <v>63</v>
      </c>
      <c r="M3" s="77">
        <f t="shared" ca="1" si="1"/>
        <v>0.29617329451111019</v>
      </c>
      <c r="N3" s="77">
        <f t="shared" ca="1" si="1"/>
        <v>0.27149218663518437</v>
      </c>
      <c r="O3" s="77">
        <f t="shared" ca="1" si="1"/>
        <v>0.24681107875925851</v>
      </c>
      <c r="P3" s="77">
        <f t="shared" ca="1" si="1"/>
        <v>0.22212997088333269</v>
      </c>
      <c r="Q3" s="77">
        <f t="shared" ca="1" si="1"/>
        <v>0.19744886300740683</v>
      </c>
      <c r="R3" s="77">
        <f t="shared" ca="1" si="1"/>
        <v>0.17276775513148096</v>
      </c>
      <c r="S3" s="77">
        <f t="shared" ca="1" si="1"/>
        <v>0.14808664725555509</v>
      </c>
    </row>
    <row r="4" spans="1:19" x14ac:dyDescent="0.3">
      <c r="A4" t="s">
        <v>19</v>
      </c>
      <c r="B4">
        <v>1</v>
      </c>
      <c r="C4" s="47">
        <f ca="1">'gas-ff-natural'!G4</f>
        <v>4.9861171771205914E-2</v>
      </c>
      <c r="D4" s="46">
        <f ca="1">'gas-ff-natural'!H4</f>
        <v>4.9445662006445866E-2</v>
      </c>
      <c r="E4" s="46">
        <f ca="1">'gas-ff-natural'!I4</f>
        <v>4.9030152241685818E-2</v>
      </c>
      <c r="F4" s="46">
        <f ca="1">'gas-ff-natural'!J4</f>
        <v>4.8614642476925769E-2</v>
      </c>
      <c r="G4" s="46">
        <f ca="1">'gas-ff-natural'!K4</f>
        <v>4.8199132712165721E-2</v>
      </c>
      <c r="H4" s="46">
        <f ca="1">'gas-ff-natural'!L4</f>
        <v>4.7783622947405666E-2</v>
      </c>
      <c r="I4" s="47">
        <f ca="1">'gas-ff-natural'!M4</f>
        <v>4.7368113182645617E-2</v>
      </c>
      <c r="J4" s="1"/>
      <c r="K4">
        <v>3</v>
      </c>
      <c r="L4" t="s">
        <v>64</v>
      </c>
      <c r="M4" s="77">
        <f t="shared" ca="1" si="1"/>
        <v>0.29617329451111019</v>
      </c>
      <c r="N4" s="77">
        <f t="shared" ca="1" si="1"/>
        <v>0.26408785427240661</v>
      </c>
      <c r="O4" s="77">
        <f t="shared" ca="1" si="1"/>
        <v>0.23200241403370303</v>
      </c>
      <c r="P4" s="77">
        <f t="shared" ca="1" si="1"/>
        <v>0.19991697379499937</v>
      </c>
      <c r="Q4" s="77">
        <f t="shared" ca="1" si="1"/>
        <v>0.16783153355629576</v>
      </c>
      <c r="R4" s="77">
        <f t="shared" ca="1" si="1"/>
        <v>0.13574609331759219</v>
      </c>
      <c r="S4" s="77">
        <f t="shared" ca="1" si="1"/>
        <v>0.10366065307888855</v>
      </c>
    </row>
    <row r="5" spans="1:19" x14ac:dyDescent="0.3">
      <c r="A5" t="s">
        <v>22</v>
      </c>
      <c r="B5">
        <v>1</v>
      </c>
      <c r="C5" s="47">
        <f ca="1">'gas-ff-natural'!G5</f>
        <v>0.22775358998214773</v>
      </c>
      <c r="D5" s="46">
        <f ca="1">'gas-ff-natural'!H5</f>
        <v>0.22585564339896316</v>
      </c>
      <c r="E5" s="46">
        <f ca="1">'gas-ff-natural'!I5</f>
        <v>0.2239576968157786</v>
      </c>
      <c r="F5" s="46">
        <f ca="1">'gas-ff-natural'!J5</f>
        <v>0.22205975023259403</v>
      </c>
      <c r="G5" s="46">
        <f ca="1">'gas-ff-natural'!K5</f>
        <v>0.22016180364940946</v>
      </c>
      <c r="H5" s="46">
        <f ca="1">'gas-ff-natural'!L5</f>
        <v>0.21826385706622489</v>
      </c>
      <c r="I5" s="47">
        <f ca="1">'gas-ff-natural'!M5</f>
        <v>0.21636591048304032</v>
      </c>
      <c r="J5" s="1"/>
      <c r="K5" s="78">
        <v>4</v>
      </c>
      <c r="L5" s="78" t="s">
        <v>65</v>
      </c>
      <c r="M5" s="77">
        <f t="shared" ca="1" si="1"/>
        <v>0.29617329451111019</v>
      </c>
      <c r="N5" s="77">
        <f t="shared" ca="1" si="1"/>
        <v>0.24927918954685108</v>
      </c>
      <c r="O5" s="77">
        <f t="shared" ca="1" si="1"/>
        <v>0.20238508458259202</v>
      </c>
      <c r="P5" s="77">
        <f t="shared" ca="1" si="1"/>
        <v>0.15549097961833291</v>
      </c>
      <c r="Q5" s="77">
        <f t="shared" ca="1" si="1"/>
        <v>0.10859687465407379</v>
      </c>
      <c r="R5" s="77">
        <f t="shared" ca="1" si="1"/>
        <v>6.170276968981464E-2</v>
      </c>
      <c r="S5" s="77">
        <f t="shared" ca="1" si="1"/>
        <v>1.4808664725555528E-2</v>
      </c>
    </row>
    <row r="6" spans="1:19" x14ac:dyDescent="0.3">
      <c r="A6" t="s">
        <v>28</v>
      </c>
      <c r="B6">
        <v>1</v>
      </c>
      <c r="C6" s="47">
        <f ca="1">'gas-ff-natural'!G6</f>
        <v>0.11285630202802639</v>
      </c>
      <c r="D6" s="46">
        <f ca="1">'gas-ff-natural'!H6</f>
        <v>0.11191583284445951</v>
      </c>
      <c r="E6" s="46">
        <f ca="1">'gas-ff-natural'!I6</f>
        <v>0.11097536366089263</v>
      </c>
      <c r="F6" s="46">
        <f ca="1">'gas-ff-natural'!J6</f>
        <v>0.11003489447732573</v>
      </c>
      <c r="G6" s="46">
        <f ca="1">'gas-ff-natural'!K6</f>
        <v>0.10909442529375885</v>
      </c>
      <c r="H6" s="46">
        <f ca="1">'gas-ff-natural'!L6</f>
        <v>0.10815395611019196</v>
      </c>
      <c r="I6" s="47">
        <f ca="1">'gas-ff-natural'!M6</f>
        <v>0.10721348692662507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0.31881825648470774</v>
      </c>
      <c r="D7" s="46">
        <f ca="1">'gas-ff-natural'!H7</f>
        <v>0.31616143768066851</v>
      </c>
      <c r="E7" s="46">
        <f ca="1">'gas-ff-natural'!I7</f>
        <v>0.31350461887662928</v>
      </c>
      <c r="F7" s="46">
        <f ca="1">'gas-ff-natural'!J7</f>
        <v>0.31084780007259005</v>
      </c>
      <c r="G7" s="46">
        <f ca="1">'gas-ff-natural'!K7</f>
        <v>0.30819098126855082</v>
      </c>
      <c r="H7" s="46">
        <f ca="1">'gas-ff-natural'!L7</f>
        <v>0.30553416246451159</v>
      </c>
      <c r="I7" s="47">
        <f ca="1">'gas-ff-natural'!M7</f>
        <v>0.30287734366047236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0.21172636780849208</v>
      </c>
      <c r="D8" s="46">
        <f ca="1">'gas-ff-natural'!H8</f>
        <v>0.20996198141008798</v>
      </c>
      <c r="E8" s="46">
        <f ca="1">'gas-ff-natural'!I8</f>
        <v>0.20819759501168389</v>
      </c>
      <c r="F8" s="46">
        <f ca="1">'gas-ff-natural'!J8</f>
        <v>0.20643320861327979</v>
      </c>
      <c r="G8" s="46">
        <f ca="1">'gas-ff-natural'!K8</f>
        <v>0.20466882221487567</v>
      </c>
      <c r="H8" s="46">
        <f ca="1">'gas-ff-natural'!L8</f>
        <v>0.20290443581647155</v>
      </c>
      <c r="I8" s="47">
        <f ca="1">'gas-ff-natural'!M8</f>
        <v>0.20114004941806746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0.10620634360962659</v>
      </c>
      <c r="D9" s="46">
        <f ca="1">'gas-ff-natural'!H9</f>
        <v>0.10532129074621303</v>
      </c>
      <c r="E9" s="46">
        <f ca="1">'gas-ff-natural'!I9</f>
        <v>0.10443623788279947</v>
      </c>
      <c r="F9" s="46">
        <f ca="1">'gas-ff-natural'!J9</f>
        <v>0.10355118501938593</v>
      </c>
      <c r="G9" s="46">
        <f ca="1">'gas-ff-natural'!K9</f>
        <v>0.10266613215597237</v>
      </c>
      <c r="H9" s="46">
        <f ca="1">'gas-ff-natural'!L9</f>
        <v>0.10178107929255881</v>
      </c>
      <c r="I9" s="47">
        <f ca="1">'gas-ff-natural'!M9</f>
        <v>0.10089602642914526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5.8025460548781112E-3</v>
      </c>
      <c r="D10" s="46">
        <f ca="1">'gas-ff-natural'!H10</f>
        <v>5.7541915044207938E-3</v>
      </c>
      <c r="E10" s="46">
        <f ca="1">'gas-ff-natural'!I10</f>
        <v>5.7058369539634765E-3</v>
      </c>
      <c r="F10" s="46">
        <f ca="1">'gas-ff-natural'!J10</f>
        <v>5.6574824035061592E-3</v>
      </c>
      <c r="G10" s="46">
        <f ca="1">'gas-ff-natural'!K10</f>
        <v>5.609127853048841E-3</v>
      </c>
      <c r="H10" s="46">
        <f ca="1">'gas-ff-natural'!L10</f>
        <v>5.5607733025915228E-3</v>
      </c>
      <c r="I10" s="47">
        <f ca="1">'gas-ff-natural'!M10</f>
        <v>5.5124187521342054E-3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0.29548418132951193</v>
      </c>
      <c r="D11" s="46">
        <f ca="1">'gas-ff-natural'!H11</f>
        <v>0.29302181315176601</v>
      </c>
      <c r="E11" s="46">
        <f ca="1">'gas-ff-natural'!I11</f>
        <v>0.29055944497402009</v>
      </c>
      <c r="F11" s="46">
        <f ca="1">'gas-ff-natural'!J11</f>
        <v>0.28809707679627417</v>
      </c>
      <c r="G11" s="46">
        <f ca="1">'gas-ff-natural'!K11</f>
        <v>0.28563470861852824</v>
      </c>
      <c r="H11" s="46">
        <f ca="1">'gas-ff-natural'!L11</f>
        <v>0.28317234044078232</v>
      </c>
      <c r="I11" s="47">
        <f ca="1">'gas-ff-natural'!M11</f>
        <v>0.28070997226303634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0.42725601148112591</v>
      </c>
      <c r="D12" s="46">
        <f ca="1">'gas-ff-natural'!H12</f>
        <v>0.42369554471878318</v>
      </c>
      <c r="E12" s="46">
        <f ca="1">'gas-ff-natural'!I12</f>
        <v>0.42013507795644045</v>
      </c>
      <c r="F12" s="46">
        <f ca="1">'gas-ff-natural'!J12</f>
        <v>0.41657461119409772</v>
      </c>
      <c r="G12" s="46">
        <f ca="1">'gas-ff-natural'!K12</f>
        <v>0.41301414443175499</v>
      </c>
      <c r="H12" s="46">
        <f ca="1">'gas-ff-natural'!L12</f>
        <v>0.40945367766941232</v>
      </c>
      <c r="I12" s="47">
        <f ca="1">'gas-ff-natural'!M12</f>
        <v>0.40589321090706959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0.11805177272291023</v>
      </c>
      <c r="D13" s="46">
        <f ca="1">'gas-ff-natural'!H13</f>
        <v>0.11706800795021931</v>
      </c>
      <c r="E13" s="46">
        <f ca="1">'gas-ff-natural'!I13</f>
        <v>0.11608424317752838</v>
      </c>
      <c r="F13" s="46">
        <f ca="1">'gas-ff-natural'!J13</f>
        <v>0.11510047840483748</v>
      </c>
      <c r="G13" s="46">
        <f ca="1">'gas-ff-natural'!K13</f>
        <v>0.11411671363214655</v>
      </c>
      <c r="H13" s="46">
        <f ca="1">'gas-ff-natural'!L13</f>
        <v>0.11313294885945563</v>
      </c>
      <c r="I13" s="47">
        <f ca="1">'gas-ff-natural'!M13</f>
        <v>0.11214918408676472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0.50127682217967484</v>
      </c>
      <c r="D14" s="46">
        <f ca="1">'gas-ff-natural'!H14</f>
        <v>0.49709951532817753</v>
      </c>
      <c r="E14" s="46">
        <f ca="1">'gas-ff-natural'!I14</f>
        <v>0.49292220847668022</v>
      </c>
      <c r="F14" s="46">
        <f ca="1">'gas-ff-natural'!J14</f>
        <v>0.48874490162518291</v>
      </c>
      <c r="G14" s="46">
        <f ca="1">'gas-ff-natural'!K14</f>
        <v>0.48456759477368566</v>
      </c>
      <c r="H14" s="46">
        <f ca="1">'gas-ff-natural'!L14</f>
        <v>0.48039028792218841</v>
      </c>
      <c r="I14" s="47">
        <f ca="1">'gas-ff-natural'!M14</f>
        <v>0.4762129810706911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0.23276366930549949</v>
      </c>
      <c r="D15" s="46">
        <f ca="1">'gas-ff-natural'!H15</f>
        <v>0.23082397206128699</v>
      </c>
      <c r="E15" s="46">
        <f ca="1">'gas-ff-natural'!I15</f>
        <v>0.22888427481707449</v>
      </c>
      <c r="F15" s="46">
        <f ca="1">'gas-ff-natural'!J15</f>
        <v>0.22694457757286199</v>
      </c>
      <c r="G15" s="46">
        <f ca="1">'gas-ff-natural'!K15</f>
        <v>0.22500488032864949</v>
      </c>
      <c r="H15" s="46">
        <f ca="1">'gas-ff-natural'!L15</f>
        <v>0.22306518308443701</v>
      </c>
      <c r="I15" s="47">
        <f ca="1">'gas-ff-natural'!M15</f>
        <v>0.22112548584022451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0.59001759603374448</v>
      </c>
      <c r="D16" s="46">
        <f ca="1">'gas-ff-natural'!H16</f>
        <v>0.58510078273346333</v>
      </c>
      <c r="E16" s="46">
        <f ca="1">'gas-ff-natural'!I16</f>
        <v>0.58018396943318207</v>
      </c>
      <c r="F16" s="46">
        <f ca="1">'gas-ff-natural'!J16</f>
        <v>0.5752671561329008</v>
      </c>
      <c r="G16" s="46">
        <f ca="1">'gas-ff-natural'!K16</f>
        <v>0.57035034283261965</v>
      </c>
      <c r="H16" s="46">
        <f ca="1">'gas-ff-natural'!L16</f>
        <v>0.5654335295323385</v>
      </c>
      <c r="I16" s="47">
        <f ca="1">'gas-ff-natural'!M16</f>
        <v>0.56051671623205723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0.16986282165717861</v>
      </c>
      <c r="D17" s="46">
        <f ca="1">'gas-ff-natural'!H17</f>
        <v>0.16844729814336878</v>
      </c>
      <c r="E17" s="46">
        <f ca="1">'gas-ff-natural'!I17</f>
        <v>0.16703177462955895</v>
      </c>
      <c r="F17" s="46">
        <f ca="1">'gas-ff-natural'!J17</f>
        <v>0.16561625111574912</v>
      </c>
      <c r="G17" s="46">
        <f ca="1">'gas-ff-natural'!K17</f>
        <v>0.16420072760193929</v>
      </c>
      <c r="H17" s="46">
        <f ca="1">'gas-ff-natural'!L17</f>
        <v>0.16278520408812946</v>
      </c>
      <c r="I17" s="47">
        <f ca="1">'gas-ff-natural'!M17</f>
        <v>0.16136968057431966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0.19905331433010057</v>
      </c>
      <c r="D18" s="46">
        <f ca="1">'gas-ff-natural'!H18</f>
        <v>0.19739453671068305</v>
      </c>
      <c r="E18" s="46">
        <f ca="1">'gas-ff-natural'!I18</f>
        <v>0.19573575909126553</v>
      </c>
      <c r="F18" s="46">
        <f ca="1">'gas-ff-natural'!J18</f>
        <v>0.19407698147184804</v>
      </c>
      <c r="G18" s="46">
        <f ca="1">'gas-ff-natural'!K18</f>
        <v>0.19241820385243052</v>
      </c>
      <c r="H18" s="46">
        <f ca="1">'gas-ff-natural'!L18</f>
        <v>0.19075942623301301</v>
      </c>
      <c r="I18" s="47">
        <f ca="1">'gas-ff-natural'!M18</f>
        <v>0.18910064861359552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0.47994568835692347</v>
      </c>
      <c r="D19" s="46">
        <f ca="1">'gas-ff-natural'!H19</f>
        <v>0.4759461409539491</v>
      </c>
      <c r="E19" s="46">
        <f ca="1">'gas-ff-natural'!I19</f>
        <v>0.47194659355097474</v>
      </c>
      <c r="F19" s="46">
        <f ca="1">'gas-ff-natural'!J19</f>
        <v>0.46794704614800037</v>
      </c>
      <c r="G19" s="46">
        <f ca="1">'gas-ff-natural'!K19</f>
        <v>0.463947498745026</v>
      </c>
      <c r="H19" s="46">
        <f ca="1">'gas-ff-natural'!L19</f>
        <v>0.45994795134205163</v>
      </c>
      <c r="I19" s="47">
        <f ca="1">'gas-ff-natural'!M19</f>
        <v>0.45594840393907726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0.15979263544502451</v>
      </c>
      <c r="D20" s="46">
        <f ca="1">'gas-ff-natural'!H20</f>
        <v>0.1584610301496493</v>
      </c>
      <c r="E20" s="46">
        <f ca="1">'gas-ff-natural'!I20</f>
        <v>0.15712942485427409</v>
      </c>
      <c r="F20" s="46">
        <f ca="1">'gas-ff-natural'!J20</f>
        <v>0.15579781955889888</v>
      </c>
      <c r="G20" s="46">
        <f ca="1">'gas-ff-natural'!K20</f>
        <v>0.15446621426352367</v>
      </c>
      <c r="H20" s="46">
        <f ca="1">'gas-ff-natural'!L20</f>
        <v>0.15313460896814846</v>
      </c>
      <c r="I20" s="47">
        <f ca="1">'gas-ff-natural'!M20</f>
        <v>0.15180300367277327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0.72188764785256054</v>
      </c>
      <c r="D21" s="46">
        <f ca="1">'gas-ff-natural'!H21</f>
        <v>0.7158719174537892</v>
      </c>
      <c r="E21" s="46">
        <f ca="1">'gas-ff-natural'!I21</f>
        <v>0.70985618705501785</v>
      </c>
      <c r="F21" s="46">
        <f ca="1">'gas-ff-natural'!J21</f>
        <v>0.7038404566562465</v>
      </c>
      <c r="G21" s="46">
        <f ca="1">'gas-ff-natural'!K21</f>
        <v>0.69782472625747516</v>
      </c>
      <c r="H21" s="46">
        <f ca="1">'gas-ff-natural'!L21</f>
        <v>0.69180899585870381</v>
      </c>
      <c r="I21" s="47">
        <f ca="1">'gas-ff-natural'!M21</f>
        <v>0.68579326545993247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0.26434102539286469</v>
      </c>
      <c r="D22" s="46">
        <f ca="1">'gas-ff-natural'!H22</f>
        <v>0.26213818351459084</v>
      </c>
      <c r="E22" s="46">
        <f ca="1">'gas-ff-natural'!I22</f>
        <v>0.25993534163631699</v>
      </c>
      <c r="F22" s="46">
        <f ca="1">'gas-ff-natural'!J22</f>
        <v>0.25773249975804313</v>
      </c>
      <c r="G22" s="46">
        <f ca="1">'gas-ff-natural'!K22</f>
        <v>0.25552965787976922</v>
      </c>
      <c r="H22" s="46">
        <f ca="1">'gas-ff-natural'!L22</f>
        <v>0.25332681600149531</v>
      </c>
      <c r="I22" s="47">
        <f ca="1">'gas-ff-natural'!M22</f>
        <v>0.25112397412322146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0.2398867241518402</v>
      </c>
      <c r="D23" s="46">
        <f ca="1">'gas-ff-natural'!H23</f>
        <v>0.23788766811724155</v>
      </c>
      <c r="E23" s="46">
        <f ca="1">'gas-ff-natural'!I23</f>
        <v>0.23588861208264286</v>
      </c>
      <c r="F23" s="46">
        <f ca="1">'gas-ff-natural'!J23</f>
        <v>0.23388955604804418</v>
      </c>
      <c r="G23" s="46">
        <f ca="1">'gas-ff-natural'!K23</f>
        <v>0.23189050001344552</v>
      </c>
      <c r="H23" s="46">
        <f ca="1">'gas-ff-natural'!L23</f>
        <v>0.22989144397884687</v>
      </c>
      <c r="I23" s="47">
        <f ca="1">'gas-ff-natural'!M23</f>
        <v>0.22789238794424818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0.39865572527053561</v>
      </c>
      <c r="D24" s="46">
        <f ca="1">'gas-ff-natural'!H24</f>
        <v>0.39533359422661446</v>
      </c>
      <c r="E24" s="46">
        <f ca="1">'gas-ff-natural'!I24</f>
        <v>0.39201146318269331</v>
      </c>
      <c r="F24" s="46">
        <f ca="1">'gas-ff-natural'!J24</f>
        <v>0.38868933213877221</v>
      </c>
      <c r="G24" s="46">
        <f ca="1">'gas-ff-natural'!K24</f>
        <v>0.38536720109485106</v>
      </c>
      <c r="H24" s="46">
        <f ca="1">'gas-ff-natural'!L24</f>
        <v>0.38204507005092991</v>
      </c>
      <c r="I24" s="47">
        <f ca="1">'gas-ff-natural'!M24</f>
        <v>0.37872293900700882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0.69541650576499969</v>
      </c>
      <c r="D25" s="46">
        <f ca="1">'gas-ff-natural'!H25</f>
        <v>0.68962136821695807</v>
      </c>
      <c r="E25" s="46">
        <f ca="1">'gas-ff-natural'!I25</f>
        <v>0.68382623066891635</v>
      </c>
      <c r="F25" s="46">
        <f ca="1">'gas-ff-natural'!J25</f>
        <v>0.67803109312087462</v>
      </c>
      <c r="G25" s="46">
        <f ca="1">'gas-ff-natural'!K25</f>
        <v>0.672235955572833</v>
      </c>
      <c r="H25" s="46">
        <f ca="1">'gas-ff-natural'!L25</f>
        <v>0.66644081802479138</v>
      </c>
      <c r="I25" s="47">
        <f ca="1">'gas-ff-natural'!M25</f>
        <v>0.66064568047674965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0.14907267278248107</v>
      </c>
      <c r="D26" s="46">
        <f ca="1">'gas-ff-natural'!H26</f>
        <v>0.14783040050929372</v>
      </c>
      <c r="E26" s="46">
        <f ca="1">'gas-ff-natural'!I26</f>
        <v>0.14658812823610637</v>
      </c>
      <c r="F26" s="46">
        <f ca="1">'gas-ff-natural'!J26</f>
        <v>0.14534585596291905</v>
      </c>
      <c r="G26" s="46">
        <f ca="1">'gas-ff-natural'!K26</f>
        <v>0.1441035836897317</v>
      </c>
      <c r="H26" s="46">
        <f ca="1">'gas-ff-natural'!L26</f>
        <v>0.14286131141654435</v>
      </c>
      <c r="I26" s="47">
        <f ca="1">'gas-ff-natural'!M26</f>
        <v>0.14161903914335702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0.30195255329768061</v>
      </c>
      <c r="D27" s="46">
        <f ca="1">'gas-ff-natural'!H27</f>
        <v>0.29943628202019995</v>
      </c>
      <c r="E27" s="46">
        <f ca="1">'gas-ff-natural'!I27</f>
        <v>0.29692001074271929</v>
      </c>
      <c r="F27" s="46">
        <f ca="1">'gas-ff-natural'!J27</f>
        <v>0.29440373946523862</v>
      </c>
      <c r="G27" s="46">
        <f ca="1">'gas-ff-natural'!K27</f>
        <v>0.29188746818775796</v>
      </c>
      <c r="H27" s="46">
        <f ca="1">'gas-ff-natural'!L27</f>
        <v>0.28937119691027724</v>
      </c>
      <c r="I27" s="47">
        <f ca="1">'gas-ff-natural'!M27</f>
        <v>0.28685492563279658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5.5012346959407077E-3</v>
      </c>
      <c r="D28" s="46">
        <f ca="1">'gas-ff-natural'!H28</f>
        <v>5.455391073474535E-3</v>
      </c>
      <c r="E28" s="46">
        <f ca="1">'gas-ff-natural'!I28</f>
        <v>5.4095474510083624E-3</v>
      </c>
      <c r="F28" s="46">
        <f ca="1">'gas-ff-natural'!J28</f>
        <v>5.3637038285421898E-3</v>
      </c>
      <c r="G28" s="46">
        <f ca="1">'gas-ff-natural'!K28</f>
        <v>5.3178602060760171E-3</v>
      </c>
      <c r="H28" s="46">
        <f ca="1">'gas-ff-natural'!L28</f>
        <v>5.2720165836098445E-3</v>
      </c>
      <c r="I28" s="47">
        <f ca="1">'gas-ff-natural'!M28</f>
        <v>5.2261729611436719E-3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0.29861246572575417</v>
      </c>
      <c r="D29" s="46">
        <f ca="1">'gas-ff-natural'!H29</f>
        <v>0.29612402851137287</v>
      </c>
      <c r="E29" s="46">
        <f ca="1">'gas-ff-natural'!I29</f>
        <v>0.29363559129699157</v>
      </c>
      <c r="F29" s="46">
        <f ca="1">'gas-ff-natural'!J29</f>
        <v>0.29114715408261027</v>
      </c>
      <c r="G29" s="46">
        <f ca="1">'gas-ff-natural'!K29</f>
        <v>0.28865871686822897</v>
      </c>
      <c r="H29" s="46">
        <f ca="1">'gas-ff-natural'!L29</f>
        <v>0.28617027965384767</v>
      </c>
      <c r="I29" s="47">
        <f ca="1">'gas-ff-natural'!M29</f>
        <v>0.28368184243946643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0.62007803232793202</v>
      </c>
      <c r="D30" s="46">
        <f ca="1">'gas-ff-natural'!H30</f>
        <v>0.61491071539186593</v>
      </c>
      <c r="E30" s="46">
        <f ca="1">'gas-ff-natural'!I30</f>
        <v>0.60974339845579983</v>
      </c>
      <c r="F30" s="46">
        <f ca="1">'gas-ff-natural'!J30</f>
        <v>0.60457608151973374</v>
      </c>
      <c r="G30" s="46">
        <f ca="1">'gas-ff-natural'!K30</f>
        <v>0.59940876458366765</v>
      </c>
      <c r="H30" s="46">
        <f ca="1">'gas-ff-natural'!L30</f>
        <v>0.59424144764760145</v>
      </c>
      <c r="I30" s="47">
        <f ca="1">'gas-ff-natural'!M30</f>
        <v>0.58907413071153536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0.25324116119866236</v>
      </c>
      <c r="D31" s="46">
        <f ca="1">'gas-ff-natural'!H31</f>
        <v>0.23213773109877384</v>
      </c>
      <c r="E31" s="46">
        <f ca="1">'gas-ff-natural'!I31</f>
        <v>0.21103430099888532</v>
      </c>
      <c r="F31" s="46">
        <f ca="1">'gas-ff-natural'!J31</f>
        <v>0.1899308708989968</v>
      </c>
      <c r="G31" s="46">
        <f ca="1">'gas-ff-natural'!K31</f>
        <v>0.16882744079910825</v>
      </c>
      <c r="H31" s="46">
        <f ca="1">'gas-ff-natural'!L31</f>
        <v>0.1477240106992197</v>
      </c>
      <c r="I31" s="47">
        <f ca="1">'gas-ff-natural'!M31</f>
        <v>0.12662058059933118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0.43385070178016694</v>
      </c>
      <c r="D32" s="46">
        <f ca="1">'gas-ff-natural'!H32</f>
        <v>0.39769647663181967</v>
      </c>
      <c r="E32" s="46">
        <f ca="1">'gas-ff-natural'!I32</f>
        <v>0.36154225148347241</v>
      </c>
      <c r="F32" s="46">
        <f ca="1">'gas-ff-natural'!J32</f>
        <v>0.3253880263351252</v>
      </c>
      <c r="G32" s="46">
        <f ca="1">'gas-ff-natural'!K32</f>
        <v>0.28923380118677794</v>
      </c>
      <c r="H32" s="46">
        <f ca="1">'gas-ff-natural'!L32</f>
        <v>0.25307957603843068</v>
      </c>
      <c r="I32" s="47">
        <f ca="1">'gas-ff-natural'!M32</f>
        <v>0.21692535089008347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4.9861171771205914E-2</v>
      </c>
      <c r="D33" s="46">
        <f ca="1">'gas-ff-natural'!H33</f>
        <v>4.5706074123605424E-2</v>
      </c>
      <c r="E33" s="46">
        <f ca="1">'gas-ff-natural'!I33</f>
        <v>4.1550976476004933E-2</v>
      </c>
      <c r="F33" s="46">
        <f ca="1">'gas-ff-natural'!J33</f>
        <v>3.7395878828404436E-2</v>
      </c>
      <c r="G33" s="46">
        <f ca="1">'gas-ff-natural'!K33</f>
        <v>3.3240781180803945E-2</v>
      </c>
      <c r="H33" s="46">
        <f ca="1">'gas-ff-natural'!L33</f>
        <v>2.9085683533203451E-2</v>
      </c>
      <c r="I33" s="47">
        <f ca="1">'gas-ff-natural'!M33</f>
        <v>2.4930585885602957E-2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0.22775358998214773</v>
      </c>
      <c r="D34" s="46">
        <f ca="1">'gas-ff-natural'!H34</f>
        <v>0.20877412415030208</v>
      </c>
      <c r="E34" s="46">
        <f ca="1">'gas-ff-natural'!I34</f>
        <v>0.18979465831845643</v>
      </c>
      <c r="F34" s="46">
        <f ca="1">'gas-ff-natural'!J34</f>
        <v>0.17081519248661078</v>
      </c>
      <c r="G34" s="46">
        <f ca="1">'gas-ff-natural'!K34</f>
        <v>0.15183572665476514</v>
      </c>
      <c r="H34" s="46">
        <f ca="1">'gas-ff-natural'!L34</f>
        <v>0.13285626082291951</v>
      </c>
      <c r="I34" s="47">
        <f ca="1">'gas-ff-natural'!M34</f>
        <v>0.11387679499107387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0.11285630202802639</v>
      </c>
      <c r="D35" s="46">
        <f ca="1">'gas-ff-natural'!H35</f>
        <v>0.10345161019235753</v>
      </c>
      <c r="E35" s="46">
        <f ca="1">'gas-ff-natural'!I35</f>
        <v>9.4046918356688658E-2</v>
      </c>
      <c r="F35" s="46">
        <f ca="1">'gas-ff-natural'!J35</f>
        <v>8.4642226521019798E-2</v>
      </c>
      <c r="G35" s="46">
        <f ca="1">'gas-ff-natural'!K35</f>
        <v>7.5237534685350937E-2</v>
      </c>
      <c r="H35" s="46">
        <f ca="1">'gas-ff-natural'!L35</f>
        <v>6.5832842849682063E-2</v>
      </c>
      <c r="I35" s="47">
        <f ca="1">'gas-ff-natural'!M35</f>
        <v>5.6428151014013196E-2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0.31881825648470774</v>
      </c>
      <c r="D36" s="46">
        <f ca="1">'gas-ff-natural'!H36</f>
        <v>0.29225006844431545</v>
      </c>
      <c r="E36" s="46">
        <f ca="1">'gas-ff-natural'!I36</f>
        <v>0.26568188040392315</v>
      </c>
      <c r="F36" s="46">
        <f ca="1">'gas-ff-natural'!J36</f>
        <v>0.23911369236353083</v>
      </c>
      <c r="G36" s="46">
        <f ca="1">'gas-ff-natural'!K36</f>
        <v>0.21254550432313851</v>
      </c>
      <c r="H36" s="46">
        <f ca="1">'gas-ff-natural'!L36</f>
        <v>0.18597731628274619</v>
      </c>
      <c r="I36" s="47">
        <f ca="1">'gas-ff-natural'!M36</f>
        <v>0.15940912824235387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0.21172636780849208</v>
      </c>
      <c r="D37" s="46">
        <f ca="1">'gas-ff-natural'!H37</f>
        <v>0.19408250382445108</v>
      </c>
      <c r="E37" s="46">
        <f ca="1">'gas-ff-natural'!I37</f>
        <v>0.17643863984041008</v>
      </c>
      <c r="F37" s="46">
        <f ca="1">'gas-ff-natural'!J37</f>
        <v>0.15879477585636909</v>
      </c>
      <c r="G37" s="46">
        <f ca="1">'gas-ff-natural'!K37</f>
        <v>0.14115091187232806</v>
      </c>
      <c r="H37" s="46">
        <f ca="1">'gas-ff-natural'!L37</f>
        <v>0.12350704788828705</v>
      </c>
      <c r="I37" s="47">
        <f ca="1">'gas-ff-natural'!M37</f>
        <v>0.10586318390424604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0.10620634360962659</v>
      </c>
      <c r="D38" s="46">
        <f ca="1">'gas-ff-natural'!H38</f>
        <v>9.7355814975491048E-2</v>
      </c>
      <c r="E38" s="46">
        <f ca="1">'gas-ff-natural'!I38</f>
        <v>8.8505286341355502E-2</v>
      </c>
      <c r="F38" s="46">
        <f ca="1">'gas-ff-natural'!J38</f>
        <v>7.9654757707219956E-2</v>
      </c>
      <c r="G38" s="46">
        <f ca="1">'gas-ff-natural'!K38</f>
        <v>7.0804229073084396E-2</v>
      </c>
      <c r="H38" s="46">
        <f ca="1">'gas-ff-natural'!L38</f>
        <v>6.195370043894885E-2</v>
      </c>
      <c r="I38" s="47">
        <f ca="1">'gas-ff-natural'!M38</f>
        <v>5.3103171804813297E-2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5.8025460548781112E-3</v>
      </c>
      <c r="D39" s="46">
        <f ca="1">'gas-ff-natural'!H39</f>
        <v>5.3190005503049352E-3</v>
      </c>
      <c r="E39" s="46">
        <f ca="1">'gas-ff-natural'!I39</f>
        <v>4.8354550457317593E-3</v>
      </c>
      <c r="F39" s="46">
        <f ca="1">'gas-ff-natural'!J39</f>
        <v>4.3519095411585834E-3</v>
      </c>
      <c r="G39" s="46">
        <f ca="1">'gas-ff-natural'!K39</f>
        <v>3.8683640365854075E-3</v>
      </c>
      <c r="H39" s="46">
        <f ca="1">'gas-ff-natural'!L39</f>
        <v>3.3848185320122315E-3</v>
      </c>
      <c r="I39" s="47">
        <f ca="1">'gas-ff-natural'!M39</f>
        <v>2.9012730274390556E-3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0.29548418132951193</v>
      </c>
      <c r="D40" s="46">
        <f ca="1">'gas-ff-natural'!H40</f>
        <v>0.2708604995520526</v>
      </c>
      <c r="E40" s="46">
        <f ca="1">'gas-ff-natural'!I40</f>
        <v>0.24623681777459328</v>
      </c>
      <c r="F40" s="46">
        <f ca="1">'gas-ff-natural'!J40</f>
        <v>0.22161313599713395</v>
      </c>
      <c r="G40" s="46">
        <f ca="1">'gas-ff-natural'!K40</f>
        <v>0.19698945421967462</v>
      </c>
      <c r="H40" s="46">
        <f ca="1">'gas-ff-natural'!L40</f>
        <v>0.17236577244221529</v>
      </c>
      <c r="I40" s="47">
        <f ca="1">'gas-ff-natural'!M40</f>
        <v>0.14774209066475597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0.42725601148112591</v>
      </c>
      <c r="D41" s="46">
        <f ca="1">'gas-ff-natural'!H41</f>
        <v>0.39165134385769873</v>
      </c>
      <c r="E41" s="46">
        <f ca="1">'gas-ff-natural'!I41</f>
        <v>0.35604667623427155</v>
      </c>
      <c r="F41" s="46">
        <f ca="1">'gas-ff-natural'!J41</f>
        <v>0.32044200861084438</v>
      </c>
      <c r="G41" s="46">
        <f ca="1">'gas-ff-natural'!K41</f>
        <v>0.28483734098741725</v>
      </c>
      <c r="H41" s="46">
        <f ca="1">'gas-ff-natural'!L41</f>
        <v>0.2492326733639901</v>
      </c>
      <c r="I41" s="47">
        <f ca="1">'gas-ff-natural'!M41</f>
        <v>0.21362800574056295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0.11805177272291023</v>
      </c>
      <c r="D42" s="46">
        <f ca="1">'gas-ff-natural'!H42</f>
        <v>0.10821412499600104</v>
      </c>
      <c r="E42" s="46">
        <f ca="1">'gas-ff-natural'!I42</f>
        <v>9.837647726909185E-2</v>
      </c>
      <c r="F42" s="46">
        <f ca="1">'gas-ff-natural'!J42</f>
        <v>8.8538829542182673E-2</v>
      </c>
      <c r="G42" s="46">
        <f ca="1">'gas-ff-natural'!K42</f>
        <v>7.8701181815273483E-2</v>
      </c>
      <c r="H42" s="46">
        <f ca="1">'gas-ff-natural'!L42</f>
        <v>6.8863534088364292E-2</v>
      </c>
      <c r="I42" s="47">
        <f ca="1">'gas-ff-natural'!M42</f>
        <v>5.9025886361455115E-2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0.50127682217967484</v>
      </c>
      <c r="D43" s="46">
        <f ca="1">'gas-ff-natural'!H43</f>
        <v>0.45950375366470192</v>
      </c>
      <c r="E43" s="46">
        <f ca="1">'gas-ff-natural'!I43</f>
        <v>0.417730685149729</v>
      </c>
      <c r="F43" s="46">
        <f ca="1">'gas-ff-natural'!J43</f>
        <v>0.37595761663475613</v>
      </c>
      <c r="G43" s="46">
        <f ca="1">'gas-ff-natural'!K43</f>
        <v>0.33418454811978321</v>
      </c>
      <c r="H43" s="46">
        <f ca="1">'gas-ff-natural'!L43</f>
        <v>0.29241147960481029</v>
      </c>
      <c r="I43" s="47">
        <f ca="1">'gas-ff-natural'!M43</f>
        <v>0.25063841108983742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0.23276366930549949</v>
      </c>
      <c r="D44" s="46">
        <f ca="1">'gas-ff-natural'!H44</f>
        <v>0.21336669686337453</v>
      </c>
      <c r="E44" s="46">
        <f ca="1">'gas-ff-natural'!I44</f>
        <v>0.19396972442124957</v>
      </c>
      <c r="F44" s="46">
        <f ca="1">'gas-ff-natural'!J44</f>
        <v>0.17457275197912461</v>
      </c>
      <c r="G44" s="46">
        <f ca="1">'gas-ff-natural'!K44</f>
        <v>0.15517577953699965</v>
      </c>
      <c r="H44" s="46">
        <f ca="1">'gas-ff-natural'!L44</f>
        <v>0.13577880709487469</v>
      </c>
      <c r="I44" s="47">
        <f ca="1">'gas-ff-natural'!M44</f>
        <v>0.11638183465274975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0.59001759603374448</v>
      </c>
      <c r="D45" s="46">
        <f ca="1">'gas-ff-natural'!H45</f>
        <v>0.5408494630309324</v>
      </c>
      <c r="E45" s="46">
        <f ca="1">'gas-ff-natural'!I45</f>
        <v>0.49168133002812037</v>
      </c>
      <c r="F45" s="46">
        <f ca="1">'gas-ff-natural'!J45</f>
        <v>0.44251319702530834</v>
      </c>
      <c r="G45" s="46">
        <f ca="1">'gas-ff-natural'!K45</f>
        <v>0.3933450640224963</v>
      </c>
      <c r="H45" s="46">
        <f ca="1">'gas-ff-natural'!L45</f>
        <v>0.34417693101968427</v>
      </c>
      <c r="I45" s="47">
        <f ca="1">'gas-ff-natural'!M45</f>
        <v>0.29500879801687224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0.16986282165717861</v>
      </c>
      <c r="D46" s="46">
        <f ca="1">'gas-ff-natural'!H46</f>
        <v>0.1557075865190804</v>
      </c>
      <c r="E46" s="46">
        <f ca="1">'gas-ff-natural'!I46</f>
        <v>0.14155235138098218</v>
      </c>
      <c r="F46" s="46">
        <f ca="1">'gas-ff-natural'!J46</f>
        <v>0.12739711624288397</v>
      </c>
      <c r="G46" s="46">
        <f ca="1">'gas-ff-natural'!K46</f>
        <v>0.11324188110478575</v>
      </c>
      <c r="H46" s="46">
        <f ca="1">'gas-ff-natural'!L46</f>
        <v>9.9086645966687537E-2</v>
      </c>
      <c r="I46" s="47">
        <f ca="1">'gas-ff-natural'!M46</f>
        <v>8.4931410828589307E-2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0.19905331433010057</v>
      </c>
      <c r="D47" s="46">
        <f ca="1">'gas-ff-natural'!H47</f>
        <v>0.18246553813592553</v>
      </c>
      <c r="E47" s="46">
        <f ca="1">'gas-ff-natural'!I47</f>
        <v>0.16587776194175047</v>
      </c>
      <c r="F47" s="46">
        <f ca="1">'gas-ff-natural'!J47</f>
        <v>0.14928998574757543</v>
      </c>
      <c r="G47" s="46">
        <f ca="1">'gas-ff-natural'!K47</f>
        <v>0.1327022095534004</v>
      </c>
      <c r="H47" s="46">
        <f ca="1">'gas-ff-natural'!L47</f>
        <v>0.11611443335922533</v>
      </c>
      <c r="I47" s="47">
        <f ca="1">'gas-ff-natural'!M47</f>
        <v>9.9526657165050283E-2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0.47994568835692347</v>
      </c>
      <c r="D48" s="46">
        <f ca="1">'gas-ff-natural'!H48</f>
        <v>0.43995021432717984</v>
      </c>
      <c r="E48" s="46">
        <f ca="1">'gas-ff-natural'!I48</f>
        <v>0.39995474029743622</v>
      </c>
      <c r="F48" s="46">
        <f ca="1">'gas-ff-natural'!J48</f>
        <v>0.35995926626769259</v>
      </c>
      <c r="G48" s="46">
        <f ca="1">'gas-ff-natural'!K48</f>
        <v>0.31996379223794896</v>
      </c>
      <c r="H48" s="46">
        <f ca="1">'gas-ff-natural'!L48</f>
        <v>0.27996831820820534</v>
      </c>
      <c r="I48" s="47">
        <f ca="1">'gas-ff-natural'!M48</f>
        <v>0.23997284417846174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0.15979263544502451</v>
      </c>
      <c r="D49" s="46">
        <f ca="1">'gas-ff-natural'!H49</f>
        <v>0.14647658249127246</v>
      </c>
      <c r="E49" s="46">
        <f ca="1">'gas-ff-natural'!I49</f>
        <v>0.13316052953752042</v>
      </c>
      <c r="F49" s="46">
        <f ca="1">'gas-ff-natural'!J49</f>
        <v>0.11984447658376837</v>
      </c>
      <c r="G49" s="46">
        <f ca="1">'gas-ff-natural'!K49</f>
        <v>0.10652842363001633</v>
      </c>
      <c r="H49" s="46">
        <f ca="1">'gas-ff-natural'!L49</f>
        <v>9.3212370676264283E-2</v>
      </c>
      <c r="I49" s="47">
        <f ca="1">'gas-ff-natural'!M49</f>
        <v>7.9896317722512253E-2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0.72188764785256054</v>
      </c>
      <c r="D50" s="46">
        <f ca="1">'gas-ff-natural'!H50</f>
        <v>0.66173034386484719</v>
      </c>
      <c r="E50" s="46">
        <f ca="1">'gas-ff-natural'!I50</f>
        <v>0.60157303987713384</v>
      </c>
      <c r="F50" s="46">
        <f ca="1">'gas-ff-natural'!J50</f>
        <v>0.54141573588942049</v>
      </c>
      <c r="G50" s="46">
        <f ca="1">'gas-ff-natural'!K50</f>
        <v>0.48125843190170708</v>
      </c>
      <c r="H50" s="46">
        <f ca="1">'gas-ff-natural'!L50</f>
        <v>0.42110112791399368</v>
      </c>
      <c r="I50" s="47">
        <f ca="1">'gas-ff-natural'!M50</f>
        <v>0.36094382392628027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0.26434102539286469</v>
      </c>
      <c r="D51" s="46">
        <f ca="1">'gas-ff-natural'!H51</f>
        <v>0.24231260661012596</v>
      </c>
      <c r="E51" s="46">
        <f ca="1">'gas-ff-natural'!I51</f>
        <v>0.22028418782738723</v>
      </c>
      <c r="F51" s="46">
        <f ca="1">'gas-ff-natural'!J51</f>
        <v>0.19825576904464851</v>
      </c>
      <c r="G51" s="46">
        <f ca="1">'gas-ff-natural'!K51</f>
        <v>0.17622735026190978</v>
      </c>
      <c r="H51" s="46">
        <f ca="1">'gas-ff-natural'!L51</f>
        <v>0.15419893147917108</v>
      </c>
      <c r="I51" s="47">
        <f ca="1">'gas-ff-natural'!M51</f>
        <v>0.13217051269643235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0.2398867241518402</v>
      </c>
      <c r="D52" s="46">
        <f ca="1">'gas-ff-natural'!H52</f>
        <v>0.21989616380585353</v>
      </c>
      <c r="E52" s="46">
        <f ca="1">'gas-ff-natural'!I52</f>
        <v>0.19990560345986685</v>
      </c>
      <c r="F52" s="46">
        <f ca="1">'gas-ff-natural'!J52</f>
        <v>0.17991504311388018</v>
      </c>
      <c r="G52" s="46">
        <f ca="1">'gas-ff-natural'!K52</f>
        <v>0.15992448276789348</v>
      </c>
      <c r="H52" s="46">
        <f ca="1">'gas-ff-natural'!L52</f>
        <v>0.13993392242190678</v>
      </c>
      <c r="I52" s="47">
        <f ca="1">'gas-ff-natural'!M52</f>
        <v>0.1199433620759201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0.39865572527053561</v>
      </c>
      <c r="D53" s="46">
        <f ca="1">'gas-ff-natural'!H53</f>
        <v>0.36543441483132433</v>
      </c>
      <c r="E53" s="46">
        <f ca="1">'gas-ff-natural'!I53</f>
        <v>0.33221310439211305</v>
      </c>
      <c r="F53" s="46">
        <f ca="1">'gas-ff-natural'!J53</f>
        <v>0.29899179395290176</v>
      </c>
      <c r="G53" s="46">
        <f ca="1">'gas-ff-natural'!K53</f>
        <v>0.26577048351369043</v>
      </c>
      <c r="H53" s="46">
        <f ca="1">'gas-ff-natural'!L53</f>
        <v>0.23254917307447912</v>
      </c>
      <c r="I53" s="47">
        <f ca="1">'gas-ff-natural'!M53</f>
        <v>0.19932786263526781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0.69541650576499969</v>
      </c>
      <c r="D54" s="46">
        <f ca="1">'gas-ff-natural'!H54</f>
        <v>0.63746513028458307</v>
      </c>
      <c r="E54" s="46">
        <f ca="1">'gas-ff-natural'!I54</f>
        <v>0.57951375480416645</v>
      </c>
      <c r="F54" s="46">
        <f ca="1">'gas-ff-natural'!J54</f>
        <v>0.52156237932374983</v>
      </c>
      <c r="G54" s="46">
        <f ca="1">'gas-ff-natural'!K54</f>
        <v>0.46361100384333315</v>
      </c>
      <c r="H54" s="46">
        <f ca="1">'gas-ff-natural'!L54</f>
        <v>0.40565962836291652</v>
      </c>
      <c r="I54" s="47">
        <f ca="1">'gas-ff-natural'!M54</f>
        <v>0.34770825288249985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0.14907267278248107</v>
      </c>
      <c r="D55" s="46">
        <f ca="1">'gas-ff-natural'!H55</f>
        <v>0.13664995005060765</v>
      </c>
      <c r="E55" s="46">
        <f ca="1">'gas-ff-natural'!I55</f>
        <v>0.12422722731873423</v>
      </c>
      <c r="F55" s="46">
        <f ca="1">'gas-ff-natural'!J55</f>
        <v>0.11180450458686081</v>
      </c>
      <c r="G55" s="46">
        <f ca="1">'gas-ff-natural'!K55</f>
        <v>9.9381781854987389E-2</v>
      </c>
      <c r="H55" s="46">
        <f ca="1">'gas-ff-natural'!L55</f>
        <v>8.6959059123113969E-2</v>
      </c>
      <c r="I55" s="47">
        <f ca="1">'gas-ff-natural'!M55</f>
        <v>7.4536336391240535E-2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0.30195255329768061</v>
      </c>
      <c r="D56" s="46">
        <f ca="1">'gas-ff-natural'!H56</f>
        <v>0.27678984052287392</v>
      </c>
      <c r="E56" s="46">
        <f ca="1">'gas-ff-natural'!I56</f>
        <v>0.25162712774806717</v>
      </c>
      <c r="F56" s="46">
        <f ca="1">'gas-ff-natural'!J56</f>
        <v>0.22646441497326045</v>
      </c>
      <c r="G56" s="46">
        <f ca="1">'gas-ff-natural'!K56</f>
        <v>0.20130170219845372</v>
      </c>
      <c r="H56" s="46">
        <f ca="1">'gas-ff-natural'!L56</f>
        <v>0.17613898942364703</v>
      </c>
      <c r="I56" s="47">
        <f ca="1">'gas-ff-natural'!M56</f>
        <v>0.15097627664884031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5.5012346959407077E-3</v>
      </c>
      <c r="D57" s="46">
        <f ca="1">'gas-ff-natural'!H57</f>
        <v>5.0427984712789822E-3</v>
      </c>
      <c r="E57" s="46">
        <f ca="1">'gas-ff-natural'!I57</f>
        <v>4.5843622466172568E-3</v>
      </c>
      <c r="F57" s="46">
        <f ca="1">'gas-ff-natural'!J57</f>
        <v>4.1259260219555314E-3</v>
      </c>
      <c r="G57" s="46">
        <f ca="1">'gas-ff-natural'!K57</f>
        <v>3.6674897972938055E-3</v>
      </c>
      <c r="H57" s="46">
        <f ca="1">'gas-ff-natural'!L57</f>
        <v>3.2090535726320797E-3</v>
      </c>
      <c r="I57" s="47">
        <f ca="1">'gas-ff-natural'!M57</f>
        <v>2.7506173479703538E-3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0.29861246572575417</v>
      </c>
      <c r="D58" s="46">
        <f ca="1">'gas-ff-natural'!H58</f>
        <v>0.27372809358194133</v>
      </c>
      <c r="E58" s="46">
        <f ca="1">'gas-ff-natural'!I58</f>
        <v>0.2488437214381285</v>
      </c>
      <c r="F58" s="46">
        <f ca="1">'gas-ff-natural'!J58</f>
        <v>0.22395934929431566</v>
      </c>
      <c r="G58" s="46">
        <f ca="1">'gas-ff-natural'!K58</f>
        <v>0.19907497715050279</v>
      </c>
      <c r="H58" s="46">
        <f ca="1">'gas-ff-natural'!L58</f>
        <v>0.17419060500668992</v>
      </c>
      <c r="I58" s="47">
        <f ca="1">'gas-ff-natural'!M58</f>
        <v>0.14930623286287709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0.62007803232793202</v>
      </c>
      <c r="D59" s="46">
        <f ca="1">'gas-ff-natural'!H59</f>
        <v>0.568404862967271</v>
      </c>
      <c r="E59" s="46">
        <f ca="1">'gas-ff-natural'!I59</f>
        <v>0.51673169360660998</v>
      </c>
      <c r="F59" s="46">
        <f ca="1">'gas-ff-natural'!J59</f>
        <v>0.46505852424594896</v>
      </c>
      <c r="G59" s="46">
        <f ca="1">'gas-ff-natural'!K59</f>
        <v>0.41338535488528799</v>
      </c>
      <c r="H59" s="46">
        <f ca="1">'gas-ff-natural'!L59</f>
        <v>0.36171218552462697</v>
      </c>
      <c r="I59" s="47">
        <f ca="1">'gas-ff-natural'!M59</f>
        <v>0.31003901616396601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0.25324116119866236</v>
      </c>
      <c r="D60" s="46">
        <f ca="1">'gas-ff-natural'!H60</f>
        <v>0.22580670206880726</v>
      </c>
      <c r="E60" s="46">
        <f ca="1">'gas-ff-natural'!I60</f>
        <v>0.19837224293895217</v>
      </c>
      <c r="F60" s="46">
        <f ca="1">'gas-ff-natural'!J60</f>
        <v>0.17093778380909708</v>
      </c>
      <c r="G60" s="46">
        <f ca="1">'gas-ff-natural'!K60</f>
        <v>0.14350332467924198</v>
      </c>
      <c r="H60" s="46">
        <f ca="1">'gas-ff-natural'!L60</f>
        <v>0.1160688655493869</v>
      </c>
      <c r="I60" s="47">
        <f ca="1">'gas-ff-natural'!M60</f>
        <v>8.8634406419531825E-2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0.43385070178016694</v>
      </c>
      <c r="D61" s="46">
        <f ca="1">'gas-ff-natural'!H61</f>
        <v>0.38685020908731549</v>
      </c>
      <c r="E61" s="46">
        <f ca="1">'gas-ff-natural'!I61</f>
        <v>0.33984971639446404</v>
      </c>
      <c r="F61" s="46">
        <f ca="1">'gas-ff-natural'!J61</f>
        <v>0.29284922370161265</v>
      </c>
      <c r="G61" s="46">
        <f ca="1">'gas-ff-natural'!K61</f>
        <v>0.24584873100876123</v>
      </c>
      <c r="H61" s="46">
        <f ca="1">'gas-ff-natural'!L61</f>
        <v>0.19884823831590981</v>
      </c>
      <c r="I61" s="47">
        <f ca="1">'gas-ff-natural'!M61</f>
        <v>0.15184774562305842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4.9861171771205914E-2</v>
      </c>
      <c r="D62" s="46">
        <f ca="1">'gas-ff-natural'!H62</f>
        <v>4.4459544829325272E-2</v>
      </c>
      <c r="E62" s="46">
        <f ca="1">'gas-ff-natural'!I62</f>
        <v>3.9057917887444629E-2</v>
      </c>
      <c r="F62" s="46">
        <f ca="1">'gas-ff-natural'!J62</f>
        <v>3.3656290945563987E-2</v>
      </c>
      <c r="G62" s="46">
        <f ca="1">'gas-ff-natural'!K62</f>
        <v>2.8254664003683348E-2</v>
      </c>
      <c r="H62" s="46">
        <f ca="1">'gas-ff-natural'!L62</f>
        <v>2.2853037061802708E-2</v>
      </c>
      <c r="I62" s="47">
        <f ca="1">'gas-ff-natural'!M62</f>
        <v>1.7451410119922069E-2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0.22775358998214773</v>
      </c>
      <c r="D63" s="46">
        <f ca="1">'gas-ff-natural'!H63</f>
        <v>0.20308028440074838</v>
      </c>
      <c r="E63" s="46">
        <f ca="1">'gas-ff-natural'!I63</f>
        <v>0.17840697881934905</v>
      </c>
      <c r="F63" s="46">
        <f ca="1">'gas-ff-natural'!J63</f>
        <v>0.15373367323794973</v>
      </c>
      <c r="G63" s="46">
        <f ca="1">'gas-ff-natural'!K63</f>
        <v>0.12906036765655038</v>
      </c>
      <c r="H63" s="46">
        <f ca="1">'gas-ff-natural'!L63</f>
        <v>0.10438706207515104</v>
      </c>
      <c r="I63" s="47">
        <f ca="1">'gas-ff-natural'!M63</f>
        <v>7.9713756493751703E-2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0.11285630202802639</v>
      </c>
      <c r="D64" s="46">
        <f ca="1">'gas-ff-natural'!H64</f>
        <v>0.10063020264165687</v>
      </c>
      <c r="E64" s="46">
        <f ca="1">'gas-ff-natural'!I64</f>
        <v>8.8404103255287345E-2</v>
      </c>
      <c r="F64" s="46">
        <f ca="1">'gas-ff-natural'!J64</f>
        <v>7.6178003868917821E-2</v>
      </c>
      <c r="G64" s="46">
        <f ca="1">'gas-ff-natural'!K64</f>
        <v>6.3951904482548297E-2</v>
      </c>
      <c r="H64" s="46">
        <f ca="1">'gas-ff-natural'!L64</f>
        <v>5.1725805096178766E-2</v>
      </c>
      <c r="I64" s="47">
        <f ca="1">'gas-ff-natural'!M64</f>
        <v>3.9499705709809235E-2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0.31881825648470774</v>
      </c>
      <c r="D65" s="46">
        <f ca="1">'gas-ff-natural'!H65</f>
        <v>0.28427961203219776</v>
      </c>
      <c r="E65" s="46">
        <f ca="1">'gas-ff-natural'!I65</f>
        <v>0.24974096757968775</v>
      </c>
      <c r="F65" s="46">
        <f ca="1">'gas-ff-natural'!J65</f>
        <v>0.21520232312717774</v>
      </c>
      <c r="G65" s="46">
        <f ca="1">'gas-ff-natural'!K65</f>
        <v>0.18066367867466773</v>
      </c>
      <c r="H65" s="46">
        <f ca="1">'gas-ff-natural'!L65</f>
        <v>0.14612503422215772</v>
      </c>
      <c r="I65" s="47">
        <f ca="1">'gas-ff-natural'!M65</f>
        <v>0.1115863897696477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0.21172636780849208</v>
      </c>
      <c r="D66" s="46">
        <f ca="1">'gas-ff-natural'!H66</f>
        <v>0.18878934462923877</v>
      </c>
      <c r="E66" s="46">
        <f ca="1">'gas-ff-natural'!I66</f>
        <v>0.16585232144998546</v>
      </c>
      <c r="F66" s="46">
        <f ca="1">'gas-ff-natural'!J66</f>
        <v>0.14291529827073216</v>
      </c>
      <c r="G66" s="46">
        <f ca="1">'gas-ff-natural'!K66</f>
        <v>0.11997827509147885</v>
      </c>
      <c r="H66" s="46">
        <f ca="1">'gas-ff-natural'!L66</f>
        <v>9.704125191222554E-2</v>
      </c>
      <c r="I66" s="47">
        <f ca="1">'gas-ff-natural'!M66</f>
        <v>7.4104228732972219E-2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0.10620634360962659</v>
      </c>
      <c r="D67" s="46">
        <f ca="1">'gas-ff-natural'!H67</f>
        <v>9.4700656385250381E-2</v>
      </c>
      <c r="E67" s="46">
        <f ca="1">'gas-ff-natural'!I67</f>
        <v>8.3194969160874169E-2</v>
      </c>
      <c r="F67" s="46">
        <f ca="1">'gas-ff-natural'!J67</f>
        <v>7.1689281936497956E-2</v>
      </c>
      <c r="G67" s="46">
        <f ca="1">'gas-ff-natural'!K67</f>
        <v>6.0183594712121737E-2</v>
      </c>
      <c r="H67" s="46">
        <f ca="1">'gas-ff-natural'!L67</f>
        <v>4.8677907487745517E-2</v>
      </c>
      <c r="I67" s="47">
        <f ca="1">'gas-ff-natural'!M67</f>
        <v>3.7172220263369304E-2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5.8025460548781112E-3</v>
      </c>
      <c r="D68" s="46">
        <f ca="1">'gas-ff-natural'!H68</f>
        <v>5.1739368989329824E-3</v>
      </c>
      <c r="E68" s="46">
        <f ca="1">'gas-ff-natural'!I68</f>
        <v>4.5453277429878536E-3</v>
      </c>
      <c r="F68" s="46">
        <f ca="1">'gas-ff-natural'!J68</f>
        <v>3.9167185870427248E-3</v>
      </c>
      <c r="G68" s="46">
        <f ca="1">'gas-ff-natural'!K68</f>
        <v>3.288109431097596E-3</v>
      </c>
      <c r="H68" s="46">
        <f ca="1">'gas-ff-natural'!L68</f>
        <v>2.6595002751524672E-3</v>
      </c>
      <c r="I68" s="47">
        <f ca="1">'gas-ff-natural'!M68</f>
        <v>2.0308911192073388E-3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0.29548418132951193</v>
      </c>
      <c r="D69" s="46">
        <f ca="1">'gas-ff-natural'!H69</f>
        <v>0.26347339501881478</v>
      </c>
      <c r="E69" s="46">
        <f ca="1">'gas-ff-natural'!I69</f>
        <v>0.23146260870811766</v>
      </c>
      <c r="F69" s="46">
        <f ca="1">'gas-ff-natural'!J69</f>
        <v>0.19945182239742054</v>
      </c>
      <c r="G69" s="46">
        <f ca="1">'gas-ff-natural'!K69</f>
        <v>0.16744103608672342</v>
      </c>
      <c r="H69" s="46">
        <f ca="1">'gas-ff-natural'!L69</f>
        <v>0.1354302497760263</v>
      </c>
      <c r="I69" s="47">
        <f ca="1">'gas-ff-natural'!M69</f>
        <v>0.10341946346532917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0.42725601148112591</v>
      </c>
      <c r="D70" s="46">
        <f ca="1">'gas-ff-natural'!H70</f>
        <v>0.3809699435706706</v>
      </c>
      <c r="E70" s="46">
        <f ca="1">'gas-ff-natural'!I70</f>
        <v>0.33468387566021529</v>
      </c>
      <c r="F70" s="46">
        <f ca="1">'gas-ff-natural'!J70</f>
        <v>0.28839780774975998</v>
      </c>
      <c r="G70" s="46">
        <f ca="1">'gas-ff-natural'!K70</f>
        <v>0.24211173983930467</v>
      </c>
      <c r="H70" s="46">
        <f ca="1">'gas-ff-natural'!L70</f>
        <v>0.19582567192884937</v>
      </c>
      <c r="I70" s="47">
        <f ca="1">'gas-ff-natural'!M70</f>
        <v>0.14953960401839406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0.11805177272291023</v>
      </c>
      <c r="D71" s="46">
        <f ca="1">'gas-ff-natural'!H71</f>
        <v>0.10526283067792828</v>
      </c>
      <c r="E71" s="46">
        <f ca="1">'gas-ff-natural'!I71</f>
        <v>9.2473888632946338E-2</v>
      </c>
      <c r="F71" s="46">
        <f ca="1">'gas-ff-natural'!J71</f>
        <v>7.9684946587964406E-2</v>
      </c>
      <c r="G71" s="46">
        <f ca="1">'gas-ff-natural'!K71</f>
        <v>6.689600454298246E-2</v>
      </c>
      <c r="H71" s="46">
        <f ca="1">'gas-ff-natural'!L71</f>
        <v>5.410706249800052E-2</v>
      </c>
      <c r="I71" s="47">
        <f ca="1">'gas-ff-natural'!M71</f>
        <v>4.1318120453018581E-2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0.50127682217967484</v>
      </c>
      <c r="D72" s="46">
        <f ca="1">'gas-ff-natural'!H72</f>
        <v>0.44697183311021005</v>
      </c>
      <c r="E72" s="46">
        <f ca="1">'gas-ff-natural'!I72</f>
        <v>0.39266684404074526</v>
      </c>
      <c r="F72" s="46">
        <f ca="1">'gas-ff-natural'!J72</f>
        <v>0.33836185497128046</v>
      </c>
      <c r="G72" s="46">
        <f ca="1">'gas-ff-natural'!K72</f>
        <v>0.28405686590181572</v>
      </c>
      <c r="H72" s="46">
        <f ca="1">'gas-ff-natural'!L72</f>
        <v>0.22975187683235096</v>
      </c>
      <c r="I72" s="47">
        <f ca="1">'gas-ff-natural'!M72</f>
        <v>0.17544688776288619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0.23276366930549949</v>
      </c>
      <c r="D73" s="46">
        <f ca="1">'gas-ff-natural'!H73</f>
        <v>0.20754760513073706</v>
      </c>
      <c r="E73" s="46">
        <f ca="1">'gas-ff-natural'!I73</f>
        <v>0.18233154095597459</v>
      </c>
      <c r="F73" s="46">
        <f ca="1">'gas-ff-natural'!J73</f>
        <v>0.15711547678121215</v>
      </c>
      <c r="G73" s="46">
        <f ca="1">'gas-ff-natural'!K73</f>
        <v>0.13189941260644972</v>
      </c>
      <c r="H73" s="46">
        <f ca="1">'gas-ff-natural'!L73</f>
        <v>0.10668334843168727</v>
      </c>
      <c r="I73" s="47">
        <f ca="1">'gas-ff-natural'!M73</f>
        <v>8.1467284256924816E-2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0.59001759603374448</v>
      </c>
      <c r="D74" s="46">
        <f ca="1">'gas-ff-natural'!H74</f>
        <v>0.52609902313008883</v>
      </c>
      <c r="E74" s="46">
        <f ca="1">'gas-ff-natural'!I74</f>
        <v>0.46218045022643317</v>
      </c>
      <c r="F74" s="46">
        <f ca="1">'gas-ff-natural'!J74</f>
        <v>0.39826187732277751</v>
      </c>
      <c r="G74" s="46">
        <f ca="1">'gas-ff-natural'!K74</f>
        <v>0.33434330441912186</v>
      </c>
      <c r="H74" s="46">
        <f ca="1">'gas-ff-natural'!L74</f>
        <v>0.2704247315154662</v>
      </c>
      <c r="I74" s="47">
        <f ca="1">'gas-ff-natural'!M74</f>
        <v>0.20650615861181057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0.16986282165717861</v>
      </c>
      <c r="D75" s="46">
        <f ca="1">'gas-ff-natural'!H75</f>
        <v>0.15146101597765094</v>
      </c>
      <c r="E75" s="46">
        <f ca="1">'gas-ff-natural'!I75</f>
        <v>0.13305921029812326</v>
      </c>
      <c r="F75" s="46">
        <f ca="1">'gas-ff-natural'!J75</f>
        <v>0.11465740461859557</v>
      </c>
      <c r="G75" s="46">
        <f ca="1">'gas-ff-natural'!K75</f>
        <v>9.6255598939067877E-2</v>
      </c>
      <c r="H75" s="46">
        <f ca="1">'gas-ff-natural'!L75</f>
        <v>7.7853793259540199E-2</v>
      </c>
      <c r="I75" s="47">
        <f ca="1">'gas-ff-natural'!M75</f>
        <v>5.9451987580012508E-2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0.19905331433010057</v>
      </c>
      <c r="D76" s="46">
        <f ca="1">'gas-ff-natural'!H76</f>
        <v>0.17748920527767301</v>
      </c>
      <c r="E76" s="46">
        <f ca="1">'gas-ff-natural'!I76</f>
        <v>0.15592509622524545</v>
      </c>
      <c r="F76" s="46">
        <f ca="1">'gas-ff-natural'!J76</f>
        <v>0.13436098717281789</v>
      </c>
      <c r="G76" s="46">
        <f ca="1">'gas-ff-natural'!K76</f>
        <v>0.11279687812039033</v>
      </c>
      <c r="H76" s="46">
        <f ca="1">'gas-ff-natural'!L76</f>
        <v>9.1232769067962766E-2</v>
      </c>
      <c r="I76" s="47">
        <f ca="1">'gas-ff-natural'!M76</f>
        <v>6.9668660015535191E-2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0.47994568835692347</v>
      </c>
      <c r="D77" s="46">
        <f ca="1">'gas-ff-natural'!H77</f>
        <v>0.42795157211825674</v>
      </c>
      <c r="E77" s="46">
        <f ca="1">'gas-ff-natural'!I77</f>
        <v>0.37595745587959006</v>
      </c>
      <c r="F77" s="46">
        <f ca="1">'gas-ff-natural'!J77</f>
        <v>0.32396333964092333</v>
      </c>
      <c r="G77" s="46">
        <f ca="1">'gas-ff-natural'!K77</f>
        <v>0.2719692234022566</v>
      </c>
      <c r="H77" s="46">
        <f ca="1">'gas-ff-natural'!L77</f>
        <v>0.21997510716358992</v>
      </c>
      <c r="I77" s="47">
        <f ca="1">'gas-ff-natural'!M77</f>
        <v>0.16798099092492322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0.15979263544502451</v>
      </c>
      <c r="D78" s="46">
        <f ca="1">'gas-ff-natural'!H78</f>
        <v>0.14248176660514686</v>
      </c>
      <c r="E78" s="46">
        <f ca="1">'gas-ff-natural'!I78</f>
        <v>0.12517089776526921</v>
      </c>
      <c r="F78" s="46">
        <f ca="1">'gas-ff-natural'!J78</f>
        <v>0.10786002892539155</v>
      </c>
      <c r="G78" s="46">
        <f ca="1">'gas-ff-natural'!K78</f>
        <v>9.0549160085513891E-2</v>
      </c>
      <c r="H78" s="46">
        <f ca="1">'gas-ff-natural'!L78</f>
        <v>7.3238291245636231E-2</v>
      </c>
      <c r="I78" s="47">
        <f ca="1">'gas-ff-natural'!M78</f>
        <v>5.592742240575857E-2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0.72188764785256054</v>
      </c>
      <c r="D79" s="46">
        <f ca="1">'gas-ff-natural'!H79</f>
        <v>0.64368315266853315</v>
      </c>
      <c r="E79" s="46">
        <f ca="1">'gas-ff-natural'!I79</f>
        <v>0.56547865748450576</v>
      </c>
      <c r="F79" s="46">
        <f ca="1">'gas-ff-natural'!J79</f>
        <v>0.48727416230047838</v>
      </c>
      <c r="G79" s="46">
        <f ca="1">'gas-ff-natural'!K79</f>
        <v>0.40906966711645099</v>
      </c>
      <c r="H79" s="46">
        <f ca="1">'gas-ff-natural'!L79</f>
        <v>0.3308651719324236</v>
      </c>
      <c r="I79" s="47">
        <f ca="1">'gas-ff-natural'!M79</f>
        <v>0.25266067674839615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0.26434102539286469</v>
      </c>
      <c r="D80" s="46">
        <f ca="1">'gas-ff-natural'!H80</f>
        <v>0.23570408097530435</v>
      </c>
      <c r="E80" s="46">
        <f ca="1">'gas-ff-natural'!I80</f>
        <v>0.207067136557744</v>
      </c>
      <c r="F80" s="46">
        <f ca="1">'gas-ff-natural'!J80</f>
        <v>0.17843019214018366</v>
      </c>
      <c r="G80" s="46">
        <f ca="1">'gas-ff-natural'!K80</f>
        <v>0.14979324772262331</v>
      </c>
      <c r="H80" s="46">
        <f ca="1">'gas-ff-natural'!L80</f>
        <v>0.12115630330506297</v>
      </c>
      <c r="I80" s="47">
        <f ca="1">'gas-ff-natural'!M80</f>
        <v>9.2519358887502637E-2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0.2398867241518402</v>
      </c>
      <c r="D81" s="46">
        <f ca="1">'gas-ff-natural'!H81</f>
        <v>0.2138989957020575</v>
      </c>
      <c r="E81" s="46">
        <f ca="1">'gas-ff-natural'!I81</f>
        <v>0.18791126725227481</v>
      </c>
      <c r="F81" s="46">
        <f ca="1">'gas-ff-natural'!J81</f>
        <v>0.16192353880249211</v>
      </c>
      <c r="G81" s="46">
        <f ca="1">'gas-ff-natural'!K81</f>
        <v>0.13593581035270944</v>
      </c>
      <c r="H81" s="46">
        <f ca="1">'gas-ff-natural'!L81</f>
        <v>0.10994808190292675</v>
      </c>
      <c r="I81" s="47">
        <f ca="1">'gas-ff-natural'!M81</f>
        <v>8.3960353453144065E-2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0.39865572527053561</v>
      </c>
      <c r="D82" s="46">
        <f ca="1">'gas-ff-natural'!H82</f>
        <v>0.35546802169956093</v>
      </c>
      <c r="E82" s="46">
        <f ca="1">'gas-ff-natural'!I82</f>
        <v>0.31228031812858625</v>
      </c>
      <c r="F82" s="46">
        <f ca="1">'gas-ff-natural'!J82</f>
        <v>0.26909261455761158</v>
      </c>
      <c r="G82" s="46">
        <f ca="1">'gas-ff-natural'!K82</f>
        <v>0.22590491098663687</v>
      </c>
      <c r="H82" s="46">
        <f ca="1">'gas-ff-natural'!L82</f>
        <v>0.18271720741566216</v>
      </c>
      <c r="I82" s="47">
        <f ca="1">'gas-ff-natural'!M82</f>
        <v>0.13952950384468746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0.69541650576499969</v>
      </c>
      <c r="D83" s="46">
        <f ca="1">'gas-ff-natural'!H83</f>
        <v>0.62007971764045799</v>
      </c>
      <c r="E83" s="46">
        <f ca="1">'gas-ff-natural'!I83</f>
        <v>0.54474292951591641</v>
      </c>
      <c r="F83" s="46">
        <f ca="1">'gas-ff-natural'!J83</f>
        <v>0.46940614139137476</v>
      </c>
      <c r="G83" s="46">
        <f ca="1">'gas-ff-natural'!K83</f>
        <v>0.39406935326683312</v>
      </c>
      <c r="H83" s="46">
        <f ca="1">'gas-ff-natural'!L83</f>
        <v>0.31873256514229148</v>
      </c>
      <c r="I83" s="47">
        <f ca="1">'gas-ff-natural'!M83</f>
        <v>0.24339577701774986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0.14907267278248107</v>
      </c>
      <c r="D84" s="46">
        <f ca="1">'gas-ff-natural'!H84</f>
        <v>0.13292313323104563</v>
      </c>
      <c r="E84" s="46">
        <f ca="1">'gas-ff-natural'!I84</f>
        <v>0.11677359367961018</v>
      </c>
      <c r="F84" s="46">
        <f ca="1">'gas-ff-natural'!J84</f>
        <v>0.10062405412817474</v>
      </c>
      <c r="G84" s="46">
        <f ca="1">'gas-ff-natural'!K84</f>
        <v>8.4474514576739282E-2</v>
      </c>
      <c r="H84" s="46">
        <f ca="1">'gas-ff-natural'!L84</f>
        <v>6.8324975025303825E-2</v>
      </c>
      <c r="I84" s="47">
        <f ca="1">'gas-ff-natural'!M84</f>
        <v>5.2175435473868374E-2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0.30195255329768061</v>
      </c>
      <c r="D85" s="46">
        <f ca="1">'gas-ff-natural'!H85</f>
        <v>0.26924102669043187</v>
      </c>
      <c r="E85" s="46">
        <f ca="1">'gas-ff-natural'!I85</f>
        <v>0.23652950008318313</v>
      </c>
      <c r="F85" s="46">
        <f ca="1">'gas-ff-natural'!J85</f>
        <v>0.20381797347593439</v>
      </c>
      <c r="G85" s="46">
        <f ca="1">'gas-ff-natural'!K85</f>
        <v>0.17110644686868565</v>
      </c>
      <c r="H85" s="46">
        <f ca="1">'gas-ff-natural'!L85</f>
        <v>0.13839492026143693</v>
      </c>
      <c r="I85" s="47">
        <f ca="1">'gas-ff-natural'!M85</f>
        <v>0.1056833936541882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5.5012346959407077E-3</v>
      </c>
      <c r="D86" s="46">
        <f ca="1">'gas-ff-natural'!H86</f>
        <v>4.9052676038804643E-3</v>
      </c>
      <c r="E86" s="46">
        <f ca="1">'gas-ff-natural'!I86</f>
        <v>4.309300511820221E-3</v>
      </c>
      <c r="F86" s="46">
        <f ca="1">'gas-ff-natural'!J86</f>
        <v>3.7133334197599777E-3</v>
      </c>
      <c r="G86" s="46">
        <f ca="1">'gas-ff-natural'!K86</f>
        <v>3.1173663276997344E-3</v>
      </c>
      <c r="H86" s="46">
        <f ca="1">'gas-ff-natural'!L86</f>
        <v>2.5213992356394911E-3</v>
      </c>
      <c r="I86" s="47">
        <f ca="1">'gas-ff-natural'!M86</f>
        <v>1.9254321435792476E-3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0.29861246572575417</v>
      </c>
      <c r="D87" s="46">
        <f ca="1">'gas-ff-natural'!H87</f>
        <v>0.26626278193879749</v>
      </c>
      <c r="E87" s="46">
        <f ca="1">'gas-ff-natural'!I87</f>
        <v>0.23391309815184078</v>
      </c>
      <c r="F87" s="46">
        <f ca="1">'gas-ff-natural'!J87</f>
        <v>0.20156341436488406</v>
      </c>
      <c r="G87" s="46">
        <f ca="1">'gas-ff-natural'!K87</f>
        <v>0.16921373057792735</v>
      </c>
      <c r="H87" s="46">
        <f ca="1">'gas-ff-natural'!L87</f>
        <v>0.13686404679097064</v>
      </c>
      <c r="I87" s="47">
        <f ca="1">'gas-ff-natural'!M87</f>
        <v>0.10451436300401395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0.62007803232793202</v>
      </c>
      <c r="D88" s="46">
        <f ca="1">'gas-ff-natural'!H88</f>
        <v>0.55290291215907272</v>
      </c>
      <c r="E88" s="46">
        <f ca="1">'gas-ff-natural'!I88</f>
        <v>0.48572779199021343</v>
      </c>
      <c r="F88" s="46">
        <f ca="1">'gas-ff-natural'!J88</f>
        <v>0.41855267182135414</v>
      </c>
      <c r="G88" s="46">
        <f ca="1">'gas-ff-natural'!K88</f>
        <v>0.35137755165249485</v>
      </c>
      <c r="H88" s="46">
        <f ca="1">'gas-ff-natural'!L88</f>
        <v>0.28420243148363555</v>
      </c>
      <c r="I88" s="47">
        <f ca="1">'gas-ff-natural'!M88</f>
        <v>0.21702731131477621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0.25324116119866236</v>
      </c>
      <c r="D89" s="46">
        <f ca="1">'gas-ff-natural'!H89</f>
        <v>0.21314464400887415</v>
      </c>
      <c r="E89" s="46">
        <f ca="1">'gas-ff-natural'!I89</f>
        <v>0.17304812681908593</v>
      </c>
      <c r="F89" s="46">
        <f ca="1">'gas-ff-natural'!J89</f>
        <v>0.13295160962929772</v>
      </c>
      <c r="G89" s="46">
        <f ca="1">'gas-ff-natural'!K89</f>
        <v>9.2855092439509526E-2</v>
      </c>
      <c r="H89" s="46">
        <f ca="1">'gas-ff-natural'!L89</f>
        <v>5.2758575249721329E-2</v>
      </c>
      <c r="I89" s="47">
        <f ca="1">'gas-ff-natural'!M89</f>
        <v>1.2662058059933128E-2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0.43385070178016694</v>
      </c>
      <c r="D90" s="46">
        <f ca="1">'gas-ff-natural'!H90</f>
        <v>0.36515767399830718</v>
      </c>
      <c r="E90" s="46">
        <f ca="1">'gas-ff-natural'!I90</f>
        <v>0.29646464621644741</v>
      </c>
      <c r="F90" s="46">
        <f ca="1">'gas-ff-natural'!J90</f>
        <v>0.22777161843458765</v>
      </c>
      <c r="G90" s="46">
        <f ca="1">'gas-ff-natural'!K90</f>
        <v>0.15907859065272789</v>
      </c>
      <c r="H90" s="46">
        <f ca="1">'gas-ff-natural'!L90</f>
        <v>9.038556287086813E-2</v>
      </c>
      <c r="I90" s="47">
        <f ca="1">'gas-ff-natural'!M90</f>
        <v>2.1692535089008366E-2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4.9861171771205914E-2</v>
      </c>
      <c r="D91" s="46">
        <f ca="1">'gas-ff-natural'!H91</f>
        <v>4.1966486240764975E-2</v>
      </c>
      <c r="E91" s="46">
        <f ca="1">'gas-ff-natural'!I91</f>
        <v>3.4071800710324035E-2</v>
      </c>
      <c r="F91" s="46">
        <f ca="1">'gas-ff-natural'!J91</f>
        <v>2.6177115179883102E-2</v>
      </c>
      <c r="G91" s="46">
        <f ca="1">'gas-ff-natural'!K91</f>
        <v>1.828242964944217E-2</v>
      </c>
      <c r="H91" s="46">
        <f ca="1">'gas-ff-natural'!L91</f>
        <v>1.0387744119001233E-2</v>
      </c>
      <c r="I91" s="47">
        <f ca="1">'gas-ff-natural'!M91</f>
        <v>2.493058588560298E-3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0.22775358998214773</v>
      </c>
      <c r="D92" s="46">
        <f ca="1">'gas-ff-natural'!H92</f>
        <v>0.19169260490164103</v>
      </c>
      <c r="E92" s="46">
        <f ca="1">'gas-ff-natural'!I92</f>
        <v>0.1556316198211343</v>
      </c>
      <c r="F92" s="46">
        <f ca="1">'gas-ff-natural'!J92</f>
        <v>0.11957063474062757</v>
      </c>
      <c r="G92" s="46">
        <f ca="1">'gas-ff-natural'!K92</f>
        <v>8.3509649660120838E-2</v>
      </c>
      <c r="H92" s="46">
        <f ca="1">'gas-ff-natural'!L92</f>
        <v>4.7448664579614115E-2</v>
      </c>
      <c r="I92" s="47">
        <f ca="1">'gas-ff-natural'!M92</f>
        <v>1.1387679499107397E-2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0.11285630202802639</v>
      </c>
      <c r="D93" s="46">
        <f ca="1">'gas-ff-natural'!H93</f>
        <v>9.4987387540255541E-2</v>
      </c>
      <c r="E93" s="46">
        <f ca="1">'gas-ff-natural'!I93</f>
        <v>7.7118473052484704E-2</v>
      </c>
      <c r="F93" s="46">
        <f ca="1">'gas-ff-natural'!J93</f>
        <v>5.924955856471386E-2</v>
      </c>
      <c r="G93" s="46">
        <f ca="1">'gas-ff-natural'!K93</f>
        <v>4.1380644076943016E-2</v>
      </c>
      <c r="H93" s="46">
        <f ca="1">'gas-ff-natural'!L93</f>
        <v>2.3511729589172171E-2</v>
      </c>
      <c r="I93" s="47">
        <f ca="1">'gas-ff-natural'!M93</f>
        <v>5.6428151014013246E-3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0.31881825648470774</v>
      </c>
      <c r="D94" s="46">
        <f ca="1">'gas-ff-natural'!H94</f>
        <v>0.26833869920796233</v>
      </c>
      <c r="E94" s="46">
        <f ca="1">'gas-ff-natural'!I94</f>
        <v>0.21785914193121694</v>
      </c>
      <c r="F94" s="46">
        <f ca="1">'gas-ff-natural'!J94</f>
        <v>0.16737958465447156</v>
      </c>
      <c r="G94" s="46">
        <f ca="1">'gas-ff-natural'!K94</f>
        <v>0.11690002737772617</v>
      </c>
      <c r="H94" s="46">
        <f ca="1">'gas-ff-natural'!L94</f>
        <v>6.6420470100980789E-2</v>
      </c>
      <c r="I94" s="47">
        <f ca="1">'gas-ff-natural'!M94</f>
        <v>1.59409128242354E-2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0.21172636780849208</v>
      </c>
      <c r="D95" s="46">
        <f ca="1">'gas-ff-natural'!H95</f>
        <v>0.17820302623881418</v>
      </c>
      <c r="E95" s="46">
        <f ca="1">'gas-ff-natural'!I95</f>
        <v>0.14467968466913628</v>
      </c>
      <c r="F95" s="46">
        <f ca="1">'gas-ff-natural'!J95</f>
        <v>0.11115634309945836</v>
      </c>
      <c r="G95" s="46">
        <f ca="1">'gas-ff-natural'!K95</f>
        <v>7.7633001529780449E-2</v>
      </c>
      <c r="H95" s="46">
        <f ca="1">'gas-ff-natural'!L95</f>
        <v>4.4109659960102535E-2</v>
      </c>
      <c r="I95" s="47">
        <f ca="1">'gas-ff-natural'!M95</f>
        <v>1.0586318390424614E-2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0.10620634360962659</v>
      </c>
      <c r="D96" s="46">
        <f ca="1">'gas-ff-natural'!H96</f>
        <v>8.9390339204769048E-2</v>
      </c>
      <c r="E96" s="46">
        <f ca="1">'gas-ff-natural'!I96</f>
        <v>7.2574334799911502E-2</v>
      </c>
      <c r="F96" s="46">
        <f ca="1">'gas-ff-natural'!J96</f>
        <v>5.5758330395053957E-2</v>
      </c>
      <c r="G96" s="46">
        <f ca="1">'gas-ff-natural'!K96</f>
        <v>3.8942325990196418E-2</v>
      </c>
      <c r="H96" s="46">
        <f ca="1">'gas-ff-natural'!L96</f>
        <v>2.2126321585338875E-2</v>
      </c>
      <c r="I96" s="47">
        <f ca="1">'gas-ff-natural'!M96</f>
        <v>5.310317180481334E-3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5.8025460548781112E-3</v>
      </c>
      <c r="D97" s="46">
        <f ca="1">'gas-ff-natural'!H97</f>
        <v>4.8838095961890766E-3</v>
      </c>
      <c r="E97" s="46">
        <f ca="1">'gas-ff-natural'!I97</f>
        <v>3.9650731375000421E-3</v>
      </c>
      <c r="F97" s="46">
        <f ca="1">'gas-ff-natural'!J97</f>
        <v>3.046336678811008E-3</v>
      </c>
      <c r="G97" s="46">
        <f ca="1">'gas-ff-natural'!K97</f>
        <v>2.1276002201219739E-3</v>
      </c>
      <c r="H97" s="46">
        <f ca="1">'gas-ff-natural'!L97</f>
        <v>1.2088637614329398E-3</v>
      </c>
      <c r="I97" s="47">
        <f ca="1">'gas-ff-natural'!M97</f>
        <v>2.9012730274390584E-4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0.29548418132951193</v>
      </c>
      <c r="D98" s="46">
        <f ca="1">'gas-ff-natural'!H98</f>
        <v>0.2486991859523392</v>
      </c>
      <c r="E98" s="46">
        <f ca="1">'gas-ff-natural'!I98</f>
        <v>0.20191419057516646</v>
      </c>
      <c r="F98" s="46">
        <f ca="1">'gas-ff-natural'!J98</f>
        <v>0.15512919519799376</v>
      </c>
      <c r="G98" s="46">
        <f ca="1">'gas-ff-natural'!K98</f>
        <v>0.10834419982082105</v>
      </c>
      <c r="H98" s="46">
        <f ca="1">'gas-ff-natural'!L98</f>
        <v>6.1559204443648333E-2</v>
      </c>
      <c r="I98" s="47">
        <f ca="1">'gas-ff-natural'!M98</f>
        <v>1.477420906647561E-2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0.42725601148112591</v>
      </c>
      <c r="D99" s="46">
        <f ca="1">'gas-ff-natural'!H99</f>
        <v>0.35960714299661434</v>
      </c>
      <c r="E99" s="46">
        <f ca="1">'gas-ff-natural'!I99</f>
        <v>0.29195827451210271</v>
      </c>
      <c r="F99" s="46">
        <f ca="1">'gas-ff-natural'!J99</f>
        <v>0.22430940602759111</v>
      </c>
      <c r="G99" s="46">
        <f ca="1">'gas-ff-natural'!K99</f>
        <v>0.15666053754307951</v>
      </c>
      <c r="H99" s="46">
        <f ca="1">'gas-ff-natural'!L99</f>
        <v>8.9011669058567916E-2</v>
      </c>
      <c r="I99" s="47">
        <f ca="1">'gas-ff-natural'!M99</f>
        <v>2.1362800574056314E-2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0.11805177272291023</v>
      </c>
      <c r="D100" s="46">
        <f ca="1">'gas-ff-natural'!H100</f>
        <v>9.9360242041782773E-2</v>
      </c>
      <c r="E100" s="46">
        <f ca="1">'gas-ff-natural'!I100</f>
        <v>8.0668711360655315E-2</v>
      </c>
      <c r="F100" s="46">
        <f ca="1">'gas-ff-natural'!J100</f>
        <v>6.1977180679527864E-2</v>
      </c>
      <c r="G100" s="46">
        <f ca="1">'gas-ff-natural'!K100</f>
        <v>4.3285649998400413E-2</v>
      </c>
      <c r="H100" s="46">
        <f ca="1">'gas-ff-natural'!L100</f>
        <v>2.4594119317272966E-2</v>
      </c>
      <c r="I100" s="47">
        <f ca="1">'gas-ff-natural'!M100</f>
        <v>5.9025886361455168E-3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0.50127682217967484</v>
      </c>
      <c r="D101" s="46">
        <f ca="1">'gas-ff-natural'!H101</f>
        <v>0.42190799200122631</v>
      </c>
      <c r="E101" s="46">
        <f ca="1">'gas-ff-natural'!I101</f>
        <v>0.34253916182277777</v>
      </c>
      <c r="F101" s="46">
        <f ca="1">'gas-ff-natural'!J101</f>
        <v>0.26317033164432924</v>
      </c>
      <c r="G101" s="46">
        <f ca="1">'gas-ff-natural'!K101</f>
        <v>0.18380150146588076</v>
      </c>
      <c r="H101" s="46">
        <f ca="1">'gas-ff-natural'!L101</f>
        <v>0.10443267128743226</v>
      </c>
      <c r="I101" s="47">
        <f ca="1">'gas-ff-natural'!M101</f>
        <v>2.5063841108983763E-2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0.23276366930549949</v>
      </c>
      <c r="D102" s="46">
        <f ca="1">'gas-ff-natural'!H102</f>
        <v>0.19590942166546207</v>
      </c>
      <c r="E102" s="46">
        <f ca="1">'gas-ff-natural'!I102</f>
        <v>0.15905517402542466</v>
      </c>
      <c r="F102" s="46">
        <f ca="1">'gas-ff-natural'!J102</f>
        <v>0.12220092638538724</v>
      </c>
      <c r="G102" s="46">
        <f ca="1">'gas-ff-natural'!K102</f>
        <v>8.5346678745349819E-2</v>
      </c>
      <c r="H102" s="46">
        <f ca="1">'gas-ff-natural'!L102</f>
        <v>4.84924311053124E-2</v>
      </c>
      <c r="I102" s="47">
        <f ca="1">'gas-ff-natural'!M102</f>
        <v>1.1638183465274985E-2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0.59001759603374448</v>
      </c>
      <c r="D103" s="46">
        <f ca="1">'gas-ff-natural'!H103</f>
        <v>0.49659814332840158</v>
      </c>
      <c r="E103" s="46">
        <f ca="1">'gas-ff-natural'!I103</f>
        <v>0.40317869062305872</v>
      </c>
      <c r="F103" s="46">
        <f ca="1">'gas-ff-natural'!J103</f>
        <v>0.30975923791771587</v>
      </c>
      <c r="G103" s="46">
        <f ca="1">'gas-ff-natural'!K103</f>
        <v>0.21633978521237299</v>
      </c>
      <c r="H103" s="46">
        <f ca="1">'gas-ff-natural'!L103</f>
        <v>0.12292033250703012</v>
      </c>
      <c r="I103" s="47">
        <f ca="1">'gas-ff-natural'!M103</f>
        <v>2.9500879801687252E-2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0.16986282165717861</v>
      </c>
      <c r="D104" s="46">
        <f ca="1">'gas-ff-natural'!H104</f>
        <v>0.14296787489479201</v>
      </c>
      <c r="E104" s="46">
        <f ca="1">'gas-ff-natural'!I104</f>
        <v>0.1160729281324054</v>
      </c>
      <c r="F104" s="46">
        <f ca="1">'gas-ff-natural'!J104</f>
        <v>8.9177981370018783E-2</v>
      </c>
      <c r="G104" s="46">
        <f ca="1">'gas-ff-natural'!K104</f>
        <v>6.2283034607632168E-2</v>
      </c>
      <c r="H104" s="46">
        <f ca="1">'gas-ff-natural'!L104</f>
        <v>3.5388087845245553E-2</v>
      </c>
      <c r="I104" s="47">
        <f ca="1">'gas-ff-natural'!M104</f>
        <v>8.4931410828589377E-3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0.19905331433010057</v>
      </c>
      <c r="D105" s="46">
        <f ca="1">'gas-ff-natural'!H105</f>
        <v>0.16753653956116799</v>
      </c>
      <c r="E105" s="46">
        <f ca="1">'gas-ff-natural'!I105</f>
        <v>0.1360197647922354</v>
      </c>
      <c r="F105" s="46">
        <f ca="1">'gas-ff-natural'!J105</f>
        <v>0.10450299002330282</v>
      </c>
      <c r="G105" s="46">
        <f ca="1">'gas-ff-natural'!K105</f>
        <v>7.2986215254370226E-2</v>
      </c>
      <c r="H105" s="46">
        <f ca="1">'gas-ff-natural'!L105</f>
        <v>4.1469440485437631E-2</v>
      </c>
      <c r="I105" s="47">
        <f ca="1">'gas-ff-natural'!M105</f>
        <v>9.952665716505037E-3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0.47994568835692347</v>
      </c>
      <c r="D106" s="46">
        <f ca="1">'gas-ff-natural'!H106</f>
        <v>0.40395428770041059</v>
      </c>
      <c r="E106" s="46">
        <f ca="1">'gas-ff-natural'!I106</f>
        <v>0.3279628870438977</v>
      </c>
      <c r="F106" s="46">
        <f ca="1">'gas-ff-natural'!J106</f>
        <v>0.25197148638738481</v>
      </c>
      <c r="G106" s="46">
        <f ca="1">'gas-ff-natural'!K106</f>
        <v>0.17598008573087195</v>
      </c>
      <c r="H106" s="46">
        <f ca="1">'gas-ff-natural'!L106</f>
        <v>9.9988685074359068E-2</v>
      </c>
      <c r="I106" s="47">
        <f ca="1">'gas-ff-natural'!M106</f>
        <v>2.3997284417846196E-2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0.15979263544502451</v>
      </c>
      <c r="D107" s="46">
        <f ca="1">'gas-ff-natural'!H107</f>
        <v>0.13449213483289563</v>
      </c>
      <c r="E107" s="46">
        <f ca="1">'gas-ff-natural'!I107</f>
        <v>0.10919163422076675</v>
      </c>
      <c r="F107" s="46">
        <f ca="1">'gas-ff-natural'!J107</f>
        <v>8.3891133608637869E-2</v>
      </c>
      <c r="G107" s="46">
        <f ca="1">'gas-ff-natural'!K107</f>
        <v>5.859063299650899E-2</v>
      </c>
      <c r="H107" s="46">
        <f ca="1">'gas-ff-natural'!L107</f>
        <v>3.3290132384380111E-2</v>
      </c>
      <c r="I107" s="47">
        <f ca="1">'gas-ff-natural'!M107</f>
        <v>7.9896317722512322E-3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0.72188764785256054</v>
      </c>
      <c r="D108" s="46">
        <f ca="1">'gas-ff-natural'!H108</f>
        <v>0.60758877027590508</v>
      </c>
      <c r="E108" s="46">
        <f ca="1">'gas-ff-natural'!I108</f>
        <v>0.49328989269924967</v>
      </c>
      <c r="F108" s="46">
        <f ca="1">'gas-ff-natural'!J108</f>
        <v>0.37899101512259425</v>
      </c>
      <c r="G108" s="46">
        <f ca="1">'gas-ff-natural'!K108</f>
        <v>0.26469213754593884</v>
      </c>
      <c r="H108" s="46">
        <f ca="1">'gas-ff-natural'!L108</f>
        <v>0.15039325996928343</v>
      </c>
      <c r="I108" s="47">
        <f ca="1">'gas-ff-natural'!M108</f>
        <v>3.6094382392628056E-2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0.26434102539286469</v>
      </c>
      <c r="D109" s="46">
        <f ca="1">'gas-ff-natural'!H109</f>
        <v>0.22248702970566112</v>
      </c>
      <c r="E109" s="46">
        <f ca="1">'gas-ff-natural'!I109</f>
        <v>0.18063303401845754</v>
      </c>
      <c r="F109" s="46">
        <f ca="1">'gas-ff-natural'!J109</f>
        <v>0.13877903833125396</v>
      </c>
      <c r="G109" s="46">
        <f ca="1">'gas-ff-natural'!K109</f>
        <v>9.6925042644050385E-2</v>
      </c>
      <c r="H109" s="46">
        <f ca="1">'gas-ff-natural'!L109</f>
        <v>5.5071046956846816E-2</v>
      </c>
      <c r="I109" s="47">
        <f ca="1">'gas-ff-natural'!M109</f>
        <v>1.3217051269643246E-2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0.2398867241518402</v>
      </c>
      <c r="D110" s="46">
        <f ca="1">'gas-ff-natural'!H110</f>
        <v>0.20190465949446551</v>
      </c>
      <c r="E110" s="46">
        <f ca="1">'gas-ff-natural'!I110</f>
        <v>0.16392259483709082</v>
      </c>
      <c r="F110" s="46">
        <f ca="1">'gas-ff-natural'!J110</f>
        <v>0.12594053017971613</v>
      </c>
      <c r="G110" s="46">
        <f ca="1">'gas-ff-natural'!K110</f>
        <v>8.795846552234142E-2</v>
      </c>
      <c r="H110" s="46">
        <f ca="1">'gas-ff-natural'!L110</f>
        <v>4.997640086496672E-2</v>
      </c>
      <c r="I110" s="47">
        <f ca="1">'gas-ff-natural'!M110</f>
        <v>1.1994336207592021E-2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0.39865572527053561</v>
      </c>
      <c r="D111" s="46">
        <f ca="1">'gas-ff-natural'!H111</f>
        <v>0.33553523543603414</v>
      </c>
      <c r="E111" s="46">
        <f ca="1">'gas-ff-natural'!I111</f>
        <v>0.27241474560153267</v>
      </c>
      <c r="F111" s="46">
        <f ca="1">'gas-ff-natural'!J111</f>
        <v>0.2092942557670312</v>
      </c>
      <c r="G111" s="46">
        <f ca="1">'gas-ff-natural'!K111</f>
        <v>0.14617376593252973</v>
      </c>
      <c r="H111" s="46">
        <f ca="1">'gas-ff-natural'!L111</f>
        <v>8.3053276098028261E-2</v>
      </c>
      <c r="I111" s="47">
        <f ca="1">'gas-ff-natural'!M111</f>
        <v>1.9932786263526799E-2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0.69541650576499969</v>
      </c>
      <c r="D112" s="46">
        <f ca="1">'gas-ff-natural'!H112</f>
        <v>0.58530889235220807</v>
      </c>
      <c r="E112" s="46">
        <f ca="1">'gas-ff-natural'!I112</f>
        <v>0.47520127893941644</v>
      </c>
      <c r="F112" s="46">
        <f ca="1">'gas-ff-natural'!J112</f>
        <v>0.36509366552662481</v>
      </c>
      <c r="G112" s="46">
        <f ca="1">'gas-ff-natural'!K112</f>
        <v>0.25498605211383324</v>
      </c>
      <c r="H112" s="46">
        <f ca="1">'gas-ff-natural'!L112</f>
        <v>0.14487843870104164</v>
      </c>
      <c r="I112" s="47">
        <f ca="1">'gas-ff-natural'!M112</f>
        <v>3.4770825288250012E-2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0.14907267278248107</v>
      </c>
      <c r="D113" s="46">
        <f ca="1">'gas-ff-natural'!H113</f>
        <v>0.12546949959192158</v>
      </c>
      <c r="E113" s="46">
        <f ca="1">'gas-ff-natural'!I113</f>
        <v>0.10186632640136208</v>
      </c>
      <c r="F113" s="46">
        <f ca="1">'gas-ff-natural'!J113</f>
        <v>7.8263153210802572E-2</v>
      </c>
      <c r="G113" s="46">
        <f ca="1">'gas-ff-natural'!K113</f>
        <v>5.4659980020243068E-2</v>
      </c>
      <c r="H113" s="46">
        <f ca="1">'gas-ff-natural'!L113</f>
        <v>3.1056806829683564E-2</v>
      </c>
      <c r="I113" s="47">
        <f ca="1">'gas-ff-natural'!M113</f>
        <v>7.4536336391240604E-3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0.30195255329768061</v>
      </c>
      <c r="D114" s="46">
        <f ca="1">'gas-ff-natural'!H114</f>
        <v>0.25414339902554783</v>
      </c>
      <c r="E114" s="46">
        <f ca="1">'gas-ff-natural'!I114</f>
        <v>0.20633424475341508</v>
      </c>
      <c r="F114" s="46">
        <f ca="1">'gas-ff-natural'!J114</f>
        <v>0.15852509048128233</v>
      </c>
      <c r="G114" s="46">
        <f ca="1">'gas-ff-natural'!K114</f>
        <v>0.11071593620914957</v>
      </c>
      <c r="H114" s="46">
        <f ca="1">'gas-ff-natural'!L114</f>
        <v>6.2906781937016806E-2</v>
      </c>
      <c r="I114" s="47">
        <f ca="1">'gas-ff-natural'!M114</f>
        <v>1.5097627664884044E-2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5.5012346959407077E-3</v>
      </c>
      <c r="D115" s="46">
        <f ca="1">'gas-ff-natural'!H115</f>
        <v>4.6302058690834286E-3</v>
      </c>
      <c r="E115" s="46">
        <f ca="1">'gas-ff-natural'!I115</f>
        <v>3.7591770422261499E-3</v>
      </c>
      <c r="F115" s="46">
        <f ca="1">'gas-ff-natural'!J115</f>
        <v>2.8881482153688713E-3</v>
      </c>
      <c r="G115" s="46">
        <f ca="1">'gas-ff-natural'!K115</f>
        <v>2.0171193885115926E-3</v>
      </c>
      <c r="H115" s="46">
        <f ca="1">'gas-ff-natural'!L115</f>
        <v>1.146090561654314E-3</v>
      </c>
      <c r="I115" s="47">
        <f ca="1">'gas-ff-natural'!M115</f>
        <v>2.7506173479703561E-4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0.29861246572575417</v>
      </c>
      <c r="D116" s="46">
        <f ca="1">'gas-ff-natural'!H116</f>
        <v>0.2513321586525098</v>
      </c>
      <c r="E116" s="46">
        <f ca="1">'gas-ff-natural'!I116</f>
        <v>0.20405185157926539</v>
      </c>
      <c r="F116" s="46">
        <f ca="1">'gas-ff-natural'!J116</f>
        <v>0.15677154450602099</v>
      </c>
      <c r="G116" s="46">
        <f ca="1">'gas-ff-natural'!K116</f>
        <v>0.10949123743277657</v>
      </c>
      <c r="H116" s="46">
        <f ca="1">'gas-ff-natural'!L116</f>
        <v>6.2210930359532145E-2</v>
      </c>
      <c r="I116" s="47">
        <f ca="1">'gas-ff-natural'!M116</f>
        <v>1.4930623286287721E-2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0.62007803232793202</v>
      </c>
      <c r="D117" s="46">
        <f ca="1">'gas-ff-natural'!H117</f>
        <v>0.52189901054267618</v>
      </c>
      <c r="E117" s="46">
        <f ca="1">'gas-ff-natural'!I117</f>
        <v>0.42371998875742029</v>
      </c>
      <c r="F117" s="46">
        <f ca="1">'gas-ff-natural'!J117</f>
        <v>0.32554096697216439</v>
      </c>
      <c r="G117" s="46">
        <f ca="1">'gas-ff-natural'!K117</f>
        <v>0.2273619451869085</v>
      </c>
      <c r="H117" s="46">
        <f ca="1">'gas-ff-natural'!L117</f>
        <v>0.12918292340165255</v>
      </c>
      <c r="I117" s="47">
        <f ca="1">'gas-ff-natural'!M117</f>
        <v>3.1003901616396629E-2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C2" sqref="C2"/>
    </sheetView>
  </sheetViews>
  <sheetFormatPr defaultColWidth="9.109375" defaultRowHeight="14.4" x14ac:dyDescent="0.3"/>
  <cols>
    <col min="1" max="7" width="9.109375" style="147"/>
    <col min="8" max="8" width="9.33203125" style="147" bestFit="1" customWidth="1"/>
    <col min="9" max="9" width="9.5546875" style="147" bestFit="1" customWidth="1"/>
    <col min="10" max="10" width="11.5546875" style="147" bestFit="1" customWidth="1"/>
    <col min="11" max="11" width="12.5546875" style="147" bestFit="1" customWidth="1"/>
    <col min="12" max="12" width="14.6640625" style="147" bestFit="1" customWidth="1"/>
    <col min="13" max="16384" width="9.109375" style="147"/>
  </cols>
  <sheetData>
    <row r="1" spans="1:18" x14ac:dyDescent="0.3">
      <c r="A1" s="147" t="s">
        <v>0</v>
      </c>
      <c r="B1" s="147" t="s">
        <v>30</v>
      </c>
      <c r="C1" s="147">
        <v>2016</v>
      </c>
      <c r="D1" s="147">
        <v>2017</v>
      </c>
      <c r="E1" s="147">
        <v>2018</v>
      </c>
      <c r="F1" s="147">
        <v>2019</v>
      </c>
      <c r="G1" s="147">
        <v>2020</v>
      </c>
      <c r="H1" s="147">
        <v>2025</v>
      </c>
      <c r="I1" s="147">
        <v>2030</v>
      </c>
      <c r="J1" s="147">
        <v>2035</v>
      </c>
      <c r="K1" s="147">
        <v>2040</v>
      </c>
      <c r="L1" s="147">
        <v>2045</v>
      </c>
      <c r="M1" s="147">
        <v>2050</v>
      </c>
    </row>
    <row r="2" spans="1:18" x14ac:dyDescent="0.3">
      <c r="A2" s="147" t="s">
        <v>12</v>
      </c>
      <c r="B2" s="147">
        <v>1</v>
      </c>
      <c r="C2" s="159">
        <f ca="1">MAX(0,IFERROR(VLOOKUP(MID(CELL("filename",$A$1),FIND("]",CELL("filename",$A$1))+1,255)&amp;$A2,eurostat_source[],4+C$1-1990,FALSE),0))</f>
        <v>0.25713612062369423</v>
      </c>
      <c r="D2" s="159">
        <f ca="1">MAX(0,IFERROR(VLOOKUP(MID(CELL("filename",$A$1),FIND("]",CELL("filename",$A$1))+1,255)&amp;$A2,eurostat_source[],4+D$1-1990,FALSE),0))</f>
        <v>0.25592928356890005</v>
      </c>
      <c r="E2" s="159">
        <f ca="1">MAX(0,IFERROR(VLOOKUP(MID(CELL("filename",$A$1),FIND("]",CELL("filename",$A$1))+1,255)&amp;$A2,eurostat_source[],4+E$1-1990,FALSE),0))</f>
        <v>0.25529682994196384</v>
      </c>
      <c r="F2" s="159">
        <f ca="1">MAX(0,IFERROR(VLOOKUP(MID(CELL("filename",$A$1),FIND("]",CELL("filename",$A$1))+1,255)&amp;$A2,eurostat_source[],4+F$1-1990,FALSE),0))</f>
        <v>0.25425085396121117</v>
      </c>
      <c r="G2" s="160">
        <f ca="1">INDEX(OFFSET(_summary!$S$25,0,MATCH(MID(CELL("filename",$A$1),FIND("]",CELL("filename",$A$1))+1,255),_summary!$T$24:$AG$24,0),140,1),MATCH($A2,_summary!$T$25:$T$53,0))</f>
        <v>0.25324116119866236</v>
      </c>
      <c r="H2" s="149">
        <f ca="1">G2-5*(G2-$M2)/($M$1-G$1)</f>
        <v>0.2511308181886735</v>
      </c>
      <c r="I2" s="149">
        <f t="shared" ref="I2:L2" ca="1" si="0">H2-5*(H2-$M2)/($M$1-H$1)</f>
        <v>0.24902047517868464</v>
      </c>
      <c r="J2" s="149">
        <f t="shared" ca="1" si="0"/>
        <v>0.24691013216869578</v>
      </c>
      <c r="K2" s="149">
        <f t="shared" ca="1" si="0"/>
        <v>0.24479978915870693</v>
      </c>
      <c r="L2" s="149">
        <f t="shared" ca="1" si="0"/>
        <v>0.24268944614871807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0.24057910313872924</v>
      </c>
      <c r="N2" s="150"/>
      <c r="O2" s="150"/>
      <c r="P2" s="150"/>
      <c r="Q2" s="150"/>
      <c r="R2" s="150"/>
    </row>
    <row r="3" spans="1:18" x14ac:dyDescent="0.3">
      <c r="A3" s="147" t="s">
        <v>1</v>
      </c>
      <c r="B3" s="147">
        <v>1</v>
      </c>
      <c r="C3" s="159">
        <f ca="1">MAX(0,IFERROR(VLOOKUP(MID(CELL("filename",$A$1),FIND("]",CELL("filename",$A$1))+1,255)&amp;$A3,eurostat_source[],4+C$1-1990,FALSE),0))</f>
        <v>0.42514656230094677</v>
      </c>
      <c r="D3" s="159">
        <f ca="1">MAX(0,IFERROR(VLOOKUP(MID(CELL("filename",$A$1),FIND("]",CELL("filename",$A$1))+1,255)&amp;$A3,eurostat_source[],4+D$1-1990,FALSE),0))</f>
        <v>0.42479970388354371</v>
      </c>
      <c r="E3" s="159">
        <f ca="1">MAX(0,IFERROR(VLOOKUP(MID(CELL("filename",$A$1),FIND("]",CELL("filename",$A$1))+1,255)&amp;$A3,eurostat_source[],4+E$1-1990,FALSE),0))</f>
        <v>0.42643595501859821</v>
      </c>
      <c r="F3" s="159">
        <f ca="1">MAX(0,IFERROR(VLOOKUP(MID(CELL("filename",$A$1),FIND("]",CELL("filename",$A$1))+1,255)&amp;$A3,eurostat_source[],4+F$1-1990,FALSE),0))</f>
        <v>0.43100285839744318</v>
      </c>
      <c r="G3" s="148">
        <f ca="1">INDEX(OFFSET(_summary!$S$25,0,MATCH(MID(CELL("filename",$A$1),FIND("]",CELL("filename",$A$1))+1,255),_summary!$T$24:$AG$24,0),140,1),MATCH($A3,_summary!$T$25:$T$53,0))</f>
        <v>0.43385070178016694</v>
      </c>
      <c r="H3" s="149">
        <f t="shared" ref="H3:L3" ca="1" si="1">G3-5*(G3-$M3)/($M$1-G$1)</f>
        <v>0.43023527926533223</v>
      </c>
      <c r="I3" s="149">
        <f t="shared" ca="1" si="1"/>
        <v>0.42661985675049752</v>
      </c>
      <c r="J3" s="149">
        <f t="shared" ca="1" si="1"/>
        <v>0.42300443423566281</v>
      </c>
      <c r="K3" s="149">
        <f t="shared" ca="1" si="1"/>
        <v>0.41938901172082804</v>
      </c>
      <c r="L3" s="149">
        <f t="shared" ca="1" si="1"/>
        <v>0.41577358920599328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0.41215816669115857</v>
      </c>
      <c r="N3" s="150"/>
      <c r="O3" s="150"/>
      <c r="P3" s="150"/>
      <c r="Q3" s="150"/>
      <c r="R3" s="150"/>
    </row>
    <row r="4" spans="1:18" x14ac:dyDescent="0.3">
      <c r="A4" s="147" t="s">
        <v>19</v>
      </c>
      <c r="B4" s="147">
        <v>1</v>
      </c>
      <c r="C4" s="159">
        <f ca="1">MAX(0,IFERROR(VLOOKUP(MID(CELL("filename",$A$1),FIND("]",CELL("filename",$A$1))+1,255)&amp;$A4,eurostat_source[],4+C$1-1990,FALSE),0))</f>
        <v>4.4807379526276336E-2</v>
      </c>
      <c r="D4" s="159">
        <f ca="1">MAX(0,IFERROR(VLOOKUP(MID(CELL("filename",$A$1),FIND("]",CELL("filename",$A$1))+1,255)&amp;$A4,eurostat_source[],4+D$1-1990,FALSE),0))</f>
        <v>4.6602551080737728E-2</v>
      </c>
      <c r="E4" s="159">
        <f ca="1">MAX(0,IFERROR(VLOOKUP(MID(CELL("filename",$A$1),FIND("]",CELL("filename",$A$1))+1,255)&amp;$A4,eurostat_source[],4+E$1-1990,FALSE),0))</f>
        <v>4.7883122993668946E-2</v>
      </c>
      <c r="F4" s="159">
        <f ca="1">MAX(0,IFERROR(VLOOKUP(MID(CELL("filename",$A$1),FIND("]",CELL("filename",$A$1))+1,255)&amp;$A4,eurostat_source[],4+F$1-1990,FALSE),0))</f>
        <v>4.9216019924661389E-2</v>
      </c>
      <c r="G4" s="148">
        <f ca="1">INDEX(OFFSET(_summary!$S$25,0,MATCH(MID(CELL("filename",$A$1),FIND("]",CELL("filename",$A$1))+1,255),_summary!$T$24:$AG$24,0),140,1),MATCH($A4,_summary!$T$25:$T$53,0))</f>
        <v>4.9861171771205914E-2</v>
      </c>
      <c r="H4" s="149">
        <f t="shared" ref="H4:L4" ca="1" si="2">G4-5*(G4-$M4)/($M$1-G$1)</f>
        <v>4.9445662006445866E-2</v>
      </c>
      <c r="I4" s="149">
        <f t="shared" ca="1" si="2"/>
        <v>4.9030152241685818E-2</v>
      </c>
      <c r="J4" s="149">
        <f t="shared" ca="1" si="2"/>
        <v>4.8614642476925769E-2</v>
      </c>
      <c r="K4" s="149">
        <f t="shared" ca="1" si="2"/>
        <v>4.8199132712165721E-2</v>
      </c>
      <c r="L4" s="149">
        <f t="shared" ca="1" si="2"/>
        <v>4.7783622947405666E-2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4.7368113182645617E-2</v>
      </c>
      <c r="N4" s="150"/>
      <c r="O4" s="150"/>
      <c r="P4" s="150"/>
      <c r="Q4" s="150"/>
      <c r="R4" s="150"/>
    </row>
    <row r="5" spans="1:18" x14ac:dyDescent="0.3">
      <c r="A5" s="147" t="s">
        <v>22</v>
      </c>
      <c r="B5" s="147">
        <v>1</v>
      </c>
      <c r="C5" s="159">
        <f ca="1">MAX(0,IFERROR(VLOOKUP(MID(CELL("filename",$A$1),FIND("]",CELL("filename",$A$1))+1,255)&amp;$A5,eurostat_source[],4+C$1-1990,FALSE),0))</f>
        <v>0.22901593550509344</v>
      </c>
      <c r="D5" s="159">
        <f ca="1">MAX(0,IFERROR(VLOOKUP(MID(CELL("filename",$A$1),FIND("]",CELL("filename",$A$1))+1,255)&amp;$A5,eurostat_source[],4+D$1-1990,FALSE),0))</f>
        <v>0.23506466208666602</v>
      </c>
      <c r="E5" s="159">
        <f ca="1">MAX(0,IFERROR(VLOOKUP(MID(CELL("filename",$A$1),FIND("]",CELL("filename",$A$1))+1,255)&amp;$A5,eurostat_source[],4+E$1-1990,FALSE),0))</f>
        <v>0.23395181717148456</v>
      </c>
      <c r="F5" s="159">
        <f ca="1">MAX(0,IFERROR(VLOOKUP(MID(CELL("filename",$A$1),FIND("]",CELL("filename",$A$1))+1,255)&amp;$A5,eurostat_source[],4+F$1-1990,FALSE),0))</f>
        <v>0.23121326982132503</v>
      </c>
      <c r="G5" s="148">
        <f ca="1">INDEX(OFFSET(_summary!$S$25,0,MATCH(MID(CELL("filename",$A$1),FIND("]",CELL("filename",$A$1))+1,255),_summary!$T$24:$AG$24,0),140,1),MATCH($A5,_summary!$T$25:$T$53,0))</f>
        <v>0.22775358998214773</v>
      </c>
      <c r="H5" s="149">
        <f t="shared" ref="H5:L5" ca="1" si="3">G5-5*(G5-$M5)/($M$1-G$1)</f>
        <v>0.22585564339896316</v>
      </c>
      <c r="I5" s="149">
        <f t="shared" ca="1" si="3"/>
        <v>0.2239576968157786</v>
      </c>
      <c r="J5" s="149">
        <f t="shared" ca="1" si="3"/>
        <v>0.22205975023259403</v>
      </c>
      <c r="K5" s="149">
        <f t="shared" ca="1" si="3"/>
        <v>0.22016180364940946</v>
      </c>
      <c r="L5" s="149">
        <f t="shared" ca="1" si="3"/>
        <v>0.21826385706622489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0.21636591048304032</v>
      </c>
      <c r="N5" s="150"/>
      <c r="O5" s="150"/>
      <c r="P5" s="150"/>
      <c r="Q5" s="150"/>
      <c r="R5" s="150"/>
    </row>
    <row r="6" spans="1:18" x14ac:dyDescent="0.3">
      <c r="A6" s="147" t="s">
        <v>28</v>
      </c>
      <c r="B6" s="147">
        <v>1</v>
      </c>
      <c r="C6" s="159">
        <f ca="1">MAX(0,IFERROR(VLOOKUP(MID(CELL("filename",$A$1),FIND("]",CELL("filename",$A$1))+1,255)&amp;$A6,eurostat_source[],4+C$1-1990,FALSE),0))</f>
        <v>0.12119363826115741</v>
      </c>
      <c r="D6" s="159">
        <f ca="1">MAX(0,IFERROR(VLOOKUP(MID(CELL("filename",$A$1),FIND("]",CELL("filename",$A$1))+1,255)&amp;$A6,eurostat_source[],4+D$1-1990,FALSE),0))</f>
        <v>0.11387969053947701</v>
      </c>
      <c r="E6" s="159">
        <f ca="1">MAX(0,IFERROR(VLOOKUP(MID(CELL("filename",$A$1),FIND("]",CELL("filename",$A$1))+1,255)&amp;$A6,eurostat_source[],4+E$1-1990,FALSE),0))</f>
        <v>0.1132930274060986</v>
      </c>
      <c r="F6" s="159">
        <f ca="1">MAX(0,IFERROR(VLOOKUP(MID(CELL("filename",$A$1),FIND("]",CELL("filename",$A$1))+1,255)&amp;$A6,eurostat_source[],4+F$1-1990,FALSE),0))</f>
        <v>0.1130912697430568</v>
      </c>
      <c r="G6" s="148">
        <f ca="1">INDEX(OFFSET(_summary!$S$25,0,MATCH(MID(CELL("filename",$A$1),FIND("]",CELL("filename",$A$1))+1,255),_summary!$T$24:$AG$24,0),140,1),MATCH($A6,_summary!$T$25:$T$53,0))</f>
        <v>0.11285630202802639</v>
      </c>
      <c r="H6" s="149">
        <f t="shared" ref="H6:L6" ca="1" si="4">G6-5*(G6-$M6)/($M$1-G$1)</f>
        <v>0.11191583284445951</v>
      </c>
      <c r="I6" s="149">
        <f t="shared" ca="1" si="4"/>
        <v>0.11097536366089263</v>
      </c>
      <c r="J6" s="149">
        <f t="shared" ca="1" si="4"/>
        <v>0.11003489447732573</v>
      </c>
      <c r="K6" s="149">
        <f t="shared" ca="1" si="4"/>
        <v>0.10909442529375885</v>
      </c>
      <c r="L6" s="149">
        <f t="shared" ca="1" si="4"/>
        <v>0.10815395611019196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0.10721348692662507</v>
      </c>
    </row>
    <row r="7" spans="1:18" x14ac:dyDescent="0.3">
      <c r="A7" s="147" t="s">
        <v>13</v>
      </c>
      <c r="B7" s="147">
        <v>1</v>
      </c>
      <c r="C7" s="159">
        <f ca="1">MAX(0,IFERROR(VLOOKUP(MID(CELL("filename",$A$1),FIND("]",CELL("filename",$A$1))+1,255)&amp;$A7,eurostat_source[],4+C$1-1990,FALSE),0))</f>
        <v>0.33868906890675782</v>
      </c>
      <c r="D7" s="159">
        <f ca="1">MAX(0,IFERROR(VLOOKUP(MID(CELL("filename",$A$1),FIND("]",CELL("filename",$A$1))+1,255)&amp;$A7,eurostat_source[],4+D$1-1990,FALSE),0))</f>
        <v>0.33481540802225201</v>
      </c>
      <c r="E7" s="159">
        <f ca="1">MAX(0,IFERROR(VLOOKUP(MID(CELL("filename",$A$1),FIND("]",CELL("filename",$A$1))+1,255)&amp;$A7,eurostat_source[],4+E$1-1990,FALSE),0))</f>
        <v>0.32924871995687099</v>
      </c>
      <c r="F7" s="159">
        <f ca="1">MAX(0,IFERROR(VLOOKUP(MID(CELL("filename",$A$1),FIND("]",CELL("filename",$A$1))+1,255)&amp;$A7,eurostat_source[],4+F$1-1990,FALSE),0))</f>
        <v>0.32370541234926253</v>
      </c>
      <c r="G7" s="148">
        <f ca="1">INDEX(OFFSET(_summary!$S$25,0,MATCH(MID(CELL("filename",$A$1),FIND("]",CELL("filename",$A$1))+1,255),_summary!$T$24:$AG$24,0),140,1),MATCH($A7,_summary!$T$25:$T$53,0))</f>
        <v>0.31881825648470774</v>
      </c>
      <c r="H7" s="149">
        <f t="shared" ref="H7:L7" ca="1" si="5">G7-5*(G7-$M7)/($M$1-G$1)</f>
        <v>0.31616143768066851</v>
      </c>
      <c r="I7" s="149">
        <f t="shared" ca="1" si="5"/>
        <v>0.31350461887662928</v>
      </c>
      <c r="J7" s="149">
        <f t="shared" ca="1" si="5"/>
        <v>0.31084780007259005</v>
      </c>
      <c r="K7" s="149">
        <f t="shared" ca="1" si="5"/>
        <v>0.30819098126855082</v>
      </c>
      <c r="L7" s="149">
        <f t="shared" ca="1" si="5"/>
        <v>0.30553416246451159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0.30287734366047236</v>
      </c>
    </row>
    <row r="8" spans="1:18" x14ac:dyDescent="0.3">
      <c r="A8" s="147" t="s">
        <v>17</v>
      </c>
      <c r="B8" s="147">
        <v>1</v>
      </c>
      <c r="C8" s="159">
        <f ca="1">MAX(0,IFERROR(VLOOKUP(MID(CELL("filename",$A$1),FIND("]",CELL("filename",$A$1))+1,255)&amp;$A8,eurostat_source[],4+C$1-1990,FALSE),0))</f>
        <v>0.22172510106128798</v>
      </c>
      <c r="D8" s="159">
        <f ca="1">MAX(0,IFERROR(VLOOKUP(MID(CELL("filename",$A$1),FIND("]",CELL("filename",$A$1))+1,255)&amp;$A8,eurostat_source[],4+D$1-1990,FALSE),0))</f>
        <v>0.21404933083545241</v>
      </c>
      <c r="E8" s="159">
        <f ca="1">MAX(0,IFERROR(VLOOKUP(MID(CELL("filename",$A$1),FIND("]",CELL("filename",$A$1))+1,255)&amp;$A8,eurostat_source[],4+E$1-1990,FALSE),0))</f>
        <v>0.21364411471546474</v>
      </c>
      <c r="F8" s="159">
        <f ca="1">MAX(0,IFERROR(VLOOKUP(MID(CELL("filename",$A$1),FIND("]",CELL("filename",$A$1))+1,255)&amp;$A8,eurostat_source[],4+F$1-1990,FALSE),0))</f>
        <v>0.21289742578643714</v>
      </c>
      <c r="G8" s="148">
        <f ca="1">INDEX(OFFSET(_summary!$S$25,0,MATCH(MID(CELL("filename",$A$1),FIND("]",CELL("filename",$A$1))+1,255),_summary!$T$24:$AG$24,0),140,1),MATCH($A8,_summary!$T$25:$T$53,0))</f>
        <v>0.21172636780849208</v>
      </c>
      <c r="H8" s="149">
        <f t="shared" ref="H8:L8" ca="1" si="6">G8-5*(G8-$M8)/($M$1-G$1)</f>
        <v>0.20996198141008798</v>
      </c>
      <c r="I8" s="149">
        <f t="shared" ca="1" si="6"/>
        <v>0.20819759501168389</v>
      </c>
      <c r="J8" s="149">
        <f t="shared" ca="1" si="6"/>
        <v>0.20643320861327979</v>
      </c>
      <c r="K8" s="149">
        <f t="shared" ca="1" si="6"/>
        <v>0.20466882221487567</v>
      </c>
      <c r="L8" s="149">
        <f t="shared" ca="1" si="6"/>
        <v>0.20290443581647155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0.20114004941806746</v>
      </c>
    </row>
    <row r="9" spans="1:18" x14ac:dyDescent="0.3">
      <c r="A9" s="147" t="s">
        <v>25</v>
      </c>
      <c r="B9" s="147">
        <v>1</v>
      </c>
      <c r="C9" s="159">
        <f ca="1">MAX(0,IFERROR(VLOOKUP(MID(CELL("filename",$A$1),FIND("]",CELL("filename",$A$1))+1,255)&amp;$A9,eurostat_source[],4+C$1-1990,FALSE),0))</f>
        <v>0.10582382575555542</v>
      </c>
      <c r="D9" s="159">
        <f ca="1">MAX(0,IFERROR(VLOOKUP(MID(CELL("filename",$A$1),FIND("]",CELL("filename",$A$1))+1,255)&amp;$A9,eurostat_source[],4+D$1-1990,FALSE),0))</f>
        <v>0.10090909964539346</v>
      </c>
      <c r="E9" s="159">
        <f ca="1">MAX(0,IFERROR(VLOOKUP(MID(CELL("filename",$A$1),FIND("]",CELL("filename",$A$1))+1,255)&amp;$A9,eurostat_source[],4+E$1-1990,FALSE),0))</f>
        <v>0.10246977332639257</v>
      </c>
      <c r="F9" s="159">
        <f ca="1">MAX(0,IFERROR(VLOOKUP(MID(CELL("filename",$A$1),FIND("]",CELL("filename",$A$1))+1,255)&amp;$A9,eurostat_source[],4+F$1-1990,FALSE),0))</f>
        <v>0.10421765715784391</v>
      </c>
      <c r="G9" s="148">
        <f ca="1">INDEX(OFFSET(_summary!$S$25,0,MATCH(MID(CELL("filename",$A$1),FIND("]",CELL("filename",$A$1))+1,255),_summary!$T$24:$AG$24,0),140,1),MATCH($A9,_summary!$T$25:$T$53,0))</f>
        <v>0.10620634360962659</v>
      </c>
      <c r="H9" s="149">
        <f t="shared" ref="H9:L9" ca="1" si="7">G9-5*(G9-$M9)/($M$1-G$1)</f>
        <v>0.10532129074621303</v>
      </c>
      <c r="I9" s="149">
        <f t="shared" ca="1" si="7"/>
        <v>0.10443623788279947</v>
      </c>
      <c r="J9" s="149">
        <f t="shared" ca="1" si="7"/>
        <v>0.10355118501938593</v>
      </c>
      <c r="K9" s="149">
        <f t="shared" ca="1" si="7"/>
        <v>0.10266613215597237</v>
      </c>
      <c r="L9" s="149">
        <f t="shared" ca="1" si="7"/>
        <v>0.10178107929255881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0.10089602642914526</v>
      </c>
    </row>
    <row r="10" spans="1:18" x14ac:dyDescent="0.3">
      <c r="A10" s="147" t="s">
        <v>11</v>
      </c>
      <c r="B10" s="147">
        <v>1</v>
      </c>
      <c r="C10" s="159">
        <f ca="1">MAX(0,IFERROR(VLOOKUP(MID(CELL("filename",$A$1),FIND("]",CELL("filename",$A$1))+1,255)&amp;$A10,eurostat_source[],4+C$1-1990,FALSE),0))</f>
        <v>8.5383598715404584E-3</v>
      </c>
      <c r="D10" s="159">
        <f ca="1">MAX(0,IFERROR(VLOOKUP(MID(CELL("filename",$A$1),FIND("]",CELL("filename",$A$1))+1,255)&amp;$A10,eurostat_source[],4+D$1-1990,FALSE),0))</f>
        <v>7.4707670406762884E-3</v>
      </c>
      <c r="E10" s="159">
        <f ca="1">MAX(0,IFERROR(VLOOKUP(MID(CELL("filename",$A$1),FIND("]",CELL("filename",$A$1))+1,255)&amp;$A10,eurostat_source[],4+E$1-1990,FALSE),0))</f>
        <v>7.026150989224684E-3</v>
      </c>
      <c r="F10" s="159">
        <f ca="1">MAX(0,IFERROR(VLOOKUP(MID(CELL("filename",$A$1),FIND("]",CELL("filename",$A$1))+1,255)&amp;$A10,eurostat_source[],4+F$1-1990,FALSE),0))</f>
        <v>6.4639544673010772E-3</v>
      </c>
      <c r="G10" s="148">
        <f ca="1">INDEX(OFFSET(_summary!$S$25,0,MATCH(MID(CELL("filename",$A$1),FIND("]",CELL("filename",$A$1))+1,255),_summary!$T$24:$AG$24,0),140,1),MATCH($A10,_summary!$T$25:$T$53,0))</f>
        <v>5.8025460548781112E-3</v>
      </c>
      <c r="H10" s="149">
        <f t="shared" ref="H10:L10" ca="1" si="8">G10-5*(G10-$M10)/($M$1-G$1)</f>
        <v>5.7541915044207938E-3</v>
      </c>
      <c r="I10" s="149">
        <f t="shared" ca="1" si="8"/>
        <v>5.7058369539634765E-3</v>
      </c>
      <c r="J10" s="149">
        <f t="shared" ca="1" si="8"/>
        <v>5.6574824035061592E-3</v>
      </c>
      <c r="K10" s="149">
        <f t="shared" ca="1" si="8"/>
        <v>5.609127853048841E-3</v>
      </c>
      <c r="L10" s="149">
        <f t="shared" ca="1" si="8"/>
        <v>5.5607733025915228E-3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5.5124187521342054E-3</v>
      </c>
    </row>
    <row r="11" spans="1:18" x14ac:dyDescent="0.3">
      <c r="A11" s="147" t="s">
        <v>3</v>
      </c>
      <c r="B11" s="147">
        <v>1</v>
      </c>
      <c r="C11" s="159">
        <f ca="1">MAX(0,IFERROR(VLOOKUP(MID(CELL("filename",$A$1),FIND("]",CELL("filename",$A$1))+1,255)&amp;$A11,eurostat_source[],4+C$1-1990,FALSE),0))</f>
        <v>0.31487840002847833</v>
      </c>
      <c r="D11" s="159">
        <f ca="1">MAX(0,IFERROR(VLOOKUP(MID(CELL("filename",$A$1),FIND("]",CELL("filename",$A$1))+1,255)&amp;$A11,eurostat_source[],4+D$1-1990,FALSE),0))</f>
        <v>0.31182942013086279</v>
      </c>
      <c r="E11" s="159">
        <f ca="1">MAX(0,IFERROR(VLOOKUP(MID(CELL("filename",$A$1),FIND("]",CELL("filename",$A$1))+1,255)&amp;$A11,eurostat_source[],4+E$1-1990,FALSE),0))</f>
        <v>0.30653800655603286</v>
      </c>
      <c r="F11" s="159">
        <f ca="1">MAX(0,IFERROR(VLOOKUP(MID(CELL("filename",$A$1),FIND("]",CELL("filename",$A$1))+1,255)&amp;$A11,eurostat_source[],4+F$1-1990,FALSE),0))</f>
        <v>0.30146726830792414</v>
      </c>
      <c r="G11" s="148">
        <f ca="1">INDEX(OFFSET(_summary!$S$25,0,MATCH(MID(CELL("filename",$A$1),FIND("]",CELL("filename",$A$1))+1,255),_summary!$T$24:$AG$24,0),140,1),MATCH($A11,_summary!$T$25:$T$53,0))</f>
        <v>0.29548418132951193</v>
      </c>
      <c r="H11" s="149">
        <f t="shared" ref="H11:L11" ca="1" si="9">G11-5*(G11-$M11)/($M$1-G$1)</f>
        <v>0.29302181315176601</v>
      </c>
      <c r="I11" s="149">
        <f t="shared" ca="1" si="9"/>
        <v>0.29055944497402009</v>
      </c>
      <c r="J11" s="149">
        <f t="shared" ca="1" si="9"/>
        <v>0.28809707679627417</v>
      </c>
      <c r="K11" s="149">
        <f t="shared" ca="1" si="9"/>
        <v>0.28563470861852824</v>
      </c>
      <c r="L11" s="149">
        <f t="shared" ca="1" si="9"/>
        <v>0.28317234044078232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0.28070997226303634</v>
      </c>
    </row>
    <row r="12" spans="1:18" x14ac:dyDescent="0.3">
      <c r="A12" s="147" t="s">
        <v>2</v>
      </c>
      <c r="B12" s="147">
        <v>1</v>
      </c>
      <c r="C12" s="159">
        <f ca="1">MAX(0,IFERROR(VLOOKUP(MID(CELL("filename",$A$1),FIND("]",CELL("filename",$A$1))+1,255)&amp;$A12,eurostat_source[],4+C$1-1990,FALSE),0))</f>
        <v>0.44259129328438235</v>
      </c>
      <c r="D12" s="159">
        <f ca="1">MAX(0,IFERROR(VLOOKUP(MID(CELL("filename",$A$1),FIND("]",CELL("filename",$A$1))+1,255)&amp;$A12,eurostat_source[],4+D$1-1990,FALSE),0))</f>
        <v>0.42524121537665732</v>
      </c>
      <c r="E12" s="159">
        <f ca="1">MAX(0,IFERROR(VLOOKUP(MID(CELL("filename",$A$1),FIND("]",CELL("filename",$A$1))+1,255)&amp;$A12,eurostat_source[],4+E$1-1990,FALSE),0))</f>
        <v>0.424549684037208</v>
      </c>
      <c r="F12" s="159">
        <f ca="1">MAX(0,IFERROR(VLOOKUP(MID(CELL("filename",$A$1),FIND("]",CELL("filename",$A$1))+1,255)&amp;$A12,eurostat_source[],4+F$1-1990,FALSE),0))</f>
        <v>0.42621593145902631</v>
      </c>
      <c r="G12" s="148">
        <f ca="1">INDEX(OFFSET(_summary!$S$25,0,MATCH(MID(CELL("filename",$A$1),FIND("]",CELL("filename",$A$1))+1,255),_summary!$T$24:$AG$24,0),140,1),MATCH($A12,_summary!$T$25:$T$53,0))</f>
        <v>0.42725601148112591</v>
      </c>
      <c r="H12" s="149">
        <f t="shared" ref="H12:L12" ca="1" si="10">G12-5*(G12-$M12)/($M$1-G$1)</f>
        <v>0.42369554471878318</v>
      </c>
      <c r="I12" s="149">
        <f t="shared" ca="1" si="10"/>
        <v>0.42013507795644045</v>
      </c>
      <c r="J12" s="149">
        <f t="shared" ca="1" si="10"/>
        <v>0.41657461119409772</v>
      </c>
      <c r="K12" s="149">
        <f t="shared" ca="1" si="10"/>
        <v>0.41301414443175499</v>
      </c>
      <c r="L12" s="149">
        <f t="shared" ca="1" si="10"/>
        <v>0.40945367766941232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0.40589321090706959</v>
      </c>
    </row>
    <row r="13" spans="1:18" x14ac:dyDescent="0.3">
      <c r="A13" s="147" t="s">
        <v>16</v>
      </c>
      <c r="B13" s="147">
        <v>1</v>
      </c>
      <c r="C13" s="159">
        <f ca="1">MAX(0,IFERROR(VLOOKUP(MID(CELL("filename",$A$1),FIND("]",CELL("filename",$A$1))+1,255)&amp;$A13,eurostat_source[],4+C$1-1990,FALSE),0))</f>
        <v>9.583754696368392E-2</v>
      </c>
      <c r="D13" s="159">
        <f ca="1">MAX(0,IFERROR(VLOOKUP(MID(CELL("filename",$A$1),FIND("]",CELL("filename",$A$1))+1,255)&amp;$A13,eurostat_source[],4+D$1-1990,FALSE),0))</f>
        <v>0.10129080117333894</v>
      </c>
      <c r="E13" s="159">
        <f ca="1">MAX(0,IFERROR(VLOOKUP(MID(CELL("filename",$A$1),FIND("]",CELL("filename",$A$1))+1,255)&amp;$A13,eurostat_source[],4+E$1-1990,FALSE),0))</f>
        <v>0.10719304112361702</v>
      </c>
      <c r="F13" s="159">
        <f ca="1">MAX(0,IFERROR(VLOOKUP(MID(CELL("filename",$A$1),FIND("]",CELL("filename",$A$1))+1,255)&amp;$A13,eurostat_source[],4+F$1-1990,FALSE),0))</f>
        <v>0.11295266214848822</v>
      </c>
      <c r="G13" s="148">
        <f ca="1">INDEX(OFFSET(_summary!$S$25,0,MATCH(MID(CELL("filename",$A$1),FIND("]",CELL("filename",$A$1))+1,255),_summary!$T$24:$AG$24,0),140,1),MATCH($A13,_summary!$T$25:$T$53,0))</f>
        <v>0.11805177272291023</v>
      </c>
      <c r="H13" s="149">
        <f t="shared" ref="H13:L13" ca="1" si="11">G13-5*(G13-$M13)/($M$1-G$1)</f>
        <v>0.11706800795021931</v>
      </c>
      <c r="I13" s="149">
        <f t="shared" ca="1" si="11"/>
        <v>0.11608424317752838</v>
      </c>
      <c r="J13" s="149">
        <f t="shared" ca="1" si="11"/>
        <v>0.11510047840483748</v>
      </c>
      <c r="K13" s="149">
        <f t="shared" ca="1" si="11"/>
        <v>0.11411671363214655</v>
      </c>
      <c r="L13" s="149">
        <f t="shared" ca="1" si="11"/>
        <v>0.11313294885945563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0.11214918408676472</v>
      </c>
    </row>
    <row r="14" spans="1:18" x14ac:dyDescent="0.3">
      <c r="A14" s="147" t="s">
        <v>15</v>
      </c>
      <c r="B14" s="147">
        <v>1</v>
      </c>
      <c r="C14" s="159">
        <f ca="1">MAX(0,IFERROR(VLOOKUP(MID(CELL("filename",$A$1),FIND("]",CELL("filename",$A$1))+1,255)&amp;$A14,eurostat_source[],4+C$1-1990,FALSE),0))</f>
        <v>0.50710062774855102</v>
      </c>
      <c r="D14" s="159">
        <f ca="1">MAX(0,IFERROR(VLOOKUP(MID(CELL("filename",$A$1),FIND("]",CELL("filename",$A$1))+1,255)&amp;$A14,eurostat_source[],4+D$1-1990,FALSE),0))</f>
        <v>0.52529617479291335</v>
      </c>
      <c r="E14" s="159">
        <f ca="1">MAX(0,IFERROR(VLOOKUP(MID(CELL("filename",$A$1),FIND("]",CELL("filename",$A$1))+1,255)&amp;$A14,eurostat_source[],4+E$1-1990,FALSE),0))</f>
        <v>0.51793148067860817</v>
      </c>
      <c r="F14" s="159">
        <f ca="1">MAX(0,IFERROR(VLOOKUP(MID(CELL("filename",$A$1),FIND("]",CELL("filename",$A$1))+1,255)&amp;$A14,eurostat_source[],4+F$1-1990,FALSE),0))</f>
        <v>0.50749556273247209</v>
      </c>
      <c r="G14" s="148">
        <f ca="1">INDEX(OFFSET(_summary!$S$25,0,MATCH(MID(CELL("filename",$A$1),FIND("]",CELL("filename",$A$1))+1,255),_summary!$T$24:$AG$24,0),140,1),MATCH($A14,_summary!$T$25:$T$53,0))</f>
        <v>0.50127682217967484</v>
      </c>
      <c r="H14" s="149">
        <f t="shared" ref="H14:L14" ca="1" si="12">G14-5*(G14-$M14)/($M$1-G$1)</f>
        <v>0.49709951532817753</v>
      </c>
      <c r="I14" s="149">
        <f t="shared" ca="1" si="12"/>
        <v>0.49292220847668022</v>
      </c>
      <c r="J14" s="149">
        <f t="shared" ca="1" si="12"/>
        <v>0.48874490162518291</v>
      </c>
      <c r="K14" s="149">
        <f t="shared" ca="1" si="12"/>
        <v>0.48456759477368566</v>
      </c>
      <c r="L14" s="149">
        <f t="shared" ca="1" si="12"/>
        <v>0.48039028792218841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0.4762129810706911</v>
      </c>
    </row>
    <row r="15" spans="1:18" x14ac:dyDescent="0.3">
      <c r="A15" s="147" t="s">
        <v>18</v>
      </c>
      <c r="B15" s="147">
        <v>1</v>
      </c>
      <c r="C15" s="159">
        <f ca="1">MAX(0,IFERROR(VLOOKUP(MID(CELL("filename",$A$1),FIND("]",CELL("filename",$A$1))+1,255)&amp;$A15,eurostat_source[],4+C$1-1990,FALSE),0))</f>
        <v>0.22603464032459186</v>
      </c>
      <c r="D15" s="159">
        <f ca="1">MAX(0,IFERROR(VLOOKUP(MID(CELL("filename",$A$1),FIND("]",CELL("filename",$A$1))+1,255)&amp;$A15,eurostat_source[],4+D$1-1990,FALSE),0))</f>
        <v>0.23065897079697387</v>
      </c>
      <c r="E15" s="159">
        <f ca="1">MAX(0,IFERROR(VLOOKUP(MID(CELL("filename",$A$1),FIND("]",CELL("filename",$A$1))+1,255)&amp;$A15,eurostat_source[],4+E$1-1990,FALSE),0))</f>
        <v>0.23131175002565815</v>
      </c>
      <c r="F15" s="159">
        <f ca="1">MAX(0,IFERROR(VLOOKUP(MID(CELL("filename",$A$1),FIND("]",CELL("filename",$A$1))+1,255)&amp;$A15,eurostat_source[],4+F$1-1990,FALSE),0))</f>
        <v>0.23127601377039986</v>
      </c>
      <c r="G15" s="148">
        <f ca="1">INDEX(OFFSET(_summary!$S$25,0,MATCH(MID(CELL("filename",$A$1),FIND("]",CELL("filename",$A$1))+1,255),_summary!$T$24:$AG$24,0),140,1),MATCH($A15,_summary!$T$25:$T$53,0))</f>
        <v>0.23276366930549949</v>
      </c>
      <c r="H15" s="149">
        <f t="shared" ref="H15:L15" ca="1" si="13">G15-5*(G15-$M15)/($M$1-G$1)</f>
        <v>0.23082397206128699</v>
      </c>
      <c r="I15" s="149">
        <f t="shared" ca="1" si="13"/>
        <v>0.22888427481707449</v>
      </c>
      <c r="J15" s="149">
        <f t="shared" ca="1" si="13"/>
        <v>0.22694457757286199</v>
      </c>
      <c r="K15" s="149">
        <f t="shared" ca="1" si="13"/>
        <v>0.22500488032864949</v>
      </c>
      <c r="L15" s="149">
        <f t="shared" ca="1" si="13"/>
        <v>0.22306518308443701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0.22112548584022451</v>
      </c>
    </row>
    <row r="16" spans="1:18" x14ac:dyDescent="0.3">
      <c r="A16" s="147" t="s">
        <v>5</v>
      </c>
      <c r="B16" s="147">
        <v>1</v>
      </c>
      <c r="C16" s="159">
        <f ca="1">MAX(0,IFERROR(VLOOKUP(MID(CELL("filename",$A$1),FIND("]",CELL("filename",$A$1))+1,255)&amp;$A16,eurostat_source[],4+C$1-1990,FALSE),0))</f>
        <v>0.58312557645331542</v>
      </c>
      <c r="D16" s="159">
        <f ca="1">MAX(0,IFERROR(VLOOKUP(MID(CELL("filename",$A$1),FIND("]",CELL("filename",$A$1))+1,255)&amp;$A16,eurostat_source[],4+D$1-1990,FALSE),0))</f>
        <v>0.57537622325243187</v>
      </c>
      <c r="E16" s="159">
        <f ca="1">MAX(0,IFERROR(VLOOKUP(MID(CELL("filename",$A$1),FIND("]",CELL("filename",$A$1))+1,255)&amp;$A16,eurostat_source[],4+E$1-1990,FALSE),0))</f>
        <v>0.57919737018923545</v>
      </c>
      <c r="F16" s="159">
        <f ca="1">MAX(0,IFERROR(VLOOKUP(MID(CELL("filename",$A$1),FIND("]",CELL("filename",$A$1))+1,255)&amp;$A16,eurostat_source[],4+F$1-1990,FALSE),0))</f>
        <v>0.58506618850888947</v>
      </c>
      <c r="G16" s="148">
        <f ca="1">INDEX(OFFSET(_summary!$S$25,0,MATCH(MID(CELL("filename",$A$1),FIND("]",CELL("filename",$A$1))+1,255),_summary!$T$24:$AG$24,0),140,1),MATCH($A16,_summary!$T$25:$T$53,0))</f>
        <v>0.59001759603374448</v>
      </c>
      <c r="H16" s="149">
        <f t="shared" ref="H16:L16" ca="1" si="14">G16-5*(G16-$M16)/($M$1-G$1)</f>
        <v>0.58510078273346333</v>
      </c>
      <c r="I16" s="149">
        <f t="shared" ca="1" si="14"/>
        <v>0.58018396943318207</v>
      </c>
      <c r="J16" s="149">
        <f t="shared" ca="1" si="14"/>
        <v>0.5752671561329008</v>
      </c>
      <c r="K16" s="149">
        <f t="shared" ca="1" si="14"/>
        <v>0.57035034283261965</v>
      </c>
      <c r="L16" s="149">
        <f t="shared" ca="1" si="14"/>
        <v>0.5654335295323385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0.56051671623205723</v>
      </c>
    </row>
    <row r="17" spans="1:13" x14ac:dyDescent="0.3">
      <c r="A17" s="147" t="s">
        <v>23</v>
      </c>
      <c r="B17" s="147">
        <v>1</v>
      </c>
      <c r="C17" s="159">
        <f ca="1">MAX(0,IFERROR(VLOOKUP(MID(CELL("filename",$A$1),FIND("]",CELL("filename",$A$1))+1,255)&amp;$A17,eurostat_source[],4+C$1-1990,FALSE),0))</f>
        <v>0.16130757662671896</v>
      </c>
      <c r="D17" s="159">
        <f ca="1">MAX(0,IFERROR(VLOOKUP(MID(CELL("filename",$A$1),FIND("]",CELL("filename",$A$1))+1,255)&amp;$A17,eurostat_source[],4+D$1-1990,FALSE),0))</f>
        <v>0.15810508792918102</v>
      </c>
      <c r="E17" s="159">
        <f ca="1">MAX(0,IFERROR(VLOOKUP(MID(CELL("filename",$A$1),FIND("]",CELL("filename",$A$1))+1,255)&amp;$A17,eurostat_source[],4+E$1-1990,FALSE),0))</f>
        <v>0.16102599867742806</v>
      </c>
      <c r="F17" s="159">
        <f ca="1">MAX(0,IFERROR(VLOOKUP(MID(CELL("filename",$A$1),FIND("]",CELL("filename",$A$1))+1,255)&amp;$A17,eurostat_source[],4+F$1-1990,FALSE),0))</f>
        <v>0.16429519476999105</v>
      </c>
      <c r="G17" s="148">
        <f ca="1">INDEX(OFFSET(_summary!$S$25,0,MATCH(MID(CELL("filename",$A$1),FIND("]",CELL("filename",$A$1))+1,255),_summary!$T$24:$AG$24,0),140,1),MATCH($A17,_summary!$T$25:$T$53,0))</f>
        <v>0.16986282165717861</v>
      </c>
      <c r="H17" s="149">
        <f t="shared" ref="H17:L17" ca="1" si="15">G17-5*(G17-$M17)/($M$1-G$1)</f>
        <v>0.16844729814336878</v>
      </c>
      <c r="I17" s="149">
        <f t="shared" ca="1" si="15"/>
        <v>0.16703177462955895</v>
      </c>
      <c r="J17" s="149">
        <f t="shared" ca="1" si="15"/>
        <v>0.16561625111574912</v>
      </c>
      <c r="K17" s="149">
        <f t="shared" ca="1" si="15"/>
        <v>0.16420072760193929</v>
      </c>
      <c r="L17" s="149">
        <f t="shared" ca="1" si="15"/>
        <v>0.16278520408812946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0.16136968057431966</v>
      </c>
    </row>
    <row r="18" spans="1:13" x14ac:dyDescent="0.3">
      <c r="A18" s="147" t="s">
        <v>24</v>
      </c>
      <c r="B18" s="147">
        <v>1</v>
      </c>
      <c r="C18" s="159">
        <f ca="1">MAX(0,IFERROR(VLOOKUP(MID(CELL("filename",$A$1),FIND("]",CELL("filename",$A$1))+1,255)&amp;$A18,eurostat_source[],4+C$1-1990,FALSE),0))</f>
        <v>0.18548420460374987</v>
      </c>
      <c r="D18" s="159">
        <f ca="1">MAX(0,IFERROR(VLOOKUP(MID(CELL("filename",$A$1),FIND("]",CELL("filename",$A$1))+1,255)&amp;$A18,eurostat_source[],4+D$1-1990,FALSE),0))</f>
        <v>0.1937483364284687</v>
      </c>
      <c r="E18" s="159">
        <f ca="1">MAX(0,IFERROR(VLOOKUP(MID(CELL("filename",$A$1),FIND("]",CELL("filename",$A$1))+1,255)&amp;$A18,eurostat_source[],4+E$1-1990,FALSE),0))</f>
        <v>0.19467056873584393</v>
      </c>
      <c r="F18" s="159">
        <f ca="1">MAX(0,IFERROR(VLOOKUP(MID(CELL("filename",$A$1),FIND("]",CELL("filename",$A$1))+1,255)&amp;$A18,eurostat_source[],4+F$1-1990,FALSE),0))</f>
        <v>0.19666702886627185</v>
      </c>
      <c r="G18" s="148">
        <f ca="1">INDEX(OFFSET(_summary!$S$25,0,MATCH(MID(CELL("filename",$A$1),FIND("]",CELL("filename",$A$1))+1,255),_summary!$T$24:$AG$24,0),140,1),MATCH($A18,_summary!$T$25:$T$53,0))</f>
        <v>0.19905331433010057</v>
      </c>
      <c r="H18" s="149">
        <f t="shared" ref="H18:L18" ca="1" si="16">G18-5*(G18-$M18)/($M$1-G$1)</f>
        <v>0.19739453671068305</v>
      </c>
      <c r="I18" s="149">
        <f t="shared" ca="1" si="16"/>
        <v>0.19573575909126553</v>
      </c>
      <c r="J18" s="149">
        <f t="shared" ca="1" si="16"/>
        <v>0.19407698147184804</v>
      </c>
      <c r="K18" s="149">
        <f t="shared" ca="1" si="16"/>
        <v>0.19241820385243052</v>
      </c>
      <c r="L18" s="149">
        <f t="shared" ca="1" si="16"/>
        <v>0.19075942623301301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0.18910064861359552</v>
      </c>
    </row>
    <row r="19" spans="1:13" x14ac:dyDescent="0.3">
      <c r="A19" s="147" t="s">
        <v>27</v>
      </c>
      <c r="B19" s="147">
        <v>1</v>
      </c>
      <c r="C19" s="159">
        <f ca="1">MAX(0,IFERROR(VLOOKUP(MID(CELL("filename",$A$1),FIND("]",CELL("filename",$A$1))+1,255)&amp;$A19,eurostat_source[],4+C$1-1990,FALSE),0))</f>
        <v>0.44728793150853768</v>
      </c>
      <c r="D19" s="159">
        <f ca="1">MAX(0,IFERROR(VLOOKUP(MID(CELL("filename",$A$1),FIND("]",CELL("filename",$A$1))+1,255)&amp;$A19,eurostat_source[],4+D$1-1990,FALSE),0))</f>
        <v>0.45615071286988673</v>
      </c>
      <c r="E19" s="159">
        <f ca="1">MAX(0,IFERROR(VLOOKUP(MID(CELL("filename",$A$1),FIND("]",CELL("filename",$A$1))+1,255)&amp;$A19,eurostat_source[],4+E$1-1990,FALSE),0))</f>
        <v>0.4641668098857063</v>
      </c>
      <c r="F19" s="159">
        <f ca="1">MAX(0,IFERROR(VLOOKUP(MID(CELL("filename",$A$1),FIND("]",CELL("filename",$A$1))+1,255)&amp;$A19,eurostat_source[],4+F$1-1990,FALSE),0))</f>
        <v>0.47115677299055425</v>
      </c>
      <c r="G19" s="148">
        <f ca="1">INDEX(OFFSET(_summary!$S$25,0,MATCH(MID(CELL("filename",$A$1),FIND("]",CELL("filename",$A$1))+1,255),_summary!$T$24:$AG$24,0),140,1),MATCH($A19,_summary!$T$25:$T$53,0))</f>
        <v>0.47994568835692347</v>
      </c>
      <c r="H19" s="149">
        <f t="shared" ref="H19:L19" ca="1" si="17">G19-5*(G19-$M19)/($M$1-G$1)</f>
        <v>0.4759461409539491</v>
      </c>
      <c r="I19" s="149">
        <f t="shared" ca="1" si="17"/>
        <v>0.47194659355097474</v>
      </c>
      <c r="J19" s="149">
        <f t="shared" ca="1" si="17"/>
        <v>0.46794704614800037</v>
      </c>
      <c r="K19" s="149">
        <f t="shared" ca="1" si="17"/>
        <v>0.463947498745026</v>
      </c>
      <c r="L19" s="149">
        <f t="shared" ca="1" si="17"/>
        <v>0.45994795134205163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0.45594840393907726</v>
      </c>
    </row>
    <row r="20" spans="1:13" x14ac:dyDescent="0.3">
      <c r="A20" s="147" t="s">
        <v>29</v>
      </c>
      <c r="B20" s="147">
        <v>1</v>
      </c>
      <c r="C20" s="159">
        <f ca="1">MAX(0,IFERROR(VLOOKUP(MID(CELL("filename",$A$1),FIND("]",CELL("filename",$A$1))+1,255)&amp;$A20,eurostat_source[],4+C$1-1990,FALSE),0))</f>
        <v>0.20157295399782282</v>
      </c>
      <c r="D20" s="159">
        <f ca="1">MAX(0,IFERROR(VLOOKUP(MID(CELL("filename",$A$1),FIND("]",CELL("filename",$A$1))+1,255)&amp;$A20,eurostat_source[],4+D$1-1990,FALSE),0))</f>
        <v>0.17160353629156364</v>
      </c>
      <c r="E20" s="159">
        <f ca="1">MAX(0,IFERROR(VLOOKUP(MID(CELL("filename",$A$1),FIND("]",CELL("filename",$A$1))+1,255)&amp;$A20,eurostat_source[],4+E$1-1990,FALSE),0))</f>
        <v>0.17014452487722209</v>
      </c>
      <c r="F20" s="159">
        <f ca="1">MAX(0,IFERROR(VLOOKUP(MID(CELL("filename",$A$1),FIND("]",CELL("filename",$A$1))+1,255)&amp;$A20,eurostat_source[],4+F$1-1990,FALSE),0))</f>
        <v>0.16698211372793856</v>
      </c>
      <c r="G20" s="148">
        <f ca="1">INDEX(OFFSET(_summary!$S$25,0,MATCH(MID(CELL("filename",$A$1),FIND("]",CELL("filename",$A$1))+1,255),_summary!$T$24:$AG$24,0),140,1),MATCH($A20,_summary!$T$25:$T$53,0))</f>
        <v>0.15979263544502451</v>
      </c>
      <c r="H20" s="149">
        <f t="shared" ref="H20:L20" ca="1" si="18">G20-5*(G20-$M20)/($M$1-G$1)</f>
        <v>0.1584610301496493</v>
      </c>
      <c r="I20" s="149">
        <f t="shared" ca="1" si="18"/>
        <v>0.15712942485427409</v>
      </c>
      <c r="J20" s="149">
        <f t="shared" ca="1" si="18"/>
        <v>0.15579781955889888</v>
      </c>
      <c r="K20" s="149">
        <f t="shared" ca="1" si="18"/>
        <v>0.15446621426352367</v>
      </c>
      <c r="L20" s="149">
        <f t="shared" ca="1" si="18"/>
        <v>0.15313460896814846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0.15180300367277327</v>
      </c>
    </row>
    <row r="21" spans="1:13" x14ac:dyDescent="0.3">
      <c r="A21" s="147" t="s">
        <v>8</v>
      </c>
      <c r="B21" s="147">
        <v>1</v>
      </c>
      <c r="C21" s="159">
        <f ca="1">MAX(0,IFERROR(VLOOKUP(MID(CELL("filename",$A$1),FIND("]",CELL("filename",$A$1))+1,255)&amp;$A21,eurostat_source[],4+C$1-1990,FALSE),0))</f>
        <v>0.74164369619255799</v>
      </c>
      <c r="D21" s="159">
        <f ca="1">MAX(0,IFERROR(VLOOKUP(MID(CELL("filename",$A$1),FIND("]",CELL("filename",$A$1))+1,255)&amp;$A21,eurostat_source[],4+D$1-1990,FALSE),0))</f>
        <v>0.7339669017744781</v>
      </c>
      <c r="E21" s="159">
        <f ca="1">MAX(0,IFERROR(VLOOKUP(MID(CELL("filename",$A$1),FIND("]",CELL("filename",$A$1))+1,255)&amp;$A21,eurostat_source[],4+E$1-1990,FALSE),0))</f>
        <v>0.7314777625227481</v>
      </c>
      <c r="F21" s="159">
        <f ca="1">MAX(0,IFERROR(VLOOKUP(MID(CELL("filename",$A$1),FIND("]",CELL("filename",$A$1))+1,255)&amp;$A21,eurostat_source[],4+F$1-1990,FALSE),0))</f>
        <v>0.72675411245883559</v>
      </c>
      <c r="G21" s="148">
        <f ca="1">INDEX(OFFSET(_summary!$S$25,0,MATCH(MID(CELL("filename",$A$1),FIND("]",CELL("filename",$A$1))+1,255),_summary!$T$24:$AG$24,0),140,1),MATCH($A21,_summary!$T$25:$T$53,0))</f>
        <v>0.72188764785256054</v>
      </c>
      <c r="H21" s="149">
        <f t="shared" ref="H21:L21" ca="1" si="19">G21-5*(G21-$M21)/($M$1-G$1)</f>
        <v>0.7158719174537892</v>
      </c>
      <c r="I21" s="149">
        <f t="shared" ca="1" si="19"/>
        <v>0.70985618705501785</v>
      </c>
      <c r="J21" s="149">
        <f t="shared" ca="1" si="19"/>
        <v>0.7038404566562465</v>
      </c>
      <c r="K21" s="149">
        <f t="shared" ca="1" si="19"/>
        <v>0.69782472625747516</v>
      </c>
      <c r="L21" s="149">
        <f t="shared" ca="1" si="19"/>
        <v>0.69180899585870381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0.68579326545993247</v>
      </c>
    </row>
    <row r="22" spans="1:13" x14ac:dyDescent="0.3">
      <c r="A22" s="147" t="s">
        <v>6</v>
      </c>
      <c r="B22" s="147">
        <v>1</v>
      </c>
      <c r="C22" s="159">
        <f ca="1">MAX(0,IFERROR(VLOOKUP(MID(CELL("filename",$A$1),FIND("]",CELL("filename",$A$1))+1,255)&amp;$A22,eurostat_source[],4+C$1-1990,FALSE),0))</f>
        <v>0.25068425016572482</v>
      </c>
      <c r="D22" s="159">
        <f ca="1">MAX(0,IFERROR(VLOOKUP(MID(CELL("filename",$A$1),FIND("]",CELL("filename",$A$1))+1,255)&amp;$A22,eurostat_source[],4+D$1-1990,FALSE),0))</f>
        <v>0.25951482419882366</v>
      </c>
      <c r="E22" s="159">
        <f ca="1">MAX(0,IFERROR(VLOOKUP(MID(CELL("filename",$A$1),FIND("]",CELL("filename",$A$1))+1,255)&amp;$A22,eurostat_source[],4+E$1-1990,FALSE),0))</f>
        <v>0.26052088150925928</v>
      </c>
      <c r="F22" s="159">
        <f ca="1">MAX(0,IFERROR(VLOOKUP(MID(CELL("filename",$A$1),FIND("]",CELL("filename",$A$1))+1,255)&amp;$A22,eurostat_source[],4+F$1-1990,FALSE),0))</f>
        <v>0.26241677925703716</v>
      </c>
      <c r="G22" s="148">
        <f ca="1">INDEX(OFFSET(_summary!$S$25,0,MATCH(MID(CELL("filename",$A$1),FIND("]",CELL("filename",$A$1))+1,255),_summary!$T$24:$AG$24,0),140,1),MATCH($A22,_summary!$T$25:$T$53,0))</f>
        <v>0.26434102539286469</v>
      </c>
      <c r="H22" s="149">
        <f t="shared" ref="H22:L22" ca="1" si="20">G22-5*(G22-$M22)/($M$1-G$1)</f>
        <v>0.26213818351459084</v>
      </c>
      <c r="I22" s="149">
        <f t="shared" ca="1" si="20"/>
        <v>0.25993534163631699</v>
      </c>
      <c r="J22" s="149">
        <f t="shared" ca="1" si="20"/>
        <v>0.25773249975804313</v>
      </c>
      <c r="K22" s="149">
        <f t="shared" ca="1" si="20"/>
        <v>0.25552965787976922</v>
      </c>
      <c r="L22" s="149">
        <f t="shared" ca="1" si="20"/>
        <v>0.25332681600149531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0.25112397412322146</v>
      </c>
    </row>
    <row r="23" spans="1:13" x14ac:dyDescent="0.3">
      <c r="A23" s="147" t="s">
        <v>21</v>
      </c>
      <c r="B23" s="147">
        <v>1</v>
      </c>
      <c r="C23" s="159">
        <f ca="1">MAX(0,IFERROR(VLOOKUP(MID(CELL("filename",$A$1),FIND("]",CELL("filename",$A$1))+1,255)&amp;$A23,eurostat_source[],4+C$1-1990,FALSE),0))</f>
        <v>0.23749938560597683</v>
      </c>
      <c r="D23" s="159">
        <f ca="1">MAX(0,IFERROR(VLOOKUP(MID(CELL("filename",$A$1),FIND("]",CELL("filename",$A$1))+1,255)&amp;$A23,eurostat_source[],4+D$1-1990,FALSE),0))</f>
        <v>0.2425685092377424</v>
      </c>
      <c r="E23" s="159">
        <f ca="1">MAX(0,IFERROR(VLOOKUP(MID(CELL("filename",$A$1),FIND("]",CELL("filename",$A$1))+1,255)&amp;$A23,eurostat_source[],4+E$1-1990,FALSE),0))</f>
        <v>0.24111310942714226</v>
      </c>
      <c r="F23" s="159">
        <f ca="1">MAX(0,IFERROR(VLOOKUP(MID(CELL("filename",$A$1),FIND("]",CELL("filename",$A$1))+1,255)&amp;$A23,eurostat_source[],4+F$1-1990,FALSE),0))</f>
        <v>0.24039949357703849</v>
      </c>
      <c r="G23" s="148">
        <f ca="1">INDEX(OFFSET(_summary!$S$25,0,MATCH(MID(CELL("filename",$A$1),FIND("]",CELL("filename",$A$1))+1,255),_summary!$T$24:$AG$24,0),140,1),MATCH($A23,_summary!$T$25:$T$53,0))</f>
        <v>0.2398867241518402</v>
      </c>
      <c r="H23" s="149">
        <f t="shared" ref="H23:L23" ca="1" si="21">G23-5*(G23-$M23)/($M$1-G$1)</f>
        <v>0.23788766811724155</v>
      </c>
      <c r="I23" s="149">
        <f t="shared" ca="1" si="21"/>
        <v>0.23588861208264286</v>
      </c>
      <c r="J23" s="149">
        <f t="shared" ca="1" si="21"/>
        <v>0.23388955604804418</v>
      </c>
      <c r="K23" s="149">
        <f t="shared" ca="1" si="21"/>
        <v>0.23189050001344552</v>
      </c>
      <c r="L23" s="149">
        <f t="shared" ca="1" si="21"/>
        <v>0.22989144397884687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0.22789238794424818</v>
      </c>
    </row>
    <row r="24" spans="1:13" x14ac:dyDescent="0.3">
      <c r="A24" s="147" t="s">
        <v>10</v>
      </c>
      <c r="B24" s="147">
        <v>1</v>
      </c>
      <c r="C24" s="159">
        <f ca="1">MAX(0,IFERROR(VLOOKUP(MID(CELL("filename",$A$1),FIND("]",CELL("filename",$A$1))+1,255)&amp;$A24,eurostat_source[],4+C$1-1990,FALSE),0))</f>
        <v>0.3827367968851631</v>
      </c>
      <c r="D24" s="159">
        <f ca="1">MAX(0,IFERROR(VLOOKUP(MID(CELL("filename",$A$1),FIND("]",CELL("filename",$A$1))+1,255)&amp;$A24,eurostat_source[],4+D$1-1990,FALSE),0))</f>
        <v>0.39178999393691838</v>
      </c>
      <c r="E24" s="159">
        <f ca="1">MAX(0,IFERROR(VLOOKUP(MID(CELL("filename",$A$1),FIND("]",CELL("filename",$A$1))+1,255)&amp;$A24,eurostat_source[],4+E$1-1990,FALSE),0))</f>
        <v>0.39093396047373696</v>
      </c>
      <c r="F24" s="159">
        <f ca="1">MAX(0,IFERROR(VLOOKUP(MID(CELL("filename",$A$1),FIND("]",CELL("filename",$A$1))+1,255)&amp;$A24,eurostat_source[],4+F$1-1990,FALSE),0))</f>
        <v>0.39506121863477611</v>
      </c>
      <c r="G24" s="148">
        <f ca="1">INDEX(OFFSET(_summary!$S$25,0,MATCH(MID(CELL("filename",$A$1),FIND("]",CELL("filename",$A$1))+1,255),_summary!$T$24:$AG$24,0),140,1),MATCH($A24,_summary!$T$25:$T$53,0))</f>
        <v>0.39865572527053561</v>
      </c>
      <c r="H24" s="149">
        <f t="shared" ref="H24:L24" ca="1" si="22">G24-5*(G24-$M24)/($M$1-G$1)</f>
        <v>0.39533359422661446</v>
      </c>
      <c r="I24" s="149">
        <f t="shared" ca="1" si="22"/>
        <v>0.39201146318269331</v>
      </c>
      <c r="J24" s="149">
        <f t="shared" ca="1" si="22"/>
        <v>0.38868933213877221</v>
      </c>
      <c r="K24" s="149">
        <f t="shared" ca="1" si="22"/>
        <v>0.38536720109485106</v>
      </c>
      <c r="L24" s="149">
        <f t="shared" ca="1" si="22"/>
        <v>0.38204507005092991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0.37872293900700882</v>
      </c>
    </row>
    <row r="25" spans="1:13" x14ac:dyDescent="0.3">
      <c r="A25" s="147" t="s">
        <v>20</v>
      </c>
      <c r="B25" s="147">
        <v>1</v>
      </c>
      <c r="C25" s="159">
        <f ca="1">MAX(0,IFERROR(VLOOKUP(MID(CELL("filename",$A$1),FIND("]",CELL("filename",$A$1))+1,255)&amp;$A25,eurostat_source[],4+C$1-1990,FALSE),0))</f>
        <v>0.680711348255294</v>
      </c>
      <c r="D25" s="159">
        <f ca="1">MAX(0,IFERROR(VLOOKUP(MID(CELL("filename",$A$1),FIND("]",CELL("filename",$A$1))+1,255)&amp;$A25,eurostat_source[],4+D$1-1990,FALSE),0))</f>
        <v>0.69945042840026672</v>
      </c>
      <c r="E25" s="159">
        <f ca="1">MAX(0,IFERROR(VLOOKUP(MID(CELL("filename",$A$1),FIND("]",CELL("filename",$A$1))+1,255)&amp;$A25,eurostat_source[],4+E$1-1990,FALSE),0))</f>
        <v>0.6992125945515214</v>
      </c>
      <c r="F25" s="159">
        <f ca="1">MAX(0,IFERROR(VLOOKUP(MID(CELL("filename",$A$1),FIND("]",CELL("filename",$A$1))+1,255)&amp;$A25,eurostat_source[],4+F$1-1990,FALSE),0))</f>
        <v>0.69804521629102811</v>
      </c>
      <c r="G25" s="148">
        <f ca="1">INDEX(OFFSET(_summary!$S$25,0,MATCH(MID(CELL("filename",$A$1),FIND("]",CELL("filename",$A$1))+1,255),_summary!$T$24:$AG$24,0),140,1),MATCH($A25,_summary!$T$25:$T$53,0))</f>
        <v>0.69541650576499969</v>
      </c>
      <c r="H25" s="149">
        <f t="shared" ref="H25:L25" ca="1" si="23">G25-5*(G25-$M25)/($M$1-G$1)</f>
        <v>0.68962136821695807</v>
      </c>
      <c r="I25" s="149">
        <f t="shared" ca="1" si="23"/>
        <v>0.68382623066891635</v>
      </c>
      <c r="J25" s="149">
        <f t="shared" ca="1" si="23"/>
        <v>0.67803109312087462</v>
      </c>
      <c r="K25" s="149">
        <f t="shared" ca="1" si="23"/>
        <v>0.672235955572833</v>
      </c>
      <c r="L25" s="149">
        <f t="shared" ca="1" si="23"/>
        <v>0.66644081802479138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0.66064568047674965</v>
      </c>
    </row>
    <row r="26" spans="1:13" x14ac:dyDescent="0.3">
      <c r="A26" s="147" t="s">
        <v>26</v>
      </c>
      <c r="B26" s="147">
        <v>1</v>
      </c>
      <c r="C26" s="159">
        <f ca="1">MAX(0,IFERROR(VLOOKUP(MID(CELL("filename",$A$1),FIND("]",CELL("filename",$A$1))+1,255)&amp;$A26,eurostat_source[],4+C$1-1990,FALSE),0))</f>
        <v>0.13781059652738092</v>
      </c>
      <c r="D26" s="159">
        <f ca="1">MAX(0,IFERROR(VLOOKUP(MID(CELL("filename",$A$1),FIND("]",CELL("filename",$A$1))+1,255)&amp;$A26,eurostat_source[],4+D$1-1990,FALSE),0))</f>
        <v>0.14474521880158209</v>
      </c>
      <c r="E26" s="159">
        <f ca="1">MAX(0,IFERROR(VLOOKUP(MID(CELL("filename",$A$1),FIND("]",CELL("filename",$A$1))+1,255)&amp;$A26,eurostat_source[],4+E$1-1990,FALSE),0))</f>
        <v>0.14625693285000246</v>
      </c>
      <c r="F26" s="159">
        <f ca="1">MAX(0,IFERROR(VLOOKUP(MID(CELL("filename",$A$1),FIND("]",CELL("filename",$A$1))+1,255)&amp;$A26,eurostat_source[],4+F$1-1990,FALSE),0))</f>
        <v>0.14648176606476759</v>
      </c>
      <c r="G26" s="148">
        <f ca="1">INDEX(OFFSET(_summary!$S$25,0,MATCH(MID(CELL("filename",$A$1),FIND("]",CELL("filename",$A$1))+1,255),_summary!$T$24:$AG$24,0),140,1),MATCH($A26,_summary!$T$25:$T$53,0))</f>
        <v>0.14907267278248107</v>
      </c>
      <c r="H26" s="149">
        <f t="shared" ref="H26:L26" ca="1" si="24">G26-5*(G26-$M26)/($M$1-G$1)</f>
        <v>0.14783040050929372</v>
      </c>
      <c r="I26" s="149">
        <f t="shared" ca="1" si="24"/>
        <v>0.14658812823610637</v>
      </c>
      <c r="J26" s="149">
        <f t="shared" ca="1" si="24"/>
        <v>0.14534585596291905</v>
      </c>
      <c r="K26" s="149">
        <f t="shared" ca="1" si="24"/>
        <v>0.1441035836897317</v>
      </c>
      <c r="L26" s="149">
        <f t="shared" ca="1" si="24"/>
        <v>0.14286131141654435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0.14161903914335702</v>
      </c>
    </row>
    <row r="27" spans="1:13" x14ac:dyDescent="0.3">
      <c r="A27" s="147" t="s">
        <v>7</v>
      </c>
      <c r="B27" s="147">
        <v>1</v>
      </c>
      <c r="C27" s="159">
        <f ca="1">MAX(0,IFERROR(VLOOKUP(MID(CELL("filename",$A$1),FIND("]",CELL("filename",$A$1))+1,255)&amp;$A27,eurostat_source[],4+C$1-1990,FALSE),0))</f>
        <v>0.30135452670401391</v>
      </c>
      <c r="D27" s="159">
        <f ca="1">MAX(0,IFERROR(VLOOKUP(MID(CELL("filename",$A$1),FIND("]",CELL("filename",$A$1))+1,255)&amp;$A27,eurostat_source[],4+D$1-1990,FALSE),0))</f>
        <v>0.30961376954684566</v>
      </c>
      <c r="E27" s="159">
        <f ca="1">MAX(0,IFERROR(VLOOKUP(MID(CELL("filename",$A$1),FIND("]",CELL("filename",$A$1))+1,255)&amp;$A27,eurostat_source[],4+E$1-1990,FALSE),0))</f>
        <v>0.3063503215311682</v>
      </c>
      <c r="F27" s="159">
        <f ca="1">MAX(0,IFERROR(VLOOKUP(MID(CELL("filename",$A$1),FIND("]",CELL("filename",$A$1))+1,255)&amp;$A27,eurostat_source[],4+F$1-1990,FALSE),0))</f>
        <v>0.30365174199025807</v>
      </c>
      <c r="G27" s="148">
        <f ca="1">INDEX(OFFSET(_summary!$S$25,0,MATCH(MID(CELL("filename",$A$1),FIND("]",CELL("filename",$A$1))+1,255),_summary!$T$24:$AG$24,0),140,1),MATCH($A27,_summary!$T$25:$T$53,0))</f>
        <v>0.30195255329768061</v>
      </c>
      <c r="H27" s="149">
        <f t="shared" ref="H27:L27" ca="1" si="25">G27-5*(G27-$M27)/($M$1-G$1)</f>
        <v>0.29943628202019995</v>
      </c>
      <c r="I27" s="149">
        <f t="shared" ca="1" si="25"/>
        <v>0.29692001074271929</v>
      </c>
      <c r="J27" s="149">
        <f t="shared" ca="1" si="25"/>
        <v>0.29440373946523862</v>
      </c>
      <c r="K27" s="149">
        <f t="shared" ca="1" si="25"/>
        <v>0.29188746818775796</v>
      </c>
      <c r="L27" s="149">
        <f t="shared" ca="1" si="25"/>
        <v>0.28937119691027724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0.28685492563279658</v>
      </c>
    </row>
    <row r="28" spans="1:13" x14ac:dyDescent="0.3">
      <c r="A28" s="147" t="s">
        <v>9</v>
      </c>
      <c r="B28" s="147">
        <v>1</v>
      </c>
      <c r="C28" s="159">
        <f ca="1">MAX(0,IFERROR(VLOOKUP(MID(CELL("filename",$A$1),FIND("]",CELL("filename",$A$1))+1,255)&amp;$A28,eurostat_source[],4+C$1-1990,FALSE),0))</f>
        <v>7.2564790947576294E-3</v>
      </c>
      <c r="D28" s="159">
        <f ca="1">MAX(0,IFERROR(VLOOKUP(MID(CELL("filename",$A$1),FIND("]",CELL("filename",$A$1))+1,255)&amp;$A28,eurostat_source[],4+D$1-1990,FALSE),0))</f>
        <v>8.2897196242592928E-3</v>
      </c>
      <c r="E28" s="159">
        <f ca="1">MAX(0,IFERROR(VLOOKUP(MID(CELL("filename",$A$1),FIND("]",CELL("filename",$A$1))+1,255)&amp;$A28,eurostat_source[],4+E$1-1990,FALSE),0))</f>
        <v>7.5049486707051078E-3</v>
      </c>
      <c r="F28" s="159">
        <f ca="1">MAX(0,IFERROR(VLOOKUP(MID(CELL("filename",$A$1),FIND("]",CELL("filename",$A$1))+1,255)&amp;$A28,eurostat_source[],4+F$1-1990,FALSE),0))</f>
        <v>6.7438892993934626E-3</v>
      </c>
      <c r="G28" s="148">
        <f ca="1">INDEX(OFFSET(_summary!$S$25,0,MATCH(MID(CELL("filename",$A$1),FIND("]",CELL("filename",$A$1))+1,255),_summary!$T$24:$AG$24,0),140,1),MATCH($A28,_summary!$T$25:$T$53,0))</f>
        <v>5.5012346959407077E-3</v>
      </c>
      <c r="H28" s="149">
        <f t="shared" ref="H28:L28" ca="1" si="26">G28-5*(G28-$M28)/($M$1-G$1)</f>
        <v>5.455391073474535E-3</v>
      </c>
      <c r="I28" s="149">
        <f t="shared" ca="1" si="26"/>
        <v>5.4095474510083624E-3</v>
      </c>
      <c r="J28" s="149">
        <f t="shared" ca="1" si="26"/>
        <v>5.3637038285421898E-3</v>
      </c>
      <c r="K28" s="149">
        <f t="shared" ca="1" si="26"/>
        <v>5.3178602060760171E-3</v>
      </c>
      <c r="L28" s="149">
        <f t="shared" ca="1" si="26"/>
        <v>5.2720165836098445E-3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5.2261729611436719E-3</v>
      </c>
    </row>
    <row r="29" spans="1:13" x14ac:dyDescent="0.3">
      <c r="A29" s="147" t="s">
        <v>14</v>
      </c>
      <c r="B29" s="147">
        <v>1</v>
      </c>
      <c r="C29" s="159">
        <f ca="1">MAX(0,IFERROR(VLOOKUP(MID(CELL("filename",$A$1),FIND("]",CELL("filename",$A$1))+1,255)&amp;$A29,eurostat_source[],4+C$1-1990,FALSE),0))</f>
        <v>0.26845377551774391</v>
      </c>
      <c r="D29" s="159">
        <f ca="1">MAX(0,IFERROR(VLOOKUP(MID(CELL("filename",$A$1),FIND("]",CELL("filename",$A$1))+1,255)&amp;$A29,eurostat_source[],4+D$1-1990,FALSE),0))</f>
        <v>0.2759012019891573</v>
      </c>
      <c r="E29" s="159">
        <f ca="1">MAX(0,IFERROR(VLOOKUP(MID(CELL("filename",$A$1),FIND("]",CELL("filename",$A$1))+1,255)&amp;$A29,eurostat_source[],4+E$1-1990,FALSE),0))</f>
        <v>0.28309300420704031</v>
      </c>
      <c r="F29" s="159">
        <f ca="1">MAX(0,IFERROR(VLOOKUP(MID(CELL("filename",$A$1),FIND("]",CELL("filename",$A$1))+1,255)&amp;$A29,eurostat_source[],4+F$1-1990,FALSE),0))</f>
        <v>0.2906770836353853</v>
      </c>
      <c r="G29" s="148">
        <f ca="1">INDEX(OFFSET(_summary!$S$25,0,MATCH(MID(CELL("filename",$A$1),FIND("]",CELL("filename",$A$1))+1,255),_summary!$T$24:$AG$24,0),140,1),MATCH($A29,_summary!$T$25:$T$53,0))</f>
        <v>0.29861246572575417</v>
      </c>
      <c r="H29" s="149">
        <f t="shared" ref="H29:L29" ca="1" si="27">G29-5*(G29-$M29)/($M$1-G$1)</f>
        <v>0.29612402851137287</v>
      </c>
      <c r="I29" s="149">
        <f t="shared" ca="1" si="27"/>
        <v>0.29363559129699157</v>
      </c>
      <c r="J29" s="149">
        <f t="shared" ca="1" si="27"/>
        <v>0.29114715408261027</v>
      </c>
      <c r="K29" s="149">
        <f t="shared" ca="1" si="27"/>
        <v>0.28865871686822897</v>
      </c>
      <c r="L29" s="149">
        <f t="shared" ca="1" si="27"/>
        <v>0.28617027965384767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0.28368184243946643</v>
      </c>
    </row>
    <row r="30" spans="1:13" x14ac:dyDescent="0.3">
      <c r="A30" s="147" t="s">
        <v>4</v>
      </c>
      <c r="B30" s="147">
        <v>1</v>
      </c>
      <c r="C30" s="159">
        <f ca="1">MAX(0,IFERROR(VLOOKUP(MID(CELL("filename",$A$1),FIND("]",CELL("filename",$A$1))+1,255)&amp;$A30,eurostat_source[],4+C$1-1990,FALSE),0))</f>
        <v>0.63642539212949578</v>
      </c>
      <c r="D30" s="159">
        <f ca="1">MAX(0,IFERROR(VLOOKUP(MID(CELL("filename",$A$1),FIND("]",CELL("filename",$A$1))+1,255)&amp;$A30,eurostat_source[],4+D$1-1990,FALSE),0))</f>
        <v>0.63029014707734499</v>
      </c>
      <c r="E30" s="159">
        <f ca="1">MAX(0,IFERROR(VLOOKUP(MID(CELL("filename",$A$1),FIND("]",CELL("filename",$A$1))+1,255)&amp;$A30,eurostat_source[],4+E$1-1990,FALSE),0))</f>
        <v>0.62695081149230047</v>
      </c>
      <c r="F30" s="159">
        <f ca="1">MAX(0,IFERROR(VLOOKUP(MID(CELL("filename",$A$1),FIND("]",CELL("filename",$A$1))+1,255)&amp;$A30,eurostat_source[],4+F$1-1990,FALSE),0))</f>
        <v>0.62329356560414706</v>
      </c>
      <c r="G30" s="148">
        <f ca="1">INDEX(OFFSET(_summary!$S$25,0,MATCH(MID(CELL("filename",$A$1),FIND("]",CELL("filename",$A$1))+1,255),_summary!$T$24:$AG$24,0),140,1),MATCH($A30,_summary!$T$25:$T$53,0))</f>
        <v>0.62007803232793202</v>
      </c>
      <c r="H30" s="149">
        <f t="shared" ref="H30:L30" ca="1" si="28">G30-5*(G30-$M30)/($M$1-G$1)</f>
        <v>0.61491071539186593</v>
      </c>
      <c r="I30" s="149">
        <f t="shared" ca="1" si="28"/>
        <v>0.60974339845579983</v>
      </c>
      <c r="J30" s="149">
        <f t="shared" ca="1" si="28"/>
        <v>0.60457608151973374</v>
      </c>
      <c r="K30" s="149">
        <f t="shared" ca="1" si="28"/>
        <v>0.59940876458366765</v>
      </c>
      <c r="L30" s="149">
        <f t="shared" ca="1" si="28"/>
        <v>0.59424144764760145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0.58907413071153536</v>
      </c>
    </row>
    <row r="31" spans="1:13" x14ac:dyDescent="0.3">
      <c r="A31" s="147" t="s">
        <v>12</v>
      </c>
      <c r="B31" s="147">
        <f t="shared" ref="B31:B62" si="29">B2+1</f>
        <v>2</v>
      </c>
      <c r="C31" s="159">
        <f ca="1">MAX(0,IFERROR(VLOOKUP(MID(CELL("filename",$A$1),FIND("]",CELL("filename",$A$1))+1,255)&amp;$A31,eurostat_source[],4+C$1-1990,FALSE),0))</f>
        <v>0.25713612062369423</v>
      </c>
      <c r="D31" s="159">
        <f ca="1">MAX(0,IFERROR(VLOOKUP(MID(CELL("filename",$A$1),FIND("]",CELL("filename",$A$1))+1,255)&amp;$A31,eurostat_source[],4+D$1-1990,FALSE),0))</f>
        <v>0.25592928356890005</v>
      </c>
      <c r="E31" s="159">
        <f ca="1">MAX(0,IFERROR(VLOOKUP(MID(CELL("filename",$A$1),FIND("]",CELL("filename",$A$1))+1,255)&amp;$A31,eurostat_source[],4+E$1-1990,FALSE),0))</f>
        <v>0.25529682994196384</v>
      </c>
      <c r="F31" s="159">
        <f ca="1">MAX(0,IFERROR(VLOOKUP(MID(CELL("filename",$A$1),FIND("]",CELL("filename",$A$1))+1,255)&amp;$A31,eurostat_source[],4+F$1-1990,FALSE),0))</f>
        <v>0.25425085396121117</v>
      </c>
      <c r="G31" s="148">
        <f ca="1">INDEX(OFFSET(_summary!$S$25,0,MATCH(MID(CELL("filename",$A$1),FIND("]",CELL("filename",$A$1))+1,255),_summary!$T$24:$AG$24,0),140,1),MATCH($A31,_summary!$T$25:$T$53,0))</f>
        <v>0.25324116119866236</v>
      </c>
      <c r="H31" s="149">
        <f t="shared" ref="H31:L31" ca="1" si="30">G31-5*(G31-$M31)/($M$1-G$1)</f>
        <v>0.23213773109877384</v>
      </c>
      <c r="I31" s="149">
        <f t="shared" ca="1" si="30"/>
        <v>0.21103430099888532</v>
      </c>
      <c r="J31" s="149">
        <f t="shared" ca="1" si="30"/>
        <v>0.1899308708989968</v>
      </c>
      <c r="K31" s="149">
        <f t="shared" ca="1" si="30"/>
        <v>0.16882744079910825</v>
      </c>
      <c r="L31" s="149">
        <f t="shared" ca="1" si="30"/>
        <v>0.1477240106992197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0.12662058059933118</v>
      </c>
    </row>
    <row r="32" spans="1:13" x14ac:dyDescent="0.3">
      <c r="A32" s="147" t="s">
        <v>1</v>
      </c>
      <c r="B32" s="147">
        <f t="shared" si="29"/>
        <v>2</v>
      </c>
      <c r="C32" s="159">
        <f ca="1">MAX(0,IFERROR(VLOOKUP(MID(CELL("filename",$A$1),FIND("]",CELL("filename",$A$1))+1,255)&amp;$A32,eurostat_source[],4+C$1-1990,FALSE),0))</f>
        <v>0.42514656230094677</v>
      </c>
      <c r="D32" s="159">
        <f ca="1">MAX(0,IFERROR(VLOOKUP(MID(CELL("filename",$A$1),FIND("]",CELL("filename",$A$1))+1,255)&amp;$A32,eurostat_source[],4+D$1-1990,FALSE),0))</f>
        <v>0.42479970388354371</v>
      </c>
      <c r="E32" s="159">
        <f ca="1">MAX(0,IFERROR(VLOOKUP(MID(CELL("filename",$A$1),FIND("]",CELL("filename",$A$1))+1,255)&amp;$A32,eurostat_source[],4+E$1-1990,FALSE),0))</f>
        <v>0.42643595501859821</v>
      </c>
      <c r="F32" s="159">
        <f ca="1">MAX(0,IFERROR(VLOOKUP(MID(CELL("filename",$A$1),FIND("]",CELL("filename",$A$1))+1,255)&amp;$A32,eurostat_source[],4+F$1-1990,FALSE),0))</f>
        <v>0.43100285839744318</v>
      </c>
      <c r="G32" s="148">
        <f ca="1">INDEX(OFFSET(_summary!$S$25,0,MATCH(MID(CELL("filename",$A$1),FIND("]",CELL("filename",$A$1))+1,255),_summary!$T$24:$AG$24,0),140,1),MATCH($A32,_summary!$T$25:$T$53,0))</f>
        <v>0.43385070178016694</v>
      </c>
      <c r="H32" s="149">
        <f t="shared" ref="H32:L32" ca="1" si="31">G32-5*(G32-$M32)/($M$1-G$1)</f>
        <v>0.39769647663181967</v>
      </c>
      <c r="I32" s="149">
        <f t="shared" ca="1" si="31"/>
        <v>0.36154225148347241</v>
      </c>
      <c r="J32" s="149">
        <f t="shared" ca="1" si="31"/>
        <v>0.3253880263351252</v>
      </c>
      <c r="K32" s="149">
        <f t="shared" ca="1" si="31"/>
        <v>0.28923380118677794</v>
      </c>
      <c r="L32" s="149">
        <f t="shared" ca="1" si="31"/>
        <v>0.25307957603843068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0.21692535089008347</v>
      </c>
    </row>
    <row r="33" spans="1:13" x14ac:dyDescent="0.3">
      <c r="A33" s="147" t="s">
        <v>19</v>
      </c>
      <c r="B33" s="147">
        <f t="shared" si="29"/>
        <v>2</v>
      </c>
      <c r="C33" s="159">
        <f ca="1">MAX(0,IFERROR(VLOOKUP(MID(CELL("filename",$A$1),FIND("]",CELL("filename",$A$1))+1,255)&amp;$A33,eurostat_source[],4+C$1-1990,FALSE),0))</f>
        <v>4.4807379526276336E-2</v>
      </c>
      <c r="D33" s="159">
        <f ca="1">MAX(0,IFERROR(VLOOKUP(MID(CELL("filename",$A$1),FIND("]",CELL("filename",$A$1))+1,255)&amp;$A33,eurostat_source[],4+D$1-1990,FALSE),0))</f>
        <v>4.6602551080737728E-2</v>
      </c>
      <c r="E33" s="159">
        <f ca="1">MAX(0,IFERROR(VLOOKUP(MID(CELL("filename",$A$1),FIND("]",CELL("filename",$A$1))+1,255)&amp;$A33,eurostat_source[],4+E$1-1990,FALSE),0))</f>
        <v>4.7883122993668946E-2</v>
      </c>
      <c r="F33" s="159">
        <f ca="1">MAX(0,IFERROR(VLOOKUP(MID(CELL("filename",$A$1),FIND("]",CELL("filename",$A$1))+1,255)&amp;$A33,eurostat_source[],4+F$1-1990,FALSE),0))</f>
        <v>4.9216019924661389E-2</v>
      </c>
      <c r="G33" s="148">
        <f ca="1">INDEX(OFFSET(_summary!$S$25,0,MATCH(MID(CELL("filename",$A$1),FIND("]",CELL("filename",$A$1))+1,255),_summary!$T$24:$AG$24,0),140,1),MATCH($A33,_summary!$T$25:$T$53,0))</f>
        <v>4.9861171771205914E-2</v>
      </c>
      <c r="H33" s="149">
        <f t="shared" ref="H33:L33" ca="1" si="32">G33-5*(G33-$M33)/($M$1-G$1)</f>
        <v>4.5706074123605424E-2</v>
      </c>
      <c r="I33" s="149">
        <f t="shared" ca="1" si="32"/>
        <v>4.1550976476004933E-2</v>
      </c>
      <c r="J33" s="149">
        <f t="shared" ca="1" si="32"/>
        <v>3.7395878828404436E-2</v>
      </c>
      <c r="K33" s="149">
        <f t="shared" ca="1" si="32"/>
        <v>3.3240781180803945E-2</v>
      </c>
      <c r="L33" s="149">
        <f t="shared" ca="1" si="32"/>
        <v>2.9085683533203451E-2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2.4930585885602957E-2</v>
      </c>
    </row>
    <row r="34" spans="1:13" x14ac:dyDescent="0.3">
      <c r="A34" s="147" t="s">
        <v>22</v>
      </c>
      <c r="B34" s="147">
        <f t="shared" si="29"/>
        <v>2</v>
      </c>
      <c r="C34" s="159">
        <f ca="1">MAX(0,IFERROR(VLOOKUP(MID(CELL("filename",$A$1),FIND("]",CELL("filename",$A$1))+1,255)&amp;$A34,eurostat_source[],4+C$1-1990,FALSE),0))</f>
        <v>0.22901593550509344</v>
      </c>
      <c r="D34" s="159">
        <f ca="1">MAX(0,IFERROR(VLOOKUP(MID(CELL("filename",$A$1),FIND("]",CELL("filename",$A$1))+1,255)&amp;$A34,eurostat_source[],4+D$1-1990,FALSE),0))</f>
        <v>0.23506466208666602</v>
      </c>
      <c r="E34" s="159">
        <f ca="1">MAX(0,IFERROR(VLOOKUP(MID(CELL("filename",$A$1),FIND("]",CELL("filename",$A$1))+1,255)&amp;$A34,eurostat_source[],4+E$1-1990,FALSE),0))</f>
        <v>0.23395181717148456</v>
      </c>
      <c r="F34" s="159">
        <f ca="1">MAX(0,IFERROR(VLOOKUP(MID(CELL("filename",$A$1),FIND("]",CELL("filename",$A$1))+1,255)&amp;$A34,eurostat_source[],4+F$1-1990,FALSE),0))</f>
        <v>0.23121326982132503</v>
      </c>
      <c r="G34" s="148">
        <f ca="1">INDEX(OFFSET(_summary!$S$25,0,MATCH(MID(CELL("filename",$A$1),FIND("]",CELL("filename",$A$1))+1,255),_summary!$T$24:$AG$24,0),140,1),MATCH($A34,_summary!$T$25:$T$53,0))</f>
        <v>0.22775358998214773</v>
      </c>
      <c r="H34" s="149">
        <f t="shared" ref="H34:L34" ca="1" si="33">G34-5*(G34-$M34)/($M$1-G$1)</f>
        <v>0.20877412415030208</v>
      </c>
      <c r="I34" s="149">
        <f t="shared" ca="1" si="33"/>
        <v>0.18979465831845643</v>
      </c>
      <c r="J34" s="149">
        <f t="shared" ca="1" si="33"/>
        <v>0.17081519248661078</v>
      </c>
      <c r="K34" s="149">
        <f t="shared" ca="1" si="33"/>
        <v>0.15183572665476514</v>
      </c>
      <c r="L34" s="149">
        <f t="shared" ca="1" si="33"/>
        <v>0.13285626082291951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0.11387679499107387</v>
      </c>
    </row>
    <row r="35" spans="1:13" x14ac:dyDescent="0.3">
      <c r="A35" s="147" t="s">
        <v>28</v>
      </c>
      <c r="B35" s="147">
        <f t="shared" si="29"/>
        <v>2</v>
      </c>
      <c r="C35" s="159">
        <f ca="1">MAX(0,IFERROR(VLOOKUP(MID(CELL("filename",$A$1),FIND("]",CELL("filename",$A$1))+1,255)&amp;$A35,eurostat_source[],4+C$1-1990,FALSE),0))</f>
        <v>0.12119363826115741</v>
      </c>
      <c r="D35" s="159">
        <f ca="1">MAX(0,IFERROR(VLOOKUP(MID(CELL("filename",$A$1),FIND("]",CELL("filename",$A$1))+1,255)&amp;$A35,eurostat_source[],4+D$1-1990,FALSE),0))</f>
        <v>0.11387969053947701</v>
      </c>
      <c r="E35" s="159">
        <f ca="1">MAX(0,IFERROR(VLOOKUP(MID(CELL("filename",$A$1),FIND("]",CELL("filename",$A$1))+1,255)&amp;$A35,eurostat_source[],4+E$1-1990,FALSE),0))</f>
        <v>0.1132930274060986</v>
      </c>
      <c r="F35" s="159">
        <f ca="1">MAX(0,IFERROR(VLOOKUP(MID(CELL("filename",$A$1),FIND("]",CELL("filename",$A$1))+1,255)&amp;$A35,eurostat_source[],4+F$1-1990,FALSE),0))</f>
        <v>0.1130912697430568</v>
      </c>
      <c r="G35" s="148">
        <f ca="1">INDEX(OFFSET(_summary!$S$25,0,MATCH(MID(CELL("filename",$A$1),FIND("]",CELL("filename",$A$1))+1,255),_summary!$T$24:$AG$24,0),140,1),MATCH($A35,_summary!$T$25:$T$53,0))</f>
        <v>0.11285630202802639</v>
      </c>
      <c r="H35" s="149">
        <f t="shared" ref="H35:L35" ca="1" si="34">G35-5*(G35-$M35)/($M$1-G$1)</f>
        <v>0.10345161019235753</v>
      </c>
      <c r="I35" s="149">
        <f t="shared" ca="1" si="34"/>
        <v>9.4046918356688658E-2</v>
      </c>
      <c r="J35" s="149">
        <f t="shared" ca="1" si="34"/>
        <v>8.4642226521019798E-2</v>
      </c>
      <c r="K35" s="149">
        <f t="shared" ca="1" si="34"/>
        <v>7.5237534685350937E-2</v>
      </c>
      <c r="L35" s="149">
        <f t="shared" ca="1" si="34"/>
        <v>6.5832842849682063E-2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5.6428151014013196E-2</v>
      </c>
    </row>
    <row r="36" spans="1:13" x14ac:dyDescent="0.3">
      <c r="A36" s="147" t="s">
        <v>13</v>
      </c>
      <c r="B36" s="147">
        <f t="shared" si="29"/>
        <v>2</v>
      </c>
      <c r="C36" s="159">
        <f ca="1">MAX(0,IFERROR(VLOOKUP(MID(CELL("filename",$A$1),FIND("]",CELL("filename",$A$1))+1,255)&amp;$A36,eurostat_source[],4+C$1-1990,FALSE),0))</f>
        <v>0.33868906890675782</v>
      </c>
      <c r="D36" s="159">
        <f ca="1">MAX(0,IFERROR(VLOOKUP(MID(CELL("filename",$A$1),FIND("]",CELL("filename",$A$1))+1,255)&amp;$A36,eurostat_source[],4+D$1-1990,FALSE),0))</f>
        <v>0.33481540802225201</v>
      </c>
      <c r="E36" s="159">
        <f ca="1">MAX(0,IFERROR(VLOOKUP(MID(CELL("filename",$A$1),FIND("]",CELL("filename",$A$1))+1,255)&amp;$A36,eurostat_source[],4+E$1-1990,FALSE),0))</f>
        <v>0.32924871995687099</v>
      </c>
      <c r="F36" s="159">
        <f ca="1">MAX(0,IFERROR(VLOOKUP(MID(CELL("filename",$A$1),FIND("]",CELL("filename",$A$1))+1,255)&amp;$A36,eurostat_source[],4+F$1-1990,FALSE),0))</f>
        <v>0.32370541234926253</v>
      </c>
      <c r="G36" s="148">
        <f ca="1">INDEX(OFFSET(_summary!$S$25,0,MATCH(MID(CELL("filename",$A$1),FIND("]",CELL("filename",$A$1))+1,255),_summary!$T$24:$AG$24,0),140,1),MATCH($A36,_summary!$T$25:$T$53,0))</f>
        <v>0.31881825648470774</v>
      </c>
      <c r="H36" s="149">
        <f t="shared" ref="H36:L36" ca="1" si="35">G36-5*(G36-$M36)/($M$1-G$1)</f>
        <v>0.29225006844431545</v>
      </c>
      <c r="I36" s="149">
        <f t="shared" ca="1" si="35"/>
        <v>0.26568188040392315</v>
      </c>
      <c r="J36" s="149">
        <f t="shared" ca="1" si="35"/>
        <v>0.23911369236353083</v>
      </c>
      <c r="K36" s="149">
        <f t="shared" ca="1" si="35"/>
        <v>0.21254550432313851</v>
      </c>
      <c r="L36" s="149">
        <f t="shared" ca="1" si="35"/>
        <v>0.18597731628274619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0.15940912824235387</v>
      </c>
    </row>
    <row r="37" spans="1:13" x14ac:dyDescent="0.3">
      <c r="A37" s="147" t="s">
        <v>17</v>
      </c>
      <c r="B37" s="147">
        <f t="shared" si="29"/>
        <v>2</v>
      </c>
      <c r="C37" s="159">
        <f ca="1">MAX(0,IFERROR(VLOOKUP(MID(CELL("filename",$A$1),FIND("]",CELL("filename",$A$1))+1,255)&amp;$A37,eurostat_source[],4+C$1-1990,FALSE),0))</f>
        <v>0.22172510106128798</v>
      </c>
      <c r="D37" s="159">
        <f ca="1">MAX(0,IFERROR(VLOOKUP(MID(CELL("filename",$A$1),FIND("]",CELL("filename",$A$1))+1,255)&amp;$A37,eurostat_source[],4+D$1-1990,FALSE),0))</f>
        <v>0.21404933083545241</v>
      </c>
      <c r="E37" s="159">
        <f ca="1">MAX(0,IFERROR(VLOOKUP(MID(CELL("filename",$A$1),FIND("]",CELL("filename",$A$1))+1,255)&amp;$A37,eurostat_source[],4+E$1-1990,FALSE),0))</f>
        <v>0.21364411471546474</v>
      </c>
      <c r="F37" s="159">
        <f ca="1">MAX(0,IFERROR(VLOOKUP(MID(CELL("filename",$A$1),FIND("]",CELL("filename",$A$1))+1,255)&amp;$A37,eurostat_source[],4+F$1-1990,FALSE),0))</f>
        <v>0.21289742578643714</v>
      </c>
      <c r="G37" s="148">
        <f ca="1">INDEX(OFFSET(_summary!$S$25,0,MATCH(MID(CELL("filename",$A$1),FIND("]",CELL("filename",$A$1))+1,255),_summary!$T$24:$AG$24,0),140,1),MATCH($A37,_summary!$T$25:$T$53,0))</f>
        <v>0.21172636780849208</v>
      </c>
      <c r="H37" s="149">
        <f t="shared" ref="H37:L37" ca="1" si="36">G37-5*(G37-$M37)/($M$1-G$1)</f>
        <v>0.19408250382445108</v>
      </c>
      <c r="I37" s="149">
        <f t="shared" ca="1" si="36"/>
        <v>0.17643863984041008</v>
      </c>
      <c r="J37" s="149">
        <f t="shared" ca="1" si="36"/>
        <v>0.15879477585636909</v>
      </c>
      <c r="K37" s="149">
        <f t="shared" ca="1" si="36"/>
        <v>0.14115091187232806</v>
      </c>
      <c r="L37" s="149">
        <f t="shared" ca="1" si="36"/>
        <v>0.12350704788828705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0.10586318390424604</v>
      </c>
    </row>
    <row r="38" spans="1:13" x14ac:dyDescent="0.3">
      <c r="A38" s="147" t="s">
        <v>25</v>
      </c>
      <c r="B38" s="147">
        <f t="shared" si="29"/>
        <v>2</v>
      </c>
      <c r="C38" s="159">
        <f ca="1">MAX(0,IFERROR(VLOOKUP(MID(CELL("filename",$A$1),FIND("]",CELL("filename",$A$1))+1,255)&amp;$A38,eurostat_source[],4+C$1-1990,FALSE),0))</f>
        <v>0.10582382575555542</v>
      </c>
      <c r="D38" s="159">
        <f ca="1">MAX(0,IFERROR(VLOOKUP(MID(CELL("filename",$A$1),FIND("]",CELL("filename",$A$1))+1,255)&amp;$A38,eurostat_source[],4+D$1-1990,FALSE),0))</f>
        <v>0.10090909964539346</v>
      </c>
      <c r="E38" s="159">
        <f ca="1">MAX(0,IFERROR(VLOOKUP(MID(CELL("filename",$A$1),FIND("]",CELL("filename",$A$1))+1,255)&amp;$A38,eurostat_source[],4+E$1-1990,FALSE),0))</f>
        <v>0.10246977332639257</v>
      </c>
      <c r="F38" s="159">
        <f ca="1">MAX(0,IFERROR(VLOOKUP(MID(CELL("filename",$A$1),FIND("]",CELL("filename",$A$1))+1,255)&amp;$A38,eurostat_source[],4+F$1-1990,FALSE),0))</f>
        <v>0.10421765715784391</v>
      </c>
      <c r="G38" s="148">
        <f ca="1">INDEX(OFFSET(_summary!$S$25,0,MATCH(MID(CELL("filename",$A$1),FIND("]",CELL("filename",$A$1))+1,255),_summary!$T$24:$AG$24,0),140,1),MATCH($A38,_summary!$T$25:$T$53,0))</f>
        <v>0.10620634360962659</v>
      </c>
      <c r="H38" s="149">
        <f t="shared" ref="H38:L38" ca="1" si="37">G38-5*(G38-$M38)/($M$1-G$1)</f>
        <v>9.7355814975491048E-2</v>
      </c>
      <c r="I38" s="149">
        <f t="shared" ca="1" si="37"/>
        <v>8.8505286341355502E-2</v>
      </c>
      <c r="J38" s="149">
        <f t="shared" ca="1" si="37"/>
        <v>7.9654757707219956E-2</v>
      </c>
      <c r="K38" s="149">
        <f t="shared" ca="1" si="37"/>
        <v>7.0804229073084396E-2</v>
      </c>
      <c r="L38" s="149">
        <f t="shared" ca="1" si="37"/>
        <v>6.195370043894885E-2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5.3103171804813297E-2</v>
      </c>
    </row>
    <row r="39" spans="1:13" x14ac:dyDescent="0.3">
      <c r="A39" s="147" t="s">
        <v>11</v>
      </c>
      <c r="B39" s="147">
        <f t="shared" si="29"/>
        <v>2</v>
      </c>
      <c r="C39" s="159">
        <f ca="1">MAX(0,IFERROR(VLOOKUP(MID(CELL("filename",$A$1),FIND("]",CELL("filename",$A$1))+1,255)&amp;$A39,eurostat_source[],4+C$1-1990,FALSE),0))</f>
        <v>8.5383598715404584E-3</v>
      </c>
      <c r="D39" s="159">
        <f ca="1">MAX(0,IFERROR(VLOOKUP(MID(CELL("filename",$A$1),FIND("]",CELL("filename",$A$1))+1,255)&amp;$A39,eurostat_source[],4+D$1-1990,FALSE),0))</f>
        <v>7.4707670406762884E-3</v>
      </c>
      <c r="E39" s="159">
        <f ca="1">MAX(0,IFERROR(VLOOKUP(MID(CELL("filename",$A$1),FIND("]",CELL("filename",$A$1))+1,255)&amp;$A39,eurostat_source[],4+E$1-1990,FALSE),0))</f>
        <v>7.026150989224684E-3</v>
      </c>
      <c r="F39" s="159">
        <f ca="1">MAX(0,IFERROR(VLOOKUP(MID(CELL("filename",$A$1),FIND("]",CELL("filename",$A$1))+1,255)&amp;$A39,eurostat_source[],4+F$1-1990,FALSE),0))</f>
        <v>6.4639544673010772E-3</v>
      </c>
      <c r="G39" s="148">
        <f ca="1">INDEX(OFFSET(_summary!$S$25,0,MATCH(MID(CELL("filename",$A$1),FIND("]",CELL("filename",$A$1))+1,255),_summary!$T$24:$AG$24,0),140,1),MATCH($A39,_summary!$T$25:$T$53,0))</f>
        <v>5.8025460548781112E-3</v>
      </c>
      <c r="H39" s="149">
        <f t="shared" ref="H39:L39" ca="1" si="38">G39-5*(G39-$M39)/($M$1-G$1)</f>
        <v>5.3190005503049352E-3</v>
      </c>
      <c r="I39" s="149">
        <f t="shared" ca="1" si="38"/>
        <v>4.8354550457317593E-3</v>
      </c>
      <c r="J39" s="149">
        <f t="shared" ca="1" si="38"/>
        <v>4.3519095411585834E-3</v>
      </c>
      <c r="K39" s="149">
        <f t="shared" ca="1" si="38"/>
        <v>3.8683640365854075E-3</v>
      </c>
      <c r="L39" s="149">
        <f t="shared" ca="1" si="38"/>
        <v>3.3848185320122315E-3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2.9012730274390556E-3</v>
      </c>
    </row>
    <row r="40" spans="1:13" x14ac:dyDescent="0.3">
      <c r="A40" s="147" t="s">
        <v>3</v>
      </c>
      <c r="B40" s="147">
        <f t="shared" si="29"/>
        <v>2</v>
      </c>
      <c r="C40" s="159">
        <f ca="1">MAX(0,IFERROR(VLOOKUP(MID(CELL("filename",$A$1),FIND("]",CELL("filename",$A$1))+1,255)&amp;$A40,eurostat_source[],4+C$1-1990,FALSE),0))</f>
        <v>0.31487840002847833</v>
      </c>
      <c r="D40" s="159">
        <f ca="1">MAX(0,IFERROR(VLOOKUP(MID(CELL("filename",$A$1),FIND("]",CELL("filename",$A$1))+1,255)&amp;$A40,eurostat_source[],4+D$1-1990,FALSE),0))</f>
        <v>0.31182942013086279</v>
      </c>
      <c r="E40" s="159">
        <f ca="1">MAX(0,IFERROR(VLOOKUP(MID(CELL("filename",$A$1),FIND("]",CELL("filename",$A$1))+1,255)&amp;$A40,eurostat_source[],4+E$1-1990,FALSE),0))</f>
        <v>0.30653800655603286</v>
      </c>
      <c r="F40" s="159">
        <f ca="1">MAX(0,IFERROR(VLOOKUP(MID(CELL("filename",$A$1),FIND("]",CELL("filename",$A$1))+1,255)&amp;$A40,eurostat_source[],4+F$1-1990,FALSE),0))</f>
        <v>0.30146726830792414</v>
      </c>
      <c r="G40" s="148">
        <f ca="1">INDEX(OFFSET(_summary!$S$25,0,MATCH(MID(CELL("filename",$A$1),FIND("]",CELL("filename",$A$1))+1,255),_summary!$T$24:$AG$24,0),140,1),MATCH($A40,_summary!$T$25:$T$53,0))</f>
        <v>0.29548418132951193</v>
      </c>
      <c r="H40" s="149">
        <f t="shared" ref="H40:L40" ca="1" si="39">G40-5*(G40-$M40)/($M$1-G$1)</f>
        <v>0.2708604995520526</v>
      </c>
      <c r="I40" s="149">
        <f t="shared" ca="1" si="39"/>
        <v>0.24623681777459328</v>
      </c>
      <c r="J40" s="149">
        <f t="shared" ca="1" si="39"/>
        <v>0.22161313599713395</v>
      </c>
      <c r="K40" s="149">
        <f t="shared" ca="1" si="39"/>
        <v>0.19698945421967462</v>
      </c>
      <c r="L40" s="149">
        <f t="shared" ca="1" si="39"/>
        <v>0.17236577244221529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0.14774209066475597</v>
      </c>
    </row>
    <row r="41" spans="1:13" x14ac:dyDescent="0.3">
      <c r="A41" s="147" t="s">
        <v>2</v>
      </c>
      <c r="B41" s="147">
        <f t="shared" si="29"/>
        <v>2</v>
      </c>
      <c r="C41" s="159">
        <f ca="1">MAX(0,IFERROR(VLOOKUP(MID(CELL("filename",$A$1),FIND("]",CELL("filename",$A$1))+1,255)&amp;$A41,eurostat_source[],4+C$1-1990,FALSE),0))</f>
        <v>0.44259129328438235</v>
      </c>
      <c r="D41" s="159">
        <f ca="1">MAX(0,IFERROR(VLOOKUP(MID(CELL("filename",$A$1),FIND("]",CELL("filename",$A$1))+1,255)&amp;$A41,eurostat_source[],4+D$1-1990,FALSE),0))</f>
        <v>0.42524121537665732</v>
      </c>
      <c r="E41" s="159">
        <f ca="1">MAX(0,IFERROR(VLOOKUP(MID(CELL("filename",$A$1),FIND("]",CELL("filename",$A$1))+1,255)&amp;$A41,eurostat_source[],4+E$1-1990,FALSE),0))</f>
        <v>0.424549684037208</v>
      </c>
      <c r="F41" s="159">
        <f ca="1">MAX(0,IFERROR(VLOOKUP(MID(CELL("filename",$A$1),FIND("]",CELL("filename",$A$1))+1,255)&amp;$A41,eurostat_source[],4+F$1-1990,FALSE),0))</f>
        <v>0.42621593145902631</v>
      </c>
      <c r="G41" s="148">
        <f ca="1">INDEX(OFFSET(_summary!$S$25,0,MATCH(MID(CELL("filename",$A$1),FIND("]",CELL("filename",$A$1))+1,255),_summary!$T$24:$AG$24,0),140,1),MATCH($A41,_summary!$T$25:$T$53,0))</f>
        <v>0.42725601148112591</v>
      </c>
      <c r="H41" s="149">
        <f t="shared" ref="H41:L41" ca="1" si="40">G41-5*(G41-$M41)/($M$1-G$1)</f>
        <v>0.39165134385769873</v>
      </c>
      <c r="I41" s="149">
        <f t="shared" ca="1" si="40"/>
        <v>0.35604667623427155</v>
      </c>
      <c r="J41" s="149">
        <f t="shared" ca="1" si="40"/>
        <v>0.32044200861084438</v>
      </c>
      <c r="K41" s="149">
        <f t="shared" ca="1" si="40"/>
        <v>0.28483734098741725</v>
      </c>
      <c r="L41" s="149">
        <f t="shared" ca="1" si="40"/>
        <v>0.2492326733639901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0.21362800574056295</v>
      </c>
    </row>
    <row r="42" spans="1:13" x14ac:dyDescent="0.3">
      <c r="A42" s="147" t="s">
        <v>16</v>
      </c>
      <c r="B42" s="147">
        <f t="shared" si="29"/>
        <v>2</v>
      </c>
      <c r="C42" s="159">
        <f ca="1">MAX(0,IFERROR(VLOOKUP(MID(CELL("filename",$A$1),FIND("]",CELL("filename",$A$1))+1,255)&amp;$A42,eurostat_source[],4+C$1-1990,FALSE),0))</f>
        <v>9.583754696368392E-2</v>
      </c>
      <c r="D42" s="159">
        <f ca="1">MAX(0,IFERROR(VLOOKUP(MID(CELL("filename",$A$1),FIND("]",CELL("filename",$A$1))+1,255)&amp;$A42,eurostat_source[],4+D$1-1990,FALSE),0))</f>
        <v>0.10129080117333894</v>
      </c>
      <c r="E42" s="159">
        <f ca="1">MAX(0,IFERROR(VLOOKUP(MID(CELL("filename",$A$1),FIND("]",CELL("filename",$A$1))+1,255)&amp;$A42,eurostat_source[],4+E$1-1990,FALSE),0))</f>
        <v>0.10719304112361702</v>
      </c>
      <c r="F42" s="159">
        <f ca="1">MAX(0,IFERROR(VLOOKUP(MID(CELL("filename",$A$1),FIND("]",CELL("filename",$A$1))+1,255)&amp;$A42,eurostat_source[],4+F$1-1990,FALSE),0))</f>
        <v>0.11295266214848822</v>
      </c>
      <c r="G42" s="148">
        <f ca="1">INDEX(OFFSET(_summary!$S$25,0,MATCH(MID(CELL("filename",$A$1),FIND("]",CELL("filename",$A$1))+1,255),_summary!$T$24:$AG$24,0),140,1),MATCH($A42,_summary!$T$25:$T$53,0))</f>
        <v>0.11805177272291023</v>
      </c>
      <c r="H42" s="149">
        <f t="shared" ref="H42:L42" ca="1" si="41">G42-5*(G42-$M42)/($M$1-G$1)</f>
        <v>0.10821412499600104</v>
      </c>
      <c r="I42" s="149">
        <f t="shared" ca="1" si="41"/>
        <v>9.837647726909185E-2</v>
      </c>
      <c r="J42" s="149">
        <f t="shared" ca="1" si="41"/>
        <v>8.8538829542182673E-2</v>
      </c>
      <c r="K42" s="149">
        <f t="shared" ca="1" si="41"/>
        <v>7.8701181815273483E-2</v>
      </c>
      <c r="L42" s="149">
        <f t="shared" ca="1" si="41"/>
        <v>6.8863534088364292E-2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5.9025886361455115E-2</v>
      </c>
    </row>
    <row r="43" spans="1:13" x14ac:dyDescent="0.3">
      <c r="A43" s="147" t="s">
        <v>15</v>
      </c>
      <c r="B43" s="147">
        <f t="shared" si="29"/>
        <v>2</v>
      </c>
      <c r="C43" s="159">
        <f ca="1">MAX(0,IFERROR(VLOOKUP(MID(CELL("filename",$A$1),FIND("]",CELL("filename",$A$1))+1,255)&amp;$A43,eurostat_source[],4+C$1-1990,FALSE),0))</f>
        <v>0.50710062774855102</v>
      </c>
      <c r="D43" s="159">
        <f ca="1">MAX(0,IFERROR(VLOOKUP(MID(CELL("filename",$A$1),FIND("]",CELL("filename",$A$1))+1,255)&amp;$A43,eurostat_source[],4+D$1-1990,FALSE),0))</f>
        <v>0.52529617479291335</v>
      </c>
      <c r="E43" s="159">
        <f ca="1">MAX(0,IFERROR(VLOOKUP(MID(CELL("filename",$A$1),FIND("]",CELL("filename",$A$1))+1,255)&amp;$A43,eurostat_source[],4+E$1-1990,FALSE),0))</f>
        <v>0.51793148067860817</v>
      </c>
      <c r="F43" s="159">
        <f ca="1">MAX(0,IFERROR(VLOOKUP(MID(CELL("filename",$A$1),FIND("]",CELL("filename",$A$1))+1,255)&amp;$A43,eurostat_source[],4+F$1-1990,FALSE),0))</f>
        <v>0.50749556273247209</v>
      </c>
      <c r="G43" s="148">
        <f ca="1">INDEX(OFFSET(_summary!$S$25,0,MATCH(MID(CELL("filename",$A$1),FIND("]",CELL("filename",$A$1))+1,255),_summary!$T$24:$AG$24,0),140,1),MATCH($A43,_summary!$T$25:$T$53,0))</f>
        <v>0.50127682217967484</v>
      </c>
      <c r="H43" s="149">
        <f t="shared" ref="H43:L43" ca="1" si="42">G43-5*(G43-$M43)/($M$1-G$1)</f>
        <v>0.45950375366470192</v>
      </c>
      <c r="I43" s="149">
        <f t="shared" ca="1" si="42"/>
        <v>0.417730685149729</v>
      </c>
      <c r="J43" s="149">
        <f t="shared" ca="1" si="42"/>
        <v>0.37595761663475613</v>
      </c>
      <c r="K43" s="149">
        <f t="shared" ca="1" si="42"/>
        <v>0.33418454811978321</v>
      </c>
      <c r="L43" s="149">
        <f t="shared" ca="1" si="42"/>
        <v>0.29241147960481029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0.25063841108983742</v>
      </c>
    </row>
    <row r="44" spans="1:13" x14ac:dyDescent="0.3">
      <c r="A44" s="147" t="s">
        <v>18</v>
      </c>
      <c r="B44" s="147">
        <f t="shared" si="29"/>
        <v>2</v>
      </c>
      <c r="C44" s="159">
        <f ca="1">MAX(0,IFERROR(VLOOKUP(MID(CELL("filename",$A$1),FIND("]",CELL("filename",$A$1))+1,255)&amp;$A44,eurostat_source[],4+C$1-1990,FALSE),0))</f>
        <v>0.22603464032459186</v>
      </c>
      <c r="D44" s="159">
        <f ca="1">MAX(0,IFERROR(VLOOKUP(MID(CELL("filename",$A$1),FIND("]",CELL("filename",$A$1))+1,255)&amp;$A44,eurostat_source[],4+D$1-1990,FALSE),0))</f>
        <v>0.23065897079697387</v>
      </c>
      <c r="E44" s="159">
        <f ca="1">MAX(0,IFERROR(VLOOKUP(MID(CELL("filename",$A$1),FIND("]",CELL("filename",$A$1))+1,255)&amp;$A44,eurostat_source[],4+E$1-1990,FALSE),0))</f>
        <v>0.23131175002565815</v>
      </c>
      <c r="F44" s="159">
        <f ca="1">MAX(0,IFERROR(VLOOKUP(MID(CELL("filename",$A$1),FIND("]",CELL("filename",$A$1))+1,255)&amp;$A44,eurostat_source[],4+F$1-1990,FALSE),0))</f>
        <v>0.23127601377039986</v>
      </c>
      <c r="G44" s="148">
        <f ca="1">INDEX(OFFSET(_summary!$S$25,0,MATCH(MID(CELL("filename",$A$1),FIND("]",CELL("filename",$A$1))+1,255),_summary!$T$24:$AG$24,0),140,1),MATCH($A44,_summary!$T$25:$T$53,0))</f>
        <v>0.23276366930549949</v>
      </c>
      <c r="H44" s="149">
        <f t="shared" ref="H44:L44" ca="1" si="43">G44-5*(G44-$M44)/($M$1-G$1)</f>
        <v>0.21336669686337453</v>
      </c>
      <c r="I44" s="149">
        <f t="shared" ca="1" si="43"/>
        <v>0.19396972442124957</v>
      </c>
      <c r="J44" s="149">
        <f t="shared" ca="1" si="43"/>
        <v>0.17457275197912461</v>
      </c>
      <c r="K44" s="149">
        <f t="shared" ca="1" si="43"/>
        <v>0.15517577953699965</v>
      </c>
      <c r="L44" s="149">
        <f t="shared" ca="1" si="43"/>
        <v>0.13577880709487469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0.11638183465274975</v>
      </c>
    </row>
    <row r="45" spans="1:13" x14ac:dyDescent="0.3">
      <c r="A45" s="147" t="s">
        <v>5</v>
      </c>
      <c r="B45" s="147">
        <f t="shared" si="29"/>
        <v>2</v>
      </c>
      <c r="C45" s="159">
        <f ca="1">MAX(0,IFERROR(VLOOKUP(MID(CELL("filename",$A$1),FIND("]",CELL("filename",$A$1))+1,255)&amp;$A45,eurostat_source[],4+C$1-1990,FALSE),0))</f>
        <v>0.58312557645331542</v>
      </c>
      <c r="D45" s="159">
        <f ca="1">MAX(0,IFERROR(VLOOKUP(MID(CELL("filename",$A$1),FIND("]",CELL("filename",$A$1))+1,255)&amp;$A45,eurostat_source[],4+D$1-1990,FALSE),0))</f>
        <v>0.57537622325243187</v>
      </c>
      <c r="E45" s="159">
        <f ca="1">MAX(0,IFERROR(VLOOKUP(MID(CELL("filename",$A$1),FIND("]",CELL("filename",$A$1))+1,255)&amp;$A45,eurostat_source[],4+E$1-1990,FALSE),0))</f>
        <v>0.57919737018923545</v>
      </c>
      <c r="F45" s="159">
        <f ca="1">MAX(0,IFERROR(VLOOKUP(MID(CELL("filename",$A$1),FIND("]",CELL("filename",$A$1))+1,255)&amp;$A45,eurostat_source[],4+F$1-1990,FALSE),0))</f>
        <v>0.58506618850888947</v>
      </c>
      <c r="G45" s="148">
        <f ca="1">INDEX(OFFSET(_summary!$S$25,0,MATCH(MID(CELL("filename",$A$1),FIND("]",CELL("filename",$A$1))+1,255),_summary!$T$24:$AG$24,0),140,1),MATCH($A45,_summary!$T$25:$T$53,0))</f>
        <v>0.59001759603374448</v>
      </c>
      <c r="H45" s="149">
        <f t="shared" ref="H45:L45" ca="1" si="44">G45-5*(G45-$M45)/($M$1-G$1)</f>
        <v>0.5408494630309324</v>
      </c>
      <c r="I45" s="149">
        <f t="shared" ca="1" si="44"/>
        <v>0.49168133002812037</v>
      </c>
      <c r="J45" s="149">
        <f t="shared" ca="1" si="44"/>
        <v>0.44251319702530834</v>
      </c>
      <c r="K45" s="149">
        <f t="shared" ca="1" si="44"/>
        <v>0.3933450640224963</v>
      </c>
      <c r="L45" s="149">
        <f t="shared" ca="1" si="44"/>
        <v>0.34417693101968427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0.29500879801687224</v>
      </c>
    </row>
    <row r="46" spans="1:13" x14ac:dyDescent="0.3">
      <c r="A46" s="147" t="s">
        <v>23</v>
      </c>
      <c r="B46" s="147">
        <f t="shared" si="29"/>
        <v>2</v>
      </c>
      <c r="C46" s="159">
        <f ca="1">MAX(0,IFERROR(VLOOKUP(MID(CELL("filename",$A$1),FIND("]",CELL("filename",$A$1))+1,255)&amp;$A46,eurostat_source[],4+C$1-1990,FALSE),0))</f>
        <v>0.16130757662671896</v>
      </c>
      <c r="D46" s="159">
        <f ca="1">MAX(0,IFERROR(VLOOKUP(MID(CELL("filename",$A$1),FIND("]",CELL("filename",$A$1))+1,255)&amp;$A46,eurostat_source[],4+D$1-1990,FALSE),0))</f>
        <v>0.15810508792918102</v>
      </c>
      <c r="E46" s="159">
        <f ca="1">MAX(0,IFERROR(VLOOKUP(MID(CELL("filename",$A$1),FIND("]",CELL("filename",$A$1))+1,255)&amp;$A46,eurostat_source[],4+E$1-1990,FALSE),0))</f>
        <v>0.16102599867742806</v>
      </c>
      <c r="F46" s="159">
        <f ca="1">MAX(0,IFERROR(VLOOKUP(MID(CELL("filename",$A$1),FIND("]",CELL("filename",$A$1))+1,255)&amp;$A46,eurostat_source[],4+F$1-1990,FALSE),0))</f>
        <v>0.16429519476999105</v>
      </c>
      <c r="G46" s="148">
        <f ca="1">INDEX(OFFSET(_summary!$S$25,0,MATCH(MID(CELL("filename",$A$1),FIND("]",CELL("filename",$A$1))+1,255),_summary!$T$24:$AG$24,0),140,1),MATCH($A46,_summary!$T$25:$T$53,0))</f>
        <v>0.16986282165717861</v>
      </c>
      <c r="H46" s="149">
        <f t="shared" ref="H46:L46" ca="1" si="45">G46-5*(G46-$M46)/($M$1-G$1)</f>
        <v>0.1557075865190804</v>
      </c>
      <c r="I46" s="149">
        <f t="shared" ca="1" si="45"/>
        <v>0.14155235138098218</v>
      </c>
      <c r="J46" s="149">
        <f t="shared" ca="1" si="45"/>
        <v>0.12739711624288397</v>
      </c>
      <c r="K46" s="149">
        <f t="shared" ca="1" si="45"/>
        <v>0.11324188110478575</v>
      </c>
      <c r="L46" s="149">
        <f t="shared" ca="1" si="45"/>
        <v>9.9086645966687537E-2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8.4931410828589307E-2</v>
      </c>
    </row>
    <row r="47" spans="1:13" x14ac:dyDescent="0.3">
      <c r="A47" s="147" t="s">
        <v>24</v>
      </c>
      <c r="B47" s="147">
        <f t="shared" si="29"/>
        <v>2</v>
      </c>
      <c r="C47" s="159">
        <f ca="1">MAX(0,IFERROR(VLOOKUP(MID(CELL("filename",$A$1),FIND("]",CELL("filename",$A$1))+1,255)&amp;$A47,eurostat_source[],4+C$1-1990,FALSE),0))</f>
        <v>0.18548420460374987</v>
      </c>
      <c r="D47" s="159">
        <f ca="1">MAX(0,IFERROR(VLOOKUP(MID(CELL("filename",$A$1),FIND("]",CELL("filename",$A$1))+1,255)&amp;$A47,eurostat_source[],4+D$1-1990,FALSE),0))</f>
        <v>0.1937483364284687</v>
      </c>
      <c r="E47" s="159">
        <f ca="1">MAX(0,IFERROR(VLOOKUP(MID(CELL("filename",$A$1),FIND("]",CELL("filename",$A$1))+1,255)&amp;$A47,eurostat_source[],4+E$1-1990,FALSE),0))</f>
        <v>0.19467056873584393</v>
      </c>
      <c r="F47" s="159">
        <f ca="1">MAX(0,IFERROR(VLOOKUP(MID(CELL("filename",$A$1),FIND("]",CELL("filename",$A$1))+1,255)&amp;$A47,eurostat_source[],4+F$1-1990,FALSE),0))</f>
        <v>0.19666702886627185</v>
      </c>
      <c r="G47" s="148">
        <f ca="1">INDEX(OFFSET(_summary!$S$25,0,MATCH(MID(CELL("filename",$A$1),FIND("]",CELL("filename",$A$1))+1,255),_summary!$T$24:$AG$24,0),140,1),MATCH($A47,_summary!$T$25:$T$53,0))</f>
        <v>0.19905331433010057</v>
      </c>
      <c r="H47" s="149">
        <f t="shared" ref="H47:L47" ca="1" si="46">G47-5*(G47-$M47)/($M$1-G$1)</f>
        <v>0.18246553813592553</v>
      </c>
      <c r="I47" s="149">
        <f t="shared" ca="1" si="46"/>
        <v>0.16587776194175047</v>
      </c>
      <c r="J47" s="149">
        <f t="shared" ca="1" si="46"/>
        <v>0.14928998574757543</v>
      </c>
      <c r="K47" s="149">
        <f t="shared" ca="1" si="46"/>
        <v>0.1327022095534004</v>
      </c>
      <c r="L47" s="149">
        <f t="shared" ca="1" si="46"/>
        <v>0.11611443335922533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9.9526657165050283E-2</v>
      </c>
    </row>
    <row r="48" spans="1:13" x14ac:dyDescent="0.3">
      <c r="A48" s="147" t="s">
        <v>27</v>
      </c>
      <c r="B48" s="147">
        <f t="shared" si="29"/>
        <v>2</v>
      </c>
      <c r="C48" s="159">
        <f ca="1">MAX(0,IFERROR(VLOOKUP(MID(CELL("filename",$A$1),FIND("]",CELL("filename",$A$1))+1,255)&amp;$A48,eurostat_source[],4+C$1-1990,FALSE),0))</f>
        <v>0.44728793150853768</v>
      </c>
      <c r="D48" s="159">
        <f ca="1">MAX(0,IFERROR(VLOOKUP(MID(CELL("filename",$A$1),FIND("]",CELL("filename",$A$1))+1,255)&amp;$A48,eurostat_source[],4+D$1-1990,FALSE),0))</f>
        <v>0.45615071286988673</v>
      </c>
      <c r="E48" s="159">
        <f ca="1">MAX(0,IFERROR(VLOOKUP(MID(CELL("filename",$A$1),FIND("]",CELL("filename",$A$1))+1,255)&amp;$A48,eurostat_source[],4+E$1-1990,FALSE),0))</f>
        <v>0.4641668098857063</v>
      </c>
      <c r="F48" s="159">
        <f ca="1">MAX(0,IFERROR(VLOOKUP(MID(CELL("filename",$A$1),FIND("]",CELL("filename",$A$1))+1,255)&amp;$A48,eurostat_source[],4+F$1-1990,FALSE),0))</f>
        <v>0.47115677299055425</v>
      </c>
      <c r="G48" s="148">
        <f ca="1">INDEX(OFFSET(_summary!$S$25,0,MATCH(MID(CELL("filename",$A$1),FIND("]",CELL("filename",$A$1))+1,255),_summary!$T$24:$AG$24,0),140,1),MATCH($A48,_summary!$T$25:$T$53,0))</f>
        <v>0.47994568835692347</v>
      </c>
      <c r="H48" s="149">
        <f t="shared" ref="H48:L48" ca="1" si="47">G48-5*(G48-$M48)/($M$1-G$1)</f>
        <v>0.43995021432717984</v>
      </c>
      <c r="I48" s="149">
        <f t="shared" ca="1" si="47"/>
        <v>0.39995474029743622</v>
      </c>
      <c r="J48" s="149">
        <f t="shared" ca="1" si="47"/>
        <v>0.35995926626769259</v>
      </c>
      <c r="K48" s="149">
        <f t="shared" ca="1" si="47"/>
        <v>0.31996379223794896</v>
      </c>
      <c r="L48" s="149">
        <f t="shared" ca="1" si="47"/>
        <v>0.27996831820820534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0.23997284417846174</v>
      </c>
    </row>
    <row r="49" spans="1:13" x14ac:dyDescent="0.3">
      <c r="A49" s="147" t="s">
        <v>29</v>
      </c>
      <c r="B49" s="147">
        <f t="shared" si="29"/>
        <v>2</v>
      </c>
      <c r="C49" s="159">
        <f ca="1">MAX(0,IFERROR(VLOOKUP(MID(CELL("filename",$A$1),FIND("]",CELL("filename",$A$1))+1,255)&amp;$A49,eurostat_source[],4+C$1-1990,FALSE),0))</f>
        <v>0.20157295399782282</v>
      </c>
      <c r="D49" s="159">
        <f ca="1">MAX(0,IFERROR(VLOOKUP(MID(CELL("filename",$A$1),FIND("]",CELL("filename",$A$1))+1,255)&amp;$A49,eurostat_source[],4+D$1-1990,FALSE),0))</f>
        <v>0.17160353629156364</v>
      </c>
      <c r="E49" s="159">
        <f ca="1">MAX(0,IFERROR(VLOOKUP(MID(CELL("filename",$A$1),FIND("]",CELL("filename",$A$1))+1,255)&amp;$A49,eurostat_source[],4+E$1-1990,FALSE),0))</f>
        <v>0.17014452487722209</v>
      </c>
      <c r="F49" s="159">
        <f ca="1">MAX(0,IFERROR(VLOOKUP(MID(CELL("filename",$A$1),FIND("]",CELL("filename",$A$1))+1,255)&amp;$A49,eurostat_source[],4+F$1-1990,FALSE),0))</f>
        <v>0.16698211372793856</v>
      </c>
      <c r="G49" s="148">
        <f ca="1">INDEX(OFFSET(_summary!$S$25,0,MATCH(MID(CELL("filename",$A$1),FIND("]",CELL("filename",$A$1))+1,255),_summary!$T$24:$AG$24,0),140,1),MATCH($A49,_summary!$T$25:$T$53,0))</f>
        <v>0.15979263544502451</v>
      </c>
      <c r="H49" s="149">
        <f t="shared" ref="H49:L49" ca="1" si="48">G49-5*(G49-$M49)/($M$1-G$1)</f>
        <v>0.14647658249127246</v>
      </c>
      <c r="I49" s="149">
        <f t="shared" ca="1" si="48"/>
        <v>0.13316052953752042</v>
      </c>
      <c r="J49" s="149">
        <f t="shared" ca="1" si="48"/>
        <v>0.11984447658376837</v>
      </c>
      <c r="K49" s="149">
        <f t="shared" ca="1" si="48"/>
        <v>0.10652842363001633</v>
      </c>
      <c r="L49" s="149">
        <f t="shared" ca="1" si="48"/>
        <v>9.3212370676264283E-2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7.9896317722512253E-2</v>
      </c>
    </row>
    <row r="50" spans="1:13" x14ac:dyDescent="0.3">
      <c r="A50" s="147" t="s">
        <v>8</v>
      </c>
      <c r="B50" s="147">
        <f t="shared" si="29"/>
        <v>2</v>
      </c>
      <c r="C50" s="159">
        <f ca="1">MAX(0,IFERROR(VLOOKUP(MID(CELL("filename",$A$1),FIND("]",CELL("filename",$A$1))+1,255)&amp;$A50,eurostat_source[],4+C$1-1990,FALSE),0))</f>
        <v>0.74164369619255799</v>
      </c>
      <c r="D50" s="159">
        <f ca="1">MAX(0,IFERROR(VLOOKUP(MID(CELL("filename",$A$1),FIND("]",CELL("filename",$A$1))+1,255)&amp;$A50,eurostat_source[],4+D$1-1990,FALSE),0))</f>
        <v>0.7339669017744781</v>
      </c>
      <c r="E50" s="159">
        <f ca="1">MAX(0,IFERROR(VLOOKUP(MID(CELL("filename",$A$1),FIND("]",CELL("filename",$A$1))+1,255)&amp;$A50,eurostat_source[],4+E$1-1990,FALSE),0))</f>
        <v>0.7314777625227481</v>
      </c>
      <c r="F50" s="159">
        <f ca="1">MAX(0,IFERROR(VLOOKUP(MID(CELL("filename",$A$1),FIND("]",CELL("filename",$A$1))+1,255)&amp;$A50,eurostat_source[],4+F$1-1990,FALSE),0))</f>
        <v>0.72675411245883559</v>
      </c>
      <c r="G50" s="148">
        <f ca="1">INDEX(OFFSET(_summary!$S$25,0,MATCH(MID(CELL("filename",$A$1),FIND("]",CELL("filename",$A$1))+1,255),_summary!$T$24:$AG$24,0),140,1),MATCH($A50,_summary!$T$25:$T$53,0))</f>
        <v>0.72188764785256054</v>
      </c>
      <c r="H50" s="149">
        <f t="shared" ref="H50:L50" ca="1" si="49">G50-5*(G50-$M50)/($M$1-G$1)</f>
        <v>0.66173034386484719</v>
      </c>
      <c r="I50" s="149">
        <f t="shared" ca="1" si="49"/>
        <v>0.60157303987713384</v>
      </c>
      <c r="J50" s="149">
        <f t="shared" ca="1" si="49"/>
        <v>0.54141573588942049</v>
      </c>
      <c r="K50" s="149">
        <f t="shared" ca="1" si="49"/>
        <v>0.48125843190170708</v>
      </c>
      <c r="L50" s="149">
        <f t="shared" ca="1" si="49"/>
        <v>0.42110112791399368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0.36094382392628027</v>
      </c>
    </row>
    <row r="51" spans="1:13" x14ac:dyDescent="0.3">
      <c r="A51" s="147" t="s">
        <v>6</v>
      </c>
      <c r="B51" s="147">
        <f t="shared" si="29"/>
        <v>2</v>
      </c>
      <c r="C51" s="159">
        <f ca="1">MAX(0,IFERROR(VLOOKUP(MID(CELL("filename",$A$1),FIND("]",CELL("filename",$A$1))+1,255)&amp;$A51,eurostat_source[],4+C$1-1990,FALSE),0))</f>
        <v>0.25068425016572482</v>
      </c>
      <c r="D51" s="159">
        <f ca="1">MAX(0,IFERROR(VLOOKUP(MID(CELL("filename",$A$1),FIND("]",CELL("filename",$A$1))+1,255)&amp;$A51,eurostat_source[],4+D$1-1990,FALSE),0))</f>
        <v>0.25951482419882366</v>
      </c>
      <c r="E51" s="159">
        <f ca="1">MAX(0,IFERROR(VLOOKUP(MID(CELL("filename",$A$1),FIND("]",CELL("filename",$A$1))+1,255)&amp;$A51,eurostat_source[],4+E$1-1990,FALSE),0))</f>
        <v>0.26052088150925928</v>
      </c>
      <c r="F51" s="159">
        <f ca="1">MAX(0,IFERROR(VLOOKUP(MID(CELL("filename",$A$1),FIND("]",CELL("filename",$A$1))+1,255)&amp;$A51,eurostat_source[],4+F$1-1990,FALSE),0))</f>
        <v>0.26241677925703716</v>
      </c>
      <c r="G51" s="148">
        <f ca="1">INDEX(OFFSET(_summary!$S$25,0,MATCH(MID(CELL("filename",$A$1),FIND("]",CELL("filename",$A$1))+1,255),_summary!$T$24:$AG$24,0),140,1),MATCH($A51,_summary!$T$25:$T$53,0))</f>
        <v>0.26434102539286469</v>
      </c>
      <c r="H51" s="149">
        <f t="shared" ref="H51:L51" ca="1" si="50">G51-5*(G51-$M51)/($M$1-G$1)</f>
        <v>0.24231260661012596</v>
      </c>
      <c r="I51" s="149">
        <f t="shared" ca="1" si="50"/>
        <v>0.22028418782738723</v>
      </c>
      <c r="J51" s="149">
        <f t="shared" ca="1" si="50"/>
        <v>0.19825576904464851</v>
      </c>
      <c r="K51" s="149">
        <f t="shared" ca="1" si="50"/>
        <v>0.17622735026190978</v>
      </c>
      <c r="L51" s="149">
        <f t="shared" ca="1" si="50"/>
        <v>0.15419893147917108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0.13217051269643235</v>
      </c>
    </row>
    <row r="52" spans="1:13" x14ac:dyDescent="0.3">
      <c r="A52" s="147" t="s">
        <v>21</v>
      </c>
      <c r="B52" s="147">
        <f t="shared" si="29"/>
        <v>2</v>
      </c>
      <c r="C52" s="159">
        <f ca="1">MAX(0,IFERROR(VLOOKUP(MID(CELL("filename",$A$1),FIND("]",CELL("filename",$A$1))+1,255)&amp;$A52,eurostat_source[],4+C$1-1990,FALSE),0))</f>
        <v>0.23749938560597683</v>
      </c>
      <c r="D52" s="159">
        <f ca="1">MAX(0,IFERROR(VLOOKUP(MID(CELL("filename",$A$1),FIND("]",CELL("filename",$A$1))+1,255)&amp;$A52,eurostat_source[],4+D$1-1990,FALSE),0))</f>
        <v>0.2425685092377424</v>
      </c>
      <c r="E52" s="159">
        <f ca="1">MAX(0,IFERROR(VLOOKUP(MID(CELL("filename",$A$1),FIND("]",CELL("filename",$A$1))+1,255)&amp;$A52,eurostat_source[],4+E$1-1990,FALSE),0))</f>
        <v>0.24111310942714226</v>
      </c>
      <c r="F52" s="159">
        <f ca="1">MAX(0,IFERROR(VLOOKUP(MID(CELL("filename",$A$1),FIND("]",CELL("filename",$A$1))+1,255)&amp;$A52,eurostat_source[],4+F$1-1990,FALSE),0))</f>
        <v>0.24039949357703849</v>
      </c>
      <c r="G52" s="148">
        <f ca="1">INDEX(OFFSET(_summary!$S$25,0,MATCH(MID(CELL("filename",$A$1),FIND("]",CELL("filename",$A$1))+1,255),_summary!$T$24:$AG$24,0),140,1),MATCH($A52,_summary!$T$25:$T$53,0))</f>
        <v>0.2398867241518402</v>
      </c>
      <c r="H52" s="149">
        <f t="shared" ref="H52:L52" ca="1" si="51">G52-5*(G52-$M52)/($M$1-G$1)</f>
        <v>0.21989616380585353</v>
      </c>
      <c r="I52" s="149">
        <f t="shared" ca="1" si="51"/>
        <v>0.19990560345986685</v>
      </c>
      <c r="J52" s="149">
        <f t="shared" ca="1" si="51"/>
        <v>0.17991504311388018</v>
      </c>
      <c r="K52" s="149">
        <f t="shared" ca="1" si="51"/>
        <v>0.15992448276789348</v>
      </c>
      <c r="L52" s="149">
        <f t="shared" ca="1" si="51"/>
        <v>0.13993392242190678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0.1199433620759201</v>
      </c>
    </row>
    <row r="53" spans="1:13" x14ac:dyDescent="0.3">
      <c r="A53" s="147" t="s">
        <v>10</v>
      </c>
      <c r="B53" s="147">
        <f t="shared" si="29"/>
        <v>2</v>
      </c>
      <c r="C53" s="159">
        <f ca="1">MAX(0,IFERROR(VLOOKUP(MID(CELL("filename",$A$1),FIND("]",CELL("filename",$A$1))+1,255)&amp;$A53,eurostat_source[],4+C$1-1990,FALSE),0))</f>
        <v>0.3827367968851631</v>
      </c>
      <c r="D53" s="159">
        <f ca="1">MAX(0,IFERROR(VLOOKUP(MID(CELL("filename",$A$1),FIND("]",CELL("filename",$A$1))+1,255)&amp;$A53,eurostat_source[],4+D$1-1990,FALSE),0))</f>
        <v>0.39178999393691838</v>
      </c>
      <c r="E53" s="159">
        <f ca="1">MAX(0,IFERROR(VLOOKUP(MID(CELL("filename",$A$1),FIND("]",CELL("filename",$A$1))+1,255)&amp;$A53,eurostat_source[],4+E$1-1990,FALSE),0))</f>
        <v>0.39093396047373696</v>
      </c>
      <c r="F53" s="159">
        <f ca="1">MAX(0,IFERROR(VLOOKUP(MID(CELL("filename",$A$1),FIND("]",CELL("filename",$A$1))+1,255)&amp;$A53,eurostat_source[],4+F$1-1990,FALSE),0))</f>
        <v>0.39506121863477611</v>
      </c>
      <c r="G53" s="148">
        <f ca="1">INDEX(OFFSET(_summary!$S$25,0,MATCH(MID(CELL("filename",$A$1),FIND("]",CELL("filename",$A$1))+1,255),_summary!$T$24:$AG$24,0),140,1),MATCH($A53,_summary!$T$25:$T$53,0))</f>
        <v>0.39865572527053561</v>
      </c>
      <c r="H53" s="149">
        <f t="shared" ref="H53:L53" ca="1" si="52">G53-5*(G53-$M53)/($M$1-G$1)</f>
        <v>0.36543441483132433</v>
      </c>
      <c r="I53" s="149">
        <f t="shared" ca="1" si="52"/>
        <v>0.33221310439211305</v>
      </c>
      <c r="J53" s="149">
        <f t="shared" ca="1" si="52"/>
        <v>0.29899179395290176</v>
      </c>
      <c r="K53" s="149">
        <f t="shared" ca="1" si="52"/>
        <v>0.26577048351369043</v>
      </c>
      <c r="L53" s="149">
        <f t="shared" ca="1" si="52"/>
        <v>0.23254917307447912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0.19932786263526781</v>
      </c>
    </row>
    <row r="54" spans="1:13" x14ac:dyDescent="0.3">
      <c r="A54" s="147" t="s">
        <v>20</v>
      </c>
      <c r="B54" s="147">
        <f t="shared" si="29"/>
        <v>2</v>
      </c>
      <c r="C54" s="159">
        <f ca="1">MAX(0,IFERROR(VLOOKUP(MID(CELL("filename",$A$1),FIND("]",CELL("filename",$A$1))+1,255)&amp;$A54,eurostat_source[],4+C$1-1990,FALSE),0))</f>
        <v>0.680711348255294</v>
      </c>
      <c r="D54" s="159">
        <f ca="1">MAX(0,IFERROR(VLOOKUP(MID(CELL("filename",$A$1),FIND("]",CELL("filename",$A$1))+1,255)&amp;$A54,eurostat_source[],4+D$1-1990,FALSE),0))</f>
        <v>0.69945042840026672</v>
      </c>
      <c r="E54" s="159">
        <f ca="1">MAX(0,IFERROR(VLOOKUP(MID(CELL("filename",$A$1),FIND("]",CELL("filename",$A$1))+1,255)&amp;$A54,eurostat_source[],4+E$1-1990,FALSE),0))</f>
        <v>0.6992125945515214</v>
      </c>
      <c r="F54" s="159">
        <f ca="1">MAX(0,IFERROR(VLOOKUP(MID(CELL("filename",$A$1),FIND("]",CELL("filename",$A$1))+1,255)&amp;$A54,eurostat_source[],4+F$1-1990,FALSE),0))</f>
        <v>0.69804521629102811</v>
      </c>
      <c r="G54" s="148">
        <f ca="1">INDEX(OFFSET(_summary!$S$25,0,MATCH(MID(CELL("filename",$A$1),FIND("]",CELL("filename",$A$1))+1,255),_summary!$T$24:$AG$24,0),140,1),MATCH($A54,_summary!$T$25:$T$53,0))</f>
        <v>0.69541650576499969</v>
      </c>
      <c r="H54" s="149">
        <f t="shared" ref="H54:L54" ca="1" si="53">G54-5*(G54-$M54)/($M$1-G$1)</f>
        <v>0.63746513028458307</v>
      </c>
      <c r="I54" s="149">
        <f t="shared" ca="1" si="53"/>
        <v>0.57951375480416645</v>
      </c>
      <c r="J54" s="149">
        <f t="shared" ca="1" si="53"/>
        <v>0.52156237932374983</v>
      </c>
      <c r="K54" s="149">
        <f t="shared" ca="1" si="53"/>
        <v>0.46361100384333315</v>
      </c>
      <c r="L54" s="149">
        <f t="shared" ca="1" si="53"/>
        <v>0.40565962836291652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0.34770825288249985</v>
      </c>
    </row>
    <row r="55" spans="1:13" x14ac:dyDescent="0.3">
      <c r="A55" s="147" t="s">
        <v>26</v>
      </c>
      <c r="B55" s="147">
        <f t="shared" si="29"/>
        <v>2</v>
      </c>
      <c r="C55" s="159">
        <f ca="1">MAX(0,IFERROR(VLOOKUP(MID(CELL("filename",$A$1),FIND("]",CELL("filename",$A$1))+1,255)&amp;$A55,eurostat_source[],4+C$1-1990,FALSE),0))</f>
        <v>0.13781059652738092</v>
      </c>
      <c r="D55" s="159">
        <f ca="1">MAX(0,IFERROR(VLOOKUP(MID(CELL("filename",$A$1),FIND("]",CELL("filename",$A$1))+1,255)&amp;$A55,eurostat_source[],4+D$1-1990,FALSE),0))</f>
        <v>0.14474521880158209</v>
      </c>
      <c r="E55" s="159">
        <f ca="1">MAX(0,IFERROR(VLOOKUP(MID(CELL("filename",$A$1),FIND("]",CELL("filename",$A$1))+1,255)&amp;$A55,eurostat_source[],4+E$1-1990,FALSE),0))</f>
        <v>0.14625693285000246</v>
      </c>
      <c r="F55" s="159">
        <f ca="1">MAX(0,IFERROR(VLOOKUP(MID(CELL("filename",$A$1),FIND("]",CELL("filename",$A$1))+1,255)&amp;$A55,eurostat_source[],4+F$1-1990,FALSE),0))</f>
        <v>0.14648176606476759</v>
      </c>
      <c r="G55" s="148">
        <f ca="1">INDEX(OFFSET(_summary!$S$25,0,MATCH(MID(CELL("filename",$A$1),FIND("]",CELL("filename",$A$1))+1,255),_summary!$T$24:$AG$24,0),140,1),MATCH($A55,_summary!$T$25:$T$53,0))</f>
        <v>0.14907267278248107</v>
      </c>
      <c r="H55" s="149">
        <f t="shared" ref="H55:L55" ca="1" si="54">G55-5*(G55-$M55)/($M$1-G$1)</f>
        <v>0.13664995005060765</v>
      </c>
      <c r="I55" s="149">
        <f t="shared" ca="1" si="54"/>
        <v>0.12422722731873423</v>
      </c>
      <c r="J55" s="149">
        <f t="shared" ca="1" si="54"/>
        <v>0.11180450458686081</v>
      </c>
      <c r="K55" s="149">
        <f t="shared" ca="1" si="54"/>
        <v>9.9381781854987389E-2</v>
      </c>
      <c r="L55" s="149">
        <f t="shared" ca="1" si="54"/>
        <v>8.6959059123113969E-2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7.4536336391240535E-2</v>
      </c>
    </row>
    <row r="56" spans="1:13" x14ac:dyDescent="0.3">
      <c r="A56" s="147" t="s">
        <v>7</v>
      </c>
      <c r="B56" s="147">
        <f t="shared" si="29"/>
        <v>2</v>
      </c>
      <c r="C56" s="159">
        <f ca="1">MAX(0,IFERROR(VLOOKUP(MID(CELL("filename",$A$1),FIND("]",CELL("filename",$A$1))+1,255)&amp;$A56,eurostat_source[],4+C$1-1990,FALSE),0))</f>
        <v>0.30135452670401391</v>
      </c>
      <c r="D56" s="159">
        <f ca="1">MAX(0,IFERROR(VLOOKUP(MID(CELL("filename",$A$1),FIND("]",CELL("filename",$A$1))+1,255)&amp;$A56,eurostat_source[],4+D$1-1990,FALSE),0))</f>
        <v>0.30961376954684566</v>
      </c>
      <c r="E56" s="159">
        <f ca="1">MAX(0,IFERROR(VLOOKUP(MID(CELL("filename",$A$1),FIND("]",CELL("filename",$A$1))+1,255)&amp;$A56,eurostat_source[],4+E$1-1990,FALSE),0))</f>
        <v>0.3063503215311682</v>
      </c>
      <c r="F56" s="159">
        <f ca="1">MAX(0,IFERROR(VLOOKUP(MID(CELL("filename",$A$1),FIND("]",CELL("filename",$A$1))+1,255)&amp;$A56,eurostat_source[],4+F$1-1990,FALSE),0))</f>
        <v>0.30365174199025807</v>
      </c>
      <c r="G56" s="148">
        <f ca="1">INDEX(OFFSET(_summary!$S$25,0,MATCH(MID(CELL("filename",$A$1),FIND("]",CELL("filename",$A$1))+1,255),_summary!$T$24:$AG$24,0),140,1),MATCH($A56,_summary!$T$25:$T$53,0))</f>
        <v>0.30195255329768061</v>
      </c>
      <c r="H56" s="149">
        <f t="shared" ref="H56:L56" ca="1" si="55">G56-5*(G56-$M56)/($M$1-G$1)</f>
        <v>0.27678984052287392</v>
      </c>
      <c r="I56" s="149">
        <f t="shared" ca="1" si="55"/>
        <v>0.25162712774806717</v>
      </c>
      <c r="J56" s="149">
        <f t="shared" ca="1" si="55"/>
        <v>0.22646441497326045</v>
      </c>
      <c r="K56" s="149">
        <f t="shared" ca="1" si="55"/>
        <v>0.20130170219845372</v>
      </c>
      <c r="L56" s="149">
        <f t="shared" ca="1" si="55"/>
        <v>0.17613898942364703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0.15097627664884031</v>
      </c>
    </row>
    <row r="57" spans="1:13" x14ac:dyDescent="0.3">
      <c r="A57" s="147" t="s">
        <v>9</v>
      </c>
      <c r="B57" s="147">
        <f t="shared" si="29"/>
        <v>2</v>
      </c>
      <c r="C57" s="159">
        <f ca="1">MAX(0,IFERROR(VLOOKUP(MID(CELL("filename",$A$1),FIND("]",CELL("filename",$A$1))+1,255)&amp;$A57,eurostat_source[],4+C$1-1990,FALSE),0))</f>
        <v>7.2564790947576294E-3</v>
      </c>
      <c r="D57" s="159">
        <f ca="1">MAX(0,IFERROR(VLOOKUP(MID(CELL("filename",$A$1),FIND("]",CELL("filename",$A$1))+1,255)&amp;$A57,eurostat_source[],4+D$1-1990,FALSE),0))</f>
        <v>8.2897196242592928E-3</v>
      </c>
      <c r="E57" s="159">
        <f ca="1">MAX(0,IFERROR(VLOOKUP(MID(CELL("filename",$A$1),FIND("]",CELL("filename",$A$1))+1,255)&amp;$A57,eurostat_source[],4+E$1-1990,FALSE),0))</f>
        <v>7.5049486707051078E-3</v>
      </c>
      <c r="F57" s="159">
        <f ca="1">MAX(0,IFERROR(VLOOKUP(MID(CELL("filename",$A$1),FIND("]",CELL("filename",$A$1))+1,255)&amp;$A57,eurostat_source[],4+F$1-1990,FALSE),0))</f>
        <v>6.7438892993934626E-3</v>
      </c>
      <c r="G57" s="148">
        <f ca="1">INDEX(OFFSET(_summary!$S$25,0,MATCH(MID(CELL("filename",$A$1),FIND("]",CELL("filename",$A$1))+1,255),_summary!$T$24:$AG$24,0),140,1),MATCH($A57,_summary!$T$25:$T$53,0))</f>
        <v>5.5012346959407077E-3</v>
      </c>
      <c r="H57" s="149">
        <f t="shared" ref="H57:L57" ca="1" si="56">G57-5*(G57-$M57)/($M$1-G$1)</f>
        <v>5.0427984712789822E-3</v>
      </c>
      <c r="I57" s="149">
        <f t="shared" ca="1" si="56"/>
        <v>4.5843622466172568E-3</v>
      </c>
      <c r="J57" s="149">
        <f t="shared" ca="1" si="56"/>
        <v>4.1259260219555314E-3</v>
      </c>
      <c r="K57" s="149">
        <f t="shared" ca="1" si="56"/>
        <v>3.6674897972938055E-3</v>
      </c>
      <c r="L57" s="149">
        <f t="shared" ca="1" si="56"/>
        <v>3.2090535726320797E-3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2.7506173479703538E-3</v>
      </c>
    </row>
    <row r="58" spans="1:13" x14ac:dyDescent="0.3">
      <c r="A58" s="147" t="s">
        <v>14</v>
      </c>
      <c r="B58" s="147">
        <f t="shared" si="29"/>
        <v>2</v>
      </c>
      <c r="C58" s="159">
        <f ca="1">MAX(0,IFERROR(VLOOKUP(MID(CELL("filename",$A$1),FIND("]",CELL("filename",$A$1))+1,255)&amp;$A58,eurostat_source[],4+C$1-1990,FALSE),0))</f>
        <v>0.26845377551774391</v>
      </c>
      <c r="D58" s="159">
        <f ca="1">MAX(0,IFERROR(VLOOKUP(MID(CELL("filename",$A$1),FIND("]",CELL("filename",$A$1))+1,255)&amp;$A58,eurostat_source[],4+D$1-1990,FALSE),0))</f>
        <v>0.2759012019891573</v>
      </c>
      <c r="E58" s="159">
        <f ca="1">MAX(0,IFERROR(VLOOKUP(MID(CELL("filename",$A$1),FIND("]",CELL("filename",$A$1))+1,255)&amp;$A58,eurostat_source[],4+E$1-1990,FALSE),0))</f>
        <v>0.28309300420704031</v>
      </c>
      <c r="F58" s="159">
        <f ca="1">MAX(0,IFERROR(VLOOKUP(MID(CELL("filename",$A$1),FIND("]",CELL("filename",$A$1))+1,255)&amp;$A58,eurostat_source[],4+F$1-1990,FALSE),0))</f>
        <v>0.2906770836353853</v>
      </c>
      <c r="G58" s="148">
        <f ca="1">INDEX(OFFSET(_summary!$S$25,0,MATCH(MID(CELL("filename",$A$1),FIND("]",CELL("filename",$A$1))+1,255),_summary!$T$24:$AG$24,0),140,1),MATCH($A58,_summary!$T$25:$T$53,0))</f>
        <v>0.29861246572575417</v>
      </c>
      <c r="H58" s="149">
        <f t="shared" ref="H58:L58" ca="1" si="57">G58-5*(G58-$M58)/($M$1-G$1)</f>
        <v>0.27372809358194133</v>
      </c>
      <c r="I58" s="149">
        <f t="shared" ca="1" si="57"/>
        <v>0.2488437214381285</v>
      </c>
      <c r="J58" s="149">
        <f t="shared" ca="1" si="57"/>
        <v>0.22395934929431566</v>
      </c>
      <c r="K58" s="149">
        <f t="shared" ca="1" si="57"/>
        <v>0.19907497715050279</v>
      </c>
      <c r="L58" s="149">
        <f t="shared" ca="1" si="57"/>
        <v>0.17419060500668992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0.14930623286287709</v>
      </c>
    </row>
    <row r="59" spans="1:13" x14ac:dyDescent="0.3">
      <c r="A59" s="147" t="s">
        <v>4</v>
      </c>
      <c r="B59" s="147">
        <f t="shared" si="29"/>
        <v>2</v>
      </c>
      <c r="C59" s="159">
        <f ca="1">MAX(0,IFERROR(VLOOKUP(MID(CELL("filename",$A$1),FIND("]",CELL("filename",$A$1))+1,255)&amp;$A59,eurostat_source[],4+C$1-1990,FALSE),0))</f>
        <v>0.63642539212949578</v>
      </c>
      <c r="D59" s="159">
        <f ca="1">MAX(0,IFERROR(VLOOKUP(MID(CELL("filename",$A$1),FIND("]",CELL("filename",$A$1))+1,255)&amp;$A59,eurostat_source[],4+D$1-1990,FALSE),0))</f>
        <v>0.63029014707734499</v>
      </c>
      <c r="E59" s="159">
        <f ca="1">MAX(0,IFERROR(VLOOKUP(MID(CELL("filename",$A$1),FIND("]",CELL("filename",$A$1))+1,255)&amp;$A59,eurostat_source[],4+E$1-1990,FALSE),0))</f>
        <v>0.62695081149230047</v>
      </c>
      <c r="F59" s="159">
        <f ca="1">MAX(0,IFERROR(VLOOKUP(MID(CELL("filename",$A$1),FIND("]",CELL("filename",$A$1))+1,255)&amp;$A59,eurostat_source[],4+F$1-1990,FALSE),0))</f>
        <v>0.62329356560414706</v>
      </c>
      <c r="G59" s="148">
        <f ca="1">INDEX(OFFSET(_summary!$S$25,0,MATCH(MID(CELL("filename",$A$1),FIND("]",CELL("filename",$A$1))+1,255),_summary!$T$24:$AG$24,0),140,1),MATCH($A59,_summary!$T$25:$T$53,0))</f>
        <v>0.62007803232793202</v>
      </c>
      <c r="H59" s="149">
        <f t="shared" ref="H59:L59" ca="1" si="58">G59-5*(G59-$M59)/($M$1-G$1)</f>
        <v>0.568404862967271</v>
      </c>
      <c r="I59" s="149">
        <f t="shared" ca="1" si="58"/>
        <v>0.51673169360660998</v>
      </c>
      <c r="J59" s="149">
        <f t="shared" ca="1" si="58"/>
        <v>0.46505852424594896</v>
      </c>
      <c r="K59" s="149">
        <f t="shared" ca="1" si="58"/>
        <v>0.41338535488528799</v>
      </c>
      <c r="L59" s="149">
        <f t="shared" ca="1" si="58"/>
        <v>0.36171218552462697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0.31003901616396601</v>
      </c>
    </row>
    <row r="60" spans="1:13" x14ac:dyDescent="0.3">
      <c r="A60" s="147" t="s">
        <v>12</v>
      </c>
      <c r="B60" s="147">
        <f t="shared" si="29"/>
        <v>3</v>
      </c>
      <c r="C60" s="159">
        <f ca="1">MAX(0,IFERROR(VLOOKUP(MID(CELL("filename",$A$1),FIND("]",CELL("filename",$A$1))+1,255)&amp;$A60,eurostat_source[],4+C$1-1990,FALSE),0))</f>
        <v>0.25713612062369423</v>
      </c>
      <c r="D60" s="159">
        <f ca="1">MAX(0,IFERROR(VLOOKUP(MID(CELL("filename",$A$1),FIND("]",CELL("filename",$A$1))+1,255)&amp;$A60,eurostat_source[],4+D$1-1990,FALSE),0))</f>
        <v>0.25592928356890005</v>
      </c>
      <c r="E60" s="159">
        <f ca="1">MAX(0,IFERROR(VLOOKUP(MID(CELL("filename",$A$1),FIND("]",CELL("filename",$A$1))+1,255)&amp;$A60,eurostat_source[],4+E$1-1990,FALSE),0))</f>
        <v>0.25529682994196384</v>
      </c>
      <c r="F60" s="159">
        <f ca="1">MAX(0,IFERROR(VLOOKUP(MID(CELL("filename",$A$1),FIND("]",CELL("filename",$A$1))+1,255)&amp;$A60,eurostat_source[],4+F$1-1990,FALSE),0))</f>
        <v>0.25425085396121117</v>
      </c>
      <c r="G60" s="148">
        <f ca="1">INDEX(OFFSET(_summary!$S$25,0,MATCH(MID(CELL("filename",$A$1),FIND("]",CELL("filename",$A$1))+1,255),_summary!$T$24:$AG$24,0),140,1),MATCH($A60,_summary!$T$25:$T$53,0))</f>
        <v>0.25324116119866236</v>
      </c>
      <c r="H60" s="149">
        <f t="shared" ref="H60:L60" ca="1" si="59">G60-5*(G60-$M60)/($M$1-G$1)</f>
        <v>0.22580670206880726</v>
      </c>
      <c r="I60" s="149">
        <f t="shared" ca="1" si="59"/>
        <v>0.19837224293895217</v>
      </c>
      <c r="J60" s="149">
        <f t="shared" ca="1" si="59"/>
        <v>0.17093778380909708</v>
      </c>
      <c r="K60" s="149">
        <f t="shared" ca="1" si="59"/>
        <v>0.14350332467924198</v>
      </c>
      <c r="L60" s="149">
        <f t="shared" ca="1" si="59"/>
        <v>0.1160688655493869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8.8634406419531825E-2</v>
      </c>
    </row>
    <row r="61" spans="1:13" x14ac:dyDescent="0.3">
      <c r="A61" s="147" t="s">
        <v>1</v>
      </c>
      <c r="B61" s="147">
        <f t="shared" si="29"/>
        <v>3</v>
      </c>
      <c r="C61" s="159">
        <f ca="1">MAX(0,IFERROR(VLOOKUP(MID(CELL("filename",$A$1),FIND("]",CELL("filename",$A$1))+1,255)&amp;$A61,eurostat_source[],4+C$1-1990,FALSE),0))</f>
        <v>0.42514656230094677</v>
      </c>
      <c r="D61" s="159">
        <f ca="1">MAX(0,IFERROR(VLOOKUP(MID(CELL("filename",$A$1),FIND("]",CELL("filename",$A$1))+1,255)&amp;$A61,eurostat_source[],4+D$1-1990,FALSE),0))</f>
        <v>0.42479970388354371</v>
      </c>
      <c r="E61" s="159">
        <f ca="1">MAX(0,IFERROR(VLOOKUP(MID(CELL("filename",$A$1),FIND("]",CELL("filename",$A$1))+1,255)&amp;$A61,eurostat_source[],4+E$1-1990,FALSE),0))</f>
        <v>0.42643595501859821</v>
      </c>
      <c r="F61" s="159">
        <f ca="1">MAX(0,IFERROR(VLOOKUP(MID(CELL("filename",$A$1),FIND("]",CELL("filename",$A$1))+1,255)&amp;$A61,eurostat_source[],4+F$1-1990,FALSE),0))</f>
        <v>0.43100285839744318</v>
      </c>
      <c r="G61" s="148">
        <f ca="1">INDEX(OFFSET(_summary!$S$25,0,MATCH(MID(CELL("filename",$A$1),FIND("]",CELL("filename",$A$1))+1,255),_summary!$T$24:$AG$24,0),140,1),MATCH($A61,_summary!$T$25:$T$53,0))</f>
        <v>0.43385070178016694</v>
      </c>
      <c r="H61" s="149">
        <f t="shared" ref="H61:L61" ca="1" si="60">G61-5*(G61-$M61)/($M$1-G$1)</f>
        <v>0.38685020908731549</v>
      </c>
      <c r="I61" s="149">
        <f t="shared" ca="1" si="60"/>
        <v>0.33984971639446404</v>
      </c>
      <c r="J61" s="149">
        <f t="shared" ca="1" si="60"/>
        <v>0.29284922370161265</v>
      </c>
      <c r="K61" s="149">
        <f t="shared" ca="1" si="60"/>
        <v>0.24584873100876123</v>
      </c>
      <c r="L61" s="149">
        <f t="shared" ca="1" si="60"/>
        <v>0.19884823831590981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0.15184774562305842</v>
      </c>
    </row>
    <row r="62" spans="1:13" x14ac:dyDescent="0.3">
      <c r="A62" s="147" t="s">
        <v>19</v>
      </c>
      <c r="B62" s="147">
        <f t="shared" si="29"/>
        <v>3</v>
      </c>
      <c r="C62" s="159">
        <f ca="1">MAX(0,IFERROR(VLOOKUP(MID(CELL("filename",$A$1),FIND("]",CELL("filename",$A$1))+1,255)&amp;$A62,eurostat_source[],4+C$1-1990,FALSE),0))</f>
        <v>4.4807379526276336E-2</v>
      </c>
      <c r="D62" s="159">
        <f ca="1">MAX(0,IFERROR(VLOOKUP(MID(CELL("filename",$A$1),FIND("]",CELL("filename",$A$1))+1,255)&amp;$A62,eurostat_source[],4+D$1-1990,FALSE),0))</f>
        <v>4.6602551080737728E-2</v>
      </c>
      <c r="E62" s="159">
        <f ca="1">MAX(0,IFERROR(VLOOKUP(MID(CELL("filename",$A$1),FIND("]",CELL("filename",$A$1))+1,255)&amp;$A62,eurostat_source[],4+E$1-1990,FALSE),0))</f>
        <v>4.7883122993668946E-2</v>
      </c>
      <c r="F62" s="159">
        <f ca="1">MAX(0,IFERROR(VLOOKUP(MID(CELL("filename",$A$1),FIND("]",CELL("filename",$A$1))+1,255)&amp;$A62,eurostat_source[],4+F$1-1990,FALSE),0))</f>
        <v>4.9216019924661389E-2</v>
      </c>
      <c r="G62" s="148">
        <f ca="1">INDEX(OFFSET(_summary!$S$25,0,MATCH(MID(CELL("filename",$A$1),FIND("]",CELL("filename",$A$1))+1,255),_summary!$T$24:$AG$24,0),140,1),MATCH($A62,_summary!$T$25:$T$53,0))</f>
        <v>4.9861171771205914E-2</v>
      </c>
      <c r="H62" s="149">
        <f t="shared" ref="H62:L62" ca="1" si="61">G62-5*(G62-$M62)/($M$1-G$1)</f>
        <v>4.4459544829325272E-2</v>
      </c>
      <c r="I62" s="149">
        <f t="shared" ca="1" si="61"/>
        <v>3.9057917887444629E-2</v>
      </c>
      <c r="J62" s="149">
        <f t="shared" ca="1" si="61"/>
        <v>3.3656290945563987E-2</v>
      </c>
      <c r="K62" s="149">
        <f t="shared" ca="1" si="61"/>
        <v>2.8254664003683348E-2</v>
      </c>
      <c r="L62" s="149">
        <f t="shared" ca="1" si="61"/>
        <v>2.2853037061802708E-2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1.7451410119922069E-2</v>
      </c>
    </row>
    <row r="63" spans="1:13" x14ac:dyDescent="0.3">
      <c r="A63" s="147" t="s">
        <v>22</v>
      </c>
      <c r="B63" s="147">
        <f t="shared" ref="B63:B94" si="62">B34+1</f>
        <v>3</v>
      </c>
      <c r="C63" s="159">
        <f ca="1">MAX(0,IFERROR(VLOOKUP(MID(CELL("filename",$A$1),FIND("]",CELL("filename",$A$1))+1,255)&amp;$A63,eurostat_source[],4+C$1-1990,FALSE),0))</f>
        <v>0.22901593550509344</v>
      </c>
      <c r="D63" s="159">
        <f ca="1">MAX(0,IFERROR(VLOOKUP(MID(CELL("filename",$A$1),FIND("]",CELL("filename",$A$1))+1,255)&amp;$A63,eurostat_source[],4+D$1-1990,FALSE),0))</f>
        <v>0.23506466208666602</v>
      </c>
      <c r="E63" s="159">
        <f ca="1">MAX(0,IFERROR(VLOOKUP(MID(CELL("filename",$A$1),FIND("]",CELL("filename",$A$1))+1,255)&amp;$A63,eurostat_source[],4+E$1-1990,FALSE),0))</f>
        <v>0.23395181717148456</v>
      </c>
      <c r="F63" s="159">
        <f ca="1">MAX(0,IFERROR(VLOOKUP(MID(CELL("filename",$A$1),FIND("]",CELL("filename",$A$1))+1,255)&amp;$A63,eurostat_source[],4+F$1-1990,FALSE),0))</f>
        <v>0.23121326982132503</v>
      </c>
      <c r="G63" s="148">
        <f ca="1">INDEX(OFFSET(_summary!$S$25,0,MATCH(MID(CELL("filename",$A$1),FIND("]",CELL("filename",$A$1))+1,255),_summary!$T$24:$AG$24,0),140,1),MATCH($A63,_summary!$T$25:$T$53,0))</f>
        <v>0.22775358998214773</v>
      </c>
      <c r="H63" s="149">
        <f t="shared" ref="H63:L63" ca="1" si="63">G63-5*(G63-$M63)/($M$1-G$1)</f>
        <v>0.20308028440074838</v>
      </c>
      <c r="I63" s="149">
        <f t="shared" ca="1" si="63"/>
        <v>0.17840697881934905</v>
      </c>
      <c r="J63" s="149">
        <f t="shared" ca="1" si="63"/>
        <v>0.15373367323794973</v>
      </c>
      <c r="K63" s="149">
        <f t="shared" ca="1" si="63"/>
        <v>0.12906036765655038</v>
      </c>
      <c r="L63" s="149">
        <f t="shared" ca="1" si="63"/>
        <v>0.10438706207515104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7.9713756493751703E-2</v>
      </c>
    </row>
    <row r="64" spans="1:13" x14ac:dyDescent="0.3">
      <c r="A64" s="147" t="s">
        <v>28</v>
      </c>
      <c r="B64" s="147">
        <f t="shared" si="62"/>
        <v>3</v>
      </c>
      <c r="C64" s="159">
        <f ca="1">MAX(0,IFERROR(VLOOKUP(MID(CELL("filename",$A$1),FIND("]",CELL("filename",$A$1))+1,255)&amp;$A64,eurostat_source[],4+C$1-1990,FALSE),0))</f>
        <v>0.12119363826115741</v>
      </c>
      <c r="D64" s="159">
        <f ca="1">MAX(0,IFERROR(VLOOKUP(MID(CELL("filename",$A$1),FIND("]",CELL("filename",$A$1))+1,255)&amp;$A64,eurostat_source[],4+D$1-1990,FALSE),0))</f>
        <v>0.11387969053947701</v>
      </c>
      <c r="E64" s="159">
        <f ca="1">MAX(0,IFERROR(VLOOKUP(MID(CELL("filename",$A$1),FIND("]",CELL("filename",$A$1))+1,255)&amp;$A64,eurostat_source[],4+E$1-1990,FALSE),0))</f>
        <v>0.1132930274060986</v>
      </c>
      <c r="F64" s="159">
        <f ca="1">MAX(0,IFERROR(VLOOKUP(MID(CELL("filename",$A$1),FIND("]",CELL("filename",$A$1))+1,255)&amp;$A64,eurostat_source[],4+F$1-1990,FALSE),0))</f>
        <v>0.1130912697430568</v>
      </c>
      <c r="G64" s="148">
        <f ca="1">INDEX(OFFSET(_summary!$S$25,0,MATCH(MID(CELL("filename",$A$1),FIND("]",CELL("filename",$A$1))+1,255),_summary!$T$24:$AG$24,0),140,1),MATCH($A64,_summary!$T$25:$T$53,0))</f>
        <v>0.11285630202802639</v>
      </c>
      <c r="H64" s="149">
        <f t="shared" ref="H64:L64" ca="1" si="64">G64-5*(G64-$M64)/($M$1-G$1)</f>
        <v>0.10063020264165687</v>
      </c>
      <c r="I64" s="149">
        <f t="shared" ca="1" si="64"/>
        <v>8.8404103255287345E-2</v>
      </c>
      <c r="J64" s="149">
        <f t="shared" ca="1" si="64"/>
        <v>7.6178003868917821E-2</v>
      </c>
      <c r="K64" s="149">
        <f t="shared" ca="1" si="64"/>
        <v>6.3951904482548297E-2</v>
      </c>
      <c r="L64" s="149">
        <f t="shared" ca="1" si="64"/>
        <v>5.1725805096178766E-2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3.9499705709809235E-2</v>
      </c>
    </row>
    <row r="65" spans="1:13" x14ac:dyDescent="0.3">
      <c r="A65" s="147" t="s">
        <v>13</v>
      </c>
      <c r="B65" s="147">
        <f t="shared" si="62"/>
        <v>3</v>
      </c>
      <c r="C65" s="159">
        <f ca="1">MAX(0,IFERROR(VLOOKUP(MID(CELL("filename",$A$1),FIND("]",CELL("filename",$A$1))+1,255)&amp;$A65,eurostat_source[],4+C$1-1990,FALSE),0))</f>
        <v>0.33868906890675782</v>
      </c>
      <c r="D65" s="159">
        <f ca="1">MAX(0,IFERROR(VLOOKUP(MID(CELL("filename",$A$1),FIND("]",CELL("filename",$A$1))+1,255)&amp;$A65,eurostat_source[],4+D$1-1990,FALSE),0))</f>
        <v>0.33481540802225201</v>
      </c>
      <c r="E65" s="159">
        <f ca="1">MAX(0,IFERROR(VLOOKUP(MID(CELL("filename",$A$1),FIND("]",CELL("filename",$A$1))+1,255)&amp;$A65,eurostat_source[],4+E$1-1990,FALSE),0))</f>
        <v>0.32924871995687099</v>
      </c>
      <c r="F65" s="159">
        <f ca="1">MAX(0,IFERROR(VLOOKUP(MID(CELL("filename",$A$1),FIND("]",CELL("filename",$A$1))+1,255)&amp;$A65,eurostat_source[],4+F$1-1990,FALSE),0))</f>
        <v>0.32370541234926253</v>
      </c>
      <c r="G65" s="148">
        <f ca="1">INDEX(OFFSET(_summary!$S$25,0,MATCH(MID(CELL("filename",$A$1),FIND("]",CELL("filename",$A$1))+1,255),_summary!$T$24:$AG$24,0),140,1),MATCH($A65,_summary!$T$25:$T$53,0))</f>
        <v>0.31881825648470774</v>
      </c>
      <c r="H65" s="149">
        <f t="shared" ref="H65:L65" ca="1" si="65">G65-5*(G65-$M65)/($M$1-G$1)</f>
        <v>0.28427961203219776</v>
      </c>
      <c r="I65" s="149">
        <f t="shared" ca="1" si="65"/>
        <v>0.24974096757968775</v>
      </c>
      <c r="J65" s="149">
        <f t="shared" ca="1" si="65"/>
        <v>0.21520232312717774</v>
      </c>
      <c r="K65" s="149">
        <f t="shared" ca="1" si="65"/>
        <v>0.18066367867466773</v>
      </c>
      <c r="L65" s="149">
        <f t="shared" ca="1" si="65"/>
        <v>0.14612503422215772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0.1115863897696477</v>
      </c>
    </row>
    <row r="66" spans="1:13" x14ac:dyDescent="0.3">
      <c r="A66" s="147" t="s">
        <v>17</v>
      </c>
      <c r="B66" s="147">
        <f t="shared" si="62"/>
        <v>3</v>
      </c>
      <c r="C66" s="159">
        <f ca="1">MAX(0,IFERROR(VLOOKUP(MID(CELL("filename",$A$1),FIND("]",CELL("filename",$A$1))+1,255)&amp;$A66,eurostat_source[],4+C$1-1990,FALSE),0))</f>
        <v>0.22172510106128798</v>
      </c>
      <c r="D66" s="159">
        <f ca="1">MAX(0,IFERROR(VLOOKUP(MID(CELL("filename",$A$1),FIND("]",CELL("filename",$A$1))+1,255)&amp;$A66,eurostat_source[],4+D$1-1990,FALSE),0))</f>
        <v>0.21404933083545241</v>
      </c>
      <c r="E66" s="159">
        <f ca="1">MAX(0,IFERROR(VLOOKUP(MID(CELL("filename",$A$1),FIND("]",CELL("filename",$A$1))+1,255)&amp;$A66,eurostat_source[],4+E$1-1990,FALSE),0))</f>
        <v>0.21364411471546474</v>
      </c>
      <c r="F66" s="159">
        <f ca="1">MAX(0,IFERROR(VLOOKUP(MID(CELL("filename",$A$1),FIND("]",CELL("filename",$A$1))+1,255)&amp;$A66,eurostat_source[],4+F$1-1990,FALSE),0))</f>
        <v>0.21289742578643714</v>
      </c>
      <c r="G66" s="148">
        <f ca="1">INDEX(OFFSET(_summary!$S$25,0,MATCH(MID(CELL("filename",$A$1),FIND("]",CELL("filename",$A$1))+1,255),_summary!$T$24:$AG$24,0),140,1),MATCH($A66,_summary!$T$25:$T$53,0))</f>
        <v>0.21172636780849208</v>
      </c>
      <c r="H66" s="149">
        <f t="shared" ref="H66:L66" ca="1" si="66">G66-5*(G66-$M66)/($M$1-G$1)</f>
        <v>0.18878934462923877</v>
      </c>
      <c r="I66" s="149">
        <f t="shared" ca="1" si="66"/>
        <v>0.16585232144998546</v>
      </c>
      <c r="J66" s="149">
        <f t="shared" ca="1" si="66"/>
        <v>0.14291529827073216</v>
      </c>
      <c r="K66" s="149">
        <f t="shared" ca="1" si="66"/>
        <v>0.11997827509147885</v>
      </c>
      <c r="L66" s="149">
        <f t="shared" ca="1" si="66"/>
        <v>9.704125191222554E-2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7.4104228732972219E-2</v>
      </c>
    </row>
    <row r="67" spans="1:13" x14ac:dyDescent="0.3">
      <c r="A67" s="147" t="s">
        <v>25</v>
      </c>
      <c r="B67" s="147">
        <f t="shared" si="62"/>
        <v>3</v>
      </c>
      <c r="C67" s="159">
        <f ca="1">MAX(0,IFERROR(VLOOKUP(MID(CELL("filename",$A$1),FIND("]",CELL("filename",$A$1))+1,255)&amp;$A67,eurostat_source[],4+C$1-1990,FALSE),0))</f>
        <v>0.10582382575555542</v>
      </c>
      <c r="D67" s="159">
        <f ca="1">MAX(0,IFERROR(VLOOKUP(MID(CELL("filename",$A$1),FIND("]",CELL("filename",$A$1))+1,255)&amp;$A67,eurostat_source[],4+D$1-1990,FALSE),0))</f>
        <v>0.10090909964539346</v>
      </c>
      <c r="E67" s="159">
        <f ca="1">MAX(0,IFERROR(VLOOKUP(MID(CELL("filename",$A$1),FIND("]",CELL("filename",$A$1))+1,255)&amp;$A67,eurostat_source[],4+E$1-1990,FALSE),0))</f>
        <v>0.10246977332639257</v>
      </c>
      <c r="F67" s="159">
        <f ca="1">MAX(0,IFERROR(VLOOKUP(MID(CELL("filename",$A$1),FIND("]",CELL("filename",$A$1))+1,255)&amp;$A67,eurostat_source[],4+F$1-1990,FALSE),0))</f>
        <v>0.10421765715784391</v>
      </c>
      <c r="G67" s="148">
        <f ca="1">INDEX(OFFSET(_summary!$S$25,0,MATCH(MID(CELL("filename",$A$1),FIND("]",CELL("filename",$A$1))+1,255),_summary!$T$24:$AG$24,0),140,1),MATCH($A67,_summary!$T$25:$T$53,0))</f>
        <v>0.10620634360962659</v>
      </c>
      <c r="H67" s="149">
        <f t="shared" ref="H67:L67" ca="1" si="67">G67-5*(G67-$M67)/($M$1-G$1)</f>
        <v>9.4700656385250381E-2</v>
      </c>
      <c r="I67" s="149">
        <f t="shared" ca="1" si="67"/>
        <v>8.3194969160874169E-2</v>
      </c>
      <c r="J67" s="149">
        <f t="shared" ca="1" si="67"/>
        <v>7.1689281936497956E-2</v>
      </c>
      <c r="K67" s="149">
        <f t="shared" ca="1" si="67"/>
        <v>6.0183594712121737E-2</v>
      </c>
      <c r="L67" s="149">
        <f t="shared" ca="1" si="67"/>
        <v>4.8677907487745517E-2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3.7172220263369304E-2</v>
      </c>
    </row>
    <row r="68" spans="1:13" x14ac:dyDescent="0.3">
      <c r="A68" s="147" t="s">
        <v>11</v>
      </c>
      <c r="B68" s="147">
        <f t="shared" si="62"/>
        <v>3</v>
      </c>
      <c r="C68" s="159">
        <f ca="1">MAX(0,IFERROR(VLOOKUP(MID(CELL("filename",$A$1),FIND("]",CELL("filename",$A$1))+1,255)&amp;$A68,eurostat_source[],4+C$1-1990,FALSE),0))</f>
        <v>8.5383598715404584E-3</v>
      </c>
      <c r="D68" s="159">
        <f ca="1">MAX(0,IFERROR(VLOOKUP(MID(CELL("filename",$A$1),FIND("]",CELL("filename",$A$1))+1,255)&amp;$A68,eurostat_source[],4+D$1-1990,FALSE),0))</f>
        <v>7.4707670406762884E-3</v>
      </c>
      <c r="E68" s="159">
        <f ca="1">MAX(0,IFERROR(VLOOKUP(MID(CELL("filename",$A$1),FIND("]",CELL("filename",$A$1))+1,255)&amp;$A68,eurostat_source[],4+E$1-1990,FALSE),0))</f>
        <v>7.026150989224684E-3</v>
      </c>
      <c r="F68" s="159">
        <f ca="1">MAX(0,IFERROR(VLOOKUP(MID(CELL("filename",$A$1),FIND("]",CELL("filename",$A$1))+1,255)&amp;$A68,eurostat_source[],4+F$1-1990,FALSE),0))</f>
        <v>6.4639544673010772E-3</v>
      </c>
      <c r="G68" s="148">
        <f ca="1">INDEX(OFFSET(_summary!$S$25,0,MATCH(MID(CELL("filename",$A$1),FIND("]",CELL("filename",$A$1))+1,255),_summary!$T$24:$AG$24,0),140,1),MATCH($A68,_summary!$T$25:$T$53,0))</f>
        <v>5.8025460548781112E-3</v>
      </c>
      <c r="H68" s="149">
        <f t="shared" ref="H68:L68" ca="1" si="68">G68-5*(G68-$M68)/($M$1-G$1)</f>
        <v>5.1739368989329824E-3</v>
      </c>
      <c r="I68" s="149">
        <f t="shared" ca="1" si="68"/>
        <v>4.5453277429878536E-3</v>
      </c>
      <c r="J68" s="149">
        <f t="shared" ca="1" si="68"/>
        <v>3.9167185870427248E-3</v>
      </c>
      <c r="K68" s="149">
        <f t="shared" ca="1" si="68"/>
        <v>3.288109431097596E-3</v>
      </c>
      <c r="L68" s="149">
        <f t="shared" ca="1" si="68"/>
        <v>2.6595002751524672E-3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2.0308911192073388E-3</v>
      </c>
    </row>
    <row r="69" spans="1:13" x14ac:dyDescent="0.3">
      <c r="A69" s="147" t="s">
        <v>3</v>
      </c>
      <c r="B69" s="147">
        <f t="shared" si="62"/>
        <v>3</v>
      </c>
      <c r="C69" s="159">
        <f ca="1">MAX(0,IFERROR(VLOOKUP(MID(CELL("filename",$A$1),FIND("]",CELL("filename",$A$1))+1,255)&amp;$A69,eurostat_source[],4+C$1-1990,FALSE),0))</f>
        <v>0.31487840002847833</v>
      </c>
      <c r="D69" s="159">
        <f ca="1">MAX(0,IFERROR(VLOOKUP(MID(CELL("filename",$A$1),FIND("]",CELL("filename",$A$1))+1,255)&amp;$A69,eurostat_source[],4+D$1-1990,FALSE),0))</f>
        <v>0.31182942013086279</v>
      </c>
      <c r="E69" s="159">
        <f ca="1">MAX(0,IFERROR(VLOOKUP(MID(CELL("filename",$A$1),FIND("]",CELL("filename",$A$1))+1,255)&amp;$A69,eurostat_source[],4+E$1-1990,FALSE),0))</f>
        <v>0.30653800655603286</v>
      </c>
      <c r="F69" s="159">
        <f ca="1">MAX(0,IFERROR(VLOOKUP(MID(CELL("filename",$A$1),FIND("]",CELL("filename",$A$1))+1,255)&amp;$A69,eurostat_source[],4+F$1-1990,FALSE),0))</f>
        <v>0.30146726830792414</v>
      </c>
      <c r="G69" s="148">
        <f ca="1">INDEX(OFFSET(_summary!$S$25,0,MATCH(MID(CELL("filename",$A$1),FIND("]",CELL("filename",$A$1))+1,255),_summary!$T$24:$AG$24,0),140,1),MATCH($A69,_summary!$T$25:$T$53,0))</f>
        <v>0.29548418132951193</v>
      </c>
      <c r="H69" s="149">
        <f t="shared" ref="H69:L69" ca="1" si="69">G69-5*(G69-$M69)/($M$1-G$1)</f>
        <v>0.26347339501881478</v>
      </c>
      <c r="I69" s="149">
        <f t="shared" ca="1" si="69"/>
        <v>0.23146260870811766</v>
      </c>
      <c r="J69" s="149">
        <f t="shared" ca="1" si="69"/>
        <v>0.19945182239742054</v>
      </c>
      <c r="K69" s="149">
        <f t="shared" ca="1" si="69"/>
        <v>0.16744103608672342</v>
      </c>
      <c r="L69" s="149">
        <f t="shared" ca="1" si="69"/>
        <v>0.1354302497760263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0.10341946346532917</v>
      </c>
    </row>
    <row r="70" spans="1:13" x14ac:dyDescent="0.3">
      <c r="A70" s="147" t="s">
        <v>2</v>
      </c>
      <c r="B70" s="147">
        <f t="shared" si="62"/>
        <v>3</v>
      </c>
      <c r="C70" s="159">
        <f ca="1">MAX(0,IFERROR(VLOOKUP(MID(CELL("filename",$A$1),FIND("]",CELL("filename",$A$1))+1,255)&amp;$A70,eurostat_source[],4+C$1-1990,FALSE),0))</f>
        <v>0.44259129328438235</v>
      </c>
      <c r="D70" s="159">
        <f ca="1">MAX(0,IFERROR(VLOOKUP(MID(CELL("filename",$A$1),FIND("]",CELL("filename",$A$1))+1,255)&amp;$A70,eurostat_source[],4+D$1-1990,FALSE),0))</f>
        <v>0.42524121537665732</v>
      </c>
      <c r="E70" s="159">
        <f ca="1">MAX(0,IFERROR(VLOOKUP(MID(CELL("filename",$A$1),FIND("]",CELL("filename",$A$1))+1,255)&amp;$A70,eurostat_source[],4+E$1-1990,FALSE),0))</f>
        <v>0.424549684037208</v>
      </c>
      <c r="F70" s="159">
        <f ca="1">MAX(0,IFERROR(VLOOKUP(MID(CELL("filename",$A$1),FIND("]",CELL("filename",$A$1))+1,255)&amp;$A70,eurostat_source[],4+F$1-1990,FALSE),0))</f>
        <v>0.42621593145902631</v>
      </c>
      <c r="G70" s="148">
        <f ca="1">INDEX(OFFSET(_summary!$S$25,0,MATCH(MID(CELL("filename",$A$1),FIND("]",CELL("filename",$A$1))+1,255),_summary!$T$24:$AG$24,0),140,1),MATCH($A70,_summary!$T$25:$T$53,0))</f>
        <v>0.42725601148112591</v>
      </c>
      <c r="H70" s="149">
        <f t="shared" ref="H70:L70" ca="1" si="70">G70-5*(G70-$M70)/($M$1-G$1)</f>
        <v>0.3809699435706706</v>
      </c>
      <c r="I70" s="149">
        <f t="shared" ca="1" si="70"/>
        <v>0.33468387566021529</v>
      </c>
      <c r="J70" s="149">
        <f t="shared" ca="1" si="70"/>
        <v>0.28839780774975998</v>
      </c>
      <c r="K70" s="149">
        <f t="shared" ca="1" si="70"/>
        <v>0.24211173983930467</v>
      </c>
      <c r="L70" s="149">
        <f t="shared" ca="1" si="70"/>
        <v>0.19582567192884937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0.14953960401839406</v>
      </c>
    </row>
    <row r="71" spans="1:13" x14ac:dyDescent="0.3">
      <c r="A71" s="147" t="s">
        <v>16</v>
      </c>
      <c r="B71" s="147">
        <f t="shared" si="62"/>
        <v>3</v>
      </c>
      <c r="C71" s="159">
        <f ca="1">MAX(0,IFERROR(VLOOKUP(MID(CELL("filename",$A$1),FIND("]",CELL("filename",$A$1))+1,255)&amp;$A71,eurostat_source[],4+C$1-1990,FALSE),0))</f>
        <v>9.583754696368392E-2</v>
      </c>
      <c r="D71" s="159">
        <f ca="1">MAX(0,IFERROR(VLOOKUP(MID(CELL("filename",$A$1),FIND("]",CELL("filename",$A$1))+1,255)&amp;$A71,eurostat_source[],4+D$1-1990,FALSE),0))</f>
        <v>0.10129080117333894</v>
      </c>
      <c r="E71" s="159">
        <f ca="1">MAX(0,IFERROR(VLOOKUP(MID(CELL("filename",$A$1),FIND("]",CELL("filename",$A$1))+1,255)&amp;$A71,eurostat_source[],4+E$1-1990,FALSE),0))</f>
        <v>0.10719304112361702</v>
      </c>
      <c r="F71" s="159">
        <f ca="1">MAX(0,IFERROR(VLOOKUP(MID(CELL("filename",$A$1),FIND("]",CELL("filename",$A$1))+1,255)&amp;$A71,eurostat_source[],4+F$1-1990,FALSE),0))</f>
        <v>0.11295266214848822</v>
      </c>
      <c r="G71" s="148">
        <f ca="1">INDEX(OFFSET(_summary!$S$25,0,MATCH(MID(CELL("filename",$A$1),FIND("]",CELL("filename",$A$1))+1,255),_summary!$T$24:$AG$24,0),140,1),MATCH($A71,_summary!$T$25:$T$53,0))</f>
        <v>0.11805177272291023</v>
      </c>
      <c r="H71" s="149">
        <f t="shared" ref="H71:L71" ca="1" si="71">G71-5*(G71-$M71)/($M$1-G$1)</f>
        <v>0.10526283067792828</v>
      </c>
      <c r="I71" s="149">
        <f t="shared" ca="1" si="71"/>
        <v>9.2473888632946338E-2</v>
      </c>
      <c r="J71" s="149">
        <f t="shared" ca="1" si="71"/>
        <v>7.9684946587964406E-2</v>
      </c>
      <c r="K71" s="149">
        <f t="shared" ca="1" si="71"/>
        <v>6.689600454298246E-2</v>
      </c>
      <c r="L71" s="149">
        <f t="shared" ca="1" si="71"/>
        <v>5.410706249800052E-2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4.1318120453018581E-2</v>
      </c>
    </row>
    <row r="72" spans="1:13" x14ac:dyDescent="0.3">
      <c r="A72" s="147" t="s">
        <v>15</v>
      </c>
      <c r="B72" s="147">
        <f t="shared" si="62"/>
        <v>3</v>
      </c>
      <c r="C72" s="159">
        <f ca="1">MAX(0,IFERROR(VLOOKUP(MID(CELL("filename",$A$1),FIND("]",CELL("filename",$A$1))+1,255)&amp;$A72,eurostat_source[],4+C$1-1990,FALSE),0))</f>
        <v>0.50710062774855102</v>
      </c>
      <c r="D72" s="159">
        <f ca="1">MAX(0,IFERROR(VLOOKUP(MID(CELL("filename",$A$1),FIND("]",CELL("filename",$A$1))+1,255)&amp;$A72,eurostat_source[],4+D$1-1990,FALSE),0))</f>
        <v>0.52529617479291335</v>
      </c>
      <c r="E72" s="159">
        <f ca="1">MAX(0,IFERROR(VLOOKUP(MID(CELL("filename",$A$1),FIND("]",CELL("filename",$A$1))+1,255)&amp;$A72,eurostat_source[],4+E$1-1990,FALSE),0))</f>
        <v>0.51793148067860817</v>
      </c>
      <c r="F72" s="159">
        <f ca="1">MAX(0,IFERROR(VLOOKUP(MID(CELL("filename",$A$1),FIND("]",CELL("filename",$A$1))+1,255)&amp;$A72,eurostat_source[],4+F$1-1990,FALSE),0))</f>
        <v>0.50749556273247209</v>
      </c>
      <c r="G72" s="148">
        <f ca="1">INDEX(OFFSET(_summary!$S$25,0,MATCH(MID(CELL("filename",$A$1),FIND("]",CELL("filename",$A$1))+1,255),_summary!$T$24:$AG$24,0),140,1),MATCH($A72,_summary!$T$25:$T$53,0))</f>
        <v>0.50127682217967484</v>
      </c>
      <c r="H72" s="149">
        <f t="shared" ref="H72:L72" ca="1" si="72">G72-5*(G72-$M72)/($M$1-G$1)</f>
        <v>0.44697183311021005</v>
      </c>
      <c r="I72" s="149">
        <f t="shared" ca="1" si="72"/>
        <v>0.39266684404074526</v>
      </c>
      <c r="J72" s="149">
        <f t="shared" ca="1" si="72"/>
        <v>0.33836185497128046</v>
      </c>
      <c r="K72" s="149">
        <f t="shared" ca="1" si="72"/>
        <v>0.28405686590181572</v>
      </c>
      <c r="L72" s="149">
        <f t="shared" ca="1" si="72"/>
        <v>0.22975187683235096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0.17544688776288619</v>
      </c>
    </row>
    <row r="73" spans="1:13" x14ac:dyDescent="0.3">
      <c r="A73" s="147" t="s">
        <v>18</v>
      </c>
      <c r="B73" s="147">
        <f t="shared" si="62"/>
        <v>3</v>
      </c>
      <c r="C73" s="159">
        <f ca="1">MAX(0,IFERROR(VLOOKUP(MID(CELL("filename",$A$1),FIND("]",CELL("filename",$A$1))+1,255)&amp;$A73,eurostat_source[],4+C$1-1990,FALSE),0))</f>
        <v>0.22603464032459186</v>
      </c>
      <c r="D73" s="159">
        <f ca="1">MAX(0,IFERROR(VLOOKUP(MID(CELL("filename",$A$1),FIND("]",CELL("filename",$A$1))+1,255)&amp;$A73,eurostat_source[],4+D$1-1990,FALSE),0))</f>
        <v>0.23065897079697387</v>
      </c>
      <c r="E73" s="159">
        <f ca="1">MAX(0,IFERROR(VLOOKUP(MID(CELL("filename",$A$1),FIND("]",CELL("filename",$A$1))+1,255)&amp;$A73,eurostat_source[],4+E$1-1990,FALSE),0))</f>
        <v>0.23131175002565815</v>
      </c>
      <c r="F73" s="159">
        <f ca="1">MAX(0,IFERROR(VLOOKUP(MID(CELL("filename",$A$1),FIND("]",CELL("filename",$A$1))+1,255)&amp;$A73,eurostat_source[],4+F$1-1990,FALSE),0))</f>
        <v>0.23127601377039986</v>
      </c>
      <c r="G73" s="148">
        <f ca="1">INDEX(OFFSET(_summary!$S$25,0,MATCH(MID(CELL("filename",$A$1),FIND("]",CELL("filename",$A$1))+1,255),_summary!$T$24:$AG$24,0),140,1),MATCH($A73,_summary!$T$25:$T$53,0))</f>
        <v>0.23276366930549949</v>
      </c>
      <c r="H73" s="149">
        <f t="shared" ref="H73:L73" ca="1" si="73">G73-5*(G73-$M73)/($M$1-G$1)</f>
        <v>0.20754760513073706</v>
      </c>
      <c r="I73" s="149">
        <f t="shared" ca="1" si="73"/>
        <v>0.18233154095597459</v>
      </c>
      <c r="J73" s="149">
        <f t="shared" ca="1" si="73"/>
        <v>0.15711547678121215</v>
      </c>
      <c r="K73" s="149">
        <f t="shared" ca="1" si="73"/>
        <v>0.13189941260644972</v>
      </c>
      <c r="L73" s="149">
        <f t="shared" ca="1" si="73"/>
        <v>0.10668334843168727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8.1467284256924816E-2</v>
      </c>
    </row>
    <row r="74" spans="1:13" x14ac:dyDescent="0.3">
      <c r="A74" s="147" t="s">
        <v>5</v>
      </c>
      <c r="B74" s="147">
        <f t="shared" si="62"/>
        <v>3</v>
      </c>
      <c r="C74" s="159">
        <f ca="1">MAX(0,IFERROR(VLOOKUP(MID(CELL("filename",$A$1),FIND("]",CELL("filename",$A$1))+1,255)&amp;$A74,eurostat_source[],4+C$1-1990,FALSE),0))</f>
        <v>0.58312557645331542</v>
      </c>
      <c r="D74" s="159">
        <f ca="1">MAX(0,IFERROR(VLOOKUP(MID(CELL("filename",$A$1),FIND("]",CELL("filename",$A$1))+1,255)&amp;$A74,eurostat_source[],4+D$1-1990,FALSE),0))</f>
        <v>0.57537622325243187</v>
      </c>
      <c r="E74" s="159">
        <f ca="1">MAX(0,IFERROR(VLOOKUP(MID(CELL("filename",$A$1),FIND("]",CELL("filename",$A$1))+1,255)&amp;$A74,eurostat_source[],4+E$1-1990,FALSE),0))</f>
        <v>0.57919737018923545</v>
      </c>
      <c r="F74" s="159">
        <f ca="1">MAX(0,IFERROR(VLOOKUP(MID(CELL("filename",$A$1),FIND("]",CELL("filename",$A$1))+1,255)&amp;$A74,eurostat_source[],4+F$1-1990,FALSE),0))</f>
        <v>0.58506618850888947</v>
      </c>
      <c r="G74" s="148">
        <f ca="1">INDEX(OFFSET(_summary!$S$25,0,MATCH(MID(CELL("filename",$A$1),FIND("]",CELL("filename",$A$1))+1,255),_summary!$T$24:$AG$24,0),140,1),MATCH($A74,_summary!$T$25:$T$53,0))</f>
        <v>0.59001759603374448</v>
      </c>
      <c r="H74" s="149">
        <f t="shared" ref="H74:L74" ca="1" si="74">G74-5*(G74-$M74)/($M$1-G$1)</f>
        <v>0.52609902313008883</v>
      </c>
      <c r="I74" s="149">
        <f t="shared" ca="1" si="74"/>
        <v>0.46218045022643317</v>
      </c>
      <c r="J74" s="149">
        <f t="shared" ca="1" si="74"/>
        <v>0.39826187732277751</v>
      </c>
      <c r="K74" s="149">
        <f t="shared" ca="1" si="74"/>
        <v>0.33434330441912186</v>
      </c>
      <c r="L74" s="149">
        <f t="shared" ca="1" si="74"/>
        <v>0.2704247315154662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0.20650615861181057</v>
      </c>
    </row>
    <row r="75" spans="1:13" x14ac:dyDescent="0.3">
      <c r="A75" s="147" t="s">
        <v>23</v>
      </c>
      <c r="B75" s="147">
        <f t="shared" si="62"/>
        <v>3</v>
      </c>
      <c r="C75" s="159">
        <f ca="1">MAX(0,IFERROR(VLOOKUP(MID(CELL("filename",$A$1),FIND("]",CELL("filename",$A$1))+1,255)&amp;$A75,eurostat_source[],4+C$1-1990,FALSE),0))</f>
        <v>0.16130757662671896</v>
      </c>
      <c r="D75" s="159">
        <f ca="1">MAX(0,IFERROR(VLOOKUP(MID(CELL("filename",$A$1),FIND("]",CELL("filename",$A$1))+1,255)&amp;$A75,eurostat_source[],4+D$1-1990,FALSE),0))</f>
        <v>0.15810508792918102</v>
      </c>
      <c r="E75" s="159">
        <f ca="1">MAX(0,IFERROR(VLOOKUP(MID(CELL("filename",$A$1),FIND("]",CELL("filename",$A$1))+1,255)&amp;$A75,eurostat_source[],4+E$1-1990,FALSE),0))</f>
        <v>0.16102599867742806</v>
      </c>
      <c r="F75" s="159">
        <f ca="1">MAX(0,IFERROR(VLOOKUP(MID(CELL("filename",$A$1),FIND("]",CELL("filename",$A$1))+1,255)&amp;$A75,eurostat_source[],4+F$1-1990,FALSE),0))</f>
        <v>0.16429519476999105</v>
      </c>
      <c r="G75" s="148">
        <f ca="1">INDEX(OFFSET(_summary!$S$25,0,MATCH(MID(CELL("filename",$A$1),FIND("]",CELL("filename",$A$1))+1,255),_summary!$T$24:$AG$24,0),140,1),MATCH($A75,_summary!$T$25:$T$53,0))</f>
        <v>0.16986282165717861</v>
      </c>
      <c r="H75" s="149">
        <f t="shared" ref="H75:L75" ca="1" si="75">G75-5*(G75-$M75)/($M$1-G$1)</f>
        <v>0.15146101597765094</v>
      </c>
      <c r="I75" s="149">
        <f t="shared" ca="1" si="75"/>
        <v>0.13305921029812326</v>
      </c>
      <c r="J75" s="149">
        <f t="shared" ca="1" si="75"/>
        <v>0.11465740461859557</v>
      </c>
      <c r="K75" s="149">
        <f t="shared" ca="1" si="75"/>
        <v>9.6255598939067877E-2</v>
      </c>
      <c r="L75" s="149">
        <f t="shared" ca="1" si="75"/>
        <v>7.7853793259540199E-2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5.9451987580012508E-2</v>
      </c>
    </row>
    <row r="76" spans="1:13" x14ac:dyDescent="0.3">
      <c r="A76" s="147" t="s">
        <v>24</v>
      </c>
      <c r="B76" s="147">
        <f t="shared" si="62"/>
        <v>3</v>
      </c>
      <c r="C76" s="159">
        <f ca="1">MAX(0,IFERROR(VLOOKUP(MID(CELL("filename",$A$1),FIND("]",CELL("filename",$A$1))+1,255)&amp;$A76,eurostat_source[],4+C$1-1990,FALSE),0))</f>
        <v>0.18548420460374987</v>
      </c>
      <c r="D76" s="159">
        <f ca="1">MAX(0,IFERROR(VLOOKUP(MID(CELL("filename",$A$1),FIND("]",CELL("filename",$A$1))+1,255)&amp;$A76,eurostat_source[],4+D$1-1990,FALSE),0))</f>
        <v>0.1937483364284687</v>
      </c>
      <c r="E76" s="159">
        <f ca="1">MAX(0,IFERROR(VLOOKUP(MID(CELL("filename",$A$1),FIND("]",CELL("filename",$A$1))+1,255)&amp;$A76,eurostat_source[],4+E$1-1990,FALSE),0))</f>
        <v>0.19467056873584393</v>
      </c>
      <c r="F76" s="159">
        <f ca="1">MAX(0,IFERROR(VLOOKUP(MID(CELL("filename",$A$1),FIND("]",CELL("filename",$A$1))+1,255)&amp;$A76,eurostat_source[],4+F$1-1990,FALSE),0))</f>
        <v>0.19666702886627185</v>
      </c>
      <c r="G76" s="148">
        <f ca="1">INDEX(OFFSET(_summary!$S$25,0,MATCH(MID(CELL("filename",$A$1),FIND("]",CELL("filename",$A$1))+1,255),_summary!$T$24:$AG$24,0),140,1),MATCH($A76,_summary!$T$25:$T$53,0))</f>
        <v>0.19905331433010057</v>
      </c>
      <c r="H76" s="149">
        <f t="shared" ref="H76:L76" ca="1" si="76">G76-5*(G76-$M76)/($M$1-G$1)</f>
        <v>0.17748920527767301</v>
      </c>
      <c r="I76" s="149">
        <f t="shared" ca="1" si="76"/>
        <v>0.15592509622524545</v>
      </c>
      <c r="J76" s="149">
        <f t="shared" ca="1" si="76"/>
        <v>0.13436098717281789</v>
      </c>
      <c r="K76" s="149">
        <f t="shared" ca="1" si="76"/>
        <v>0.11279687812039033</v>
      </c>
      <c r="L76" s="149">
        <f t="shared" ca="1" si="76"/>
        <v>9.1232769067962766E-2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6.9668660015535191E-2</v>
      </c>
    </row>
    <row r="77" spans="1:13" x14ac:dyDescent="0.3">
      <c r="A77" s="147" t="s">
        <v>27</v>
      </c>
      <c r="B77" s="147">
        <f t="shared" si="62"/>
        <v>3</v>
      </c>
      <c r="C77" s="159">
        <f ca="1">MAX(0,IFERROR(VLOOKUP(MID(CELL("filename",$A$1),FIND("]",CELL("filename",$A$1))+1,255)&amp;$A77,eurostat_source[],4+C$1-1990,FALSE),0))</f>
        <v>0.44728793150853768</v>
      </c>
      <c r="D77" s="159">
        <f ca="1">MAX(0,IFERROR(VLOOKUP(MID(CELL("filename",$A$1),FIND("]",CELL("filename",$A$1))+1,255)&amp;$A77,eurostat_source[],4+D$1-1990,FALSE),0))</f>
        <v>0.45615071286988673</v>
      </c>
      <c r="E77" s="159">
        <f ca="1">MAX(0,IFERROR(VLOOKUP(MID(CELL("filename",$A$1),FIND("]",CELL("filename",$A$1))+1,255)&amp;$A77,eurostat_source[],4+E$1-1990,FALSE),0))</f>
        <v>0.4641668098857063</v>
      </c>
      <c r="F77" s="159">
        <f ca="1">MAX(0,IFERROR(VLOOKUP(MID(CELL("filename",$A$1),FIND("]",CELL("filename",$A$1))+1,255)&amp;$A77,eurostat_source[],4+F$1-1990,FALSE),0))</f>
        <v>0.47115677299055425</v>
      </c>
      <c r="G77" s="148">
        <f ca="1">INDEX(OFFSET(_summary!$S$25,0,MATCH(MID(CELL("filename",$A$1),FIND("]",CELL("filename",$A$1))+1,255),_summary!$T$24:$AG$24,0),140,1),MATCH($A77,_summary!$T$25:$T$53,0))</f>
        <v>0.47994568835692347</v>
      </c>
      <c r="H77" s="149">
        <f t="shared" ref="H77:L77" ca="1" si="77">G77-5*(G77-$M77)/($M$1-G$1)</f>
        <v>0.42795157211825674</v>
      </c>
      <c r="I77" s="149">
        <f t="shared" ca="1" si="77"/>
        <v>0.37595745587959006</v>
      </c>
      <c r="J77" s="149">
        <f t="shared" ca="1" si="77"/>
        <v>0.32396333964092333</v>
      </c>
      <c r="K77" s="149">
        <f t="shared" ca="1" si="77"/>
        <v>0.2719692234022566</v>
      </c>
      <c r="L77" s="149">
        <f t="shared" ca="1" si="77"/>
        <v>0.21997510716358992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0.16798099092492322</v>
      </c>
    </row>
    <row r="78" spans="1:13" x14ac:dyDescent="0.3">
      <c r="A78" s="147" t="s">
        <v>29</v>
      </c>
      <c r="B78" s="147">
        <f t="shared" si="62"/>
        <v>3</v>
      </c>
      <c r="C78" s="159">
        <f ca="1">MAX(0,IFERROR(VLOOKUP(MID(CELL("filename",$A$1),FIND("]",CELL("filename",$A$1))+1,255)&amp;$A78,eurostat_source[],4+C$1-1990,FALSE),0))</f>
        <v>0.20157295399782282</v>
      </c>
      <c r="D78" s="159">
        <f ca="1">MAX(0,IFERROR(VLOOKUP(MID(CELL("filename",$A$1),FIND("]",CELL("filename",$A$1))+1,255)&amp;$A78,eurostat_source[],4+D$1-1990,FALSE),0))</f>
        <v>0.17160353629156364</v>
      </c>
      <c r="E78" s="159">
        <f ca="1">MAX(0,IFERROR(VLOOKUP(MID(CELL("filename",$A$1),FIND("]",CELL("filename",$A$1))+1,255)&amp;$A78,eurostat_source[],4+E$1-1990,FALSE),0))</f>
        <v>0.17014452487722209</v>
      </c>
      <c r="F78" s="159">
        <f ca="1">MAX(0,IFERROR(VLOOKUP(MID(CELL("filename",$A$1),FIND("]",CELL("filename",$A$1))+1,255)&amp;$A78,eurostat_source[],4+F$1-1990,FALSE),0))</f>
        <v>0.16698211372793856</v>
      </c>
      <c r="G78" s="148">
        <f ca="1">INDEX(OFFSET(_summary!$S$25,0,MATCH(MID(CELL("filename",$A$1),FIND("]",CELL("filename",$A$1))+1,255),_summary!$T$24:$AG$24,0),140,1),MATCH($A78,_summary!$T$25:$T$53,0))</f>
        <v>0.15979263544502451</v>
      </c>
      <c r="H78" s="149">
        <f t="shared" ref="H78:L78" ca="1" si="78">G78-5*(G78-$M78)/($M$1-G$1)</f>
        <v>0.14248176660514686</v>
      </c>
      <c r="I78" s="149">
        <f t="shared" ca="1" si="78"/>
        <v>0.12517089776526921</v>
      </c>
      <c r="J78" s="149">
        <f t="shared" ca="1" si="78"/>
        <v>0.10786002892539155</v>
      </c>
      <c r="K78" s="149">
        <f t="shared" ca="1" si="78"/>
        <v>9.0549160085513891E-2</v>
      </c>
      <c r="L78" s="149">
        <f t="shared" ca="1" si="78"/>
        <v>7.3238291245636231E-2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5.592742240575857E-2</v>
      </c>
    </row>
    <row r="79" spans="1:13" x14ac:dyDescent="0.3">
      <c r="A79" s="147" t="s">
        <v>8</v>
      </c>
      <c r="B79" s="147">
        <f t="shared" si="62"/>
        <v>3</v>
      </c>
      <c r="C79" s="159">
        <f ca="1">MAX(0,IFERROR(VLOOKUP(MID(CELL("filename",$A$1),FIND("]",CELL("filename",$A$1))+1,255)&amp;$A79,eurostat_source[],4+C$1-1990,FALSE),0))</f>
        <v>0.74164369619255799</v>
      </c>
      <c r="D79" s="159">
        <f ca="1">MAX(0,IFERROR(VLOOKUP(MID(CELL("filename",$A$1),FIND("]",CELL("filename",$A$1))+1,255)&amp;$A79,eurostat_source[],4+D$1-1990,FALSE),0))</f>
        <v>0.7339669017744781</v>
      </c>
      <c r="E79" s="159">
        <f ca="1">MAX(0,IFERROR(VLOOKUP(MID(CELL("filename",$A$1),FIND("]",CELL("filename",$A$1))+1,255)&amp;$A79,eurostat_source[],4+E$1-1990,FALSE),0))</f>
        <v>0.7314777625227481</v>
      </c>
      <c r="F79" s="159">
        <f ca="1">MAX(0,IFERROR(VLOOKUP(MID(CELL("filename",$A$1),FIND("]",CELL("filename",$A$1))+1,255)&amp;$A79,eurostat_source[],4+F$1-1990,FALSE),0))</f>
        <v>0.72675411245883559</v>
      </c>
      <c r="G79" s="148">
        <f ca="1">INDEX(OFFSET(_summary!$S$25,0,MATCH(MID(CELL("filename",$A$1),FIND("]",CELL("filename",$A$1))+1,255),_summary!$T$24:$AG$24,0),140,1),MATCH($A79,_summary!$T$25:$T$53,0))</f>
        <v>0.72188764785256054</v>
      </c>
      <c r="H79" s="149">
        <f t="shared" ref="H79:L79" ca="1" si="79">G79-5*(G79-$M79)/($M$1-G$1)</f>
        <v>0.64368315266853315</v>
      </c>
      <c r="I79" s="149">
        <f t="shared" ca="1" si="79"/>
        <v>0.56547865748450576</v>
      </c>
      <c r="J79" s="149">
        <f t="shared" ca="1" si="79"/>
        <v>0.48727416230047838</v>
      </c>
      <c r="K79" s="149">
        <f t="shared" ca="1" si="79"/>
        <v>0.40906966711645099</v>
      </c>
      <c r="L79" s="149">
        <f t="shared" ca="1" si="79"/>
        <v>0.3308651719324236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0.25266067674839615</v>
      </c>
    </row>
    <row r="80" spans="1:13" x14ac:dyDescent="0.3">
      <c r="A80" s="147" t="s">
        <v>6</v>
      </c>
      <c r="B80" s="147">
        <f t="shared" si="62"/>
        <v>3</v>
      </c>
      <c r="C80" s="159">
        <f ca="1">MAX(0,IFERROR(VLOOKUP(MID(CELL("filename",$A$1),FIND("]",CELL("filename",$A$1))+1,255)&amp;$A80,eurostat_source[],4+C$1-1990,FALSE),0))</f>
        <v>0.25068425016572482</v>
      </c>
      <c r="D80" s="159">
        <f ca="1">MAX(0,IFERROR(VLOOKUP(MID(CELL("filename",$A$1),FIND("]",CELL("filename",$A$1))+1,255)&amp;$A80,eurostat_source[],4+D$1-1990,FALSE),0))</f>
        <v>0.25951482419882366</v>
      </c>
      <c r="E80" s="159">
        <f ca="1">MAX(0,IFERROR(VLOOKUP(MID(CELL("filename",$A$1),FIND("]",CELL("filename",$A$1))+1,255)&amp;$A80,eurostat_source[],4+E$1-1990,FALSE),0))</f>
        <v>0.26052088150925928</v>
      </c>
      <c r="F80" s="159">
        <f ca="1">MAX(0,IFERROR(VLOOKUP(MID(CELL("filename",$A$1),FIND("]",CELL("filename",$A$1))+1,255)&amp;$A80,eurostat_source[],4+F$1-1990,FALSE),0))</f>
        <v>0.26241677925703716</v>
      </c>
      <c r="G80" s="148">
        <f ca="1">INDEX(OFFSET(_summary!$S$25,0,MATCH(MID(CELL("filename",$A$1),FIND("]",CELL("filename",$A$1))+1,255),_summary!$T$24:$AG$24,0),140,1),MATCH($A80,_summary!$T$25:$T$53,0))</f>
        <v>0.26434102539286469</v>
      </c>
      <c r="H80" s="149">
        <f t="shared" ref="H80:L80" ca="1" si="80">G80-5*(G80-$M80)/($M$1-G$1)</f>
        <v>0.23570408097530435</v>
      </c>
      <c r="I80" s="149">
        <f t="shared" ca="1" si="80"/>
        <v>0.207067136557744</v>
      </c>
      <c r="J80" s="149">
        <f t="shared" ca="1" si="80"/>
        <v>0.17843019214018366</v>
      </c>
      <c r="K80" s="149">
        <f t="shared" ca="1" si="80"/>
        <v>0.14979324772262331</v>
      </c>
      <c r="L80" s="149">
        <f t="shared" ca="1" si="80"/>
        <v>0.12115630330506297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9.2519358887502637E-2</v>
      </c>
    </row>
    <row r="81" spans="1:13" x14ac:dyDescent="0.3">
      <c r="A81" s="147" t="s">
        <v>21</v>
      </c>
      <c r="B81" s="147">
        <f t="shared" si="62"/>
        <v>3</v>
      </c>
      <c r="C81" s="159">
        <f ca="1">MAX(0,IFERROR(VLOOKUP(MID(CELL("filename",$A$1),FIND("]",CELL("filename",$A$1))+1,255)&amp;$A81,eurostat_source[],4+C$1-1990,FALSE),0))</f>
        <v>0.23749938560597683</v>
      </c>
      <c r="D81" s="159">
        <f ca="1">MAX(0,IFERROR(VLOOKUP(MID(CELL("filename",$A$1),FIND("]",CELL("filename",$A$1))+1,255)&amp;$A81,eurostat_source[],4+D$1-1990,FALSE),0))</f>
        <v>0.2425685092377424</v>
      </c>
      <c r="E81" s="159">
        <f ca="1">MAX(0,IFERROR(VLOOKUP(MID(CELL("filename",$A$1),FIND("]",CELL("filename",$A$1))+1,255)&amp;$A81,eurostat_source[],4+E$1-1990,FALSE),0))</f>
        <v>0.24111310942714226</v>
      </c>
      <c r="F81" s="159">
        <f ca="1">MAX(0,IFERROR(VLOOKUP(MID(CELL("filename",$A$1),FIND("]",CELL("filename",$A$1))+1,255)&amp;$A81,eurostat_source[],4+F$1-1990,FALSE),0))</f>
        <v>0.24039949357703849</v>
      </c>
      <c r="G81" s="148">
        <f ca="1">INDEX(OFFSET(_summary!$S$25,0,MATCH(MID(CELL("filename",$A$1),FIND("]",CELL("filename",$A$1))+1,255),_summary!$T$24:$AG$24,0),140,1),MATCH($A81,_summary!$T$25:$T$53,0))</f>
        <v>0.2398867241518402</v>
      </c>
      <c r="H81" s="149">
        <f t="shared" ref="H81:L81" ca="1" si="81">G81-5*(G81-$M81)/($M$1-G$1)</f>
        <v>0.2138989957020575</v>
      </c>
      <c r="I81" s="149">
        <f t="shared" ca="1" si="81"/>
        <v>0.18791126725227481</v>
      </c>
      <c r="J81" s="149">
        <f t="shared" ca="1" si="81"/>
        <v>0.16192353880249211</v>
      </c>
      <c r="K81" s="149">
        <f t="shared" ca="1" si="81"/>
        <v>0.13593581035270944</v>
      </c>
      <c r="L81" s="149">
        <f t="shared" ca="1" si="81"/>
        <v>0.10994808190292675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8.3960353453144065E-2</v>
      </c>
    </row>
    <row r="82" spans="1:13" x14ac:dyDescent="0.3">
      <c r="A82" s="147" t="s">
        <v>10</v>
      </c>
      <c r="B82" s="147">
        <f t="shared" si="62"/>
        <v>3</v>
      </c>
      <c r="C82" s="159">
        <f ca="1">MAX(0,IFERROR(VLOOKUP(MID(CELL("filename",$A$1),FIND("]",CELL("filename",$A$1))+1,255)&amp;$A82,eurostat_source[],4+C$1-1990,FALSE),0))</f>
        <v>0.3827367968851631</v>
      </c>
      <c r="D82" s="159">
        <f ca="1">MAX(0,IFERROR(VLOOKUP(MID(CELL("filename",$A$1),FIND("]",CELL("filename",$A$1))+1,255)&amp;$A82,eurostat_source[],4+D$1-1990,FALSE),0))</f>
        <v>0.39178999393691838</v>
      </c>
      <c r="E82" s="159">
        <f ca="1">MAX(0,IFERROR(VLOOKUP(MID(CELL("filename",$A$1),FIND("]",CELL("filename",$A$1))+1,255)&amp;$A82,eurostat_source[],4+E$1-1990,FALSE),0))</f>
        <v>0.39093396047373696</v>
      </c>
      <c r="F82" s="159">
        <f ca="1">MAX(0,IFERROR(VLOOKUP(MID(CELL("filename",$A$1),FIND("]",CELL("filename",$A$1))+1,255)&amp;$A82,eurostat_source[],4+F$1-1990,FALSE),0))</f>
        <v>0.39506121863477611</v>
      </c>
      <c r="G82" s="148">
        <f ca="1">INDEX(OFFSET(_summary!$S$25,0,MATCH(MID(CELL("filename",$A$1),FIND("]",CELL("filename",$A$1))+1,255),_summary!$T$24:$AG$24,0),140,1),MATCH($A82,_summary!$T$25:$T$53,0))</f>
        <v>0.39865572527053561</v>
      </c>
      <c r="H82" s="149">
        <f t="shared" ref="H82:L82" ca="1" si="82">G82-5*(G82-$M82)/($M$1-G$1)</f>
        <v>0.35546802169956093</v>
      </c>
      <c r="I82" s="149">
        <f t="shared" ca="1" si="82"/>
        <v>0.31228031812858625</v>
      </c>
      <c r="J82" s="149">
        <f t="shared" ca="1" si="82"/>
        <v>0.26909261455761158</v>
      </c>
      <c r="K82" s="149">
        <f t="shared" ca="1" si="82"/>
        <v>0.22590491098663687</v>
      </c>
      <c r="L82" s="149">
        <f t="shared" ca="1" si="82"/>
        <v>0.18271720741566216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0.13952950384468746</v>
      </c>
    </row>
    <row r="83" spans="1:13" x14ac:dyDescent="0.3">
      <c r="A83" s="147" t="s">
        <v>20</v>
      </c>
      <c r="B83" s="147">
        <f t="shared" si="62"/>
        <v>3</v>
      </c>
      <c r="C83" s="159">
        <f ca="1">MAX(0,IFERROR(VLOOKUP(MID(CELL("filename",$A$1),FIND("]",CELL("filename",$A$1))+1,255)&amp;$A83,eurostat_source[],4+C$1-1990,FALSE),0))</f>
        <v>0.680711348255294</v>
      </c>
      <c r="D83" s="159">
        <f ca="1">MAX(0,IFERROR(VLOOKUP(MID(CELL("filename",$A$1),FIND("]",CELL("filename",$A$1))+1,255)&amp;$A83,eurostat_source[],4+D$1-1990,FALSE),0))</f>
        <v>0.69945042840026672</v>
      </c>
      <c r="E83" s="159">
        <f ca="1">MAX(0,IFERROR(VLOOKUP(MID(CELL("filename",$A$1),FIND("]",CELL("filename",$A$1))+1,255)&amp;$A83,eurostat_source[],4+E$1-1990,FALSE),0))</f>
        <v>0.6992125945515214</v>
      </c>
      <c r="F83" s="159">
        <f ca="1">MAX(0,IFERROR(VLOOKUP(MID(CELL("filename",$A$1),FIND("]",CELL("filename",$A$1))+1,255)&amp;$A83,eurostat_source[],4+F$1-1990,FALSE),0))</f>
        <v>0.69804521629102811</v>
      </c>
      <c r="G83" s="148">
        <f ca="1">INDEX(OFFSET(_summary!$S$25,0,MATCH(MID(CELL("filename",$A$1),FIND("]",CELL("filename",$A$1))+1,255),_summary!$T$24:$AG$24,0),140,1),MATCH($A83,_summary!$T$25:$T$53,0))</f>
        <v>0.69541650576499969</v>
      </c>
      <c r="H83" s="149">
        <f t="shared" ref="H83:L83" ca="1" si="83">G83-5*(G83-$M83)/($M$1-G$1)</f>
        <v>0.62007971764045799</v>
      </c>
      <c r="I83" s="149">
        <f t="shared" ca="1" si="83"/>
        <v>0.54474292951591641</v>
      </c>
      <c r="J83" s="149">
        <f t="shared" ca="1" si="83"/>
        <v>0.46940614139137476</v>
      </c>
      <c r="K83" s="149">
        <f t="shared" ca="1" si="83"/>
        <v>0.39406935326683312</v>
      </c>
      <c r="L83" s="149">
        <f t="shared" ca="1" si="83"/>
        <v>0.31873256514229148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0.24339577701774986</v>
      </c>
    </row>
    <row r="84" spans="1:13" x14ac:dyDescent="0.3">
      <c r="A84" s="147" t="s">
        <v>26</v>
      </c>
      <c r="B84" s="147">
        <f t="shared" si="62"/>
        <v>3</v>
      </c>
      <c r="C84" s="159">
        <f ca="1">MAX(0,IFERROR(VLOOKUP(MID(CELL("filename",$A$1),FIND("]",CELL("filename",$A$1))+1,255)&amp;$A84,eurostat_source[],4+C$1-1990,FALSE),0))</f>
        <v>0.13781059652738092</v>
      </c>
      <c r="D84" s="159">
        <f ca="1">MAX(0,IFERROR(VLOOKUP(MID(CELL("filename",$A$1),FIND("]",CELL("filename",$A$1))+1,255)&amp;$A84,eurostat_source[],4+D$1-1990,FALSE),0))</f>
        <v>0.14474521880158209</v>
      </c>
      <c r="E84" s="159">
        <f ca="1">MAX(0,IFERROR(VLOOKUP(MID(CELL("filename",$A$1),FIND("]",CELL("filename",$A$1))+1,255)&amp;$A84,eurostat_source[],4+E$1-1990,FALSE),0))</f>
        <v>0.14625693285000246</v>
      </c>
      <c r="F84" s="159">
        <f ca="1">MAX(0,IFERROR(VLOOKUP(MID(CELL("filename",$A$1),FIND("]",CELL("filename",$A$1))+1,255)&amp;$A84,eurostat_source[],4+F$1-1990,FALSE),0))</f>
        <v>0.14648176606476759</v>
      </c>
      <c r="G84" s="148">
        <f ca="1">INDEX(OFFSET(_summary!$S$25,0,MATCH(MID(CELL("filename",$A$1),FIND("]",CELL("filename",$A$1))+1,255),_summary!$T$24:$AG$24,0),140,1),MATCH($A84,_summary!$T$25:$T$53,0))</f>
        <v>0.14907267278248107</v>
      </c>
      <c r="H84" s="149">
        <f t="shared" ref="H84:L84" ca="1" si="84">G84-5*(G84-$M84)/($M$1-G$1)</f>
        <v>0.13292313323104563</v>
      </c>
      <c r="I84" s="149">
        <f t="shared" ca="1" si="84"/>
        <v>0.11677359367961018</v>
      </c>
      <c r="J84" s="149">
        <f t="shared" ca="1" si="84"/>
        <v>0.10062405412817474</v>
      </c>
      <c r="K84" s="149">
        <f t="shared" ca="1" si="84"/>
        <v>8.4474514576739282E-2</v>
      </c>
      <c r="L84" s="149">
        <f t="shared" ca="1" si="84"/>
        <v>6.8324975025303825E-2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5.2175435473868374E-2</v>
      </c>
    </row>
    <row r="85" spans="1:13" x14ac:dyDescent="0.3">
      <c r="A85" s="147" t="s">
        <v>7</v>
      </c>
      <c r="B85" s="147">
        <f t="shared" si="62"/>
        <v>3</v>
      </c>
      <c r="C85" s="159">
        <f ca="1">MAX(0,IFERROR(VLOOKUP(MID(CELL("filename",$A$1),FIND("]",CELL("filename",$A$1))+1,255)&amp;$A85,eurostat_source[],4+C$1-1990,FALSE),0))</f>
        <v>0.30135452670401391</v>
      </c>
      <c r="D85" s="159">
        <f ca="1">MAX(0,IFERROR(VLOOKUP(MID(CELL("filename",$A$1),FIND("]",CELL("filename",$A$1))+1,255)&amp;$A85,eurostat_source[],4+D$1-1990,FALSE),0))</f>
        <v>0.30961376954684566</v>
      </c>
      <c r="E85" s="159">
        <f ca="1">MAX(0,IFERROR(VLOOKUP(MID(CELL("filename",$A$1),FIND("]",CELL("filename",$A$1))+1,255)&amp;$A85,eurostat_source[],4+E$1-1990,FALSE),0))</f>
        <v>0.3063503215311682</v>
      </c>
      <c r="F85" s="159">
        <f ca="1">MAX(0,IFERROR(VLOOKUP(MID(CELL("filename",$A$1),FIND("]",CELL("filename",$A$1))+1,255)&amp;$A85,eurostat_source[],4+F$1-1990,FALSE),0))</f>
        <v>0.30365174199025807</v>
      </c>
      <c r="G85" s="148">
        <f ca="1">INDEX(OFFSET(_summary!$S$25,0,MATCH(MID(CELL("filename",$A$1),FIND("]",CELL("filename",$A$1))+1,255),_summary!$T$24:$AG$24,0),140,1),MATCH($A85,_summary!$T$25:$T$53,0))</f>
        <v>0.30195255329768061</v>
      </c>
      <c r="H85" s="149">
        <f t="shared" ref="H85:L85" ca="1" si="85">G85-5*(G85-$M85)/($M$1-G$1)</f>
        <v>0.26924102669043187</v>
      </c>
      <c r="I85" s="149">
        <f t="shared" ca="1" si="85"/>
        <v>0.23652950008318313</v>
      </c>
      <c r="J85" s="149">
        <f t="shared" ca="1" si="85"/>
        <v>0.20381797347593439</v>
      </c>
      <c r="K85" s="149">
        <f t="shared" ca="1" si="85"/>
        <v>0.17110644686868565</v>
      </c>
      <c r="L85" s="149">
        <f t="shared" ca="1" si="85"/>
        <v>0.13839492026143693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0.1056833936541882</v>
      </c>
    </row>
    <row r="86" spans="1:13" x14ac:dyDescent="0.3">
      <c r="A86" s="147" t="s">
        <v>9</v>
      </c>
      <c r="B86" s="147">
        <f t="shared" si="62"/>
        <v>3</v>
      </c>
      <c r="C86" s="159">
        <f ca="1">MAX(0,IFERROR(VLOOKUP(MID(CELL("filename",$A$1),FIND("]",CELL("filename",$A$1))+1,255)&amp;$A86,eurostat_source[],4+C$1-1990,FALSE),0))</f>
        <v>7.2564790947576294E-3</v>
      </c>
      <c r="D86" s="159">
        <f ca="1">MAX(0,IFERROR(VLOOKUP(MID(CELL("filename",$A$1),FIND("]",CELL("filename",$A$1))+1,255)&amp;$A86,eurostat_source[],4+D$1-1990,FALSE),0))</f>
        <v>8.2897196242592928E-3</v>
      </c>
      <c r="E86" s="159">
        <f ca="1">MAX(0,IFERROR(VLOOKUP(MID(CELL("filename",$A$1),FIND("]",CELL("filename",$A$1))+1,255)&amp;$A86,eurostat_source[],4+E$1-1990,FALSE),0))</f>
        <v>7.5049486707051078E-3</v>
      </c>
      <c r="F86" s="159">
        <f ca="1">MAX(0,IFERROR(VLOOKUP(MID(CELL("filename",$A$1),FIND("]",CELL("filename",$A$1))+1,255)&amp;$A86,eurostat_source[],4+F$1-1990,FALSE),0))</f>
        <v>6.7438892993934626E-3</v>
      </c>
      <c r="G86" s="148">
        <f ca="1">INDEX(OFFSET(_summary!$S$25,0,MATCH(MID(CELL("filename",$A$1),FIND("]",CELL("filename",$A$1))+1,255),_summary!$T$24:$AG$24,0),140,1),MATCH($A86,_summary!$T$25:$T$53,0))</f>
        <v>5.5012346959407077E-3</v>
      </c>
      <c r="H86" s="149">
        <f t="shared" ref="H86:L86" ca="1" si="86">G86-5*(G86-$M86)/($M$1-G$1)</f>
        <v>4.9052676038804643E-3</v>
      </c>
      <c r="I86" s="149">
        <f t="shared" ca="1" si="86"/>
        <v>4.309300511820221E-3</v>
      </c>
      <c r="J86" s="149">
        <f t="shared" ca="1" si="86"/>
        <v>3.7133334197599777E-3</v>
      </c>
      <c r="K86" s="149">
        <f t="shared" ca="1" si="86"/>
        <v>3.1173663276997344E-3</v>
      </c>
      <c r="L86" s="149">
        <f t="shared" ca="1" si="86"/>
        <v>2.5213992356394911E-3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1.9254321435792476E-3</v>
      </c>
    </row>
    <row r="87" spans="1:13" x14ac:dyDescent="0.3">
      <c r="A87" s="147" t="s">
        <v>14</v>
      </c>
      <c r="B87" s="147">
        <f t="shared" si="62"/>
        <v>3</v>
      </c>
      <c r="C87" s="159">
        <f ca="1">MAX(0,IFERROR(VLOOKUP(MID(CELL("filename",$A$1),FIND("]",CELL("filename",$A$1))+1,255)&amp;$A87,eurostat_source[],4+C$1-1990,FALSE),0))</f>
        <v>0.26845377551774391</v>
      </c>
      <c r="D87" s="159">
        <f ca="1">MAX(0,IFERROR(VLOOKUP(MID(CELL("filename",$A$1),FIND("]",CELL("filename",$A$1))+1,255)&amp;$A87,eurostat_source[],4+D$1-1990,FALSE),0))</f>
        <v>0.2759012019891573</v>
      </c>
      <c r="E87" s="159">
        <f ca="1">MAX(0,IFERROR(VLOOKUP(MID(CELL("filename",$A$1),FIND("]",CELL("filename",$A$1))+1,255)&amp;$A87,eurostat_source[],4+E$1-1990,FALSE),0))</f>
        <v>0.28309300420704031</v>
      </c>
      <c r="F87" s="159">
        <f ca="1">MAX(0,IFERROR(VLOOKUP(MID(CELL("filename",$A$1),FIND("]",CELL("filename",$A$1))+1,255)&amp;$A87,eurostat_source[],4+F$1-1990,FALSE),0))</f>
        <v>0.2906770836353853</v>
      </c>
      <c r="G87" s="148">
        <f ca="1">INDEX(OFFSET(_summary!$S$25,0,MATCH(MID(CELL("filename",$A$1),FIND("]",CELL("filename",$A$1))+1,255),_summary!$T$24:$AG$24,0),140,1),MATCH($A87,_summary!$T$25:$T$53,0))</f>
        <v>0.29861246572575417</v>
      </c>
      <c r="H87" s="149">
        <f t="shared" ref="H87:L87" ca="1" si="87">G87-5*(G87-$M87)/($M$1-G$1)</f>
        <v>0.26626278193879749</v>
      </c>
      <c r="I87" s="149">
        <f t="shared" ca="1" si="87"/>
        <v>0.23391309815184078</v>
      </c>
      <c r="J87" s="149">
        <f t="shared" ca="1" si="87"/>
        <v>0.20156341436488406</v>
      </c>
      <c r="K87" s="149">
        <f t="shared" ca="1" si="87"/>
        <v>0.16921373057792735</v>
      </c>
      <c r="L87" s="149">
        <f t="shared" ca="1" si="87"/>
        <v>0.13686404679097064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0.10451436300401395</v>
      </c>
    </row>
    <row r="88" spans="1:13" x14ac:dyDescent="0.3">
      <c r="A88" s="147" t="s">
        <v>4</v>
      </c>
      <c r="B88" s="147">
        <f t="shared" si="62"/>
        <v>3</v>
      </c>
      <c r="C88" s="159">
        <f ca="1">MAX(0,IFERROR(VLOOKUP(MID(CELL("filename",$A$1),FIND("]",CELL("filename",$A$1))+1,255)&amp;$A88,eurostat_source[],4+C$1-1990,FALSE),0))</f>
        <v>0.63642539212949578</v>
      </c>
      <c r="D88" s="159">
        <f ca="1">MAX(0,IFERROR(VLOOKUP(MID(CELL("filename",$A$1),FIND("]",CELL("filename",$A$1))+1,255)&amp;$A88,eurostat_source[],4+D$1-1990,FALSE),0))</f>
        <v>0.63029014707734499</v>
      </c>
      <c r="E88" s="159">
        <f ca="1">MAX(0,IFERROR(VLOOKUP(MID(CELL("filename",$A$1),FIND("]",CELL("filename",$A$1))+1,255)&amp;$A88,eurostat_source[],4+E$1-1990,FALSE),0))</f>
        <v>0.62695081149230047</v>
      </c>
      <c r="F88" s="159">
        <f ca="1">MAX(0,IFERROR(VLOOKUP(MID(CELL("filename",$A$1),FIND("]",CELL("filename",$A$1))+1,255)&amp;$A88,eurostat_source[],4+F$1-1990,FALSE),0))</f>
        <v>0.62329356560414706</v>
      </c>
      <c r="G88" s="148">
        <f ca="1">INDEX(OFFSET(_summary!$S$25,0,MATCH(MID(CELL("filename",$A$1),FIND("]",CELL("filename",$A$1))+1,255),_summary!$T$24:$AG$24,0),140,1),MATCH($A88,_summary!$T$25:$T$53,0))</f>
        <v>0.62007803232793202</v>
      </c>
      <c r="H88" s="149">
        <f t="shared" ref="H88:L88" ca="1" si="88">G88-5*(G88-$M88)/($M$1-G$1)</f>
        <v>0.55290291215907272</v>
      </c>
      <c r="I88" s="149">
        <f t="shared" ca="1" si="88"/>
        <v>0.48572779199021343</v>
      </c>
      <c r="J88" s="149">
        <f t="shared" ca="1" si="88"/>
        <v>0.41855267182135414</v>
      </c>
      <c r="K88" s="149">
        <f t="shared" ca="1" si="88"/>
        <v>0.35137755165249485</v>
      </c>
      <c r="L88" s="149">
        <f t="shared" ca="1" si="88"/>
        <v>0.28420243148363555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0.21702731131477621</v>
      </c>
    </row>
    <row r="89" spans="1:13" x14ac:dyDescent="0.3">
      <c r="A89" s="147" t="s">
        <v>12</v>
      </c>
      <c r="B89" s="147">
        <f t="shared" si="62"/>
        <v>4</v>
      </c>
      <c r="C89" s="159">
        <f ca="1">MAX(0,IFERROR(VLOOKUP(MID(CELL("filename",$A$1),FIND("]",CELL("filename",$A$1))+1,255)&amp;$A89,eurostat_source[],4+C$1-1990,FALSE),0))</f>
        <v>0.25713612062369423</v>
      </c>
      <c r="D89" s="159">
        <f ca="1">MAX(0,IFERROR(VLOOKUP(MID(CELL("filename",$A$1),FIND("]",CELL("filename",$A$1))+1,255)&amp;$A89,eurostat_source[],4+D$1-1990,FALSE),0))</f>
        <v>0.25592928356890005</v>
      </c>
      <c r="E89" s="159">
        <f ca="1">MAX(0,IFERROR(VLOOKUP(MID(CELL("filename",$A$1),FIND("]",CELL("filename",$A$1))+1,255)&amp;$A89,eurostat_source[],4+E$1-1990,FALSE),0))</f>
        <v>0.25529682994196384</v>
      </c>
      <c r="F89" s="159">
        <f ca="1">MAX(0,IFERROR(VLOOKUP(MID(CELL("filename",$A$1),FIND("]",CELL("filename",$A$1))+1,255)&amp;$A89,eurostat_source[],4+F$1-1990,FALSE),0))</f>
        <v>0.25425085396121117</v>
      </c>
      <c r="G89" s="148">
        <f ca="1">INDEX(OFFSET(_summary!$S$25,0,MATCH(MID(CELL("filename",$A$1),FIND("]",CELL("filename",$A$1))+1,255),_summary!$T$24:$AG$24,0),140,1),MATCH($A89,_summary!$T$25:$T$53,0))</f>
        <v>0.25324116119866236</v>
      </c>
      <c r="H89" s="149">
        <f t="shared" ref="H89:L89" ca="1" si="89">G89-5*(G89-$M89)/($M$1-G$1)</f>
        <v>0.21314464400887415</v>
      </c>
      <c r="I89" s="149">
        <f t="shared" ca="1" si="89"/>
        <v>0.17304812681908593</v>
      </c>
      <c r="J89" s="149">
        <f t="shared" ca="1" si="89"/>
        <v>0.13295160962929772</v>
      </c>
      <c r="K89" s="149">
        <f t="shared" ca="1" si="89"/>
        <v>9.2855092439509526E-2</v>
      </c>
      <c r="L89" s="149">
        <f t="shared" ca="1" si="89"/>
        <v>5.2758575249721329E-2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1.2662058059933128E-2</v>
      </c>
    </row>
    <row r="90" spans="1:13" x14ac:dyDescent="0.3">
      <c r="A90" s="147" t="s">
        <v>1</v>
      </c>
      <c r="B90" s="147">
        <f t="shared" si="62"/>
        <v>4</v>
      </c>
      <c r="C90" s="159">
        <f ca="1">MAX(0,IFERROR(VLOOKUP(MID(CELL("filename",$A$1),FIND("]",CELL("filename",$A$1))+1,255)&amp;$A90,eurostat_source[],4+C$1-1990,FALSE),0))</f>
        <v>0.42514656230094677</v>
      </c>
      <c r="D90" s="159">
        <f ca="1">MAX(0,IFERROR(VLOOKUP(MID(CELL("filename",$A$1),FIND("]",CELL("filename",$A$1))+1,255)&amp;$A90,eurostat_source[],4+D$1-1990,FALSE),0))</f>
        <v>0.42479970388354371</v>
      </c>
      <c r="E90" s="159">
        <f ca="1">MAX(0,IFERROR(VLOOKUP(MID(CELL("filename",$A$1),FIND("]",CELL("filename",$A$1))+1,255)&amp;$A90,eurostat_source[],4+E$1-1990,FALSE),0))</f>
        <v>0.42643595501859821</v>
      </c>
      <c r="F90" s="159">
        <f ca="1">MAX(0,IFERROR(VLOOKUP(MID(CELL("filename",$A$1),FIND("]",CELL("filename",$A$1))+1,255)&amp;$A90,eurostat_source[],4+F$1-1990,FALSE),0))</f>
        <v>0.43100285839744318</v>
      </c>
      <c r="G90" s="148">
        <f ca="1">INDEX(OFFSET(_summary!$S$25,0,MATCH(MID(CELL("filename",$A$1),FIND("]",CELL("filename",$A$1))+1,255),_summary!$T$24:$AG$24,0),140,1),MATCH($A90,_summary!$T$25:$T$53,0))</f>
        <v>0.43385070178016694</v>
      </c>
      <c r="H90" s="149">
        <f t="shared" ref="H90:L90" ca="1" si="90">G90-5*(G90-$M90)/($M$1-G$1)</f>
        <v>0.36515767399830718</v>
      </c>
      <c r="I90" s="149">
        <f t="shared" ca="1" si="90"/>
        <v>0.29646464621644741</v>
      </c>
      <c r="J90" s="149">
        <f t="shared" ca="1" si="90"/>
        <v>0.22777161843458765</v>
      </c>
      <c r="K90" s="149">
        <f t="shared" ca="1" si="90"/>
        <v>0.15907859065272789</v>
      </c>
      <c r="L90" s="149">
        <f t="shared" ca="1" si="90"/>
        <v>9.038556287086813E-2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2.1692535089008366E-2</v>
      </c>
    </row>
    <row r="91" spans="1:13" x14ac:dyDescent="0.3">
      <c r="A91" s="147" t="s">
        <v>19</v>
      </c>
      <c r="B91" s="147">
        <f t="shared" si="62"/>
        <v>4</v>
      </c>
      <c r="C91" s="159">
        <f ca="1">MAX(0,IFERROR(VLOOKUP(MID(CELL("filename",$A$1),FIND("]",CELL("filename",$A$1))+1,255)&amp;$A91,eurostat_source[],4+C$1-1990,FALSE),0))</f>
        <v>4.4807379526276336E-2</v>
      </c>
      <c r="D91" s="159">
        <f ca="1">MAX(0,IFERROR(VLOOKUP(MID(CELL("filename",$A$1),FIND("]",CELL("filename",$A$1))+1,255)&amp;$A91,eurostat_source[],4+D$1-1990,FALSE),0))</f>
        <v>4.6602551080737728E-2</v>
      </c>
      <c r="E91" s="159">
        <f ca="1">MAX(0,IFERROR(VLOOKUP(MID(CELL("filename",$A$1),FIND("]",CELL("filename",$A$1))+1,255)&amp;$A91,eurostat_source[],4+E$1-1990,FALSE),0))</f>
        <v>4.7883122993668946E-2</v>
      </c>
      <c r="F91" s="159">
        <f ca="1">MAX(0,IFERROR(VLOOKUP(MID(CELL("filename",$A$1),FIND("]",CELL("filename",$A$1))+1,255)&amp;$A91,eurostat_source[],4+F$1-1990,FALSE),0))</f>
        <v>4.9216019924661389E-2</v>
      </c>
      <c r="G91" s="148">
        <f ca="1">INDEX(OFFSET(_summary!$S$25,0,MATCH(MID(CELL("filename",$A$1),FIND("]",CELL("filename",$A$1))+1,255),_summary!$T$24:$AG$24,0),140,1),MATCH($A91,_summary!$T$25:$T$53,0))</f>
        <v>4.9861171771205914E-2</v>
      </c>
      <c r="H91" s="149">
        <f t="shared" ref="H91:L91" ca="1" si="91">G91-5*(G91-$M91)/($M$1-G$1)</f>
        <v>4.1966486240764975E-2</v>
      </c>
      <c r="I91" s="149">
        <f t="shared" ca="1" si="91"/>
        <v>3.4071800710324035E-2</v>
      </c>
      <c r="J91" s="149">
        <f t="shared" ca="1" si="91"/>
        <v>2.6177115179883102E-2</v>
      </c>
      <c r="K91" s="149">
        <f t="shared" ca="1" si="91"/>
        <v>1.828242964944217E-2</v>
      </c>
      <c r="L91" s="149">
        <f t="shared" ca="1" si="91"/>
        <v>1.0387744119001233E-2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2.493058588560298E-3</v>
      </c>
    </row>
    <row r="92" spans="1:13" x14ac:dyDescent="0.3">
      <c r="A92" s="147" t="s">
        <v>22</v>
      </c>
      <c r="B92" s="147">
        <f t="shared" si="62"/>
        <v>4</v>
      </c>
      <c r="C92" s="159">
        <f ca="1">MAX(0,IFERROR(VLOOKUP(MID(CELL("filename",$A$1),FIND("]",CELL("filename",$A$1))+1,255)&amp;$A92,eurostat_source[],4+C$1-1990,FALSE),0))</f>
        <v>0.22901593550509344</v>
      </c>
      <c r="D92" s="159">
        <f ca="1">MAX(0,IFERROR(VLOOKUP(MID(CELL("filename",$A$1),FIND("]",CELL("filename",$A$1))+1,255)&amp;$A92,eurostat_source[],4+D$1-1990,FALSE),0))</f>
        <v>0.23506466208666602</v>
      </c>
      <c r="E92" s="159">
        <f ca="1">MAX(0,IFERROR(VLOOKUP(MID(CELL("filename",$A$1),FIND("]",CELL("filename",$A$1))+1,255)&amp;$A92,eurostat_source[],4+E$1-1990,FALSE),0))</f>
        <v>0.23395181717148456</v>
      </c>
      <c r="F92" s="159">
        <f ca="1">MAX(0,IFERROR(VLOOKUP(MID(CELL("filename",$A$1),FIND("]",CELL("filename",$A$1))+1,255)&amp;$A92,eurostat_source[],4+F$1-1990,FALSE),0))</f>
        <v>0.23121326982132503</v>
      </c>
      <c r="G92" s="148">
        <f ca="1">INDEX(OFFSET(_summary!$S$25,0,MATCH(MID(CELL("filename",$A$1),FIND("]",CELL("filename",$A$1))+1,255),_summary!$T$24:$AG$24,0),140,1),MATCH($A92,_summary!$T$25:$T$53,0))</f>
        <v>0.22775358998214773</v>
      </c>
      <c r="H92" s="149">
        <f t="shared" ref="H92:L92" ca="1" si="92">G92-5*(G92-$M92)/($M$1-G$1)</f>
        <v>0.19169260490164103</v>
      </c>
      <c r="I92" s="149">
        <f t="shared" ca="1" si="92"/>
        <v>0.1556316198211343</v>
      </c>
      <c r="J92" s="149">
        <f t="shared" ca="1" si="92"/>
        <v>0.11957063474062757</v>
      </c>
      <c r="K92" s="149">
        <f t="shared" ca="1" si="92"/>
        <v>8.3509649660120838E-2</v>
      </c>
      <c r="L92" s="149">
        <f t="shared" ca="1" si="92"/>
        <v>4.7448664579614115E-2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1.1387679499107397E-2</v>
      </c>
    </row>
    <row r="93" spans="1:13" x14ac:dyDescent="0.3">
      <c r="A93" s="147" t="s">
        <v>28</v>
      </c>
      <c r="B93" s="147">
        <f t="shared" si="62"/>
        <v>4</v>
      </c>
      <c r="C93" s="159">
        <f ca="1">MAX(0,IFERROR(VLOOKUP(MID(CELL("filename",$A$1),FIND("]",CELL("filename",$A$1))+1,255)&amp;$A93,eurostat_source[],4+C$1-1990,FALSE),0))</f>
        <v>0.12119363826115741</v>
      </c>
      <c r="D93" s="159">
        <f ca="1">MAX(0,IFERROR(VLOOKUP(MID(CELL("filename",$A$1),FIND("]",CELL("filename",$A$1))+1,255)&amp;$A93,eurostat_source[],4+D$1-1990,FALSE),0))</f>
        <v>0.11387969053947701</v>
      </c>
      <c r="E93" s="159">
        <f ca="1">MAX(0,IFERROR(VLOOKUP(MID(CELL("filename",$A$1),FIND("]",CELL("filename",$A$1))+1,255)&amp;$A93,eurostat_source[],4+E$1-1990,FALSE),0))</f>
        <v>0.1132930274060986</v>
      </c>
      <c r="F93" s="159">
        <f ca="1">MAX(0,IFERROR(VLOOKUP(MID(CELL("filename",$A$1),FIND("]",CELL("filename",$A$1))+1,255)&amp;$A93,eurostat_source[],4+F$1-1990,FALSE),0))</f>
        <v>0.1130912697430568</v>
      </c>
      <c r="G93" s="148">
        <f ca="1">INDEX(OFFSET(_summary!$S$25,0,MATCH(MID(CELL("filename",$A$1),FIND("]",CELL("filename",$A$1))+1,255),_summary!$T$24:$AG$24,0),140,1),MATCH($A93,_summary!$T$25:$T$53,0))</f>
        <v>0.11285630202802639</v>
      </c>
      <c r="H93" s="149">
        <f t="shared" ref="H93:L93" ca="1" si="93">G93-5*(G93-$M93)/($M$1-G$1)</f>
        <v>9.4987387540255541E-2</v>
      </c>
      <c r="I93" s="149">
        <f t="shared" ca="1" si="93"/>
        <v>7.7118473052484704E-2</v>
      </c>
      <c r="J93" s="149">
        <f t="shared" ca="1" si="93"/>
        <v>5.924955856471386E-2</v>
      </c>
      <c r="K93" s="149">
        <f t="shared" ca="1" si="93"/>
        <v>4.1380644076943016E-2</v>
      </c>
      <c r="L93" s="149">
        <f t="shared" ca="1" si="93"/>
        <v>2.3511729589172171E-2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5.6428151014013246E-3</v>
      </c>
    </row>
    <row r="94" spans="1:13" x14ac:dyDescent="0.3">
      <c r="A94" s="147" t="s">
        <v>13</v>
      </c>
      <c r="B94" s="147">
        <f t="shared" si="62"/>
        <v>4</v>
      </c>
      <c r="C94" s="159">
        <f ca="1">MAX(0,IFERROR(VLOOKUP(MID(CELL("filename",$A$1),FIND("]",CELL("filename",$A$1))+1,255)&amp;$A94,eurostat_source[],4+C$1-1990,FALSE),0))</f>
        <v>0.33868906890675782</v>
      </c>
      <c r="D94" s="159">
        <f ca="1">MAX(0,IFERROR(VLOOKUP(MID(CELL("filename",$A$1),FIND("]",CELL("filename",$A$1))+1,255)&amp;$A94,eurostat_source[],4+D$1-1990,FALSE),0))</f>
        <v>0.33481540802225201</v>
      </c>
      <c r="E94" s="159">
        <f ca="1">MAX(0,IFERROR(VLOOKUP(MID(CELL("filename",$A$1),FIND("]",CELL("filename",$A$1))+1,255)&amp;$A94,eurostat_source[],4+E$1-1990,FALSE),0))</f>
        <v>0.32924871995687099</v>
      </c>
      <c r="F94" s="159">
        <f ca="1">MAX(0,IFERROR(VLOOKUP(MID(CELL("filename",$A$1),FIND("]",CELL("filename",$A$1))+1,255)&amp;$A94,eurostat_source[],4+F$1-1990,FALSE),0))</f>
        <v>0.32370541234926253</v>
      </c>
      <c r="G94" s="148">
        <f ca="1">INDEX(OFFSET(_summary!$S$25,0,MATCH(MID(CELL("filename",$A$1),FIND("]",CELL("filename",$A$1))+1,255),_summary!$T$24:$AG$24,0),140,1),MATCH($A94,_summary!$T$25:$T$53,0))</f>
        <v>0.31881825648470774</v>
      </c>
      <c r="H94" s="149">
        <f t="shared" ref="H94:L94" ca="1" si="94">G94-5*(G94-$M94)/($M$1-G$1)</f>
        <v>0.26833869920796233</v>
      </c>
      <c r="I94" s="149">
        <f t="shared" ca="1" si="94"/>
        <v>0.21785914193121694</v>
      </c>
      <c r="J94" s="149">
        <f t="shared" ca="1" si="94"/>
        <v>0.16737958465447156</v>
      </c>
      <c r="K94" s="149">
        <f t="shared" ca="1" si="94"/>
        <v>0.11690002737772617</v>
      </c>
      <c r="L94" s="149">
        <f t="shared" ca="1" si="94"/>
        <v>6.6420470100980789E-2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1.59409128242354E-2</v>
      </c>
    </row>
    <row r="95" spans="1:13" x14ac:dyDescent="0.3">
      <c r="A95" s="147" t="s">
        <v>17</v>
      </c>
      <c r="B95" s="147">
        <f t="shared" ref="B95:B117" si="95">B66+1</f>
        <v>4</v>
      </c>
      <c r="C95" s="159">
        <f ca="1">MAX(0,IFERROR(VLOOKUP(MID(CELL("filename",$A$1),FIND("]",CELL("filename",$A$1))+1,255)&amp;$A95,eurostat_source[],4+C$1-1990,FALSE),0))</f>
        <v>0.22172510106128798</v>
      </c>
      <c r="D95" s="159">
        <f ca="1">MAX(0,IFERROR(VLOOKUP(MID(CELL("filename",$A$1),FIND("]",CELL("filename",$A$1))+1,255)&amp;$A95,eurostat_source[],4+D$1-1990,FALSE),0))</f>
        <v>0.21404933083545241</v>
      </c>
      <c r="E95" s="159">
        <f ca="1">MAX(0,IFERROR(VLOOKUP(MID(CELL("filename",$A$1),FIND("]",CELL("filename",$A$1))+1,255)&amp;$A95,eurostat_source[],4+E$1-1990,FALSE),0))</f>
        <v>0.21364411471546474</v>
      </c>
      <c r="F95" s="159">
        <f ca="1">MAX(0,IFERROR(VLOOKUP(MID(CELL("filename",$A$1),FIND("]",CELL("filename",$A$1))+1,255)&amp;$A95,eurostat_source[],4+F$1-1990,FALSE),0))</f>
        <v>0.21289742578643714</v>
      </c>
      <c r="G95" s="148">
        <f ca="1">INDEX(OFFSET(_summary!$S$25,0,MATCH(MID(CELL("filename",$A$1),FIND("]",CELL("filename",$A$1))+1,255),_summary!$T$24:$AG$24,0),140,1),MATCH($A95,_summary!$T$25:$T$53,0))</f>
        <v>0.21172636780849208</v>
      </c>
      <c r="H95" s="149">
        <f t="shared" ref="H95:L95" ca="1" si="96">G95-5*(G95-$M95)/($M$1-G$1)</f>
        <v>0.17820302623881418</v>
      </c>
      <c r="I95" s="149">
        <f t="shared" ca="1" si="96"/>
        <v>0.14467968466913628</v>
      </c>
      <c r="J95" s="149">
        <f t="shared" ca="1" si="96"/>
        <v>0.11115634309945836</v>
      </c>
      <c r="K95" s="149">
        <f t="shared" ca="1" si="96"/>
        <v>7.7633001529780449E-2</v>
      </c>
      <c r="L95" s="149">
        <f t="shared" ca="1" si="96"/>
        <v>4.4109659960102535E-2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1.0586318390424614E-2</v>
      </c>
    </row>
    <row r="96" spans="1:13" x14ac:dyDescent="0.3">
      <c r="A96" s="147" t="s">
        <v>25</v>
      </c>
      <c r="B96" s="147">
        <f t="shared" si="95"/>
        <v>4</v>
      </c>
      <c r="C96" s="159">
        <f ca="1">MAX(0,IFERROR(VLOOKUP(MID(CELL("filename",$A$1),FIND("]",CELL("filename",$A$1))+1,255)&amp;$A96,eurostat_source[],4+C$1-1990,FALSE),0))</f>
        <v>0.10582382575555542</v>
      </c>
      <c r="D96" s="159">
        <f ca="1">MAX(0,IFERROR(VLOOKUP(MID(CELL("filename",$A$1),FIND("]",CELL("filename",$A$1))+1,255)&amp;$A96,eurostat_source[],4+D$1-1990,FALSE),0))</f>
        <v>0.10090909964539346</v>
      </c>
      <c r="E96" s="159">
        <f ca="1">MAX(0,IFERROR(VLOOKUP(MID(CELL("filename",$A$1),FIND("]",CELL("filename",$A$1))+1,255)&amp;$A96,eurostat_source[],4+E$1-1990,FALSE),0))</f>
        <v>0.10246977332639257</v>
      </c>
      <c r="F96" s="159">
        <f ca="1">MAX(0,IFERROR(VLOOKUP(MID(CELL("filename",$A$1),FIND("]",CELL("filename",$A$1))+1,255)&amp;$A96,eurostat_source[],4+F$1-1990,FALSE),0))</f>
        <v>0.10421765715784391</v>
      </c>
      <c r="G96" s="148">
        <f ca="1">INDEX(OFFSET(_summary!$S$25,0,MATCH(MID(CELL("filename",$A$1),FIND("]",CELL("filename",$A$1))+1,255),_summary!$T$24:$AG$24,0),140,1),MATCH($A96,_summary!$T$25:$T$53,0))</f>
        <v>0.10620634360962659</v>
      </c>
      <c r="H96" s="149">
        <f t="shared" ref="H96:L96" ca="1" si="97">G96-5*(G96-$M96)/($M$1-G$1)</f>
        <v>8.9390339204769048E-2</v>
      </c>
      <c r="I96" s="149">
        <f t="shared" ca="1" si="97"/>
        <v>7.2574334799911502E-2</v>
      </c>
      <c r="J96" s="149">
        <f t="shared" ca="1" si="97"/>
        <v>5.5758330395053957E-2</v>
      </c>
      <c r="K96" s="149">
        <f t="shared" ca="1" si="97"/>
        <v>3.8942325990196418E-2</v>
      </c>
      <c r="L96" s="149">
        <f t="shared" ca="1" si="97"/>
        <v>2.2126321585338875E-2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5.310317180481334E-3</v>
      </c>
    </row>
    <row r="97" spans="1:13" x14ac:dyDescent="0.3">
      <c r="A97" s="147" t="s">
        <v>11</v>
      </c>
      <c r="B97" s="147">
        <f t="shared" si="95"/>
        <v>4</v>
      </c>
      <c r="C97" s="159">
        <f ca="1">MAX(0,IFERROR(VLOOKUP(MID(CELL("filename",$A$1),FIND("]",CELL("filename",$A$1))+1,255)&amp;$A97,eurostat_source[],4+C$1-1990,FALSE),0))</f>
        <v>8.5383598715404584E-3</v>
      </c>
      <c r="D97" s="159">
        <f ca="1">MAX(0,IFERROR(VLOOKUP(MID(CELL("filename",$A$1),FIND("]",CELL("filename",$A$1))+1,255)&amp;$A97,eurostat_source[],4+D$1-1990,FALSE),0))</f>
        <v>7.4707670406762884E-3</v>
      </c>
      <c r="E97" s="159">
        <f ca="1">MAX(0,IFERROR(VLOOKUP(MID(CELL("filename",$A$1),FIND("]",CELL("filename",$A$1))+1,255)&amp;$A97,eurostat_source[],4+E$1-1990,FALSE),0))</f>
        <v>7.026150989224684E-3</v>
      </c>
      <c r="F97" s="159">
        <f ca="1">MAX(0,IFERROR(VLOOKUP(MID(CELL("filename",$A$1),FIND("]",CELL("filename",$A$1))+1,255)&amp;$A97,eurostat_source[],4+F$1-1990,FALSE),0))</f>
        <v>6.4639544673010772E-3</v>
      </c>
      <c r="G97" s="148">
        <f ca="1">INDEX(OFFSET(_summary!$S$25,0,MATCH(MID(CELL("filename",$A$1),FIND("]",CELL("filename",$A$1))+1,255),_summary!$T$24:$AG$24,0),140,1),MATCH($A97,_summary!$T$25:$T$53,0))</f>
        <v>5.8025460548781112E-3</v>
      </c>
      <c r="H97" s="149">
        <f t="shared" ref="H97:L97" ca="1" si="98">G97-5*(G97-$M97)/($M$1-G$1)</f>
        <v>4.8838095961890766E-3</v>
      </c>
      <c r="I97" s="149">
        <f t="shared" ca="1" si="98"/>
        <v>3.9650731375000421E-3</v>
      </c>
      <c r="J97" s="149">
        <f t="shared" ca="1" si="98"/>
        <v>3.046336678811008E-3</v>
      </c>
      <c r="K97" s="149">
        <f t="shared" ca="1" si="98"/>
        <v>2.1276002201219739E-3</v>
      </c>
      <c r="L97" s="149">
        <f t="shared" ca="1" si="98"/>
        <v>1.2088637614329398E-3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2.9012730274390584E-4</v>
      </c>
    </row>
    <row r="98" spans="1:13" x14ac:dyDescent="0.3">
      <c r="A98" s="147" t="s">
        <v>3</v>
      </c>
      <c r="B98" s="147">
        <f t="shared" si="95"/>
        <v>4</v>
      </c>
      <c r="C98" s="159">
        <f ca="1">MAX(0,IFERROR(VLOOKUP(MID(CELL("filename",$A$1),FIND("]",CELL("filename",$A$1))+1,255)&amp;$A98,eurostat_source[],4+C$1-1990,FALSE),0))</f>
        <v>0.31487840002847833</v>
      </c>
      <c r="D98" s="159">
        <f ca="1">MAX(0,IFERROR(VLOOKUP(MID(CELL("filename",$A$1),FIND("]",CELL("filename",$A$1))+1,255)&amp;$A98,eurostat_source[],4+D$1-1990,FALSE),0))</f>
        <v>0.31182942013086279</v>
      </c>
      <c r="E98" s="159">
        <f ca="1">MAX(0,IFERROR(VLOOKUP(MID(CELL("filename",$A$1),FIND("]",CELL("filename",$A$1))+1,255)&amp;$A98,eurostat_source[],4+E$1-1990,FALSE),0))</f>
        <v>0.30653800655603286</v>
      </c>
      <c r="F98" s="159">
        <f ca="1">MAX(0,IFERROR(VLOOKUP(MID(CELL("filename",$A$1),FIND("]",CELL("filename",$A$1))+1,255)&amp;$A98,eurostat_source[],4+F$1-1990,FALSE),0))</f>
        <v>0.30146726830792414</v>
      </c>
      <c r="G98" s="148">
        <f ca="1">INDEX(OFFSET(_summary!$S$25,0,MATCH(MID(CELL("filename",$A$1),FIND("]",CELL("filename",$A$1))+1,255),_summary!$T$24:$AG$24,0),140,1),MATCH($A98,_summary!$T$25:$T$53,0))</f>
        <v>0.29548418132951193</v>
      </c>
      <c r="H98" s="149">
        <f t="shared" ref="H98:L98" ca="1" si="99">G98-5*(G98-$M98)/($M$1-G$1)</f>
        <v>0.2486991859523392</v>
      </c>
      <c r="I98" s="149">
        <f t="shared" ca="1" si="99"/>
        <v>0.20191419057516646</v>
      </c>
      <c r="J98" s="149">
        <f t="shared" ca="1" si="99"/>
        <v>0.15512919519799376</v>
      </c>
      <c r="K98" s="149">
        <f t="shared" ca="1" si="99"/>
        <v>0.10834419982082105</v>
      </c>
      <c r="L98" s="149">
        <f t="shared" ca="1" si="99"/>
        <v>6.1559204443648333E-2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1.477420906647561E-2</v>
      </c>
    </row>
    <row r="99" spans="1:13" x14ac:dyDescent="0.3">
      <c r="A99" s="147" t="s">
        <v>2</v>
      </c>
      <c r="B99" s="147">
        <f t="shared" si="95"/>
        <v>4</v>
      </c>
      <c r="C99" s="159">
        <f ca="1">MAX(0,IFERROR(VLOOKUP(MID(CELL("filename",$A$1),FIND("]",CELL("filename",$A$1))+1,255)&amp;$A99,eurostat_source[],4+C$1-1990,FALSE),0))</f>
        <v>0.44259129328438235</v>
      </c>
      <c r="D99" s="159">
        <f ca="1">MAX(0,IFERROR(VLOOKUP(MID(CELL("filename",$A$1),FIND("]",CELL("filename",$A$1))+1,255)&amp;$A99,eurostat_source[],4+D$1-1990,FALSE),0))</f>
        <v>0.42524121537665732</v>
      </c>
      <c r="E99" s="159">
        <f ca="1">MAX(0,IFERROR(VLOOKUP(MID(CELL("filename",$A$1),FIND("]",CELL("filename",$A$1))+1,255)&amp;$A99,eurostat_source[],4+E$1-1990,FALSE),0))</f>
        <v>0.424549684037208</v>
      </c>
      <c r="F99" s="159">
        <f ca="1">MAX(0,IFERROR(VLOOKUP(MID(CELL("filename",$A$1),FIND("]",CELL("filename",$A$1))+1,255)&amp;$A99,eurostat_source[],4+F$1-1990,FALSE),0))</f>
        <v>0.42621593145902631</v>
      </c>
      <c r="G99" s="148">
        <f ca="1">INDEX(OFFSET(_summary!$S$25,0,MATCH(MID(CELL("filename",$A$1),FIND("]",CELL("filename",$A$1))+1,255),_summary!$T$24:$AG$24,0),140,1),MATCH($A99,_summary!$T$25:$T$53,0))</f>
        <v>0.42725601148112591</v>
      </c>
      <c r="H99" s="149">
        <f t="shared" ref="H99:L99" ca="1" si="100">G99-5*(G99-$M99)/($M$1-G$1)</f>
        <v>0.35960714299661434</v>
      </c>
      <c r="I99" s="149">
        <f t="shared" ca="1" si="100"/>
        <v>0.29195827451210271</v>
      </c>
      <c r="J99" s="149">
        <f t="shared" ca="1" si="100"/>
        <v>0.22430940602759111</v>
      </c>
      <c r="K99" s="149">
        <f t="shared" ca="1" si="100"/>
        <v>0.15666053754307951</v>
      </c>
      <c r="L99" s="149">
        <f t="shared" ca="1" si="100"/>
        <v>8.9011669058567916E-2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2.1362800574056314E-2</v>
      </c>
    </row>
    <row r="100" spans="1:13" x14ac:dyDescent="0.3">
      <c r="A100" s="147" t="s">
        <v>16</v>
      </c>
      <c r="B100" s="147">
        <f t="shared" si="95"/>
        <v>4</v>
      </c>
      <c r="C100" s="159">
        <f ca="1">MAX(0,IFERROR(VLOOKUP(MID(CELL("filename",$A$1),FIND("]",CELL("filename",$A$1))+1,255)&amp;$A100,eurostat_source[],4+C$1-1990,FALSE),0))</f>
        <v>9.583754696368392E-2</v>
      </c>
      <c r="D100" s="159">
        <f ca="1">MAX(0,IFERROR(VLOOKUP(MID(CELL("filename",$A$1),FIND("]",CELL("filename",$A$1))+1,255)&amp;$A100,eurostat_source[],4+D$1-1990,FALSE),0))</f>
        <v>0.10129080117333894</v>
      </c>
      <c r="E100" s="159">
        <f ca="1">MAX(0,IFERROR(VLOOKUP(MID(CELL("filename",$A$1),FIND("]",CELL("filename",$A$1))+1,255)&amp;$A100,eurostat_source[],4+E$1-1990,FALSE),0))</f>
        <v>0.10719304112361702</v>
      </c>
      <c r="F100" s="159">
        <f ca="1">MAX(0,IFERROR(VLOOKUP(MID(CELL("filename",$A$1),FIND("]",CELL("filename",$A$1))+1,255)&amp;$A100,eurostat_source[],4+F$1-1990,FALSE),0))</f>
        <v>0.11295266214848822</v>
      </c>
      <c r="G100" s="148">
        <f ca="1">INDEX(OFFSET(_summary!$S$25,0,MATCH(MID(CELL("filename",$A$1),FIND("]",CELL("filename",$A$1))+1,255),_summary!$T$24:$AG$24,0),140,1),MATCH($A100,_summary!$T$25:$T$53,0))</f>
        <v>0.11805177272291023</v>
      </c>
      <c r="H100" s="149">
        <f t="shared" ref="H100:L100" ca="1" si="101">G100-5*(G100-$M100)/($M$1-G$1)</f>
        <v>9.9360242041782773E-2</v>
      </c>
      <c r="I100" s="149">
        <f t="shared" ca="1" si="101"/>
        <v>8.0668711360655315E-2</v>
      </c>
      <c r="J100" s="149">
        <f t="shared" ca="1" si="101"/>
        <v>6.1977180679527864E-2</v>
      </c>
      <c r="K100" s="149">
        <f t="shared" ca="1" si="101"/>
        <v>4.3285649998400413E-2</v>
      </c>
      <c r="L100" s="149">
        <f t="shared" ca="1" si="101"/>
        <v>2.4594119317272966E-2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5.9025886361455168E-3</v>
      </c>
    </row>
    <row r="101" spans="1:13" x14ac:dyDescent="0.3">
      <c r="A101" s="147" t="s">
        <v>15</v>
      </c>
      <c r="B101" s="147">
        <f t="shared" si="95"/>
        <v>4</v>
      </c>
      <c r="C101" s="159">
        <f ca="1">MAX(0,IFERROR(VLOOKUP(MID(CELL("filename",$A$1),FIND("]",CELL("filename",$A$1))+1,255)&amp;$A101,eurostat_source[],4+C$1-1990,FALSE),0))</f>
        <v>0.50710062774855102</v>
      </c>
      <c r="D101" s="159">
        <f ca="1">MAX(0,IFERROR(VLOOKUP(MID(CELL("filename",$A$1),FIND("]",CELL("filename",$A$1))+1,255)&amp;$A101,eurostat_source[],4+D$1-1990,FALSE),0))</f>
        <v>0.52529617479291335</v>
      </c>
      <c r="E101" s="159">
        <f ca="1">MAX(0,IFERROR(VLOOKUP(MID(CELL("filename",$A$1),FIND("]",CELL("filename",$A$1))+1,255)&amp;$A101,eurostat_source[],4+E$1-1990,FALSE),0))</f>
        <v>0.51793148067860817</v>
      </c>
      <c r="F101" s="159">
        <f ca="1">MAX(0,IFERROR(VLOOKUP(MID(CELL("filename",$A$1),FIND("]",CELL("filename",$A$1))+1,255)&amp;$A101,eurostat_source[],4+F$1-1990,FALSE),0))</f>
        <v>0.50749556273247209</v>
      </c>
      <c r="G101" s="148">
        <f ca="1">INDEX(OFFSET(_summary!$S$25,0,MATCH(MID(CELL("filename",$A$1),FIND("]",CELL("filename",$A$1))+1,255),_summary!$T$24:$AG$24,0),140,1),MATCH($A101,_summary!$T$25:$T$53,0))</f>
        <v>0.50127682217967484</v>
      </c>
      <c r="H101" s="149">
        <f t="shared" ref="H101:L101" ca="1" si="102">G101-5*(G101-$M101)/($M$1-G$1)</f>
        <v>0.42190799200122631</v>
      </c>
      <c r="I101" s="149">
        <f t="shared" ca="1" si="102"/>
        <v>0.34253916182277777</v>
      </c>
      <c r="J101" s="149">
        <f t="shared" ca="1" si="102"/>
        <v>0.26317033164432924</v>
      </c>
      <c r="K101" s="149">
        <f t="shared" ca="1" si="102"/>
        <v>0.18380150146588076</v>
      </c>
      <c r="L101" s="149">
        <f t="shared" ca="1" si="102"/>
        <v>0.10443267128743226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2.5063841108983763E-2</v>
      </c>
    </row>
    <row r="102" spans="1:13" x14ac:dyDescent="0.3">
      <c r="A102" s="147" t="s">
        <v>18</v>
      </c>
      <c r="B102" s="147">
        <f t="shared" si="95"/>
        <v>4</v>
      </c>
      <c r="C102" s="159">
        <f ca="1">MAX(0,IFERROR(VLOOKUP(MID(CELL("filename",$A$1),FIND("]",CELL("filename",$A$1))+1,255)&amp;$A102,eurostat_source[],4+C$1-1990,FALSE),0))</f>
        <v>0.22603464032459186</v>
      </c>
      <c r="D102" s="159">
        <f ca="1">MAX(0,IFERROR(VLOOKUP(MID(CELL("filename",$A$1),FIND("]",CELL("filename",$A$1))+1,255)&amp;$A102,eurostat_source[],4+D$1-1990,FALSE),0))</f>
        <v>0.23065897079697387</v>
      </c>
      <c r="E102" s="159">
        <f ca="1">MAX(0,IFERROR(VLOOKUP(MID(CELL("filename",$A$1),FIND("]",CELL("filename",$A$1))+1,255)&amp;$A102,eurostat_source[],4+E$1-1990,FALSE),0))</f>
        <v>0.23131175002565815</v>
      </c>
      <c r="F102" s="159">
        <f ca="1">MAX(0,IFERROR(VLOOKUP(MID(CELL("filename",$A$1),FIND("]",CELL("filename",$A$1))+1,255)&amp;$A102,eurostat_source[],4+F$1-1990,FALSE),0))</f>
        <v>0.23127601377039986</v>
      </c>
      <c r="G102" s="148">
        <f ca="1">INDEX(OFFSET(_summary!$S$25,0,MATCH(MID(CELL("filename",$A$1),FIND("]",CELL("filename",$A$1))+1,255),_summary!$T$24:$AG$24,0),140,1),MATCH($A102,_summary!$T$25:$T$53,0))</f>
        <v>0.23276366930549949</v>
      </c>
      <c r="H102" s="149">
        <f t="shared" ref="H102:L102" ca="1" si="103">G102-5*(G102-$M102)/($M$1-G$1)</f>
        <v>0.19590942166546207</v>
      </c>
      <c r="I102" s="149">
        <f t="shared" ca="1" si="103"/>
        <v>0.15905517402542466</v>
      </c>
      <c r="J102" s="149">
        <f t="shared" ca="1" si="103"/>
        <v>0.12220092638538724</v>
      </c>
      <c r="K102" s="149">
        <f t="shared" ca="1" si="103"/>
        <v>8.5346678745349819E-2</v>
      </c>
      <c r="L102" s="149">
        <f t="shared" ca="1" si="103"/>
        <v>4.84924311053124E-2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1.1638183465274985E-2</v>
      </c>
    </row>
    <row r="103" spans="1:13" x14ac:dyDescent="0.3">
      <c r="A103" s="147" t="s">
        <v>5</v>
      </c>
      <c r="B103" s="147">
        <f t="shared" si="95"/>
        <v>4</v>
      </c>
      <c r="C103" s="159">
        <f ca="1">MAX(0,IFERROR(VLOOKUP(MID(CELL("filename",$A$1),FIND("]",CELL("filename",$A$1))+1,255)&amp;$A103,eurostat_source[],4+C$1-1990,FALSE),0))</f>
        <v>0.58312557645331542</v>
      </c>
      <c r="D103" s="159">
        <f ca="1">MAX(0,IFERROR(VLOOKUP(MID(CELL("filename",$A$1),FIND("]",CELL("filename",$A$1))+1,255)&amp;$A103,eurostat_source[],4+D$1-1990,FALSE),0))</f>
        <v>0.57537622325243187</v>
      </c>
      <c r="E103" s="159">
        <f ca="1">MAX(0,IFERROR(VLOOKUP(MID(CELL("filename",$A$1),FIND("]",CELL("filename",$A$1))+1,255)&amp;$A103,eurostat_source[],4+E$1-1990,FALSE),0))</f>
        <v>0.57919737018923545</v>
      </c>
      <c r="F103" s="159">
        <f ca="1">MAX(0,IFERROR(VLOOKUP(MID(CELL("filename",$A$1),FIND("]",CELL("filename",$A$1))+1,255)&amp;$A103,eurostat_source[],4+F$1-1990,FALSE),0))</f>
        <v>0.58506618850888947</v>
      </c>
      <c r="G103" s="148">
        <f ca="1">INDEX(OFFSET(_summary!$S$25,0,MATCH(MID(CELL("filename",$A$1),FIND("]",CELL("filename",$A$1))+1,255),_summary!$T$24:$AG$24,0),140,1),MATCH($A103,_summary!$T$25:$T$53,0))</f>
        <v>0.59001759603374448</v>
      </c>
      <c r="H103" s="149">
        <f t="shared" ref="H103:L103" ca="1" si="104">G103-5*(G103-$M103)/($M$1-G$1)</f>
        <v>0.49659814332840158</v>
      </c>
      <c r="I103" s="149">
        <f t="shared" ca="1" si="104"/>
        <v>0.40317869062305872</v>
      </c>
      <c r="J103" s="149">
        <f t="shared" ca="1" si="104"/>
        <v>0.30975923791771587</v>
      </c>
      <c r="K103" s="149">
        <f t="shared" ca="1" si="104"/>
        <v>0.21633978521237299</v>
      </c>
      <c r="L103" s="149">
        <f t="shared" ca="1" si="104"/>
        <v>0.12292033250703012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2.9500879801687252E-2</v>
      </c>
    </row>
    <row r="104" spans="1:13" x14ac:dyDescent="0.3">
      <c r="A104" s="147" t="s">
        <v>23</v>
      </c>
      <c r="B104" s="147">
        <f t="shared" si="95"/>
        <v>4</v>
      </c>
      <c r="C104" s="159">
        <f ca="1">MAX(0,IFERROR(VLOOKUP(MID(CELL("filename",$A$1),FIND("]",CELL("filename",$A$1))+1,255)&amp;$A104,eurostat_source[],4+C$1-1990,FALSE),0))</f>
        <v>0.16130757662671896</v>
      </c>
      <c r="D104" s="159">
        <f ca="1">MAX(0,IFERROR(VLOOKUP(MID(CELL("filename",$A$1),FIND("]",CELL("filename",$A$1))+1,255)&amp;$A104,eurostat_source[],4+D$1-1990,FALSE),0))</f>
        <v>0.15810508792918102</v>
      </c>
      <c r="E104" s="159">
        <f ca="1">MAX(0,IFERROR(VLOOKUP(MID(CELL("filename",$A$1),FIND("]",CELL("filename",$A$1))+1,255)&amp;$A104,eurostat_source[],4+E$1-1990,FALSE),0))</f>
        <v>0.16102599867742806</v>
      </c>
      <c r="F104" s="159">
        <f ca="1">MAX(0,IFERROR(VLOOKUP(MID(CELL("filename",$A$1),FIND("]",CELL("filename",$A$1))+1,255)&amp;$A104,eurostat_source[],4+F$1-1990,FALSE),0))</f>
        <v>0.16429519476999105</v>
      </c>
      <c r="G104" s="148">
        <f ca="1">INDEX(OFFSET(_summary!$S$25,0,MATCH(MID(CELL("filename",$A$1),FIND("]",CELL("filename",$A$1))+1,255),_summary!$T$24:$AG$24,0),140,1),MATCH($A104,_summary!$T$25:$T$53,0))</f>
        <v>0.16986282165717861</v>
      </c>
      <c r="H104" s="149">
        <f t="shared" ref="H104:L104" ca="1" si="105">G104-5*(G104-$M104)/($M$1-G$1)</f>
        <v>0.14296787489479201</v>
      </c>
      <c r="I104" s="149">
        <f t="shared" ca="1" si="105"/>
        <v>0.1160729281324054</v>
      </c>
      <c r="J104" s="149">
        <f t="shared" ca="1" si="105"/>
        <v>8.9177981370018783E-2</v>
      </c>
      <c r="K104" s="149">
        <f t="shared" ca="1" si="105"/>
        <v>6.2283034607632168E-2</v>
      </c>
      <c r="L104" s="149">
        <f t="shared" ca="1" si="105"/>
        <v>3.5388087845245553E-2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8.4931410828589377E-3</v>
      </c>
    </row>
    <row r="105" spans="1:13" x14ac:dyDescent="0.3">
      <c r="A105" s="147" t="s">
        <v>24</v>
      </c>
      <c r="B105" s="147">
        <f t="shared" si="95"/>
        <v>4</v>
      </c>
      <c r="C105" s="159">
        <f ca="1">MAX(0,IFERROR(VLOOKUP(MID(CELL("filename",$A$1),FIND("]",CELL("filename",$A$1))+1,255)&amp;$A105,eurostat_source[],4+C$1-1990,FALSE),0))</f>
        <v>0.18548420460374987</v>
      </c>
      <c r="D105" s="159">
        <f ca="1">MAX(0,IFERROR(VLOOKUP(MID(CELL("filename",$A$1),FIND("]",CELL("filename",$A$1))+1,255)&amp;$A105,eurostat_source[],4+D$1-1990,FALSE),0))</f>
        <v>0.1937483364284687</v>
      </c>
      <c r="E105" s="159">
        <f ca="1">MAX(0,IFERROR(VLOOKUP(MID(CELL("filename",$A$1),FIND("]",CELL("filename",$A$1))+1,255)&amp;$A105,eurostat_source[],4+E$1-1990,FALSE),0))</f>
        <v>0.19467056873584393</v>
      </c>
      <c r="F105" s="159">
        <f ca="1">MAX(0,IFERROR(VLOOKUP(MID(CELL("filename",$A$1),FIND("]",CELL("filename",$A$1))+1,255)&amp;$A105,eurostat_source[],4+F$1-1990,FALSE),0))</f>
        <v>0.19666702886627185</v>
      </c>
      <c r="G105" s="148">
        <f ca="1">INDEX(OFFSET(_summary!$S$25,0,MATCH(MID(CELL("filename",$A$1),FIND("]",CELL("filename",$A$1))+1,255),_summary!$T$24:$AG$24,0),140,1),MATCH($A105,_summary!$T$25:$T$53,0))</f>
        <v>0.19905331433010057</v>
      </c>
      <c r="H105" s="149">
        <f t="shared" ref="H105:L105" ca="1" si="106">G105-5*(G105-$M105)/($M$1-G$1)</f>
        <v>0.16753653956116799</v>
      </c>
      <c r="I105" s="149">
        <f t="shared" ca="1" si="106"/>
        <v>0.1360197647922354</v>
      </c>
      <c r="J105" s="149">
        <f t="shared" ca="1" si="106"/>
        <v>0.10450299002330282</v>
      </c>
      <c r="K105" s="149">
        <f t="shared" ca="1" si="106"/>
        <v>7.2986215254370226E-2</v>
      </c>
      <c r="L105" s="149">
        <f t="shared" ca="1" si="106"/>
        <v>4.1469440485437631E-2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9.952665716505037E-3</v>
      </c>
    </row>
    <row r="106" spans="1:13" x14ac:dyDescent="0.3">
      <c r="A106" s="147" t="s">
        <v>27</v>
      </c>
      <c r="B106" s="147">
        <f t="shared" si="95"/>
        <v>4</v>
      </c>
      <c r="C106" s="159">
        <f ca="1">MAX(0,IFERROR(VLOOKUP(MID(CELL("filename",$A$1),FIND("]",CELL("filename",$A$1))+1,255)&amp;$A106,eurostat_source[],4+C$1-1990,FALSE),0))</f>
        <v>0.44728793150853768</v>
      </c>
      <c r="D106" s="159">
        <f ca="1">MAX(0,IFERROR(VLOOKUP(MID(CELL("filename",$A$1),FIND("]",CELL("filename",$A$1))+1,255)&amp;$A106,eurostat_source[],4+D$1-1990,FALSE),0))</f>
        <v>0.45615071286988673</v>
      </c>
      <c r="E106" s="159">
        <f ca="1">MAX(0,IFERROR(VLOOKUP(MID(CELL("filename",$A$1),FIND("]",CELL("filename",$A$1))+1,255)&amp;$A106,eurostat_source[],4+E$1-1990,FALSE),0))</f>
        <v>0.4641668098857063</v>
      </c>
      <c r="F106" s="159">
        <f ca="1">MAX(0,IFERROR(VLOOKUP(MID(CELL("filename",$A$1),FIND("]",CELL("filename",$A$1))+1,255)&amp;$A106,eurostat_source[],4+F$1-1990,FALSE),0))</f>
        <v>0.47115677299055425</v>
      </c>
      <c r="G106" s="148">
        <f ca="1">INDEX(OFFSET(_summary!$S$25,0,MATCH(MID(CELL("filename",$A$1),FIND("]",CELL("filename",$A$1))+1,255),_summary!$T$24:$AG$24,0),140,1),MATCH($A106,_summary!$T$25:$T$53,0))</f>
        <v>0.47994568835692347</v>
      </c>
      <c r="H106" s="149">
        <f t="shared" ref="H106:L106" ca="1" si="107">G106-5*(G106-$M106)/($M$1-G$1)</f>
        <v>0.40395428770041059</v>
      </c>
      <c r="I106" s="149">
        <f t="shared" ca="1" si="107"/>
        <v>0.3279628870438977</v>
      </c>
      <c r="J106" s="149">
        <f t="shared" ca="1" si="107"/>
        <v>0.25197148638738481</v>
      </c>
      <c r="K106" s="149">
        <f t="shared" ca="1" si="107"/>
        <v>0.17598008573087195</v>
      </c>
      <c r="L106" s="149">
        <f t="shared" ca="1" si="107"/>
        <v>9.9988685074359068E-2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2.3997284417846196E-2</v>
      </c>
    </row>
    <row r="107" spans="1:13" x14ac:dyDescent="0.3">
      <c r="A107" s="147" t="s">
        <v>29</v>
      </c>
      <c r="B107" s="147">
        <f t="shared" si="95"/>
        <v>4</v>
      </c>
      <c r="C107" s="159">
        <f ca="1">MAX(0,IFERROR(VLOOKUP(MID(CELL("filename",$A$1),FIND("]",CELL("filename",$A$1))+1,255)&amp;$A107,eurostat_source[],4+C$1-1990,FALSE),0))</f>
        <v>0.20157295399782282</v>
      </c>
      <c r="D107" s="159">
        <f ca="1">MAX(0,IFERROR(VLOOKUP(MID(CELL("filename",$A$1),FIND("]",CELL("filename",$A$1))+1,255)&amp;$A107,eurostat_source[],4+D$1-1990,FALSE),0))</f>
        <v>0.17160353629156364</v>
      </c>
      <c r="E107" s="159">
        <f ca="1">MAX(0,IFERROR(VLOOKUP(MID(CELL("filename",$A$1),FIND("]",CELL("filename",$A$1))+1,255)&amp;$A107,eurostat_source[],4+E$1-1990,FALSE),0))</f>
        <v>0.17014452487722209</v>
      </c>
      <c r="F107" s="159">
        <f ca="1">MAX(0,IFERROR(VLOOKUP(MID(CELL("filename",$A$1),FIND("]",CELL("filename",$A$1))+1,255)&amp;$A107,eurostat_source[],4+F$1-1990,FALSE),0))</f>
        <v>0.16698211372793856</v>
      </c>
      <c r="G107" s="148">
        <f ca="1">INDEX(OFFSET(_summary!$S$25,0,MATCH(MID(CELL("filename",$A$1),FIND("]",CELL("filename",$A$1))+1,255),_summary!$T$24:$AG$24,0),140,1),MATCH($A107,_summary!$T$25:$T$53,0))</f>
        <v>0.15979263544502451</v>
      </c>
      <c r="H107" s="149">
        <f t="shared" ref="H107:L107" ca="1" si="108">G107-5*(G107-$M107)/($M$1-G$1)</f>
        <v>0.13449213483289563</v>
      </c>
      <c r="I107" s="149">
        <f t="shared" ca="1" si="108"/>
        <v>0.10919163422076675</v>
      </c>
      <c r="J107" s="149">
        <f t="shared" ca="1" si="108"/>
        <v>8.3891133608637869E-2</v>
      </c>
      <c r="K107" s="149">
        <f t="shared" ca="1" si="108"/>
        <v>5.859063299650899E-2</v>
      </c>
      <c r="L107" s="149">
        <f t="shared" ca="1" si="108"/>
        <v>3.3290132384380111E-2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7.9896317722512322E-3</v>
      </c>
    </row>
    <row r="108" spans="1:13" x14ac:dyDescent="0.3">
      <c r="A108" s="147" t="s">
        <v>8</v>
      </c>
      <c r="B108" s="147">
        <f t="shared" si="95"/>
        <v>4</v>
      </c>
      <c r="C108" s="159">
        <f ca="1">MAX(0,IFERROR(VLOOKUP(MID(CELL("filename",$A$1),FIND("]",CELL("filename",$A$1))+1,255)&amp;$A108,eurostat_source[],4+C$1-1990,FALSE),0))</f>
        <v>0.74164369619255799</v>
      </c>
      <c r="D108" s="159">
        <f ca="1">MAX(0,IFERROR(VLOOKUP(MID(CELL("filename",$A$1),FIND("]",CELL("filename",$A$1))+1,255)&amp;$A108,eurostat_source[],4+D$1-1990,FALSE),0))</f>
        <v>0.7339669017744781</v>
      </c>
      <c r="E108" s="159">
        <f ca="1">MAX(0,IFERROR(VLOOKUP(MID(CELL("filename",$A$1),FIND("]",CELL("filename",$A$1))+1,255)&amp;$A108,eurostat_source[],4+E$1-1990,FALSE),0))</f>
        <v>0.7314777625227481</v>
      </c>
      <c r="F108" s="159">
        <f ca="1">MAX(0,IFERROR(VLOOKUP(MID(CELL("filename",$A$1),FIND("]",CELL("filename",$A$1))+1,255)&amp;$A108,eurostat_source[],4+F$1-1990,FALSE),0))</f>
        <v>0.72675411245883559</v>
      </c>
      <c r="G108" s="148">
        <f ca="1">INDEX(OFFSET(_summary!$S$25,0,MATCH(MID(CELL("filename",$A$1),FIND("]",CELL("filename",$A$1))+1,255),_summary!$T$24:$AG$24,0),140,1),MATCH($A108,_summary!$T$25:$T$53,0))</f>
        <v>0.72188764785256054</v>
      </c>
      <c r="H108" s="149">
        <f t="shared" ref="H108:L108" ca="1" si="109">G108-5*(G108-$M108)/($M$1-G$1)</f>
        <v>0.60758877027590508</v>
      </c>
      <c r="I108" s="149">
        <f t="shared" ca="1" si="109"/>
        <v>0.49328989269924967</v>
      </c>
      <c r="J108" s="149">
        <f t="shared" ca="1" si="109"/>
        <v>0.37899101512259425</v>
      </c>
      <c r="K108" s="149">
        <f t="shared" ca="1" si="109"/>
        <v>0.26469213754593884</v>
      </c>
      <c r="L108" s="149">
        <f t="shared" ca="1" si="109"/>
        <v>0.15039325996928343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3.6094382392628056E-2</v>
      </c>
    </row>
    <row r="109" spans="1:13" x14ac:dyDescent="0.3">
      <c r="A109" s="147" t="s">
        <v>6</v>
      </c>
      <c r="B109" s="147">
        <f t="shared" si="95"/>
        <v>4</v>
      </c>
      <c r="C109" s="159">
        <f ca="1">MAX(0,IFERROR(VLOOKUP(MID(CELL("filename",$A$1),FIND("]",CELL("filename",$A$1))+1,255)&amp;$A109,eurostat_source[],4+C$1-1990,FALSE),0))</f>
        <v>0.25068425016572482</v>
      </c>
      <c r="D109" s="159">
        <f ca="1">MAX(0,IFERROR(VLOOKUP(MID(CELL("filename",$A$1),FIND("]",CELL("filename",$A$1))+1,255)&amp;$A109,eurostat_source[],4+D$1-1990,FALSE),0))</f>
        <v>0.25951482419882366</v>
      </c>
      <c r="E109" s="159">
        <f ca="1">MAX(0,IFERROR(VLOOKUP(MID(CELL("filename",$A$1),FIND("]",CELL("filename",$A$1))+1,255)&amp;$A109,eurostat_source[],4+E$1-1990,FALSE),0))</f>
        <v>0.26052088150925928</v>
      </c>
      <c r="F109" s="159">
        <f ca="1">MAX(0,IFERROR(VLOOKUP(MID(CELL("filename",$A$1),FIND("]",CELL("filename",$A$1))+1,255)&amp;$A109,eurostat_source[],4+F$1-1990,FALSE),0))</f>
        <v>0.26241677925703716</v>
      </c>
      <c r="G109" s="148">
        <f ca="1">INDEX(OFFSET(_summary!$S$25,0,MATCH(MID(CELL("filename",$A$1),FIND("]",CELL("filename",$A$1))+1,255),_summary!$T$24:$AG$24,0),140,1),MATCH($A109,_summary!$T$25:$T$53,0))</f>
        <v>0.26434102539286469</v>
      </c>
      <c r="H109" s="149">
        <f t="shared" ref="H109:L109" ca="1" si="110">G109-5*(G109-$M109)/($M$1-G$1)</f>
        <v>0.22248702970566112</v>
      </c>
      <c r="I109" s="149">
        <f t="shared" ca="1" si="110"/>
        <v>0.18063303401845754</v>
      </c>
      <c r="J109" s="149">
        <f t="shared" ca="1" si="110"/>
        <v>0.13877903833125396</v>
      </c>
      <c r="K109" s="149">
        <f t="shared" ca="1" si="110"/>
        <v>9.6925042644050385E-2</v>
      </c>
      <c r="L109" s="149">
        <f t="shared" ca="1" si="110"/>
        <v>5.5071046956846816E-2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1.3217051269643246E-2</v>
      </c>
    </row>
    <row r="110" spans="1:13" x14ac:dyDescent="0.3">
      <c r="A110" s="147" t="s">
        <v>21</v>
      </c>
      <c r="B110" s="147">
        <f t="shared" si="95"/>
        <v>4</v>
      </c>
      <c r="C110" s="159">
        <f ca="1">MAX(0,IFERROR(VLOOKUP(MID(CELL("filename",$A$1),FIND("]",CELL("filename",$A$1))+1,255)&amp;$A110,eurostat_source[],4+C$1-1990,FALSE),0))</f>
        <v>0.23749938560597683</v>
      </c>
      <c r="D110" s="159">
        <f ca="1">MAX(0,IFERROR(VLOOKUP(MID(CELL("filename",$A$1),FIND("]",CELL("filename",$A$1))+1,255)&amp;$A110,eurostat_source[],4+D$1-1990,FALSE),0))</f>
        <v>0.2425685092377424</v>
      </c>
      <c r="E110" s="159">
        <f ca="1">MAX(0,IFERROR(VLOOKUP(MID(CELL("filename",$A$1),FIND("]",CELL("filename",$A$1))+1,255)&amp;$A110,eurostat_source[],4+E$1-1990,FALSE),0))</f>
        <v>0.24111310942714226</v>
      </c>
      <c r="F110" s="159">
        <f ca="1">MAX(0,IFERROR(VLOOKUP(MID(CELL("filename",$A$1),FIND("]",CELL("filename",$A$1))+1,255)&amp;$A110,eurostat_source[],4+F$1-1990,FALSE),0))</f>
        <v>0.24039949357703849</v>
      </c>
      <c r="G110" s="148">
        <f ca="1">INDEX(OFFSET(_summary!$S$25,0,MATCH(MID(CELL("filename",$A$1),FIND("]",CELL("filename",$A$1))+1,255),_summary!$T$24:$AG$24,0),140,1),MATCH($A110,_summary!$T$25:$T$53,0))</f>
        <v>0.2398867241518402</v>
      </c>
      <c r="H110" s="149">
        <f t="shared" ref="H110:L110" ca="1" si="111">G110-5*(G110-$M110)/($M$1-G$1)</f>
        <v>0.20190465949446551</v>
      </c>
      <c r="I110" s="149">
        <f t="shared" ca="1" si="111"/>
        <v>0.16392259483709082</v>
      </c>
      <c r="J110" s="149">
        <f t="shared" ca="1" si="111"/>
        <v>0.12594053017971613</v>
      </c>
      <c r="K110" s="149">
        <f t="shared" ca="1" si="111"/>
        <v>8.795846552234142E-2</v>
      </c>
      <c r="L110" s="149">
        <f t="shared" ca="1" si="111"/>
        <v>4.997640086496672E-2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1.1994336207592021E-2</v>
      </c>
    </row>
    <row r="111" spans="1:13" x14ac:dyDescent="0.3">
      <c r="A111" s="147" t="s">
        <v>10</v>
      </c>
      <c r="B111" s="147">
        <f t="shared" si="95"/>
        <v>4</v>
      </c>
      <c r="C111" s="159">
        <f ca="1">MAX(0,IFERROR(VLOOKUP(MID(CELL("filename",$A$1),FIND("]",CELL("filename",$A$1))+1,255)&amp;$A111,eurostat_source[],4+C$1-1990,FALSE),0))</f>
        <v>0.3827367968851631</v>
      </c>
      <c r="D111" s="159">
        <f ca="1">MAX(0,IFERROR(VLOOKUP(MID(CELL("filename",$A$1),FIND("]",CELL("filename",$A$1))+1,255)&amp;$A111,eurostat_source[],4+D$1-1990,FALSE),0))</f>
        <v>0.39178999393691838</v>
      </c>
      <c r="E111" s="159">
        <f ca="1">MAX(0,IFERROR(VLOOKUP(MID(CELL("filename",$A$1),FIND("]",CELL("filename",$A$1))+1,255)&amp;$A111,eurostat_source[],4+E$1-1990,FALSE),0))</f>
        <v>0.39093396047373696</v>
      </c>
      <c r="F111" s="159">
        <f ca="1">MAX(0,IFERROR(VLOOKUP(MID(CELL("filename",$A$1),FIND("]",CELL("filename",$A$1))+1,255)&amp;$A111,eurostat_source[],4+F$1-1990,FALSE),0))</f>
        <v>0.39506121863477611</v>
      </c>
      <c r="G111" s="148">
        <f ca="1">INDEX(OFFSET(_summary!$S$25,0,MATCH(MID(CELL("filename",$A$1),FIND("]",CELL("filename",$A$1))+1,255),_summary!$T$24:$AG$24,0),140,1),MATCH($A111,_summary!$T$25:$T$53,0))</f>
        <v>0.39865572527053561</v>
      </c>
      <c r="H111" s="149">
        <f t="shared" ref="H111:L111" ca="1" si="112">G111-5*(G111-$M111)/($M$1-G$1)</f>
        <v>0.33553523543603414</v>
      </c>
      <c r="I111" s="149">
        <f t="shared" ca="1" si="112"/>
        <v>0.27241474560153267</v>
      </c>
      <c r="J111" s="149">
        <f t="shared" ca="1" si="112"/>
        <v>0.2092942557670312</v>
      </c>
      <c r="K111" s="149">
        <f t="shared" ca="1" si="112"/>
        <v>0.14617376593252973</v>
      </c>
      <c r="L111" s="149">
        <f t="shared" ca="1" si="112"/>
        <v>8.3053276098028261E-2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1.9932786263526799E-2</v>
      </c>
    </row>
    <row r="112" spans="1:13" x14ac:dyDescent="0.3">
      <c r="A112" s="147" t="s">
        <v>20</v>
      </c>
      <c r="B112" s="147">
        <f t="shared" si="95"/>
        <v>4</v>
      </c>
      <c r="C112" s="159">
        <f ca="1">MAX(0,IFERROR(VLOOKUP(MID(CELL("filename",$A$1),FIND("]",CELL("filename",$A$1))+1,255)&amp;$A112,eurostat_source[],4+C$1-1990,FALSE),0))</f>
        <v>0.680711348255294</v>
      </c>
      <c r="D112" s="159">
        <f ca="1">MAX(0,IFERROR(VLOOKUP(MID(CELL("filename",$A$1),FIND("]",CELL("filename",$A$1))+1,255)&amp;$A112,eurostat_source[],4+D$1-1990,FALSE),0))</f>
        <v>0.69945042840026672</v>
      </c>
      <c r="E112" s="159">
        <f ca="1">MAX(0,IFERROR(VLOOKUP(MID(CELL("filename",$A$1),FIND("]",CELL("filename",$A$1))+1,255)&amp;$A112,eurostat_source[],4+E$1-1990,FALSE),0))</f>
        <v>0.6992125945515214</v>
      </c>
      <c r="F112" s="159">
        <f ca="1">MAX(0,IFERROR(VLOOKUP(MID(CELL("filename",$A$1),FIND("]",CELL("filename",$A$1))+1,255)&amp;$A112,eurostat_source[],4+F$1-1990,FALSE),0))</f>
        <v>0.69804521629102811</v>
      </c>
      <c r="G112" s="148">
        <f ca="1">INDEX(OFFSET(_summary!$S$25,0,MATCH(MID(CELL("filename",$A$1),FIND("]",CELL("filename",$A$1))+1,255),_summary!$T$24:$AG$24,0),140,1),MATCH($A112,_summary!$T$25:$T$53,0))</f>
        <v>0.69541650576499969</v>
      </c>
      <c r="H112" s="149">
        <f t="shared" ref="H112:L112" ca="1" si="113">G112-5*(G112-$M112)/($M$1-G$1)</f>
        <v>0.58530889235220807</v>
      </c>
      <c r="I112" s="149">
        <f t="shared" ca="1" si="113"/>
        <v>0.47520127893941644</v>
      </c>
      <c r="J112" s="149">
        <f t="shared" ca="1" si="113"/>
        <v>0.36509366552662481</v>
      </c>
      <c r="K112" s="149">
        <f t="shared" ca="1" si="113"/>
        <v>0.25498605211383324</v>
      </c>
      <c r="L112" s="149">
        <f t="shared" ca="1" si="113"/>
        <v>0.14487843870104164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3.4770825288250012E-2</v>
      </c>
    </row>
    <row r="113" spans="1:13" x14ac:dyDescent="0.3">
      <c r="A113" s="147" t="s">
        <v>26</v>
      </c>
      <c r="B113" s="147">
        <f t="shared" si="95"/>
        <v>4</v>
      </c>
      <c r="C113" s="159">
        <f ca="1">MAX(0,IFERROR(VLOOKUP(MID(CELL("filename",$A$1),FIND("]",CELL("filename",$A$1))+1,255)&amp;$A113,eurostat_source[],4+C$1-1990,FALSE),0))</f>
        <v>0.13781059652738092</v>
      </c>
      <c r="D113" s="159">
        <f ca="1">MAX(0,IFERROR(VLOOKUP(MID(CELL("filename",$A$1),FIND("]",CELL("filename",$A$1))+1,255)&amp;$A113,eurostat_source[],4+D$1-1990,FALSE),0))</f>
        <v>0.14474521880158209</v>
      </c>
      <c r="E113" s="159">
        <f ca="1">MAX(0,IFERROR(VLOOKUP(MID(CELL("filename",$A$1),FIND("]",CELL("filename",$A$1))+1,255)&amp;$A113,eurostat_source[],4+E$1-1990,FALSE),0))</f>
        <v>0.14625693285000246</v>
      </c>
      <c r="F113" s="159">
        <f ca="1">MAX(0,IFERROR(VLOOKUP(MID(CELL("filename",$A$1),FIND("]",CELL("filename",$A$1))+1,255)&amp;$A113,eurostat_source[],4+F$1-1990,FALSE),0))</f>
        <v>0.14648176606476759</v>
      </c>
      <c r="G113" s="148">
        <f ca="1">INDEX(OFFSET(_summary!$S$25,0,MATCH(MID(CELL("filename",$A$1),FIND("]",CELL("filename",$A$1))+1,255),_summary!$T$24:$AG$24,0),140,1),MATCH($A113,_summary!$T$25:$T$53,0))</f>
        <v>0.14907267278248107</v>
      </c>
      <c r="H113" s="149">
        <f t="shared" ref="H113:L113" ca="1" si="114">G113-5*(G113-$M113)/($M$1-G$1)</f>
        <v>0.12546949959192158</v>
      </c>
      <c r="I113" s="149">
        <f t="shared" ca="1" si="114"/>
        <v>0.10186632640136208</v>
      </c>
      <c r="J113" s="149">
        <f t="shared" ca="1" si="114"/>
        <v>7.8263153210802572E-2</v>
      </c>
      <c r="K113" s="149">
        <f t="shared" ca="1" si="114"/>
        <v>5.4659980020243068E-2</v>
      </c>
      <c r="L113" s="149">
        <f t="shared" ca="1" si="114"/>
        <v>3.1056806829683564E-2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7.4536336391240604E-3</v>
      </c>
    </row>
    <row r="114" spans="1:13" x14ac:dyDescent="0.3">
      <c r="A114" s="147" t="s">
        <v>7</v>
      </c>
      <c r="B114" s="147">
        <f t="shared" si="95"/>
        <v>4</v>
      </c>
      <c r="C114" s="159">
        <f ca="1">MAX(0,IFERROR(VLOOKUP(MID(CELL("filename",$A$1),FIND("]",CELL("filename",$A$1))+1,255)&amp;$A114,eurostat_source[],4+C$1-1990,FALSE),0))</f>
        <v>0.30135452670401391</v>
      </c>
      <c r="D114" s="159">
        <f ca="1">MAX(0,IFERROR(VLOOKUP(MID(CELL("filename",$A$1),FIND("]",CELL("filename",$A$1))+1,255)&amp;$A114,eurostat_source[],4+D$1-1990,FALSE),0))</f>
        <v>0.30961376954684566</v>
      </c>
      <c r="E114" s="159">
        <f ca="1">MAX(0,IFERROR(VLOOKUP(MID(CELL("filename",$A$1),FIND("]",CELL("filename",$A$1))+1,255)&amp;$A114,eurostat_source[],4+E$1-1990,FALSE),0))</f>
        <v>0.3063503215311682</v>
      </c>
      <c r="F114" s="159">
        <f ca="1">MAX(0,IFERROR(VLOOKUP(MID(CELL("filename",$A$1),FIND("]",CELL("filename",$A$1))+1,255)&amp;$A114,eurostat_source[],4+F$1-1990,FALSE),0))</f>
        <v>0.30365174199025807</v>
      </c>
      <c r="G114" s="148">
        <f ca="1">INDEX(OFFSET(_summary!$S$25,0,MATCH(MID(CELL("filename",$A$1),FIND("]",CELL("filename",$A$1))+1,255),_summary!$T$24:$AG$24,0),140,1),MATCH($A114,_summary!$T$25:$T$53,0))</f>
        <v>0.30195255329768061</v>
      </c>
      <c r="H114" s="149">
        <f t="shared" ref="H114:L114" ca="1" si="115">G114-5*(G114-$M114)/($M$1-G$1)</f>
        <v>0.25414339902554783</v>
      </c>
      <c r="I114" s="149">
        <f t="shared" ca="1" si="115"/>
        <v>0.20633424475341508</v>
      </c>
      <c r="J114" s="149">
        <f t="shared" ca="1" si="115"/>
        <v>0.15852509048128233</v>
      </c>
      <c r="K114" s="149">
        <f t="shared" ca="1" si="115"/>
        <v>0.11071593620914957</v>
      </c>
      <c r="L114" s="149">
        <f t="shared" ca="1" si="115"/>
        <v>6.2906781937016806E-2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1.5097627664884044E-2</v>
      </c>
    </row>
    <row r="115" spans="1:13" x14ac:dyDescent="0.3">
      <c r="A115" s="147" t="s">
        <v>9</v>
      </c>
      <c r="B115" s="147">
        <f t="shared" si="95"/>
        <v>4</v>
      </c>
      <c r="C115" s="159">
        <f ca="1">MAX(0,IFERROR(VLOOKUP(MID(CELL("filename",$A$1),FIND("]",CELL("filename",$A$1))+1,255)&amp;$A115,eurostat_source[],4+C$1-1990,FALSE),0))</f>
        <v>7.2564790947576294E-3</v>
      </c>
      <c r="D115" s="159">
        <f ca="1">MAX(0,IFERROR(VLOOKUP(MID(CELL("filename",$A$1),FIND("]",CELL("filename",$A$1))+1,255)&amp;$A115,eurostat_source[],4+D$1-1990,FALSE),0))</f>
        <v>8.2897196242592928E-3</v>
      </c>
      <c r="E115" s="159">
        <f ca="1">MAX(0,IFERROR(VLOOKUP(MID(CELL("filename",$A$1),FIND("]",CELL("filename",$A$1))+1,255)&amp;$A115,eurostat_source[],4+E$1-1990,FALSE),0))</f>
        <v>7.5049486707051078E-3</v>
      </c>
      <c r="F115" s="159">
        <f ca="1">MAX(0,IFERROR(VLOOKUP(MID(CELL("filename",$A$1),FIND("]",CELL("filename",$A$1))+1,255)&amp;$A115,eurostat_source[],4+F$1-1990,FALSE),0))</f>
        <v>6.7438892993934626E-3</v>
      </c>
      <c r="G115" s="148">
        <f ca="1">INDEX(OFFSET(_summary!$S$25,0,MATCH(MID(CELL("filename",$A$1),FIND("]",CELL("filename",$A$1))+1,255),_summary!$T$24:$AG$24,0),140,1),MATCH($A115,_summary!$T$25:$T$53,0))</f>
        <v>5.5012346959407077E-3</v>
      </c>
      <c r="H115" s="149">
        <f t="shared" ref="H115:L115" ca="1" si="116">G115-5*(G115-$M115)/($M$1-G$1)</f>
        <v>4.6302058690834286E-3</v>
      </c>
      <c r="I115" s="149">
        <f t="shared" ca="1" si="116"/>
        <v>3.7591770422261499E-3</v>
      </c>
      <c r="J115" s="149">
        <f t="shared" ca="1" si="116"/>
        <v>2.8881482153688713E-3</v>
      </c>
      <c r="K115" s="149">
        <f t="shared" ca="1" si="116"/>
        <v>2.0171193885115926E-3</v>
      </c>
      <c r="L115" s="149">
        <f t="shared" ca="1" si="116"/>
        <v>1.146090561654314E-3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2.7506173479703561E-4</v>
      </c>
    </row>
    <row r="116" spans="1:13" x14ac:dyDescent="0.3">
      <c r="A116" s="147" t="s">
        <v>14</v>
      </c>
      <c r="B116" s="147">
        <f t="shared" si="95"/>
        <v>4</v>
      </c>
      <c r="C116" s="159">
        <f ca="1">MAX(0,IFERROR(VLOOKUP(MID(CELL("filename",$A$1),FIND("]",CELL("filename",$A$1))+1,255)&amp;$A116,eurostat_source[],4+C$1-1990,FALSE),0))</f>
        <v>0.26845377551774391</v>
      </c>
      <c r="D116" s="159">
        <f ca="1">MAX(0,IFERROR(VLOOKUP(MID(CELL("filename",$A$1),FIND("]",CELL("filename",$A$1))+1,255)&amp;$A116,eurostat_source[],4+D$1-1990,FALSE),0))</f>
        <v>0.2759012019891573</v>
      </c>
      <c r="E116" s="159">
        <f ca="1">MAX(0,IFERROR(VLOOKUP(MID(CELL("filename",$A$1),FIND("]",CELL("filename",$A$1))+1,255)&amp;$A116,eurostat_source[],4+E$1-1990,FALSE),0))</f>
        <v>0.28309300420704031</v>
      </c>
      <c r="F116" s="159">
        <f ca="1">MAX(0,IFERROR(VLOOKUP(MID(CELL("filename",$A$1),FIND("]",CELL("filename",$A$1))+1,255)&amp;$A116,eurostat_source[],4+F$1-1990,FALSE),0))</f>
        <v>0.2906770836353853</v>
      </c>
      <c r="G116" s="148">
        <f ca="1">INDEX(OFFSET(_summary!$S$25,0,MATCH(MID(CELL("filename",$A$1),FIND("]",CELL("filename",$A$1))+1,255),_summary!$T$24:$AG$24,0),140,1),MATCH($A116,_summary!$T$25:$T$53,0))</f>
        <v>0.29861246572575417</v>
      </c>
      <c r="H116" s="149">
        <f t="shared" ref="H116:L116" ca="1" si="117">G116-5*(G116-$M116)/($M$1-G$1)</f>
        <v>0.2513321586525098</v>
      </c>
      <c r="I116" s="149">
        <f t="shared" ca="1" si="117"/>
        <v>0.20405185157926539</v>
      </c>
      <c r="J116" s="149">
        <f t="shared" ca="1" si="117"/>
        <v>0.15677154450602099</v>
      </c>
      <c r="K116" s="149">
        <f t="shared" ca="1" si="117"/>
        <v>0.10949123743277657</v>
      </c>
      <c r="L116" s="149">
        <f t="shared" ca="1" si="117"/>
        <v>6.2210930359532145E-2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1.4930623286287721E-2</v>
      </c>
    </row>
    <row r="117" spans="1:13" x14ac:dyDescent="0.3">
      <c r="A117" s="147" t="s">
        <v>4</v>
      </c>
      <c r="B117" s="147">
        <f t="shared" si="95"/>
        <v>4</v>
      </c>
      <c r="C117" s="159">
        <f ca="1">MAX(0,IFERROR(VLOOKUP(MID(CELL("filename",$A$1),FIND("]",CELL("filename",$A$1))+1,255)&amp;$A117,eurostat_source[],4+C$1-1990,FALSE),0))</f>
        <v>0.63642539212949578</v>
      </c>
      <c r="D117" s="159">
        <f ca="1">MAX(0,IFERROR(VLOOKUP(MID(CELL("filename",$A$1),FIND("]",CELL("filename",$A$1))+1,255)&amp;$A117,eurostat_source[],4+D$1-1990,FALSE),0))</f>
        <v>0.63029014707734499</v>
      </c>
      <c r="E117" s="159">
        <f ca="1">MAX(0,IFERROR(VLOOKUP(MID(CELL("filename",$A$1),FIND("]",CELL("filename",$A$1))+1,255)&amp;$A117,eurostat_source[],4+E$1-1990,FALSE),0))</f>
        <v>0.62695081149230047</v>
      </c>
      <c r="F117" s="159">
        <f ca="1">MAX(0,IFERROR(VLOOKUP(MID(CELL("filename",$A$1),FIND("]",CELL("filename",$A$1))+1,255)&amp;$A117,eurostat_source[],4+F$1-1990,FALSE),0))</f>
        <v>0.62329356560414706</v>
      </c>
      <c r="G117" s="148">
        <f ca="1">INDEX(OFFSET(_summary!$S$25,0,MATCH(MID(CELL("filename",$A$1),FIND("]",CELL("filename",$A$1))+1,255),_summary!$T$24:$AG$24,0),140,1),MATCH($A117,_summary!$T$25:$T$53,0))</f>
        <v>0.62007803232793202</v>
      </c>
      <c r="H117" s="149">
        <f t="shared" ref="H117:L117" ca="1" si="118">G117-5*(G117-$M117)/($M$1-G$1)</f>
        <v>0.52189901054267618</v>
      </c>
      <c r="I117" s="149">
        <f t="shared" ca="1" si="118"/>
        <v>0.42371998875742029</v>
      </c>
      <c r="J117" s="149">
        <f t="shared" ca="1" si="118"/>
        <v>0.32554096697216439</v>
      </c>
      <c r="K117" s="149">
        <f t="shared" ca="1" si="118"/>
        <v>0.2273619451869085</v>
      </c>
      <c r="L117" s="149">
        <f t="shared" ca="1" si="118"/>
        <v>0.12918292340165255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3.1003901616396629E-2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0.16970995802312719</v>
      </c>
      <c r="D2" s="151">
        <f ca="1">MAX(0,IFERROR(VLOOKUP(MID(CELL("filename",$A$1),FIND("]",CELL("filename",$A$1))+1,255)&amp;$A2,eurostat_source[],4+D$1-1990,FALSE),0))</f>
        <v>0.17285621691507047</v>
      </c>
      <c r="E2" s="151">
        <f ca="1">MAX(0,IFERROR(VLOOKUP(MID(CELL("filename",$A$1),FIND("]",CELL("filename",$A$1))+1,255)&amp;$A2,eurostat_source[],4+E$1-1990,FALSE),0))</f>
        <v>0.16871981678946871</v>
      </c>
      <c r="F2" s="151">
        <f ca="1">MAX(0,IFERROR(VLOOKUP(MID(CELL("filename",$A$1),FIND("]",CELL("filename",$A$1))+1,255)&amp;$A2,eurostat_source[],4+F$1-1990,FALSE),0))</f>
        <v>0.16412447454755896</v>
      </c>
      <c r="G2" s="148">
        <f ca="1">INDEX(OFFSET(_summary!$S$25,0,MATCH(MID(CELL("filename",$A$1),FIND("]",CELL("filename",$A$1))+1,255),_summary!$T$24:$AG$24,0),140,1),MATCH($A2,_summary!$T$25:$T$53,0))</f>
        <v>0.16069311043762841</v>
      </c>
      <c r="H2" s="149">
        <f ca="1">G2-5*(G2-$M2)/($M$1-G$1)</f>
        <v>0.15801489193033461</v>
      </c>
      <c r="I2" s="149">
        <f t="shared" ref="I2:L2" ca="1" si="0">H2-5*(H2-$M2)/($M$1-H$1)</f>
        <v>0.15533667342304081</v>
      </c>
      <c r="J2" s="149">
        <f t="shared" ca="1" si="0"/>
        <v>0.152658454915747</v>
      </c>
      <c r="K2" s="149">
        <f t="shared" ca="1" si="0"/>
        <v>0.1499802364084532</v>
      </c>
      <c r="L2" s="149">
        <f t="shared" ca="1" si="0"/>
        <v>0.14730201790115938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0.14462379939386558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0.28677877443599414</v>
      </c>
      <c r="D3" s="151">
        <f ca="1">MAX(0,IFERROR(VLOOKUP(MID(CELL("filename",$A$1),FIND("]",CELL("filename",$A$1))+1,255)&amp;$A3,eurostat_source[],4+D$1-1990,FALSE),0))</f>
        <v>0.29284582986797236</v>
      </c>
      <c r="E3" s="151">
        <f ca="1">MAX(0,IFERROR(VLOOKUP(MID(CELL("filename",$A$1),FIND("]",CELL("filename",$A$1))+1,255)&amp;$A3,eurostat_source[],4+E$1-1990,FALSE),0))</f>
        <v>0.29110041111961865</v>
      </c>
      <c r="F3" s="151">
        <f ca="1">MAX(0,IFERROR(VLOOKUP(MID(CELL("filename",$A$1),FIND("]",CELL("filename",$A$1))+1,255)&amp;$A3,eurostat_source[],4+F$1-1990,FALSE),0))</f>
        <v>0.2835857968949384</v>
      </c>
      <c r="G3" s="148">
        <f ca="1">INDEX(OFFSET(_summary!$S$25,0,MATCH(MID(CELL("filename",$A$1),FIND("]",CELL("filename",$A$1))+1,255),_summary!$T$24:$AG$24,0),140,1),MATCH($A3,_summary!$T$25:$T$53,0))</f>
        <v>0.28025035514207319</v>
      </c>
      <c r="H3" s="149">
        <f t="shared" ref="H3:L18" ca="1" si="1">G3-5*(G3-$M3)/($M$1-G$1)</f>
        <v>0.27557951588970531</v>
      </c>
      <c r="I3" s="149">
        <f t="shared" ca="1" si="1"/>
        <v>0.27090867663733742</v>
      </c>
      <c r="J3" s="149">
        <f t="shared" ca="1" si="1"/>
        <v>0.26623783738496953</v>
      </c>
      <c r="K3" s="149">
        <f t="shared" ca="1" si="1"/>
        <v>0.26156699813260165</v>
      </c>
      <c r="L3" s="149">
        <f t="shared" ca="1" si="1"/>
        <v>0.25689615888023376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0.25222531962786587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3.9920643823973209E-4</v>
      </c>
      <c r="E4" s="151">
        <f ca="1">MAX(0,IFERROR(VLOOKUP(MID(CELL("filename",$A$1),FIND("]",CELL("filename",$A$1))+1,255)&amp;$A4,eurostat_source[],4+E$1-1990,FALSE),0))</f>
        <v>3.7916888657980408E-4</v>
      </c>
      <c r="F4" s="151">
        <f ca="1">MAX(0,IFERROR(VLOOKUP(MID(CELL("filename",$A$1),FIND("]",CELL("filename",$A$1))+1,255)&amp;$A4,eurostat_source[],4+F$1-1990,FALSE),0))</f>
        <v>3.5976227203391147E-4</v>
      </c>
      <c r="G4" s="148">
        <f ca="1">INDEX(OFFSET(_summary!$S$25,0,MATCH(MID(CELL("filename",$A$1),FIND("]",CELL("filename",$A$1))+1,255),_summary!$T$24:$AG$24,0),140,1),MATCH($A4,_summary!$T$25:$T$53,0))</f>
        <v>2.8045015859077518E-4</v>
      </c>
      <c r="H4" s="149">
        <f t="shared" ca="1" si="1"/>
        <v>2.7577598928092895E-4</v>
      </c>
      <c r="I4" s="149">
        <f t="shared" ca="1" si="1"/>
        <v>2.7110181997108272E-4</v>
      </c>
      <c r="J4" s="149">
        <f t="shared" ca="1" si="1"/>
        <v>2.6642765066123644E-4</v>
      </c>
      <c r="K4" s="149">
        <f t="shared" ca="1" si="1"/>
        <v>2.6175348135139021E-4</v>
      </c>
      <c r="L4" s="149">
        <f t="shared" ca="1" si="1"/>
        <v>2.5707931204154398E-4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2.524051427316977E-4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3.8527808415086573E-2</v>
      </c>
      <c r="D5" s="151">
        <f ca="1">MAX(0,IFERROR(VLOOKUP(MID(CELL("filename",$A$1),FIND("]",CELL("filename",$A$1))+1,255)&amp;$A5,eurostat_source[],4+D$1-1990,FALSE),0))</f>
        <v>3.8199860608675446E-2</v>
      </c>
      <c r="E5" s="151">
        <f ca="1">MAX(0,IFERROR(VLOOKUP(MID(CELL("filename",$A$1),FIND("]",CELL("filename",$A$1))+1,255)&amp;$A5,eurostat_source[],4+E$1-1990,FALSE),0))</f>
        <v>3.405212300710897E-2</v>
      </c>
      <c r="F5" s="151">
        <f ca="1">MAX(0,IFERROR(VLOOKUP(MID(CELL("filename",$A$1),FIND("]",CELL("filename",$A$1))+1,255)&amp;$A5,eurostat_source[],4+F$1-1990,FALSE),0))</f>
        <v>3.0904651173285069E-2</v>
      </c>
      <c r="G5" s="148">
        <f ca="1">INDEX(OFFSET(_summary!$S$25,0,MATCH(MID(CELL("filename",$A$1),FIND("]",CELL("filename",$A$1))+1,255),_summary!$T$24:$AG$24,0),140,1),MATCH($A5,_summary!$T$25:$T$53,0))</f>
        <v>2.7541293242824224E-2</v>
      </c>
      <c r="H5" s="149">
        <f t="shared" ca="1" si="1"/>
        <v>2.7082271688777155E-2</v>
      </c>
      <c r="I5" s="149">
        <f t="shared" ca="1" si="1"/>
        <v>2.6623250134730086E-2</v>
      </c>
      <c r="J5" s="149">
        <f t="shared" ca="1" si="1"/>
        <v>2.6164228580683013E-2</v>
      </c>
      <c r="K5" s="149">
        <f t="shared" ca="1" si="1"/>
        <v>2.5705207026635944E-2</v>
      </c>
      <c r="L5" s="149">
        <f t="shared" ca="1" si="1"/>
        <v>2.5246185472588875E-2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2.4787163918541803E-2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0.24913030285383264</v>
      </c>
      <c r="D6" s="151">
        <f ca="1">MAX(0,IFERROR(VLOOKUP(MID(CELL("filename",$A$1),FIND("]",CELL("filename",$A$1))+1,255)&amp;$A6,eurostat_source[],4+D$1-1990,FALSE),0))</f>
        <v>0.24876824614288046</v>
      </c>
      <c r="E6" s="151">
        <f ca="1">MAX(0,IFERROR(VLOOKUP(MID(CELL("filename",$A$1),FIND("]",CELL("filename",$A$1))+1,255)&amp;$A6,eurostat_source[],4+E$1-1990,FALSE),0))</f>
        <v>0.24180457941773267</v>
      </c>
      <c r="F6" s="151">
        <f ca="1">MAX(0,IFERROR(VLOOKUP(MID(CELL("filename",$A$1),FIND("]",CELL("filename",$A$1))+1,255)&amp;$A6,eurostat_source[],4+F$1-1990,FALSE),0))</f>
        <v>0.23754960031037187</v>
      </c>
      <c r="G6" s="148">
        <f ca="1">INDEX(OFFSET(_summary!$S$25,0,MATCH(MID(CELL("filename",$A$1),FIND("]",CELL("filename",$A$1))+1,255),_summary!$T$24:$AG$24,0),140,1),MATCH($A6,_summary!$T$25:$T$53,0))</f>
        <v>0.23149842370038268</v>
      </c>
      <c r="H6" s="149">
        <f t="shared" ca="1" si="1"/>
        <v>0.22764011663870964</v>
      </c>
      <c r="I6" s="149">
        <f t="shared" ca="1" si="1"/>
        <v>0.22378180957703661</v>
      </c>
      <c r="J6" s="149">
        <f t="shared" ca="1" si="1"/>
        <v>0.21992350251536358</v>
      </c>
      <c r="K6" s="149">
        <f t="shared" ca="1" si="1"/>
        <v>0.21606519545369052</v>
      </c>
      <c r="L6" s="149">
        <f t="shared" ca="1" si="1"/>
        <v>0.21220688839201746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0.20834858133034442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0</v>
      </c>
      <c r="I7" s="149">
        <f t="shared" ca="1" si="1"/>
        <v>0</v>
      </c>
      <c r="J7" s="149">
        <f t="shared" ca="1" si="1"/>
        <v>0</v>
      </c>
      <c r="K7" s="149">
        <f t="shared" ca="1" si="1"/>
        <v>0</v>
      </c>
      <c r="L7" s="149">
        <f t="shared" ca="1" si="1"/>
        <v>0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7.2588412907839309E-2</v>
      </c>
      <c r="D8" s="151">
        <f ca="1">MAX(0,IFERROR(VLOOKUP(MID(CELL("filename",$A$1),FIND("]",CELL("filename",$A$1))+1,255)&amp;$A8,eurostat_source[],4+D$1-1990,FALSE),0))</f>
        <v>6.8618008907380762E-2</v>
      </c>
      <c r="E8" s="151">
        <f ca="1">MAX(0,IFERROR(VLOOKUP(MID(CELL("filename",$A$1),FIND("]",CELL("filename",$A$1))+1,255)&amp;$A8,eurostat_source[],4+E$1-1990,FALSE),0))</f>
        <v>5.9242516173567045E-2</v>
      </c>
      <c r="F8" s="151">
        <f ca="1">MAX(0,IFERROR(VLOOKUP(MID(CELL("filename",$A$1),FIND("]",CELL("filename",$A$1))+1,255)&amp;$A8,eurostat_source[],4+F$1-1990,FALSE),0))</f>
        <v>4.971333720591422E-2</v>
      </c>
      <c r="G8" s="148">
        <f ca="1">INDEX(OFFSET(_summary!$S$25,0,MATCH(MID(CELL("filename",$A$1),FIND("]",CELL("filename",$A$1))+1,255),_summary!$T$24:$AG$24,0),140,1),MATCH($A8,_summary!$T$25:$T$53,0))</f>
        <v>3.9821097442438544E-2</v>
      </c>
      <c r="H8" s="149">
        <f t="shared" ca="1" si="1"/>
        <v>3.9157412485064567E-2</v>
      </c>
      <c r="I8" s="149">
        <f t="shared" ca="1" si="1"/>
        <v>3.8493727527690591E-2</v>
      </c>
      <c r="J8" s="149">
        <f t="shared" ca="1" si="1"/>
        <v>3.7830042570316615E-2</v>
      </c>
      <c r="K8" s="149">
        <f t="shared" ca="1" si="1"/>
        <v>3.7166357612942638E-2</v>
      </c>
      <c r="L8" s="149">
        <f t="shared" ca="1" si="1"/>
        <v>3.6502672655568669E-2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3.5838987698194692E-2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4.8988471304328143E-3</v>
      </c>
      <c r="D9" s="151">
        <f ca="1">MAX(0,IFERROR(VLOOKUP(MID(CELL("filename",$A$1),FIND("]",CELL("filename",$A$1))+1,255)&amp;$A9,eurostat_source[],4+D$1-1990,FALSE),0))</f>
        <v>3.2369457070828408E-3</v>
      </c>
      <c r="E9" s="151">
        <f ca="1">MAX(0,IFERROR(VLOOKUP(MID(CELL("filename",$A$1),FIND("]",CELL("filename",$A$1))+1,255)&amp;$A9,eurostat_source[],4+E$1-1990,FALSE),0))</f>
        <v>2.5324063971343368E-3</v>
      </c>
      <c r="F9" s="151">
        <f ca="1">MAX(0,IFERROR(VLOOKUP(MID(CELL("filename",$A$1),FIND("]",CELL("filename",$A$1))+1,255)&amp;$A9,eurostat_source[],4+F$1-1990,FALSE),0))</f>
        <v>1.622967293740315E-3</v>
      </c>
      <c r="G9" s="148">
        <f ca="1">INDEX(OFFSET(_summary!$S$25,0,MATCH(MID(CELL("filename",$A$1),FIND("]",CELL("filename",$A$1))+1,255),_summary!$T$24:$AG$24,0),140,1),MATCH($A9,_summary!$T$25:$T$53,0))</f>
        <v>9.9521995454377593E-4</v>
      </c>
      <c r="H9" s="149">
        <f t="shared" ca="1" si="1"/>
        <v>9.7863295530137978E-4</v>
      </c>
      <c r="I9" s="149">
        <f t="shared" ca="1" si="1"/>
        <v>9.6204595605898352E-4</v>
      </c>
      <c r="J9" s="149">
        <f t="shared" ca="1" si="1"/>
        <v>9.4545895681658726E-4</v>
      </c>
      <c r="K9" s="149">
        <f t="shared" ca="1" si="1"/>
        <v>9.2887195757419101E-4</v>
      </c>
      <c r="L9" s="149">
        <f t="shared" ca="1" si="1"/>
        <v>9.1228495833179475E-4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8.9569795908939838E-4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0.10436544803627838</v>
      </c>
      <c r="D10" s="151">
        <f ca="1">MAX(0,IFERROR(VLOOKUP(MID(CELL("filename",$A$1),FIND("]",CELL("filename",$A$1))+1,255)&amp;$A10,eurostat_source[],4+D$1-1990,FALSE),0))</f>
        <v>8.6367458969039995E-2</v>
      </c>
      <c r="E10" s="151">
        <f ca="1">MAX(0,IFERROR(VLOOKUP(MID(CELL("filename",$A$1),FIND("]",CELL("filename",$A$1))+1,255)&amp;$A10,eurostat_source[],4+E$1-1990,FALSE),0))</f>
        <v>7.702400882888219E-2</v>
      </c>
      <c r="F10" s="151">
        <f ca="1">MAX(0,IFERROR(VLOOKUP(MID(CELL("filename",$A$1),FIND("]",CELL("filename",$A$1))+1,255)&amp;$A10,eurostat_source[],4+F$1-1990,FALSE),0))</f>
        <v>7.0860367285951617E-2</v>
      </c>
      <c r="G10" s="148">
        <f ca="1">INDEX(OFFSET(_summary!$S$25,0,MATCH(MID(CELL("filename",$A$1),FIND("]",CELL("filename",$A$1))+1,255),_summary!$T$24:$AG$24,0),140,1),MATCH($A10,_summary!$T$25:$T$53,0))</f>
        <v>6.45438854240446E-2</v>
      </c>
      <c r="H10" s="149">
        <f t="shared" ca="1" si="1"/>
        <v>6.3468154000310528E-2</v>
      </c>
      <c r="I10" s="149">
        <f t="shared" ca="1" si="1"/>
        <v>6.2392422576576449E-2</v>
      </c>
      <c r="J10" s="149">
        <f t="shared" ca="1" si="1"/>
        <v>6.131669115284237E-2</v>
      </c>
      <c r="K10" s="149">
        <f t="shared" ca="1" si="1"/>
        <v>6.0240959729108291E-2</v>
      </c>
      <c r="L10" s="149">
        <f t="shared" ca="1" si="1"/>
        <v>5.9165228305374212E-2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5.808949688164014E-2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0.11109410376080266</v>
      </c>
      <c r="D11" s="151">
        <f ca="1">MAX(0,IFERROR(VLOOKUP(MID(CELL("filename",$A$1),FIND("]",CELL("filename",$A$1))+1,255)&amp;$A11,eurostat_source[],4+D$1-1990,FALSE),0))</f>
        <v>0.11246227526250421</v>
      </c>
      <c r="E11" s="151">
        <f ca="1">MAX(0,IFERROR(VLOOKUP(MID(CELL("filename",$A$1),FIND("]",CELL("filename",$A$1))+1,255)&amp;$A11,eurostat_source[],4+E$1-1990,FALSE),0))</f>
        <v>0.10784136367700346</v>
      </c>
      <c r="F11" s="151">
        <f ca="1">MAX(0,IFERROR(VLOOKUP(MID(CELL("filename",$A$1),FIND("]",CELL("filename",$A$1))+1,255)&amp;$A11,eurostat_source[],4+F$1-1990,FALSE),0))</f>
        <v>0.10176269991233618</v>
      </c>
      <c r="G11" s="148">
        <f ca="1">INDEX(OFFSET(_summary!$S$25,0,MATCH(MID(CELL("filename",$A$1),FIND("]",CELL("filename",$A$1))+1,255),_summary!$T$24:$AG$24,0),140,1),MATCH($A11,_summary!$T$25:$T$53,0))</f>
        <v>9.5641177850231268E-2</v>
      </c>
      <c r="H11" s="149">
        <f t="shared" ca="1" si="1"/>
        <v>9.4047158219394078E-2</v>
      </c>
      <c r="I11" s="149">
        <f t="shared" ca="1" si="1"/>
        <v>9.2453138588556888E-2</v>
      </c>
      <c r="J11" s="149">
        <f t="shared" ca="1" si="1"/>
        <v>9.0859118957719698E-2</v>
      </c>
      <c r="K11" s="149">
        <f t="shared" ca="1" si="1"/>
        <v>8.9265099326882508E-2</v>
      </c>
      <c r="L11" s="149">
        <f t="shared" ca="1" si="1"/>
        <v>8.7671079696045318E-2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8.6077060065208141E-2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0.20870763386529831</v>
      </c>
      <c r="D12" s="151">
        <f ca="1">MAX(0,IFERROR(VLOOKUP(MID(CELL("filename",$A$1),FIND("]",CELL("filename",$A$1))+1,255)&amp;$A12,eurostat_source[],4+D$1-1990,FALSE),0))</f>
        <v>0.2068660061837842</v>
      </c>
      <c r="E12" s="151">
        <f ca="1">MAX(0,IFERROR(VLOOKUP(MID(CELL("filename",$A$1),FIND("]",CELL("filename",$A$1))+1,255)&amp;$A12,eurostat_source[],4+E$1-1990,FALSE),0))</f>
        <v>0.2062089615707712</v>
      </c>
      <c r="F12" s="151">
        <f ca="1">MAX(0,IFERROR(VLOOKUP(MID(CELL("filename",$A$1),FIND("]",CELL("filename",$A$1))+1,255)&amp;$A12,eurostat_source[],4+F$1-1990,FALSE),0))</f>
        <v>0.19946016935941582</v>
      </c>
      <c r="G12" s="148">
        <f ca="1">INDEX(OFFSET(_summary!$S$25,0,MATCH(MID(CELL("filename",$A$1),FIND("]",CELL("filename",$A$1))+1,255),_summary!$T$24:$AG$24,0),140,1),MATCH($A12,_summary!$T$25:$T$53,0))</f>
        <v>0.19480919157068521</v>
      </c>
      <c r="H12" s="149">
        <f t="shared" ca="1" si="1"/>
        <v>0.1915623717111738</v>
      </c>
      <c r="I12" s="149">
        <f t="shared" ca="1" si="1"/>
        <v>0.18831555185166238</v>
      </c>
      <c r="J12" s="149">
        <f t="shared" ca="1" si="1"/>
        <v>0.18506873199215096</v>
      </c>
      <c r="K12" s="149">
        <f t="shared" ca="1" si="1"/>
        <v>0.18182191213263954</v>
      </c>
      <c r="L12" s="149">
        <f t="shared" ca="1" si="1"/>
        <v>0.17857509227312812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0.1753282724136167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0.28078287127394685</v>
      </c>
      <c r="D13" s="151">
        <f ca="1">MAX(0,IFERROR(VLOOKUP(MID(CELL("filename",$A$1),FIND("]",CELL("filename",$A$1))+1,255)&amp;$A13,eurostat_source[],4+D$1-1990,FALSE),0))</f>
        <v>0.26704142722612084</v>
      </c>
      <c r="E13" s="151">
        <f ca="1">MAX(0,IFERROR(VLOOKUP(MID(CELL("filename",$A$1),FIND("]",CELL("filename",$A$1))+1,255)&amp;$A13,eurostat_source[],4+E$1-1990,FALSE),0))</f>
        <v>0.24479248893726904</v>
      </c>
      <c r="F13" s="151">
        <f ca="1">MAX(0,IFERROR(VLOOKUP(MID(CELL("filename",$A$1),FIND("]",CELL("filename",$A$1))+1,255)&amp;$A13,eurostat_source[],4+F$1-1990,FALSE),0))</f>
        <v>0.22047235595230902</v>
      </c>
      <c r="G13" s="148">
        <f ca="1">INDEX(OFFSET(_summary!$S$25,0,MATCH(MID(CELL("filename",$A$1),FIND("]",CELL("filename",$A$1))+1,255),_summary!$T$24:$AG$24,0),140,1),MATCH($A13,_summary!$T$25:$T$53,0))</f>
        <v>0.19743225705917583</v>
      </c>
      <c r="H13" s="149">
        <f t="shared" ca="1" si="1"/>
        <v>0.19414171944152289</v>
      </c>
      <c r="I13" s="149">
        <f t="shared" ca="1" si="1"/>
        <v>0.19085118182386995</v>
      </c>
      <c r="J13" s="149">
        <f t="shared" ca="1" si="1"/>
        <v>0.18756064420621704</v>
      </c>
      <c r="K13" s="149">
        <f t="shared" ca="1" si="1"/>
        <v>0.1842701065885641</v>
      </c>
      <c r="L13" s="149">
        <f t="shared" ca="1" si="1"/>
        <v>0.18097956897091116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0.17768903135325825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0</v>
      </c>
      <c r="I14" s="149">
        <f t="shared" ca="1" si="1"/>
        <v>0</v>
      </c>
      <c r="J14" s="149">
        <f t="shared" ca="1" si="1"/>
        <v>0</v>
      </c>
      <c r="K14" s="149">
        <f t="shared" ca="1" si="1"/>
        <v>0</v>
      </c>
      <c r="L14" s="149">
        <f t="shared" ca="1" si="1"/>
        <v>0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0.36079417190241342</v>
      </c>
      <c r="D15" s="151">
        <f ca="1">MAX(0,IFERROR(VLOOKUP(MID(CELL("filename",$A$1),FIND("]",CELL("filename",$A$1))+1,255)&amp;$A15,eurostat_source[],4+D$1-1990,FALSE),0))</f>
        <v>0.35773968786675348</v>
      </c>
      <c r="E15" s="151">
        <f ca="1">MAX(0,IFERROR(VLOOKUP(MID(CELL("filename",$A$1),FIND("]",CELL("filename",$A$1))+1,255)&amp;$A15,eurostat_source[],4+E$1-1990,FALSE),0))</f>
        <v>0.35770325010683546</v>
      </c>
      <c r="F15" s="151">
        <f ca="1">MAX(0,IFERROR(VLOOKUP(MID(CELL("filename",$A$1),FIND("]",CELL("filename",$A$1))+1,255)&amp;$A15,eurostat_source[],4+F$1-1990,FALSE),0))</f>
        <v>0.35700988157835378</v>
      </c>
      <c r="G15" s="148">
        <f ca="1">INDEX(OFFSET(_summary!$S$25,0,MATCH(MID(CELL("filename",$A$1),FIND("]",CELL("filename",$A$1))+1,255),_summary!$T$24:$AG$24,0),140,1),MATCH($A15,_summary!$T$25:$T$53,0))</f>
        <v>0.3551770448646806</v>
      </c>
      <c r="H15" s="149">
        <f t="shared" ca="1" si="1"/>
        <v>0.34925742745026928</v>
      </c>
      <c r="I15" s="149">
        <f t="shared" ca="1" si="1"/>
        <v>0.34333781003585795</v>
      </c>
      <c r="J15" s="149">
        <f t="shared" ca="1" si="1"/>
        <v>0.33741819262144657</v>
      </c>
      <c r="K15" s="149">
        <f t="shared" ca="1" si="1"/>
        <v>0.33149857520703524</v>
      </c>
      <c r="L15" s="149">
        <f t="shared" ca="1" si="1"/>
        <v>0.32557895779262391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0.31965934037821253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3.7488432519476964E-2</v>
      </c>
      <c r="D16" s="151">
        <f ca="1">MAX(0,IFERROR(VLOOKUP(MID(CELL("filename",$A$1),FIND("]",CELL("filename",$A$1))+1,255)&amp;$A16,eurostat_source[],4+D$1-1990,FALSE),0))</f>
        <v>2.9370467057220597E-2</v>
      </c>
      <c r="E16" s="151">
        <f ca="1">MAX(0,IFERROR(VLOOKUP(MID(CELL("filename",$A$1),FIND("]",CELL("filename",$A$1))+1,255)&amp;$A16,eurostat_source[],4+E$1-1990,FALSE),0))</f>
        <v>2.4343824008163248E-2</v>
      </c>
      <c r="F16" s="151">
        <f ca="1">MAX(0,IFERROR(VLOOKUP(MID(CELL("filename",$A$1),FIND("]",CELL("filename",$A$1))+1,255)&amp;$A16,eurostat_source[],4+F$1-1990,FALSE),0))</f>
        <v>1.9383611721633914E-2</v>
      </c>
      <c r="G16" s="148">
        <f ca="1">INDEX(OFFSET(_summary!$S$25,0,MATCH(MID(CELL("filename",$A$1),FIND("]",CELL("filename",$A$1))+1,255),_summary!$T$24:$AG$24,0),140,1),MATCH($A16,_summary!$T$25:$T$53,0))</f>
        <v>1.4240038912312149E-2</v>
      </c>
      <c r="H16" s="149">
        <f t="shared" ca="1" si="1"/>
        <v>1.400270493044028E-2</v>
      </c>
      <c r="I16" s="149">
        <f t="shared" ca="1" si="1"/>
        <v>1.376537094856841E-2</v>
      </c>
      <c r="J16" s="149">
        <f t="shared" ca="1" si="1"/>
        <v>1.3528036966696542E-2</v>
      </c>
      <c r="K16" s="149">
        <f t="shared" ca="1" si="1"/>
        <v>1.3290702984824673E-2</v>
      </c>
      <c r="L16" s="149">
        <f t="shared" ca="1" si="1"/>
        <v>1.3053369002952803E-2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1.2816035021080936E-2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4.2185392474535281E-2</v>
      </c>
      <c r="D17" s="151">
        <f ca="1">MAX(0,IFERROR(VLOOKUP(MID(CELL("filename",$A$1),FIND("]",CELL("filename",$A$1))+1,255)&amp;$A17,eurostat_source[],4+D$1-1990,FALSE),0))</f>
        <v>4.403738961836285E-2</v>
      </c>
      <c r="E17" s="151">
        <f ca="1">MAX(0,IFERROR(VLOOKUP(MID(CELL("filename",$A$1),FIND("]",CELL("filename",$A$1))+1,255)&amp;$A17,eurostat_source[],4+E$1-1990,FALSE),0))</f>
        <v>4.754602159547227E-2</v>
      </c>
      <c r="F17" s="151">
        <f ca="1">MAX(0,IFERROR(VLOOKUP(MID(CELL("filename",$A$1),FIND("]",CELL("filename",$A$1))+1,255)&amp;$A17,eurostat_source[],4+F$1-1990,FALSE),0))</f>
        <v>5.1418905678383801E-2</v>
      </c>
      <c r="G17" s="148">
        <f ca="1">INDEX(OFFSET(_summary!$S$25,0,MATCH(MID(CELL("filename",$A$1),FIND("]",CELL("filename",$A$1))+1,255),_summary!$T$24:$AG$24,0),140,1),MATCH($A17,_summary!$T$25:$T$53,0))</f>
        <v>5.424117153041938E-2</v>
      </c>
      <c r="H17" s="149">
        <f t="shared" ca="1" si="1"/>
        <v>5.3337152004912389E-2</v>
      </c>
      <c r="I17" s="149">
        <f t="shared" ca="1" si="1"/>
        <v>5.2433132479405398E-2</v>
      </c>
      <c r="J17" s="149">
        <f t="shared" ca="1" si="1"/>
        <v>5.1529112953898407E-2</v>
      </c>
      <c r="K17" s="149">
        <f t="shared" ca="1" si="1"/>
        <v>5.0625093428391416E-2</v>
      </c>
      <c r="L17" s="149">
        <f t="shared" ca="1" si="1"/>
        <v>4.9721073902884425E-2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4.881705437737744E-2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1.4823180923066741E-2</v>
      </c>
      <c r="D18" s="151">
        <f ca="1">MAX(0,IFERROR(VLOOKUP(MID(CELL("filename",$A$1),FIND("]",CELL("filename",$A$1))+1,255)&amp;$A18,eurostat_source[],4+D$1-1990,FALSE),0))</f>
        <v>1.941827771777872E-2</v>
      </c>
      <c r="E18" s="151">
        <f ca="1">MAX(0,IFERROR(VLOOKUP(MID(CELL("filename",$A$1),FIND("]",CELL("filename",$A$1))+1,255)&amp;$A18,eurostat_source[],4+E$1-1990,FALSE),0))</f>
        <v>2.1257415285643188E-2</v>
      </c>
      <c r="F18" s="151">
        <f ca="1">MAX(0,IFERROR(VLOOKUP(MID(CELL("filename",$A$1),FIND("]",CELL("filename",$A$1))+1,255)&amp;$A18,eurostat_source[],4+F$1-1990,FALSE),0))</f>
        <v>2.3186129371167787E-2</v>
      </c>
      <c r="G18" s="148">
        <f ca="1">INDEX(OFFSET(_summary!$S$25,0,MATCH(MID(CELL("filename",$A$1),FIND("]",CELL("filename",$A$1))+1,255),_summary!$T$24:$AG$24,0),140,1),MATCH($A18,_summary!$T$25:$T$53,0))</f>
        <v>2.5211230014247261E-2</v>
      </c>
      <c r="H18" s="149">
        <f t="shared" ca="1" si="1"/>
        <v>2.4791042847343139E-2</v>
      </c>
      <c r="I18" s="149">
        <f t="shared" ca="1" si="1"/>
        <v>2.4370855680439018E-2</v>
      </c>
      <c r="J18" s="149">
        <f t="shared" ca="1" si="1"/>
        <v>2.3950668513534897E-2</v>
      </c>
      <c r="K18" s="149">
        <f t="shared" ca="1" si="1"/>
        <v>2.3530481346630775E-2</v>
      </c>
      <c r="L18" s="149">
        <f t="shared" ca="1" si="1"/>
        <v>2.3110294179726654E-2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2.2690107012822536E-2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0.33278848615285433</v>
      </c>
      <c r="D19" s="151">
        <f ca="1">MAX(0,IFERROR(VLOOKUP(MID(CELL("filename",$A$1),FIND("]",CELL("filename",$A$1))+1,255)&amp;$A19,eurostat_source[],4+D$1-1990,FALSE),0))</f>
        <v>0.32697207583811672</v>
      </c>
      <c r="E19" s="151">
        <f ca="1">MAX(0,IFERROR(VLOOKUP(MID(CELL("filename",$A$1),FIND("]",CELL("filename",$A$1))+1,255)&amp;$A19,eurostat_source[],4+E$1-1990,FALSE),0))</f>
        <v>0.31473551181781351</v>
      </c>
      <c r="F19" s="151">
        <f ca="1">MAX(0,IFERROR(VLOOKUP(MID(CELL("filename",$A$1),FIND("]",CELL("filename",$A$1))+1,255)&amp;$A19,eurostat_source[],4+F$1-1990,FALSE),0))</f>
        <v>0.30195955756185111</v>
      </c>
      <c r="G19" s="148">
        <f ca="1">INDEX(OFFSET(_summary!$S$25,0,MATCH(MID(CELL("filename",$A$1),FIND("]",CELL("filename",$A$1))+1,255),_summary!$T$24:$AG$24,0),140,1),MATCH($A19,_summary!$T$25:$T$53,0))</f>
        <v>0.28913978053613471</v>
      </c>
      <c r="H19" s="149">
        <f t="shared" ref="H19:L34" ca="1" si="2">G19-5*(G19-$M19)/($M$1-G$1)</f>
        <v>0.28432078419386581</v>
      </c>
      <c r="I19" s="149">
        <f t="shared" ca="1" si="2"/>
        <v>0.27950178785159691</v>
      </c>
      <c r="J19" s="149">
        <f t="shared" ca="1" si="2"/>
        <v>0.27468279150932801</v>
      </c>
      <c r="K19" s="149">
        <f t="shared" ca="1" si="2"/>
        <v>0.26986379516705911</v>
      </c>
      <c r="L19" s="149">
        <f t="shared" ca="1" si="2"/>
        <v>0.26504479882479015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0.26022580248252125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2.5123231038320877E-2</v>
      </c>
      <c r="D20" s="151">
        <f ca="1">MAX(0,IFERROR(VLOOKUP(MID(CELL("filename",$A$1),FIND("]",CELL("filename",$A$1))+1,255)&amp;$A20,eurostat_source[],4+D$1-1990,FALSE),0))</f>
        <v>2.4410175859397392E-3</v>
      </c>
      <c r="E20" s="151">
        <f ca="1">MAX(0,IFERROR(VLOOKUP(MID(CELL("filename",$A$1),FIND("]",CELL("filename",$A$1))+1,255)&amp;$A20,eurostat_source[],4+E$1-1990,FALSE),0))</f>
        <v>1.2078851337100772E-3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0</v>
      </c>
      <c r="I20" s="149">
        <f t="shared" ca="1" si="2"/>
        <v>0</v>
      </c>
      <c r="J20" s="149">
        <f t="shared" ca="1" si="2"/>
        <v>0</v>
      </c>
      <c r="K20" s="149">
        <f t="shared" ca="1" si="2"/>
        <v>0</v>
      </c>
      <c r="L20" s="149">
        <f t="shared" ca="1" si="2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1.3943657338134677E-3</v>
      </c>
      <c r="D21" s="151">
        <f ca="1">MAX(0,IFERROR(VLOOKUP(MID(CELL("filename",$A$1),FIND("]",CELL("filename",$A$1))+1,255)&amp;$A21,eurostat_source[],4+D$1-1990,FALSE),0))</f>
        <v>1.4235213399137602E-3</v>
      </c>
      <c r="E21" s="151">
        <f ca="1">MAX(0,IFERROR(VLOOKUP(MID(CELL("filename",$A$1),FIND("]",CELL("filename",$A$1))+1,255)&amp;$A21,eurostat_source[],4+E$1-1990,FALSE),0))</f>
        <v>1.4184755805945377E-3</v>
      </c>
      <c r="F21" s="151">
        <f ca="1">MAX(0,IFERROR(VLOOKUP(MID(CELL("filename",$A$1),FIND("]",CELL("filename",$A$1))+1,255)&amp;$A21,eurostat_source[],4+F$1-1990,FALSE),0))</f>
        <v>1.426645833389835E-3</v>
      </c>
      <c r="G21" s="148">
        <f ca="1">INDEX(OFFSET(_summary!$S$25,0,MATCH(MID(CELL("filename",$A$1),FIND("]",CELL("filename",$A$1))+1,255),_summary!$T$24:$AG$24,0),140,1),MATCH($A21,_summary!$T$25:$T$53,0))</f>
        <v>1.4356423001458385E-3</v>
      </c>
      <c r="H21" s="149">
        <f t="shared" ca="1" si="2"/>
        <v>1.4117149284767411E-3</v>
      </c>
      <c r="I21" s="149">
        <f t="shared" ca="1" si="2"/>
        <v>1.3877875568076437E-3</v>
      </c>
      <c r="J21" s="149">
        <f t="shared" ca="1" si="2"/>
        <v>1.3638601851385466E-3</v>
      </c>
      <c r="K21" s="149">
        <f t="shared" ca="1" si="2"/>
        <v>1.3399328134694492E-3</v>
      </c>
      <c r="L21" s="149">
        <f t="shared" ca="1" si="2"/>
        <v>1.3160054418003518E-3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1.2920780701312546E-3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4.5246197580496202E-3</v>
      </c>
      <c r="D22" s="151">
        <f ca="1">MAX(0,IFERROR(VLOOKUP(MID(CELL("filename",$A$1),FIND("]",CELL("filename",$A$1))+1,255)&amp;$A22,eurostat_source[],4+D$1-1990,FALSE),0))</f>
        <v>4.4879894639963591E-3</v>
      </c>
      <c r="E22" s="151">
        <f ca="1">MAX(0,IFERROR(VLOOKUP(MID(CELL("filename",$A$1),FIND("]",CELL("filename",$A$1))+1,255)&amp;$A22,eurostat_source[],4+E$1-1990,FALSE),0))</f>
        <v>2.4831464576465182E-3</v>
      </c>
      <c r="F22" s="151">
        <f ca="1">MAX(0,IFERROR(VLOOKUP(MID(CELL("filename",$A$1),FIND("]",CELL("filename",$A$1))+1,255)&amp;$A22,eurostat_source[],4+F$1-1990,FALSE),0))</f>
        <v>9.4127585054798717E-4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0</v>
      </c>
      <c r="I22" s="149">
        <f t="shared" ca="1" si="2"/>
        <v>0</v>
      </c>
      <c r="J22" s="149">
        <f t="shared" ca="1" si="2"/>
        <v>0</v>
      </c>
      <c r="K22" s="149">
        <f t="shared" ca="1" si="2"/>
        <v>0</v>
      </c>
      <c r="L22" s="149">
        <f t="shared" ca="1" si="2"/>
        <v>0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2.1356336245561002E-2</v>
      </c>
      <c r="D23" s="151">
        <f ca="1">MAX(0,IFERROR(VLOOKUP(MID(CELL("filename",$A$1),FIND("]",CELL("filename",$A$1))+1,255)&amp;$A23,eurostat_source[],4+D$1-1990,FALSE),0))</f>
        <v>1.8639194532326649E-2</v>
      </c>
      <c r="E23" s="151">
        <f ca="1">MAX(0,IFERROR(VLOOKUP(MID(CELL("filename",$A$1),FIND("]",CELL("filename",$A$1))+1,255)&amp;$A23,eurostat_source[],4+E$1-1990,FALSE),0))</f>
        <v>1.9776209931489729E-2</v>
      </c>
      <c r="F23" s="151">
        <f ca="1">MAX(0,IFERROR(VLOOKUP(MID(CELL("filename",$A$1),FIND("]",CELL("filename",$A$1))+1,255)&amp;$A23,eurostat_source[],4+F$1-1990,FALSE),0))</f>
        <v>2.1491802632513251E-2</v>
      </c>
      <c r="G23" s="148">
        <f ca="1">INDEX(OFFSET(_summary!$S$25,0,MATCH(MID(CELL("filename",$A$1),FIND("]",CELL("filename",$A$1))+1,255),_summary!$T$24:$AG$24,0),140,1),MATCH($A23,_summary!$T$25:$T$53,0))</f>
        <v>2.3321869431878948E-2</v>
      </c>
      <c r="H23" s="149">
        <f t="shared" ca="1" si="2"/>
        <v>2.2933171608014297E-2</v>
      </c>
      <c r="I23" s="149">
        <f t="shared" ca="1" si="2"/>
        <v>2.2544473784149647E-2</v>
      </c>
      <c r="J23" s="149">
        <f t="shared" ca="1" si="2"/>
        <v>2.2155775960285E-2</v>
      </c>
      <c r="K23" s="149">
        <f t="shared" ca="1" si="2"/>
        <v>2.1767078136420349E-2</v>
      </c>
      <c r="L23" s="149">
        <f t="shared" ca="1" si="2"/>
        <v>2.1378380312555699E-2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2.0989682488691052E-2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1.5519729418206788E-4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0</v>
      </c>
      <c r="I24" s="149">
        <f t="shared" ca="1" si="2"/>
        <v>0</v>
      </c>
      <c r="J24" s="149">
        <f t="shared" ca="1" si="2"/>
        <v>0</v>
      </c>
      <c r="K24" s="149">
        <f t="shared" ca="1" si="2"/>
        <v>0</v>
      </c>
      <c r="L24" s="149">
        <f t="shared" ca="1" si="2"/>
        <v>0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0</v>
      </c>
      <c r="I25" s="149">
        <f t="shared" ca="1" si="2"/>
        <v>0</v>
      </c>
      <c r="J25" s="149">
        <f t="shared" ca="1" si="2"/>
        <v>0</v>
      </c>
      <c r="K25" s="149">
        <f t="shared" ca="1" si="2"/>
        <v>0</v>
      </c>
      <c r="L25" s="149">
        <f t="shared" ca="1" si="2"/>
        <v>0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0.10502781867609565</v>
      </c>
      <c r="D26" s="151">
        <f ca="1">MAX(0,IFERROR(VLOOKUP(MID(CELL("filename",$A$1),FIND("]",CELL("filename",$A$1))+1,255)&amp;$A26,eurostat_source[],4+D$1-1990,FALSE),0))</f>
        <v>9.823193841503404E-2</v>
      </c>
      <c r="E26" s="151">
        <f ca="1">MAX(0,IFERROR(VLOOKUP(MID(CELL("filename",$A$1),FIND("]",CELL("filename",$A$1))+1,255)&amp;$A26,eurostat_source[],4+E$1-1990,FALSE),0))</f>
        <v>8.2164909782071846E-2</v>
      </c>
      <c r="F26" s="151">
        <f ca="1">MAX(0,IFERROR(VLOOKUP(MID(CELL("filename",$A$1),FIND("]",CELL("filename",$A$1))+1,255)&amp;$A26,eurostat_source[],4+F$1-1990,FALSE),0))</f>
        <v>6.363534299498487E-2</v>
      </c>
      <c r="G26" s="148">
        <f ca="1">INDEX(OFFSET(_summary!$S$25,0,MATCH(MID(CELL("filename",$A$1),FIND("]",CELL("filename",$A$1))+1,255),_summary!$T$24:$AG$24,0),140,1),MATCH($A26,_summary!$T$25:$T$53,0))</f>
        <v>4.8277586830920004E-2</v>
      </c>
      <c r="H26" s="149">
        <f t="shared" ca="1" si="2"/>
        <v>4.7472960383738001E-2</v>
      </c>
      <c r="I26" s="149">
        <f t="shared" ca="1" si="2"/>
        <v>4.6668333936555999E-2</v>
      </c>
      <c r="J26" s="149">
        <f t="shared" ca="1" si="2"/>
        <v>4.5863707489374003E-2</v>
      </c>
      <c r="K26" s="149">
        <f t="shared" ca="1" si="2"/>
        <v>4.5059081042192001E-2</v>
      </c>
      <c r="L26" s="149">
        <f t="shared" ca="1" si="2"/>
        <v>4.4254454595009998E-2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4.3449828147828003E-2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0.11045960882729523</v>
      </c>
      <c r="D27" s="151">
        <f ca="1">MAX(0,IFERROR(VLOOKUP(MID(CELL("filename",$A$1),FIND("]",CELL("filename",$A$1))+1,255)&amp;$A27,eurostat_source[],4+D$1-1990,FALSE),0))</f>
        <v>0.10644014578919575</v>
      </c>
      <c r="E27" s="151">
        <f ca="1">MAX(0,IFERROR(VLOOKUP(MID(CELL("filename",$A$1),FIND("]",CELL("filename",$A$1))+1,255)&amp;$A27,eurostat_source[],4+E$1-1990,FALSE),0))</f>
        <v>0.10329906771964362</v>
      </c>
      <c r="F27" s="151">
        <f ca="1">MAX(0,IFERROR(VLOOKUP(MID(CELL("filename",$A$1),FIND("]",CELL("filename",$A$1))+1,255)&amp;$A27,eurostat_source[],4+F$1-1990,FALSE),0))</f>
        <v>0.10041026752242405</v>
      </c>
      <c r="G27" s="148">
        <f ca="1">INDEX(OFFSET(_summary!$S$25,0,MATCH(MID(CELL("filename",$A$1),FIND("]",CELL("filename",$A$1))+1,255),_summary!$T$24:$AG$24,0),140,1),MATCH($A27,_summary!$T$25:$T$53,0))</f>
        <v>9.8204100424493054E-2</v>
      </c>
      <c r="H27" s="149">
        <f t="shared" ca="1" si="2"/>
        <v>9.6567365417418172E-2</v>
      </c>
      <c r="I27" s="149">
        <f t="shared" ca="1" si="2"/>
        <v>9.4930630410343289E-2</v>
      </c>
      <c r="J27" s="149">
        <f t="shared" ca="1" si="2"/>
        <v>9.3293895403268406E-2</v>
      </c>
      <c r="K27" s="149">
        <f t="shared" ca="1" si="2"/>
        <v>9.1657160396193524E-2</v>
      </c>
      <c r="L27" s="149">
        <f t="shared" ca="1" si="2"/>
        <v>9.0020425389118641E-2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8.8383690382043745E-2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4.6508238822842414E-3</v>
      </c>
      <c r="D28" s="151">
        <f ca="1">MAX(0,IFERROR(VLOOKUP(MID(CELL("filename",$A$1),FIND("]",CELL("filename",$A$1))+1,255)&amp;$A28,eurostat_source[],4+D$1-1990,FALSE),0))</f>
        <v>4.1220852959757736E-3</v>
      </c>
      <c r="E28" s="151">
        <f ca="1">MAX(0,IFERROR(VLOOKUP(MID(CELL("filename",$A$1),FIND("]",CELL("filename",$A$1))+1,255)&amp;$A28,eurostat_source[],4+E$1-1990,FALSE),0))</f>
        <v>1.0227628088114752E-3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0</v>
      </c>
      <c r="I28" s="149">
        <f t="shared" ca="1" si="2"/>
        <v>0</v>
      </c>
      <c r="J28" s="149">
        <f t="shared" ca="1" si="2"/>
        <v>0</v>
      </c>
      <c r="K28" s="149">
        <f t="shared" ca="1" si="2"/>
        <v>0</v>
      </c>
      <c r="L28" s="149">
        <f t="shared" ca="1" si="2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0.50087209362393759</v>
      </c>
      <c r="D29" s="151">
        <f ca="1">MAX(0,IFERROR(VLOOKUP(MID(CELL("filename",$A$1),FIND("]",CELL("filename",$A$1))+1,255)&amp;$A29,eurostat_source[],4+D$1-1990,FALSE),0))</f>
        <v>0.48663689809513805</v>
      </c>
      <c r="E29" s="151">
        <f ca="1">MAX(0,IFERROR(VLOOKUP(MID(CELL("filename",$A$1),FIND("]",CELL("filename",$A$1))+1,255)&amp;$A29,eurostat_source[],4+E$1-1990,FALSE),0))</f>
        <v>0.47542127482677754</v>
      </c>
      <c r="F29" s="151">
        <f ca="1">MAX(0,IFERROR(VLOOKUP(MID(CELL("filename",$A$1),FIND("]",CELL("filename",$A$1))+1,255)&amp;$A29,eurostat_source[],4+F$1-1990,FALSE),0))</f>
        <v>0.46345209457817332</v>
      </c>
      <c r="G29" s="148">
        <f ca="1">INDEX(OFFSET(_summary!$S$25,0,MATCH(MID(CELL("filename",$A$1),FIND("]",CELL("filename",$A$1))+1,255),_summary!$T$24:$AG$24,0),140,1),MATCH($A29,_summary!$T$25:$T$53,0))</f>
        <v>0.45112237326045623</v>
      </c>
      <c r="H29" s="149">
        <f t="shared" ca="1" si="2"/>
        <v>0.44360366703944865</v>
      </c>
      <c r="I29" s="149">
        <f t="shared" ca="1" si="2"/>
        <v>0.43608496081844106</v>
      </c>
      <c r="J29" s="149">
        <f t="shared" ca="1" si="2"/>
        <v>0.42856625459743347</v>
      </c>
      <c r="K29" s="149">
        <f t="shared" ca="1" si="2"/>
        <v>0.42104754837642583</v>
      </c>
      <c r="L29" s="149">
        <f t="shared" ca="1" si="2"/>
        <v>0.41352884215541819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0.4060101359344106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5.718076480265568E-2</v>
      </c>
      <c r="D30" s="151">
        <f ca="1">MAX(0,IFERROR(VLOOKUP(MID(CELL("filename",$A$1),FIND("]",CELL("filename",$A$1))+1,255)&amp;$A30,eurostat_source[],4+D$1-1990,FALSE),0))</f>
        <v>5.7691070297653309E-2</v>
      </c>
      <c r="E30" s="151">
        <f ca="1">MAX(0,IFERROR(VLOOKUP(MID(CELL("filename",$A$1),FIND("]",CELL("filename",$A$1))+1,255)&amp;$A30,eurostat_source[],4+E$1-1990,FALSE),0))</f>
        <v>5.7563032703027622E-2</v>
      </c>
      <c r="F30" s="151">
        <f ca="1">MAX(0,IFERROR(VLOOKUP(MID(CELL("filename",$A$1),FIND("]",CELL("filename",$A$1))+1,255)&amp;$A30,eurostat_source[],4+F$1-1990,FALSE),0))</f>
        <v>5.7409716887358041E-2</v>
      </c>
      <c r="G30" s="148">
        <f ca="1">INDEX(OFFSET(_summary!$S$25,0,MATCH(MID(CELL("filename",$A$1),FIND("]",CELL("filename",$A$1))+1,255),_summary!$T$24:$AG$24,0),140,1),MATCH($A30,_summary!$T$25:$T$53,0))</f>
        <v>5.7064065010802627E-2</v>
      </c>
      <c r="H30" s="149">
        <f t="shared" ca="1" si="2"/>
        <v>5.6112997260622584E-2</v>
      </c>
      <c r="I30" s="149">
        <f t="shared" ca="1" si="2"/>
        <v>5.5161929510442541E-2</v>
      </c>
      <c r="J30" s="149">
        <f t="shared" ca="1" si="2"/>
        <v>5.4210861760262498E-2</v>
      </c>
      <c r="K30" s="149">
        <f t="shared" ca="1" si="2"/>
        <v>5.3259794010082455E-2</v>
      </c>
      <c r="L30" s="149">
        <f t="shared" ca="1" si="2"/>
        <v>5.2308726259902405E-2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5.1357658509722362E-2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0.16970995802312719</v>
      </c>
      <c r="D31" s="151">
        <f ca="1">MAX(0,IFERROR(VLOOKUP(MID(CELL("filename",$A$1),FIND("]",CELL("filename",$A$1))+1,255)&amp;$A31,eurostat_source[],4+D$1-1990,FALSE),0))</f>
        <v>0.17285621691507047</v>
      </c>
      <c r="E31" s="151">
        <f ca="1">MAX(0,IFERROR(VLOOKUP(MID(CELL("filename",$A$1),FIND("]",CELL("filename",$A$1))+1,255)&amp;$A31,eurostat_source[],4+E$1-1990,FALSE),0))</f>
        <v>0.16871981678946871</v>
      </c>
      <c r="F31" s="151">
        <f ca="1">MAX(0,IFERROR(VLOOKUP(MID(CELL("filename",$A$1),FIND("]",CELL("filename",$A$1))+1,255)&amp;$A31,eurostat_source[],4+F$1-1990,FALSE),0))</f>
        <v>0.16412447454755896</v>
      </c>
      <c r="G31" s="148">
        <f ca="1">INDEX(OFFSET(_summary!$S$25,0,MATCH(MID(CELL("filename",$A$1),FIND("]",CELL("filename",$A$1))+1,255),_summary!$T$24:$AG$24,0),140,1),MATCH($A31,_summary!$T$25:$T$53,0))</f>
        <v>0.16069311043762841</v>
      </c>
      <c r="H31" s="149">
        <f t="shared" ca="1" si="2"/>
        <v>0.14730201790115938</v>
      </c>
      <c r="I31" s="149">
        <f t="shared" ca="1" si="2"/>
        <v>0.13391092536469035</v>
      </c>
      <c r="J31" s="149">
        <f t="shared" ca="1" si="2"/>
        <v>0.12051983282822132</v>
      </c>
      <c r="K31" s="149">
        <f t="shared" ca="1" si="2"/>
        <v>0.10712874029175228</v>
      </c>
      <c r="L31" s="149">
        <f t="shared" ca="1" si="2"/>
        <v>9.3737647755283246E-2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8.0346555218814203E-2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0.28677877443599414</v>
      </c>
      <c r="D32" s="151">
        <f ca="1">MAX(0,IFERROR(VLOOKUP(MID(CELL("filename",$A$1),FIND("]",CELL("filename",$A$1))+1,255)&amp;$A32,eurostat_source[],4+D$1-1990,FALSE),0))</f>
        <v>0.29284582986797236</v>
      </c>
      <c r="E32" s="151">
        <f ca="1">MAX(0,IFERROR(VLOOKUP(MID(CELL("filename",$A$1),FIND("]",CELL("filename",$A$1))+1,255)&amp;$A32,eurostat_source[],4+E$1-1990,FALSE),0))</f>
        <v>0.29110041111961865</v>
      </c>
      <c r="F32" s="151">
        <f ca="1">MAX(0,IFERROR(VLOOKUP(MID(CELL("filename",$A$1),FIND("]",CELL("filename",$A$1))+1,255)&amp;$A32,eurostat_source[],4+F$1-1990,FALSE),0))</f>
        <v>0.2835857968949384</v>
      </c>
      <c r="G32" s="148">
        <f ca="1">INDEX(OFFSET(_summary!$S$25,0,MATCH(MID(CELL("filename",$A$1),FIND("]",CELL("filename",$A$1))+1,255),_summary!$T$24:$AG$24,0),140,1),MATCH($A32,_summary!$T$25:$T$53,0))</f>
        <v>0.28025035514207319</v>
      </c>
      <c r="H32" s="149">
        <f t="shared" ca="1" si="2"/>
        <v>0.25689615888023376</v>
      </c>
      <c r="I32" s="149">
        <f t="shared" ca="1" si="2"/>
        <v>0.23354196261839433</v>
      </c>
      <c r="J32" s="149">
        <f t="shared" ca="1" si="2"/>
        <v>0.21018776635655489</v>
      </c>
      <c r="K32" s="149">
        <f t="shared" ca="1" si="2"/>
        <v>0.18683357009471546</v>
      </c>
      <c r="L32" s="149">
        <f t="shared" ca="1" si="2"/>
        <v>0.16347937383287603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0.1401251775710366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3.9920643823973209E-4</v>
      </c>
      <c r="E33" s="151">
        <f ca="1">MAX(0,IFERROR(VLOOKUP(MID(CELL("filename",$A$1),FIND("]",CELL("filename",$A$1))+1,255)&amp;$A33,eurostat_source[],4+E$1-1990,FALSE),0))</f>
        <v>3.7916888657980408E-4</v>
      </c>
      <c r="F33" s="151">
        <f ca="1">MAX(0,IFERROR(VLOOKUP(MID(CELL("filename",$A$1),FIND("]",CELL("filename",$A$1))+1,255)&amp;$A33,eurostat_source[],4+F$1-1990,FALSE),0))</f>
        <v>3.5976227203391147E-4</v>
      </c>
      <c r="G33" s="148">
        <f ca="1">INDEX(OFFSET(_summary!$S$25,0,MATCH(MID(CELL("filename",$A$1),FIND("]",CELL("filename",$A$1))+1,255),_summary!$T$24:$AG$24,0),140,1),MATCH($A33,_summary!$T$25:$T$53,0))</f>
        <v>2.8045015859077518E-4</v>
      </c>
      <c r="H33" s="149">
        <f t="shared" ca="1" si="2"/>
        <v>2.5707931204154393E-4</v>
      </c>
      <c r="I33" s="149">
        <f t="shared" ca="1" si="2"/>
        <v>2.3370846549231267E-4</v>
      </c>
      <c r="J33" s="149">
        <f t="shared" ca="1" si="2"/>
        <v>2.1033761894308141E-4</v>
      </c>
      <c r="K33" s="149">
        <f t="shared" ca="1" si="2"/>
        <v>1.8696677239385013E-4</v>
      </c>
      <c r="L33" s="149">
        <f t="shared" ca="1" si="2"/>
        <v>1.6359592584461885E-4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1.4022507929538759E-4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3.8527808415086573E-2</v>
      </c>
      <c r="D34" s="151">
        <f ca="1">MAX(0,IFERROR(VLOOKUP(MID(CELL("filename",$A$1),FIND("]",CELL("filename",$A$1))+1,255)&amp;$A34,eurostat_source[],4+D$1-1990,FALSE),0))</f>
        <v>3.8199860608675446E-2</v>
      </c>
      <c r="E34" s="151">
        <f ca="1">MAX(0,IFERROR(VLOOKUP(MID(CELL("filename",$A$1),FIND("]",CELL("filename",$A$1))+1,255)&amp;$A34,eurostat_source[],4+E$1-1990,FALSE),0))</f>
        <v>3.405212300710897E-2</v>
      </c>
      <c r="F34" s="151">
        <f ca="1">MAX(0,IFERROR(VLOOKUP(MID(CELL("filename",$A$1),FIND("]",CELL("filename",$A$1))+1,255)&amp;$A34,eurostat_source[],4+F$1-1990,FALSE),0))</f>
        <v>3.0904651173285069E-2</v>
      </c>
      <c r="G34" s="148">
        <f ca="1">INDEX(OFFSET(_summary!$S$25,0,MATCH(MID(CELL("filename",$A$1),FIND("]",CELL("filename",$A$1))+1,255),_summary!$T$24:$AG$24,0),140,1),MATCH($A34,_summary!$T$25:$T$53,0))</f>
        <v>2.7541293242824224E-2</v>
      </c>
      <c r="H34" s="149">
        <f t="shared" ca="1" si="2"/>
        <v>2.5246185472588872E-2</v>
      </c>
      <c r="I34" s="149">
        <f t="shared" ca="1" si="2"/>
        <v>2.2951077702353519E-2</v>
      </c>
      <c r="J34" s="149">
        <f t="shared" ca="1" si="2"/>
        <v>2.0655969932118167E-2</v>
      </c>
      <c r="K34" s="149">
        <f t="shared" ca="1" si="2"/>
        <v>1.8360862161882815E-2</v>
      </c>
      <c r="L34" s="149">
        <f t="shared" ca="1" si="2"/>
        <v>1.6065754391647463E-2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1.3770646621412112E-2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0.24913030285383264</v>
      </c>
      <c r="D35" s="151">
        <f ca="1">MAX(0,IFERROR(VLOOKUP(MID(CELL("filename",$A$1),FIND("]",CELL("filename",$A$1))+1,255)&amp;$A35,eurostat_source[],4+D$1-1990,FALSE),0))</f>
        <v>0.24876824614288046</v>
      </c>
      <c r="E35" s="151">
        <f ca="1">MAX(0,IFERROR(VLOOKUP(MID(CELL("filename",$A$1),FIND("]",CELL("filename",$A$1))+1,255)&amp;$A35,eurostat_source[],4+E$1-1990,FALSE),0))</f>
        <v>0.24180457941773267</v>
      </c>
      <c r="F35" s="151">
        <f ca="1">MAX(0,IFERROR(VLOOKUP(MID(CELL("filename",$A$1),FIND("]",CELL("filename",$A$1))+1,255)&amp;$A35,eurostat_source[],4+F$1-1990,FALSE),0))</f>
        <v>0.23754960031037187</v>
      </c>
      <c r="G35" s="148">
        <f ca="1">INDEX(OFFSET(_summary!$S$25,0,MATCH(MID(CELL("filename",$A$1),FIND("]",CELL("filename",$A$1))+1,255),_summary!$T$24:$AG$24,0),140,1),MATCH($A35,_summary!$T$25:$T$53,0))</f>
        <v>0.23149842370038268</v>
      </c>
      <c r="H35" s="149">
        <f t="shared" ref="H35:L50" ca="1" si="4">G35-5*(G35-$M35)/($M$1-G$1)</f>
        <v>0.21220688839201746</v>
      </c>
      <c r="I35" s="149">
        <f t="shared" ca="1" si="4"/>
        <v>0.19291535308365224</v>
      </c>
      <c r="J35" s="149">
        <f t="shared" ca="1" si="4"/>
        <v>0.17362381777528701</v>
      </c>
      <c r="K35" s="149">
        <f t="shared" ca="1" si="4"/>
        <v>0.15433228246692179</v>
      </c>
      <c r="L35" s="149">
        <f t="shared" ca="1" si="4"/>
        <v>0.13504074715855657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0.11574921185019134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0</v>
      </c>
      <c r="I36" s="149">
        <f t="shared" ca="1" si="4"/>
        <v>0</v>
      </c>
      <c r="J36" s="149">
        <f t="shared" ca="1" si="4"/>
        <v>0</v>
      </c>
      <c r="K36" s="149">
        <f t="shared" ca="1" si="4"/>
        <v>0</v>
      </c>
      <c r="L36" s="149">
        <f t="shared" ca="1" si="4"/>
        <v>0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7.2588412907839309E-2</v>
      </c>
      <c r="D37" s="151">
        <f ca="1">MAX(0,IFERROR(VLOOKUP(MID(CELL("filename",$A$1),FIND("]",CELL("filename",$A$1))+1,255)&amp;$A37,eurostat_source[],4+D$1-1990,FALSE),0))</f>
        <v>6.8618008907380762E-2</v>
      </c>
      <c r="E37" s="151">
        <f ca="1">MAX(0,IFERROR(VLOOKUP(MID(CELL("filename",$A$1),FIND("]",CELL("filename",$A$1))+1,255)&amp;$A37,eurostat_source[],4+E$1-1990,FALSE),0))</f>
        <v>5.9242516173567045E-2</v>
      </c>
      <c r="F37" s="151">
        <f ca="1">MAX(0,IFERROR(VLOOKUP(MID(CELL("filename",$A$1),FIND("]",CELL("filename",$A$1))+1,255)&amp;$A37,eurostat_source[],4+F$1-1990,FALSE),0))</f>
        <v>4.971333720591422E-2</v>
      </c>
      <c r="G37" s="148">
        <f ca="1">INDEX(OFFSET(_summary!$S$25,0,MATCH(MID(CELL("filename",$A$1),FIND("]",CELL("filename",$A$1))+1,255),_summary!$T$24:$AG$24,0),140,1),MATCH($A37,_summary!$T$25:$T$53,0))</f>
        <v>3.9821097442438544E-2</v>
      </c>
      <c r="H37" s="149">
        <f t="shared" ca="1" si="4"/>
        <v>3.6502672655568662E-2</v>
      </c>
      <c r="I37" s="149">
        <f t="shared" ca="1" si="4"/>
        <v>3.3184247868698787E-2</v>
      </c>
      <c r="J37" s="149">
        <f t="shared" ca="1" si="4"/>
        <v>2.9865823081828908E-2</v>
      </c>
      <c r="K37" s="149">
        <f t="shared" ca="1" si="4"/>
        <v>2.6547398294959029E-2</v>
      </c>
      <c r="L37" s="149">
        <f t="shared" ca="1" si="4"/>
        <v>2.3228973508089151E-2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1.9910548721219272E-2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4.8988471304328143E-3</v>
      </c>
      <c r="D38" s="151">
        <f ca="1">MAX(0,IFERROR(VLOOKUP(MID(CELL("filename",$A$1),FIND("]",CELL("filename",$A$1))+1,255)&amp;$A38,eurostat_source[],4+D$1-1990,FALSE),0))</f>
        <v>3.2369457070828408E-3</v>
      </c>
      <c r="E38" s="151">
        <f ca="1">MAX(0,IFERROR(VLOOKUP(MID(CELL("filename",$A$1),FIND("]",CELL("filename",$A$1))+1,255)&amp;$A38,eurostat_source[],4+E$1-1990,FALSE),0))</f>
        <v>2.5324063971343368E-3</v>
      </c>
      <c r="F38" s="151">
        <f ca="1">MAX(0,IFERROR(VLOOKUP(MID(CELL("filename",$A$1),FIND("]",CELL("filename",$A$1))+1,255)&amp;$A38,eurostat_source[],4+F$1-1990,FALSE),0))</f>
        <v>1.622967293740315E-3</v>
      </c>
      <c r="G38" s="148">
        <f ca="1">INDEX(OFFSET(_summary!$S$25,0,MATCH(MID(CELL("filename",$A$1),FIND("]",CELL("filename",$A$1))+1,255),_summary!$T$24:$AG$24,0),140,1),MATCH($A38,_summary!$T$25:$T$53,0))</f>
        <v>9.9521995454377593E-4</v>
      </c>
      <c r="H38" s="149">
        <f t="shared" ca="1" si="4"/>
        <v>9.1228495833179464E-4</v>
      </c>
      <c r="I38" s="149">
        <f t="shared" ca="1" si="4"/>
        <v>8.2934996211981335E-4</v>
      </c>
      <c r="J38" s="149">
        <f t="shared" ca="1" si="4"/>
        <v>7.4641496590783195E-4</v>
      </c>
      <c r="K38" s="149">
        <f t="shared" ca="1" si="4"/>
        <v>6.6347996969585066E-4</v>
      </c>
      <c r="L38" s="149">
        <f t="shared" ca="1" si="4"/>
        <v>5.8054497348386937E-4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4.9760997727188797E-4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0.10436544803627838</v>
      </c>
      <c r="D39" s="151">
        <f ca="1">MAX(0,IFERROR(VLOOKUP(MID(CELL("filename",$A$1),FIND("]",CELL("filename",$A$1))+1,255)&amp;$A39,eurostat_source[],4+D$1-1990,FALSE),0))</f>
        <v>8.6367458969039995E-2</v>
      </c>
      <c r="E39" s="151">
        <f ca="1">MAX(0,IFERROR(VLOOKUP(MID(CELL("filename",$A$1),FIND("]",CELL("filename",$A$1))+1,255)&amp;$A39,eurostat_source[],4+E$1-1990,FALSE),0))</f>
        <v>7.702400882888219E-2</v>
      </c>
      <c r="F39" s="151">
        <f ca="1">MAX(0,IFERROR(VLOOKUP(MID(CELL("filename",$A$1),FIND("]",CELL("filename",$A$1))+1,255)&amp;$A39,eurostat_source[],4+F$1-1990,FALSE),0))</f>
        <v>7.0860367285951617E-2</v>
      </c>
      <c r="G39" s="148">
        <f ca="1">INDEX(OFFSET(_summary!$S$25,0,MATCH(MID(CELL("filename",$A$1),FIND("]",CELL("filename",$A$1))+1,255),_summary!$T$24:$AG$24,0),140,1),MATCH($A39,_summary!$T$25:$T$53,0))</f>
        <v>6.45438854240446E-2</v>
      </c>
      <c r="H39" s="149">
        <f t="shared" ca="1" si="4"/>
        <v>5.9165228305374219E-2</v>
      </c>
      <c r="I39" s="149">
        <f t="shared" ca="1" si="4"/>
        <v>5.3786571186703838E-2</v>
      </c>
      <c r="J39" s="149">
        <f t="shared" ca="1" si="4"/>
        <v>4.840791406803345E-2</v>
      </c>
      <c r="K39" s="149">
        <f t="shared" ca="1" si="4"/>
        <v>4.3029256949363069E-2</v>
      </c>
      <c r="L39" s="149">
        <f t="shared" ca="1" si="4"/>
        <v>3.7650599830692688E-2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3.22719427120223E-2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0.11109410376080266</v>
      </c>
      <c r="D40" s="151">
        <f ca="1">MAX(0,IFERROR(VLOOKUP(MID(CELL("filename",$A$1),FIND("]",CELL("filename",$A$1))+1,255)&amp;$A40,eurostat_source[],4+D$1-1990,FALSE),0))</f>
        <v>0.11246227526250421</v>
      </c>
      <c r="E40" s="151">
        <f ca="1">MAX(0,IFERROR(VLOOKUP(MID(CELL("filename",$A$1),FIND("]",CELL("filename",$A$1))+1,255)&amp;$A40,eurostat_source[],4+E$1-1990,FALSE),0))</f>
        <v>0.10784136367700346</v>
      </c>
      <c r="F40" s="151">
        <f ca="1">MAX(0,IFERROR(VLOOKUP(MID(CELL("filename",$A$1),FIND("]",CELL("filename",$A$1))+1,255)&amp;$A40,eurostat_source[],4+F$1-1990,FALSE),0))</f>
        <v>0.10176269991233618</v>
      </c>
      <c r="G40" s="148">
        <f ca="1">INDEX(OFFSET(_summary!$S$25,0,MATCH(MID(CELL("filename",$A$1),FIND("]",CELL("filename",$A$1))+1,255),_summary!$T$24:$AG$24,0),140,1),MATCH($A40,_summary!$T$25:$T$53,0))</f>
        <v>9.5641177850231268E-2</v>
      </c>
      <c r="H40" s="149">
        <f t="shared" ca="1" si="4"/>
        <v>8.7671079696045331E-2</v>
      </c>
      <c r="I40" s="149">
        <f t="shared" ca="1" si="4"/>
        <v>7.9700981541859395E-2</v>
      </c>
      <c r="J40" s="149">
        <f t="shared" ca="1" si="4"/>
        <v>7.1730883387673458E-2</v>
      </c>
      <c r="K40" s="149">
        <f t="shared" ca="1" si="4"/>
        <v>6.3760785233487521E-2</v>
      </c>
      <c r="L40" s="149">
        <f t="shared" ca="1" si="4"/>
        <v>5.5790687079301578E-2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4.7820588925115634E-2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0.20870763386529831</v>
      </c>
      <c r="D41" s="151">
        <f ca="1">MAX(0,IFERROR(VLOOKUP(MID(CELL("filename",$A$1),FIND("]",CELL("filename",$A$1))+1,255)&amp;$A41,eurostat_source[],4+D$1-1990,FALSE),0))</f>
        <v>0.2068660061837842</v>
      </c>
      <c r="E41" s="151">
        <f ca="1">MAX(0,IFERROR(VLOOKUP(MID(CELL("filename",$A$1),FIND("]",CELL("filename",$A$1))+1,255)&amp;$A41,eurostat_source[],4+E$1-1990,FALSE),0))</f>
        <v>0.2062089615707712</v>
      </c>
      <c r="F41" s="151">
        <f ca="1">MAX(0,IFERROR(VLOOKUP(MID(CELL("filename",$A$1),FIND("]",CELL("filename",$A$1))+1,255)&amp;$A41,eurostat_source[],4+F$1-1990,FALSE),0))</f>
        <v>0.19946016935941582</v>
      </c>
      <c r="G41" s="148">
        <f ca="1">INDEX(OFFSET(_summary!$S$25,0,MATCH(MID(CELL("filename",$A$1),FIND("]",CELL("filename",$A$1))+1,255),_summary!$T$24:$AG$24,0),140,1),MATCH($A41,_summary!$T$25:$T$53,0))</f>
        <v>0.19480919157068521</v>
      </c>
      <c r="H41" s="149">
        <f t="shared" ca="1" si="4"/>
        <v>0.17857509227312812</v>
      </c>
      <c r="I41" s="149">
        <f t="shared" ca="1" si="4"/>
        <v>0.16234099297557103</v>
      </c>
      <c r="J41" s="149">
        <f t="shared" ca="1" si="4"/>
        <v>0.14610689367801394</v>
      </c>
      <c r="K41" s="149">
        <f t="shared" ca="1" si="4"/>
        <v>0.12987279438045682</v>
      </c>
      <c r="L41" s="149">
        <f t="shared" ca="1" si="4"/>
        <v>0.11363869508289971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9.7404595785342607E-2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0.28078287127394685</v>
      </c>
      <c r="D42" s="151">
        <f ca="1">MAX(0,IFERROR(VLOOKUP(MID(CELL("filename",$A$1),FIND("]",CELL("filename",$A$1))+1,255)&amp;$A42,eurostat_source[],4+D$1-1990,FALSE),0))</f>
        <v>0.26704142722612084</v>
      </c>
      <c r="E42" s="151">
        <f ca="1">MAX(0,IFERROR(VLOOKUP(MID(CELL("filename",$A$1),FIND("]",CELL("filename",$A$1))+1,255)&amp;$A42,eurostat_source[],4+E$1-1990,FALSE),0))</f>
        <v>0.24479248893726904</v>
      </c>
      <c r="F42" s="151">
        <f ca="1">MAX(0,IFERROR(VLOOKUP(MID(CELL("filename",$A$1),FIND("]",CELL("filename",$A$1))+1,255)&amp;$A42,eurostat_source[],4+F$1-1990,FALSE),0))</f>
        <v>0.22047235595230902</v>
      </c>
      <c r="G42" s="148">
        <f ca="1">INDEX(OFFSET(_summary!$S$25,0,MATCH(MID(CELL("filename",$A$1),FIND("]",CELL("filename",$A$1))+1,255),_summary!$T$24:$AG$24,0),140,1),MATCH($A42,_summary!$T$25:$T$53,0))</f>
        <v>0.19743225705917583</v>
      </c>
      <c r="H42" s="149">
        <f t="shared" ca="1" si="4"/>
        <v>0.18097956897091116</v>
      </c>
      <c r="I42" s="149">
        <f t="shared" ca="1" si="4"/>
        <v>0.1645268808826465</v>
      </c>
      <c r="J42" s="149">
        <f t="shared" ca="1" si="4"/>
        <v>0.14807419279438186</v>
      </c>
      <c r="K42" s="149">
        <f t="shared" ca="1" si="4"/>
        <v>0.13162150470611722</v>
      </c>
      <c r="L42" s="149">
        <f t="shared" ca="1" si="4"/>
        <v>0.11516881661785257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9.8716128529587915E-2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0</v>
      </c>
      <c r="I43" s="149">
        <f t="shared" ca="1" si="4"/>
        <v>0</v>
      </c>
      <c r="J43" s="149">
        <f t="shared" ca="1" si="4"/>
        <v>0</v>
      </c>
      <c r="K43" s="149">
        <f t="shared" ca="1" si="4"/>
        <v>0</v>
      </c>
      <c r="L43" s="149">
        <f t="shared" ca="1" si="4"/>
        <v>0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0.36079417190241342</v>
      </c>
      <c r="D44" s="151">
        <f ca="1">MAX(0,IFERROR(VLOOKUP(MID(CELL("filename",$A$1),FIND("]",CELL("filename",$A$1))+1,255)&amp;$A44,eurostat_source[],4+D$1-1990,FALSE),0))</f>
        <v>0.35773968786675348</v>
      </c>
      <c r="E44" s="151">
        <f ca="1">MAX(0,IFERROR(VLOOKUP(MID(CELL("filename",$A$1),FIND("]",CELL("filename",$A$1))+1,255)&amp;$A44,eurostat_source[],4+E$1-1990,FALSE),0))</f>
        <v>0.35770325010683546</v>
      </c>
      <c r="F44" s="151">
        <f ca="1">MAX(0,IFERROR(VLOOKUP(MID(CELL("filename",$A$1),FIND("]",CELL("filename",$A$1))+1,255)&amp;$A44,eurostat_source[],4+F$1-1990,FALSE),0))</f>
        <v>0.35700988157835378</v>
      </c>
      <c r="G44" s="148">
        <f ca="1">INDEX(OFFSET(_summary!$S$25,0,MATCH(MID(CELL("filename",$A$1),FIND("]",CELL("filename",$A$1))+1,255),_summary!$T$24:$AG$24,0),140,1),MATCH($A44,_summary!$T$25:$T$53,0))</f>
        <v>0.3551770448646806</v>
      </c>
      <c r="H44" s="149">
        <f t="shared" ca="1" si="4"/>
        <v>0.32557895779262386</v>
      </c>
      <c r="I44" s="149">
        <f t="shared" ca="1" si="4"/>
        <v>0.29598087072056717</v>
      </c>
      <c r="J44" s="149">
        <f t="shared" ca="1" si="4"/>
        <v>0.26638278364851042</v>
      </c>
      <c r="K44" s="149">
        <f t="shared" ca="1" si="4"/>
        <v>0.23678469657645371</v>
      </c>
      <c r="L44" s="149">
        <f t="shared" ca="1" si="4"/>
        <v>0.20718660950439702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0.1775885224323403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3.7488432519476964E-2</v>
      </c>
      <c r="D45" s="151">
        <f ca="1">MAX(0,IFERROR(VLOOKUP(MID(CELL("filename",$A$1),FIND("]",CELL("filename",$A$1))+1,255)&amp;$A45,eurostat_source[],4+D$1-1990,FALSE),0))</f>
        <v>2.9370467057220597E-2</v>
      </c>
      <c r="E45" s="151">
        <f ca="1">MAX(0,IFERROR(VLOOKUP(MID(CELL("filename",$A$1),FIND("]",CELL("filename",$A$1))+1,255)&amp;$A45,eurostat_source[],4+E$1-1990,FALSE),0))</f>
        <v>2.4343824008163248E-2</v>
      </c>
      <c r="F45" s="151">
        <f ca="1">MAX(0,IFERROR(VLOOKUP(MID(CELL("filename",$A$1),FIND("]",CELL("filename",$A$1))+1,255)&amp;$A45,eurostat_source[],4+F$1-1990,FALSE),0))</f>
        <v>1.9383611721633914E-2</v>
      </c>
      <c r="G45" s="148">
        <f ca="1">INDEX(OFFSET(_summary!$S$25,0,MATCH(MID(CELL("filename",$A$1),FIND("]",CELL("filename",$A$1))+1,255),_summary!$T$24:$AG$24,0),140,1),MATCH($A45,_summary!$T$25:$T$53,0))</f>
        <v>1.4240038912312149E-2</v>
      </c>
      <c r="H45" s="149">
        <f t="shared" ca="1" si="4"/>
        <v>1.3053369002952803E-2</v>
      </c>
      <c r="I45" s="149">
        <f t="shared" ca="1" si="4"/>
        <v>1.1866699093593457E-2</v>
      </c>
      <c r="J45" s="149">
        <f t="shared" ca="1" si="4"/>
        <v>1.0680029184234111E-2</v>
      </c>
      <c r="K45" s="149">
        <f t="shared" ca="1" si="4"/>
        <v>9.4933592748747651E-3</v>
      </c>
      <c r="L45" s="149">
        <f t="shared" ca="1" si="4"/>
        <v>8.3066893655154191E-3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7.1200194561560747E-3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4.2185392474535281E-2</v>
      </c>
      <c r="D46" s="151">
        <f ca="1">MAX(0,IFERROR(VLOOKUP(MID(CELL("filename",$A$1),FIND("]",CELL("filename",$A$1))+1,255)&amp;$A46,eurostat_source[],4+D$1-1990,FALSE),0))</f>
        <v>4.403738961836285E-2</v>
      </c>
      <c r="E46" s="151">
        <f ca="1">MAX(0,IFERROR(VLOOKUP(MID(CELL("filename",$A$1),FIND("]",CELL("filename",$A$1))+1,255)&amp;$A46,eurostat_source[],4+E$1-1990,FALSE),0))</f>
        <v>4.754602159547227E-2</v>
      </c>
      <c r="F46" s="151">
        <f ca="1">MAX(0,IFERROR(VLOOKUP(MID(CELL("filename",$A$1),FIND("]",CELL("filename",$A$1))+1,255)&amp;$A46,eurostat_source[],4+F$1-1990,FALSE),0))</f>
        <v>5.1418905678383801E-2</v>
      </c>
      <c r="G46" s="148">
        <f ca="1">INDEX(OFFSET(_summary!$S$25,0,MATCH(MID(CELL("filename",$A$1),FIND("]",CELL("filename",$A$1))+1,255),_summary!$T$24:$AG$24,0),140,1),MATCH($A46,_summary!$T$25:$T$53,0))</f>
        <v>5.424117153041938E-2</v>
      </c>
      <c r="H46" s="149">
        <f t="shared" ca="1" si="4"/>
        <v>4.9721073902884431E-2</v>
      </c>
      <c r="I46" s="149">
        <f t="shared" ca="1" si="4"/>
        <v>4.5200976275349483E-2</v>
      </c>
      <c r="J46" s="149">
        <f t="shared" ca="1" si="4"/>
        <v>4.0680878647814535E-2</v>
      </c>
      <c r="K46" s="149">
        <f t="shared" ca="1" si="4"/>
        <v>3.6160781020279587E-2</v>
      </c>
      <c r="L46" s="149">
        <f t="shared" ca="1" si="4"/>
        <v>3.1640683392744638E-2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2.712058576520969E-2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1.4823180923066741E-2</v>
      </c>
      <c r="D47" s="151">
        <f ca="1">MAX(0,IFERROR(VLOOKUP(MID(CELL("filename",$A$1),FIND("]",CELL("filename",$A$1))+1,255)&amp;$A47,eurostat_source[],4+D$1-1990,FALSE),0))</f>
        <v>1.941827771777872E-2</v>
      </c>
      <c r="E47" s="151">
        <f ca="1">MAX(0,IFERROR(VLOOKUP(MID(CELL("filename",$A$1),FIND("]",CELL("filename",$A$1))+1,255)&amp;$A47,eurostat_source[],4+E$1-1990,FALSE),0))</f>
        <v>2.1257415285643188E-2</v>
      </c>
      <c r="F47" s="151">
        <f ca="1">MAX(0,IFERROR(VLOOKUP(MID(CELL("filename",$A$1),FIND("]",CELL("filename",$A$1))+1,255)&amp;$A47,eurostat_source[],4+F$1-1990,FALSE),0))</f>
        <v>2.3186129371167787E-2</v>
      </c>
      <c r="G47" s="148">
        <f ca="1">INDEX(OFFSET(_summary!$S$25,0,MATCH(MID(CELL("filename",$A$1),FIND("]",CELL("filename",$A$1))+1,255),_summary!$T$24:$AG$24,0),140,1),MATCH($A47,_summary!$T$25:$T$53,0))</f>
        <v>2.5211230014247261E-2</v>
      </c>
      <c r="H47" s="149">
        <f t="shared" ca="1" si="4"/>
        <v>2.3110294179726657E-2</v>
      </c>
      <c r="I47" s="149">
        <f t="shared" ca="1" si="4"/>
        <v>2.100935834520605E-2</v>
      </c>
      <c r="J47" s="149">
        <f t="shared" ca="1" si="4"/>
        <v>1.8908422510685446E-2</v>
      </c>
      <c r="K47" s="149">
        <f t="shared" ca="1" si="4"/>
        <v>1.6807486676164843E-2</v>
      </c>
      <c r="L47" s="149">
        <f t="shared" ca="1" si="4"/>
        <v>1.4706550841644236E-2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1.260561500712363E-2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0.33278848615285433</v>
      </c>
      <c r="D48" s="151">
        <f ca="1">MAX(0,IFERROR(VLOOKUP(MID(CELL("filename",$A$1),FIND("]",CELL("filename",$A$1))+1,255)&amp;$A48,eurostat_source[],4+D$1-1990,FALSE),0))</f>
        <v>0.32697207583811672</v>
      </c>
      <c r="E48" s="151">
        <f ca="1">MAX(0,IFERROR(VLOOKUP(MID(CELL("filename",$A$1),FIND("]",CELL("filename",$A$1))+1,255)&amp;$A48,eurostat_source[],4+E$1-1990,FALSE),0))</f>
        <v>0.31473551181781351</v>
      </c>
      <c r="F48" s="151">
        <f ca="1">MAX(0,IFERROR(VLOOKUP(MID(CELL("filename",$A$1),FIND("]",CELL("filename",$A$1))+1,255)&amp;$A48,eurostat_source[],4+F$1-1990,FALSE),0))</f>
        <v>0.30195955756185111</v>
      </c>
      <c r="G48" s="148">
        <f ca="1">INDEX(OFFSET(_summary!$S$25,0,MATCH(MID(CELL("filename",$A$1),FIND("]",CELL("filename",$A$1))+1,255),_summary!$T$24:$AG$24,0),140,1),MATCH($A48,_summary!$T$25:$T$53,0))</f>
        <v>0.28913978053613471</v>
      </c>
      <c r="H48" s="149">
        <f t="shared" ca="1" si="4"/>
        <v>0.26504479882479015</v>
      </c>
      <c r="I48" s="149">
        <f t="shared" ca="1" si="4"/>
        <v>0.2409498171134456</v>
      </c>
      <c r="J48" s="149">
        <f t="shared" ca="1" si="4"/>
        <v>0.21685483540210104</v>
      </c>
      <c r="K48" s="149">
        <f t="shared" ca="1" si="4"/>
        <v>0.19275985369075649</v>
      </c>
      <c r="L48" s="149">
        <f t="shared" ca="1" si="4"/>
        <v>0.16866487197941193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0.14456989026806735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2.5123231038320877E-2</v>
      </c>
      <c r="D49" s="151">
        <f ca="1">MAX(0,IFERROR(VLOOKUP(MID(CELL("filename",$A$1),FIND("]",CELL("filename",$A$1))+1,255)&amp;$A49,eurostat_source[],4+D$1-1990,FALSE),0))</f>
        <v>2.4410175859397392E-3</v>
      </c>
      <c r="E49" s="151">
        <f ca="1">MAX(0,IFERROR(VLOOKUP(MID(CELL("filename",$A$1),FIND("]",CELL("filename",$A$1))+1,255)&amp;$A49,eurostat_source[],4+E$1-1990,FALSE),0))</f>
        <v>1.2078851337100772E-3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0</v>
      </c>
      <c r="I49" s="149">
        <f t="shared" ca="1" si="4"/>
        <v>0</v>
      </c>
      <c r="J49" s="149">
        <f t="shared" ca="1" si="4"/>
        <v>0</v>
      </c>
      <c r="K49" s="149">
        <f t="shared" ca="1" si="4"/>
        <v>0</v>
      </c>
      <c r="L49" s="149">
        <f t="shared" ca="1" si="4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1.3943657338134677E-3</v>
      </c>
      <c r="D50" s="151">
        <f ca="1">MAX(0,IFERROR(VLOOKUP(MID(CELL("filename",$A$1),FIND("]",CELL("filename",$A$1))+1,255)&amp;$A50,eurostat_source[],4+D$1-1990,FALSE),0))</f>
        <v>1.4235213399137602E-3</v>
      </c>
      <c r="E50" s="151">
        <f ca="1">MAX(0,IFERROR(VLOOKUP(MID(CELL("filename",$A$1),FIND("]",CELL("filename",$A$1))+1,255)&amp;$A50,eurostat_source[],4+E$1-1990,FALSE),0))</f>
        <v>1.4184755805945377E-3</v>
      </c>
      <c r="F50" s="151">
        <f ca="1">MAX(0,IFERROR(VLOOKUP(MID(CELL("filename",$A$1),FIND("]",CELL("filename",$A$1))+1,255)&amp;$A50,eurostat_source[],4+F$1-1990,FALSE),0))</f>
        <v>1.426645833389835E-3</v>
      </c>
      <c r="G50" s="148">
        <f ca="1">INDEX(OFFSET(_summary!$S$25,0,MATCH(MID(CELL("filename",$A$1),FIND("]",CELL("filename",$A$1))+1,255),_summary!$T$24:$AG$24,0),140,1),MATCH($A50,_summary!$T$25:$T$53,0))</f>
        <v>1.4356423001458385E-3</v>
      </c>
      <c r="H50" s="149">
        <f t="shared" ca="1" si="4"/>
        <v>1.316005441800352E-3</v>
      </c>
      <c r="I50" s="149">
        <f t="shared" ca="1" si="4"/>
        <v>1.1963685834548655E-3</v>
      </c>
      <c r="J50" s="149">
        <f t="shared" ca="1" si="4"/>
        <v>1.076731725109379E-3</v>
      </c>
      <c r="K50" s="149">
        <f t="shared" ca="1" si="4"/>
        <v>9.5709486676389245E-4</v>
      </c>
      <c r="L50" s="149">
        <f t="shared" ca="1" si="4"/>
        <v>8.3745800841840586E-4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7.1782115007291926E-4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4.5246197580496202E-3</v>
      </c>
      <c r="D51" s="151">
        <f ca="1">MAX(0,IFERROR(VLOOKUP(MID(CELL("filename",$A$1),FIND("]",CELL("filename",$A$1))+1,255)&amp;$A51,eurostat_source[],4+D$1-1990,FALSE),0))</f>
        <v>4.4879894639963591E-3</v>
      </c>
      <c r="E51" s="151">
        <f ca="1">MAX(0,IFERROR(VLOOKUP(MID(CELL("filename",$A$1),FIND("]",CELL("filename",$A$1))+1,255)&amp;$A51,eurostat_source[],4+E$1-1990,FALSE),0))</f>
        <v>2.4831464576465182E-3</v>
      </c>
      <c r="F51" s="151">
        <f ca="1">MAX(0,IFERROR(VLOOKUP(MID(CELL("filename",$A$1),FIND("]",CELL("filename",$A$1))+1,255)&amp;$A51,eurostat_source[],4+F$1-1990,FALSE),0))</f>
        <v>9.4127585054798717E-4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0</v>
      </c>
      <c r="I51" s="149">
        <f t="shared" ca="1" si="5"/>
        <v>0</v>
      </c>
      <c r="J51" s="149">
        <f t="shared" ca="1" si="5"/>
        <v>0</v>
      </c>
      <c r="K51" s="149">
        <f t="shared" ca="1" si="5"/>
        <v>0</v>
      </c>
      <c r="L51" s="149">
        <f t="shared" ca="1" si="5"/>
        <v>0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2.1356336245561002E-2</v>
      </c>
      <c r="D52" s="151">
        <f ca="1">MAX(0,IFERROR(VLOOKUP(MID(CELL("filename",$A$1),FIND("]",CELL("filename",$A$1))+1,255)&amp;$A52,eurostat_source[],4+D$1-1990,FALSE),0))</f>
        <v>1.8639194532326649E-2</v>
      </c>
      <c r="E52" s="151">
        <f ca="1">MAX(0,IFERROR(VLOOKUP(MID(CELL("filename",$A$1),FIND("]",CELL("filename",$A$1))+1,255)&amp;$A52,eurostat_source[],4+E$1-1990,FALSE),0))</f>
        <v>1.9776209931489729E-2</v>
      </c>
      <c r="F52" s="151">
        <f ca="1">MAX(0,IFERROR(VLOOKUP(MID(CELL("filename",$A$1),FIND("]",CELL("filename",$A$1))+1,255)&amp;$A52,eurostat_source[],4+F$1-1990,FALSE),0))</f>
        <v>2.1491802632513251E-2</v>
      </c>
      <c r="G52" s="148">
        <f ca="1">INDEX(OFFSET(_summary!$S$25,0,MATCH(MID(CELL("filename",$A$1),FIND("]",CELL("filename",$A$1))+1,255),_summary!$T$24:$AG$24,0),140,1),MATCH($A52,_summary!$T$25:$T$53,0))</f>
        <v>2.3321869431878948E-2</v>
      </c>
      <c r="H52" s="149">
        <f t="shared" ca="1" si="5"/>
        <v>2.1378380312555702E-2</v>
      </c>
      <c r="I52" s="149">
        <f t="shared" ca="1" si="5"/>
        <v>1.9434891193232457E-2</v>
      </c>
      <c r="J52" s="149">
        <f t="shared" ca="1" si="5"/>
        <v>1.7491402073909212E-2</v>
      </c>
      <c r="K52" s="149">
        <f t="shared" ca="1" si="5"/>
        <v>1.5547912954585966E-2</v>
      </c>
      <c r="L52" s="149">
        <f t="shared" ca="1" si="5"/>
        <v>1.3604423835262721E-2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1.1660934715939474E-2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1.5519729418206788E-4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0</v>
      </c>
      <c r="I53" s="149">
        <f t="shared" ca="1" si="5"/>
        <v>0</v>
      </c>
      <c r="J53" s="149">
        <f t="shared" ca="1" si="5"/>
        <v>0</v>
      </c>
      <c r="K53" s="149">
        <f t="shared" ca="1" si="5"/>
        <v>0</v>
      </c>
      <c r="L53" s="149">
        <f t="shared" ca="1" si="5"/>
        <v>0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0</v>
      </c>
      <c r="I54" s="149">
        <f t="shared" ca="1" si="5"/>
        <v>0</v>
      </c>
      <c r="J54" s="149">
        <f t="shared" ca="1" si="5"/>
        <v>0</v>
      </c>
      <c r="K54" s="149">
        <f t="shared" ca="1" si="5"/>
        <v>0</v>
      </c>
      <c r="L54" s="149">
        <f t="shared" ca="1" si="5"/>
        <v>0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0.10502781867609565</v>
      </c>
      <c r="D55" s="151">
        <f ca="1">MAX(0,IFERROR(VLOOKUP(MID(CELL("filename",$A$1),FIND("]",CELL("filename",$A$1))+1,255)&amp;$A55,eurostat_source[],4+D$1-1990,FALSE),0))</f>
        <v>9.823193841503404E-2</v>
      </c>
      <c r="E55" s="151">
        <f ca="1">MAX(0,IFERROR(VLOOKUP(MID(CELL("filename",$A$1),FIND("]",CELL("filename",$A$1))+1,255)&amp;$A55,eurostat_source[],4+E$1-1990,FALSE),0))</f>
        <v>8.2164909782071846E-2</v>
      </c>
      <c r="F55" s="151">
        <f ca="1">MAX(0,IFERROR(VLOOKUP(MID(CELL("filename",$A$1),FIND("]",CELL("filename",$A$1))+1,255)&amp;$A55,eurostat_source[],4+F$1-1990,FALSE),0))</f>
        <v>6.363534299498487E-2</v>
      </c>
      <c r="G55" s="148">
        <f ca="1">INDEX(OFFSET(_summary!$S$25,0,MATCH(MID(CELL("filename",$A$1),FIND("]",CELL("filename",$A$1))+1,255),_summary!$T$24:$AG$24,0),140,1),MATCH($A55,_summary!$T$25:$T$53,0))</f>
        <v>4.8277586830920004E-2</v>
      </c>
      <c r="H55" s="149">
        <f t="shared" ca="1" si="5"/>
        <v>4.4254454595010005E-2</v>
      </c>
      <c r="I55" s="149">
        <f t="shared" ca="1" si="5"/>
        <v>4.0231322359100007E-2</v>
      </c>
      <c r="J55" s="149">
        <f t="shared" ca="1" si="5"/>
        <v>3.6208190123190008E-2</v>
      </c>
      <c r="K55" s="149">
        <f t="shared" ca="1" si="5"/>
        <v>3.2185057887280002E-2</v>
      </c>
      <c r="L55" s="149">
        <f t="shared" ca="1" si="5"/>
        <v>2.8161925651370004E-2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2.4138793415460002E-2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0.11045960882729523</v>
      </c>
      <c r="D56" s="151">
        <f ca="1">MAX(0,IFERROR(VLOOKUP(MID(CELL("filename",$A$1),FIND("]",CELL("filename",$A$1))+1,255)&amp;$A56,eurostat_source[],4+D$1-1990,FALSE),0))</f>
        <v>0.10644014578919575</v>
      </c>
      <c r="E56" s="151">
        <f ca="1">MAX(0,IFERROR(VLOOKUP(MID(CELL("filename",$A$1),FIND("]",CELL("filename",$A$1))+1,255)&amp;$A56,eurostat_source[],4+E$1-1990,FALSE),0))</f>
        <v>0.10329906771964362</v>
      </c>
      <c r="F56" s="151">
        <f ca="1">MAX(0,IFERROR(VLOOKUP(MID(CELL("filename",$A$1),FIND("]",CELL("filename",$A$1))+1,255)&amp;$A56,eurostat_source[],4+F$1-1990,FALSE),0))</f>
        <v>0.10041026752242405</v>
      </c>
      <c r="G56" s="148">
        <f ca="1">INDEX(OFFSET(_summary!$S$25,0,MATCH(MID(CELL("filename",$A$1),FIND("]",CELL("filename",$A$1))+1,255),_summary!$T$24:$AG$24,0),140,1),MATCH($A56,_summary!$T$25:$T$53,0))</f>
        <v>9.8204100424493054E-2</v>
      </c>
      <c r="H56" s="149">
        <f t="shared" ca="1" si="5"/>
        <v>9.0020425389118627E-2</v>
      </c>
      <c r="I56" s="149">
        <f t="shared" ca="1" si="5"/>
        <v>8.1836750353744214E-2</v>
      </c>
      <c r="J56" s="149">
        <f t="shared" ca="1" si="5"/>
        <v>7.3653075318369787E-2</v>
      </c>
      <c r="K56" s="149">
        <f t="shared" ca="1" si="5"/>
        <v>6.546940028299536E-2</v>
      </c>
      <c r="L56" s="149">
        <f t="shared" ca="1" si="5"/>
        <v>5.7285725247620947E-2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4.9102050212246527E-2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4.6508238822842414E-3</v>
      </c>
      <c r="D57" s="151">
        <f ca="1">MAX(0,IFERROR(VLOOKUP(MID(CELL("filename",$A$1),FIND("]",CELL("filename",$A$1))+1,255)&amp;$A57,eurostat_source[],4+D$1-1990,FALSE),0))</f>
        <v>4.1220852959757736E-3</v>
      </c>
      <c r="E57" s="151">
        <f ca="1">MAX(0,IFERROR(VLOOKUP(MID(CELL("filename",$A$1),FIND("]",CELL("filename",$A$1))+1,255)&amp;$A57,eurostat_source[],4+E$1-1990,FALSE),0))</f>
        <v>1.0227628088114752E-3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0</v>
      </c>
      <c r="I57" s="149">
        <f t="shared" ca="1" si="5"/>
        <v>0</v>
      </c>
      <c r="J57" s="149">
        <f t="shared" ca="1" si="5"/>
        <v>0</v>
      </c>
      <c r="K57" s="149">
        <f t="shared" ca="1" si="5"/>
        <v>0</v>
      </c>
      <c r="L57" s="149">
        <f t="shared" ca="1" si="5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0.50087209362393759</v>
      </c>
      <c r="D58" s="151">
        <f ca="1">MAX(0,IFERROR(VLOOKUP(MID(CELL("filename",$A$1),FIND("]",CELL("filename",$A$1))+1,255)&amp;$A58,eurostat_source[],4+D$1-1990,FALSE),0))</f>
        <v>0.48663689809513805</v>
      </c>
      <c r="E58" s="151">
        <f ca="1">MAX(0,IFERROR(VLOOKUP(MID(CELL("filename",$A$1),FIND("]",CELL("filename",$A$1))+1,255)&amp;$A58,eurostat_source[],4+E$1-1990,FALSE),0))</f>
        <v>0.47542127482677754</v>
      </c>
      <c r="F58" s="151">
        <f ca="1">MAX(0,IFERROR(VLOOKUP(MID(CELL("filename",$A$1),FIND("]",CELL("filename",$A$1))+1,255)&amp;$A58,eurostat_source[],4+F$1-1990,FALSE),0))</f>
        <v>0.46345209457817332</v>
      </c>
      <c r="G58" s="148">
        <f ca="1">INDEX(OFFSET(_summary!$S$25,0,MATCH(MID(CELL("filename",$A$1),FIND("]",CELL("filename",$A$1))+1,255),_summary!$T$24:$AG$24,0),140,1),MATCH($A58,_summary!$T$25:$T$53,0))</f>
        <v>0.45112237326045623</v>
      </c>
      <c r="H58" s="149">
        <f t="shared" ca="1" si="5"/>
        <v>0.41352884215541819</v>
      </c>
      <c r="I58" s="149">
        <f t="shared" ca="1" si="5"/>
        <v>0.37593531105038014</v>
      </c>
      <c r="J58" s="149">
        <f t="shared" ca="1" si="5"/>
        <v>0.33834177994534215</v>
      </c>
      <c r="K58" s="149">
        <f t="shared" ca="1" si="5"/>
        <v>0.30074824884030416</v>
      </c>
      <c r="L58" s="149">
        <f t="shared" ca="1" si="5"/>
        <v>0.26315471773526611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0.22556118663022812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5.718076480265568E-2</v>
      </c>
      <c r="D59" s="151">
        <f ca="1">MAX(0,IFERROR(VLOOKUP(MID(CELL("filename",$A$1),FIND("]",CELL("filename",$A$1))+1,255)&amp;$A59,eurostat_source[],4+D$1-1990,FALSE),0))</f>
        <v>5.7691070297653309E-2</v>
      </c>
      <c r="E59" s="151">
        <f ca="1">MAX(0,IFERROR(VLOOKUP(MID(CELL("filename",$A$1),FIND("]",CELL("filename",$A$1))+1,255)&amp;$A59,eurostat_source[],4+E$1-1990,FALSE),0))</f>
        <v>5.7563032703027622E-2</v>
      </c>
      <c r="F59" s="151">
        <f ca="1">MAX(0,IFERROR(VLOOKUP(MID(CELL("filename",$A$1),FIND("]",CELL("filename",$A$1))+1,255)&amp;$A59,eurostat_source[],4+F$1-1990,FALSE),0))</f>
        <v>5.7409716887358041E-2</v>
      </c>
      <c r="G59" s="148">
        <f ca="1">INDEX(OFFSET(_summary!$S$25,0,MATCH(MID(CELL("filename",$A$1),FIND("]",CELL("filename",$A$1))+1,255),_summary!$T$24:$AG$24,0),140,1),MATCH($A59,_summary!$T$25:$T$53,0))</f>
        <v>5.7064065010802627E-2</v>
      </c>
      <c r="H59" s="149">
        <f t="shared" ca="1" si="5"/>
        <v>5.2308726259902405E-2</v>
      </c>
      <c r="I59" s="149">
        <f t="shared" ca="1" si="5"/>
        <v>4.755338750900219E-2</v>
      </c>
      <c r="J59" s="149">
        <f t="shared" ca="1" si="5"/>
        <v>4.2798048758101968E-2</v>
      </c>
      <c r="K59" s="149">
        <f t="shared" ca="1" si="5"/>
        <v>3.8042710007201747E-2</v>
      </c>
      <c r="L59" s="149">
        <f t="shared" ca="1" si="5"/>
        <v>3.3287371256301532E-2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2.8532032505401313E-2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0.16970995802312719</v>
      </c>
      <c r="D60" s="151">
        <f ca="1">MAX(0,IFERROR(VLOOKUP(MID(CELL("filename",$A$1),FIND("]",CELL("filename",$A$1))+1,255)&amp;$A60,eurostat_source[],4+D$1-1990,FALSE),0))</f>
        <v>0.17285621691507047</v>
      </c>
      <c r="E60" s="151">
        <f ca="1">MAX(0,IFERROR(VLOOKUP(MID(CELL("filename",$A$1),FIND("]",CELL("filename",$A$1))+1,255)&amp;$A60,eurostat_source[],4+E$1-1990,FALSE),0))</f>
        <v>0.16871981678946871</v>
      </c>
      <c r="F60" s="151">
        <f ca="1">MAX(0,IFERROR(VLOOKUP(MID(CELL("filename",$A$1),FIND("]",CELL("filename",$A$1))+1,255)&amp;$A60,eurostat_source[],4+F$1-1990,FALSE),0))</f>
        <v>0.16412447454755896</v>
      </c>
      <c r="G60" s="148">
        <f ca="1">INDEX(OFFSET(_summary!$S$25,0,MATCH(MID(CELL("filename",$A$1),FIND("]",CELL("filename",$A$1))+1,255),_summary!$T$24:$AG$24,0),140,1),MATCH($A60,_summary!$T$25:$T$53,0))</f>
        <v>0.16069311043762841</v>
      </c>
      <c r="H60" s="149">
        <f t="shared" ca="1" si="5"/>
        <v>0.14328469014021866</v>
      </c>
      <c r="I60" s="149">
        <f t="shared" ca="1" si="5"/>
        <v>0.12587626984280892</v>
      </c>
      <c r="J60" s="149">
        <f t="shared" ca="1" si="5"/>
        <v>0.10846784954539918</v>
      </c>
      <c r="K60" s="149">
        <f t="shared" ca="1" si="5"/>
        <v>9.1059429247989432E-2</v>
      </c>
      <c r="L60" s="149">
        <f t="shared" ca="1" si="5"/>
        <v>7.3651008950579688E-2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5.6242588653169938E-2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0.28677877443599414</v>
      </c>
      <c r="D61" s="151">
        <f ca="1">MAX(0,IFERROR(VLOOKUP(MID(CELL("filename",$A$1),FIND("]",CELL("filename",$A$1))+1,255)&amp;$A61,eurostat_source[],4+D$1-1990,FALSE),0))</f>
        <v>0.29284582986797236</v>
      </c>
      <c r="E61" s="151">
        <f ca="1">MAX(0,IFERROR(VLOOKUP(MID(CELL("filename",$A$1),FIND("]",CELL("filename",$A$1))+1,255)&amp;$A61,eurostat_source[],4+E$1-1990,FALSE),0))</f>
        <v>0.29110041111961865</v>
      </c>
      <c r="F61" s="151">
        <f ca="1">MAX(0,IFERROR(VLOOKUP(MID(CELL("filename",$A$1),FIND("]",CELL("filename",$A$1))+1,255)&amp;$A61,eurostat_source[],4+F$1-1990,FALSE),0))</f>
        <v>0.2835857968949384</v>
      </c>
      <c r="G61" s="148">
        <f ca="1">INDEX(OFFSET(_summary!$S$25,0,MATCH(MID(CELL("filename",$A$1),FIND("]",CELL("filename",$A$1))+1,255),_summary!$T$24:$AG$24,0),140,1),MATCH($A61,_summary!$T$25:$T$53,0))</f>
        <v>0.28025035514207319</v>
      </c>
      <c r="H61" s="149">
        <f t="shared" ca="1" si="5"/>
        <v>0.24988990000168193</v>
      </c>
      <c r="I61" s="149">
        <f t="shared" ca="1" si="5"/>
        <v>0.21952944486129067</v>
      </c>
      <c r="J61" s="149">
        <f t="shared" ca="1" si="5"/>
        <v>0.18916898972089941</v>
      </c>
      <c r="K61" s="149">
        <f t="shared" ca="1" si="5"/>
        <v>0.15880853458050814</v>
      </c>
      <c r="L61" s="149">
        <f t="shared" ca="1" si="5"/>
        <v>0.12844807944011688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9.8087624299725618E-2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3.9920643823973209E-4</v>
      </c>
      <c r="E62" s="151">
        <f ca="1">MAX(0,IFERROR(VLOOKUP(MID(CELL("filename",$A$1),FIND("]",CELL("filename",$A$1))+1,255)&amp;$A62,eurostat_source[],4+E$1-1990,FALSE),0))</f>
        <v>3.7916888657980408E-4</v>
      </c>
      <c r="F62" s="151">
        <f ca="1">MAX(0,IFERROR(VLOOKUP(MID(CELL("filename",$A$1),FIND("]",CELL("filename",$A$1))+1,255)&amp;$A62,eurostat_source[],4+F$1-1990,FALSE),0))</f>
        <v>3.5976227203391147E-4</v>
      </c>
      <c r="G62" s="148">
        <f ca="1">INDEX(OFFSET(_summary!$S$25,0,MATCH(MID(CELL("filename",$A$1),FIND("]",CELL("filename",$A$1))+1,255),_summary!$T$24:$AG$24,0),140,1),MATCH($A62,_summary!$T$25:$T$53,0))</f>
        <v>2.8045015859077518E-4</v>
      </c>
      <c r="H62" s="149">
        <f t="shared" ca="1" si="5"/>
        <v>2.5006805807677456E-4</v>
      </c>
      <c r="I62" s="149">
        <f t="shared" ca="1" si="5"/>
        <v>2.196859575627739E-4</v>
      </c>
      <c r="J62" s="149">
        <f t="shared" ca="1" si="5"/>
        <v>1.8930385704877325E-4</v>
      </c>
      <c r="K62" s="149">
        <f t="shared" ca="1" si="5"/>
        <v>1.5892175653477259E-4</v>
      </c>
      <c r="L62" s="149">
        <f t="shared" ca="1" si="5"/>
        <v>1.2853965602077196E-4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9.8157555506771309E-5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3.8527808415086573E-2</v>
      </c>
      <c r="D63" s="151">
        <f ca="1">MAX(0,IFERROR(VLOOKUP(MID(CELL("filename",$A$1),FIND("]",CELL("filename",$A$1))+1,255)&amp;$A63,eurostat_source[],4+D$1-1990,FALSE),0))</f>
        <v>3.8199860608675446E-2</v>
      </c>
      <c r="E63" s="151">
        <f ca="1">MAX(0,IFERROR(VLOOKUP(MID(CELL("filename",$A$1),FIND("]",CELL("filename",$A$1))+1,255)&amp;$A63,eurostat_source[],4+E$1-1990,FALSE),0))</f>
        <v>3.405212300710897E-2</v>
      </c>
      <c r="F63" s="151">
        <f ca="1">MAX(0,IFERROR(VLOOKUP(MID(CELL("filename",$A$1),FIND("]",CELL("filename",$A$1))+1,255)&amp;$A63,eurostat_source[],4+F$1-1990,FALSE),0))</f>
        <v>3.0904651173285069E-2</v>
      </c>
      <c r="G63" s="148">
        <f ca="1">INDEX(OFFSET(_summary!$S$25,0,MATCH(MID(CELL("filename",$A$1),FIND("]",CELL("filename",$A$1))+1,255),_summary!$T$24:$AG$24,0),140,1),MATCH($A63,_summary!$T$25:$T$53,0))</f>
        <v>2.7541293242824224E-2</v>
      </c>
      <c r="H63" s="149">
        <f t="shared" ca="1" si="5"/>
        <v>2.4557653141518268E-2</v>
      </c>
      <c r="I63" s="149">
        <f t="shared" ca="1" si="5"/>
        <v>2.1574013040212309E-2</v>
      </c>
      <c r="J63" s="149">
        <f t="shared" ca="1" si="5"/>
        <v>1.8590372938906349E-2</v>
      </c>
      <c r="K63" s="149">
        <f t="shared" ca="1" si="5"/>
        <v>1.5606732837600392E-2</v>
      </c>
      <c r="L63" s="149">
        <f t="shared" ca="1" si="5"/>
        <v>1.2623092736294434E-2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9.6394526349884782E-3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0.24913030285383264</v>
      </c>
      <c r="D64" s="151">
        <f ca="1">MAX(0,IFERROR(VLOOKUP(MID(CELL("filename",$A$1),FIND("]",CELL("filename",$A$1))+1,255)&amp;$A64,eurostat_source[],4+D$1-1990,FALSE),0))</f>
        <v>0.24876824614288046</v>
      </c>
      <c r="E64" s="151">
        <f ca="1">MAX(0,IFERROR(VLOOKUP(MID(CELL("filename",$A$1),FIND("]",CELL("filename",$A$1))+1,255)&amp;$A64,eurostat_source[],4+E$1-1990,FALSE),0))</f>
        <v>0.24180457941773267</v>
      </c>
      <c r="F64" s="151">
        <f ca="1">MAX(0,IFERROR(VLOOKUP(MID(CELL("filename",$A$1),FIND("]",CELL("filename",$A$1))+1,255)&amp;$A64,eurostat_source[],4+F$1-1990,FALSE),0))</f>
        <v>0.23754960031037187</v>
      </c>
      <c r="G64" s="148">
        <f ca="1">INDEX(OFFSET(_summary!$S$25,0,MATCH(MID(CELL("filename",$A$1),FIND("]",CELL("filename",$A$1))+1,255),_summary!$T$24:$AG$24,0),140,1),MATCH($A64,_summary!$T$25:$T$53,0))</f>
        <v>0.23149842370038268</v>
      </c>
      <c r="H64" s="149">
        <f t="shared" ca="1" si="5"/>
        <v>0.20641942779950789</v>
      </c>
      <c r="I64" s="149">
        <f t="shared" ca="1" si="5"/>
        <v>0.18134043189863311</v>
      </c>
      <c r="J64" s="149">
        <f t="shared" ca="1" si="5"/>
        <v>0.15626143599775832</v>
      </c>
      <c r="K64" s="149">
        <f t="shared" ca="1" si="5"/>
        <v>0.13118244009688351</v>
      </c>
      <c r="L64" s="149">
        <f t="shared" ca="1" si="5"/>
        <v>0.10610344419600873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8.102444829513393E-2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0</v>
      </c>
      <c r="I65" s="149">
        <f t="shared" ca="1" si="5"/>
        <v>0</v>
      </c>
      <c r="J65" s="149">
        <f t="shared" ca="1" si="5"/>
        <v>0</v>
      </c>
      <c r="K65" s="149">
        <f t="shared" ca="1" si="5"/>
        <v>0</v>
      </c>
      <c r="L65" s="149">
        <f t="shared" ca="1" si="5"/>
        <v>0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7.2588412907839309E-2</v>
      </c>
      <c r="D66" s="151">
        <f ca="1">MAX(0,IFERROR(VLOOKUP(MID(CELL("filename",$A$1),FIND("]",CELL("filename",$A$1))+1,255)&amp;$A66,eurostat_source[],4+D$1-1990,FALSE),0))</f>
        <v>6.8618008907380762E-2</v>
      </c>
      <c r="E66" s="151">
        <f ca="1">MAX(0,IFERROR(VLOOKUP(MID(CELL("filename",$A$1),FIND("]",CELL("filename",$A$1))+1,255)&amp;$A66,eurostat_source[],4+E$1-1990,FALSE),0))</f>
        <v>5.9242516173567045E-2</v>
      </c>
      <c r="F66" s="151">
        <f ca="1">MAX(0,IFERROR(VLOOKUP(MID(CELL("filename",$A$1),FIND("]",CELL("filename",$A$1))+1,255)&amp;$A66,eurostat_source[],4+F$1-1990,FALSE),0))</f>
        <v>4.971333720591422E-2</v>
      </c>
      <c r="G66" s="148">
        <f ca="1">INDEX(OFFSET(_summary!$S$25,0,MATCH(MID(CELL("filename",$A$1),FIND("]",CELL("filename",$A$1))+1,255),_summary!$T$24:$AG$24,0),140,1),MATCH($A66,_summary!$T$25:$T$53,0))</f>
        <v>3.9821097442438544E-2</v>
      </c>
      <c r="H66" s="149">
        <f t="shared" ca="1" si="5"/>
        <v>3.5507145219507701E-2</v>
      </c>
      <c r="I66" s="149">
        <f t="shared" ca="1" si="5"/>
        <v>3.1193192996576857E-2</v>
      </c>
      <c r="J66" s="149">
        <f t="shared" ca="1" si="5"/>
        <v>2.6879240773646014E-2</v>
      </c>
      <c r="K66" s="149">
        <f t="shared" ca="1" si="5"/>
        <v>2.2565288550715171E-2</v>
      </c>
      <c r="L66" s="149">
        <f t="shared" ca="1" si="5"/>
        <v>1.8251336327784331E-2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1.3937384104853489E-2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4.8988471304328143E-3</v>
      </c>
      <c r="D67" s="151">
        <f ca="1">MAX(0,IFERROR(VLOOKUP(MID(CELL("filename",$A$1),FIND("]",CELL("filename",$A$1))+1,255)&amp;$A67,eurostat_source[],4+D$1-1990,FALSE),0))</f>
        <v>3.2369457070828408E-3</v>
      </c>
      <c r="E67" s="151">
        <f ca="1">MAX(0,IFERROR(VLOOKUP(MID(CELL("filename",$A$1),FIND("]",CELL("filename",$A$1))+1,255)&amp;$A67,eurostat_source[],4+E$1-1990,FALSE),0))</f>
        <v>2.5324063971343368E-3</v>
      </c>
      <c r="F67" s="151">
        <f ca="1">MAX(0,IFERROR(VLOOKUP(MID(CELL("filename",$A$1),FIND("]",CELL("filename",$A$1))+1,255)&amp;$A67,eurostat_source[],4+F$1-1990,FALSE),0))</f>
        <v>1.622967293740315E-3</v>
      </c>
      <c r="G67" s="148">
        <f ca="1">INDEX(OFFSET(_summary!$S$25,0,MATCH(MID(CELL("filename",$A$1),FIND("]",CELL("filename",$A$1))+1,255),_summary!$T$24:$AG$24,0),140,1),MATCH($A67,_summary!$T$25:$T$53,0))</f>
        <v>9.9521995454377593E-4</v>
      </c>
      <c r="H67" s="149">
        <f t="shared" ref="H67:L82" ca="1" si="7">G67-5*(G67-$M67)/($M$1-G$1)</f>
        <v>8.874044594682002E-4</v>
      </c>
      <c r="I67" s="149">
        <f t="shared" ca="1" si="7"/>
        <v>7.7958896439262446E-4</v>
      </c>
      <c r="J67" s="149">
        <f t="shared" ca="1" si="7"/>
        <v>6.7177346931704873E-4</v>
      </c>
      <c r="K67" s="149">
        <f t="shared" ca="1" si="7"/>
        <v>5.63957974241473E-4</v>
      </c>
      <c r="L67" s="149">
        <f t="shared" ca="1" si="7"/>
        <v>4.5614247916589727E-4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3.4832698409032153E-4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0.10436544803627838</v>
      </c>
      <c r="D68" s="151">
        <f ca="1">MAX(0,IFERROR(VLOOKUP(MID(CELL("filename",$A$1),FIND("]",CELL("filename",$A$1))+1,255)&amp;$A68,eurostat_source[],4+D$1-1990,FALSE),0))</f>
        <v>8.6367458969039995E-2</v>
      </c>
      <c r="E68" s="151">
        <f ca="1">MAX(0,IFERROR(VLOOKUP(MID(CELL("filename",$A$1),FIND("]",CELL("filename",$A$1))+1,255)&amp;$A68,eurostat_source[],4+E$1-1990,FALSE),0))</f>
        <v>7.702400882888219E-2</v>
      </c>
      <c r="F68" s="151">
        <f ca="1">MAX(0,IFERROR(VLOOKUP(MID(CELL("filename",$A$1),FIND("]",CELL("filename",$A$1))+1,255)&amp;$A68,eurostat_source[],4+F$1-1990,FALSE),0))</f>
        <v>7.0860367285951617E-2</v>
      </c>
      <c r="G68" s="148">
        <f ca="1">INDEX(OFFSET(_summary!$S$25,0,MATCH(MID(CELL("filename",$A$1),FIND("]",CELL("filename",$A$1))+1,255),_summary!$T$24:$AG$24,0),140,1),MATCH($A68,_summary!$T$25:$T$53,0))</f>
        <v>6.45438854240446E-2</v>
      </c>
      <c r="H68" s="149">
        <f t="shared" ca="1" si="7"/>
        <v>5.7551631169773104E-2</v>
      </c>
      <c r="I68" s="149">
        <f t="shared" ca="1" si="7"/>
        <v>5.0559376915501608E-2</v>
      </c>
      <c r="J68" s="149">
        <f t="shared" ca="1" si="7"/>
        <v>4.3567122661230112E-2</v>
      </c>
      <c r="K68" s="149">
        <f t="shared" ca="1" si="7"/>
        <v>3.6574868406958609E-2</v>
      </c>
      <c r="L68" s="149">
        <f t="shared" ca="1" si="7"/>
        <v>2.958261415268711E-2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2.259035989841561E-2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0.11109410376080266</v>
      </c>
      <c r="D69" s="151">
        <f ca="1">MAX(0,IFERROR(VLOOKUP(MID(CELL("filename",$A$1),FIND("]",CELL("filename",$A$1))+1,255)&amp;$A69,eurostat_source[],4+D$1-1990,FALSE),0))</f>
        <v>0.11246227526250421</v>
      </c>
      <c r="E69" s="151">
        <f ca="1">MAX(0,IFERROR(VLOOKUP(MID(CELL("filename",$A$1),FIND("]",CELL("filename",$A$1))+1,255)&amp;$A69,eurostat_source[],4+E$1-1990,FALSE),0))</f>
        <v>0.10784136367700346</v>
      </c>
      <c r="F69" s="151">
        <f ca="1">MAX(0,IFERROR(VLOOKUP(MID(CELL("filename",$A$1),FIND("]",CELL("filename",$A$1))+1,255)&amp;$A69,eurostat_source[],4+F$1-1990,FALSE),0))</f>
        <v>0.10176269991233618</v>
      </c>
      <c r="G69" s="148">
        <f ca="1">INDEX(OFFSET(_summary!$S$25,0,MATCH(MID(CELL("filename",$A$1),FIND("]",CELL("filename",$A$1))+1,255),_summary!$T$24:$AG$24,0),140,1),MATCH($A69,_summary!$T$25:$T$53,0))</f>
        <v>9.5641177850231268E-2</v>
      </c>
      <c r="H69" s="149">
        <f t="shared" ca="1" si="7"/>
        <v>8.5280050249789546E-2</v>
      </c>
      <c r="I69" s="149">
        <f t="shared" ca="1" si="7"/>
        <v>7.4918922649347824E-2</v>
      </c>
      <c r="J69" s="149">
        <f t="shared" ca="1" si="7"/>
        <v>6.4557795048906103E-2</v>
      </c>
      <c r="K69" s="149">
        <f t="shared" ca="1" si="7"/>
        <v>5.4196667448464381E-2</v>
      </c>
      <c r="L69" s="149">
        <f t="shared" ca="1" si="7"/>
        <v>4.3835539848022659E-2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3.3474412247580944E-2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0.20870763386529831</v>
      </c>
      <c r="D70" s="151">
        <f ca="1">MAX(0,IFERROR(VLOOKUP(MID(CELL("filename",$A$1),FIND("]",CELL("filename",$A$1))+1,255)&amp;$A70,eurostat_source[],4+D$1-1990,FALSE),0))</f>
        <v>0.2068660061837842</v>
      </c>
      <c r="E70" s="151">
        <f ca="1">MAX(0,IFERROR(VLOOKUP(MID(CELL("filename",$A$1),FIND("]",CELL("filename",$A$1))+1,255)&amp;$A70,eurostat_source[],4+E$1-1990,FALSE),0))</f>
        <v>0.2062089615707712</v>
      </c>
      <c r="F70" s="151">
        <f ca="1">MAX(0,IFERROR(VLOOKUP(MID(CELL("filename",$A$1),FIND("]",CELL("filename",$A$1))+1,255)&amp;$A70,eurostat_source[],4+F$1-1990,FALSE),0))</f>
        <v>0.19946016935941582</v>
      </c>
      <c r="G70" s="148">
        <f ca="1">INDEX(OFFSET(_summary!$S$25,0,MATCH(MID(CELL("filename",$A$1),FIND("]",CELL("filename",$A$1))+1,255),_summary!$T$24:$AG$24,0),140,1),MATCH($A70,_summary!$T$25:$T$53,0))</f>
        <v>0.19480919157068521</v>
      </c>
      <c r="H70" s="149">
        <f t="shared" ca="1" si="7"/>
        <v>0.17370486248386097</v>
      </c>
      <c r="I70" s="149">
        <f t="shared" ca="1" si="7"/>
        <v>0.15260053339703675</v>
      </c>
      <c r="J70" s="149">
        <f t="shared" ca="1" si="7"/>
        <v>0.13149620431021253</v>
      </c>
      <c r="K70" s="149">
        <f t="shared" ca="1" si="7"/>
        <v>0.11039187522338828</v>
      </c>
      <c r="L70" s="149">
        <f t="shared" ca="1" si="7"/>
        <v>8.9287546136564047E-2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6.8183217049739814E-2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0.28078287127394685</v>
      </c>
      <c r="D71" s="151">
        <f ca="1">MAX(0,IFERROR(VLOOKUP(MID(CELL("filename",$A$1),FIND("]",CELL("filename",$A$1))+1,255)&amp;$A71,eurostat_source[],4+D$1-1990,FALSE),0))</f>
        <v>0.26704142722612084</v>
      </c>
      <c r="E71" s="151">
        <f ca="1">MAX(0,IFERROR(VLOOKUP(MID(CELL("filename",$A$1),FIND("]",CELL("filename",$A$1))+1,255)&amp;$A71,eurostat_source[],4+E$1-1990,FALSE),0))</f>
        <v>0.24479248893726904</v>
      </c>
      <c r="F71" s="151">
        <f ca="1">MAX(0,IFERROR(VLOOKUP(MID(CELL("filename",$A$1),FIND("]",CELL("filename",$A$1))+1,255)&amp;$A71,eurostat_source[],4+F$1-1990,FALSE),0))</f>
        <v>0.22047235595230902</v>
      </c>
      <c r="G71" s="148">
        <f ca="1">INDEX(OFFSET(_summary!$S$25,0,MATCH(MID(CELL("filename",$A$1),FIND("]",CELL("filename",$A$1))+1,255),_summary!$T$24:$AG$24,0),140,1),MATCH($A71,_summary!$T$25:$T$53,0))</f>
        <v>0.19743225705917583</v>
      </c>
      <c r="H71" s="149">
        <f t="shared" ca="1" si="7"/>
        <v>0.17604376254443177</v>
      </c>
      <c r="I71" s="149">
        <f t="shared" ca="1" si="7"/>
        <v>0.15465526802968771</v>
      </c>
      <c r="J71" s="149">
        <f t="shared" ca="1" si="7"/>
        <v>0.13326677351494368</v>
      </c>
      <c r="K71" s="149">
        <f t="shared" ca="1" si="7"/>
        <v>0.11187827900019963</v>
      </c>
      <c r="L71" s="149">
        <f t="shared" ca="1" si="7"/>
        <v>9.0489784485455582E-2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6.9101289970711535E-2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7"/>
        <v>0</v>
      </c>
      <c r="I72" s="149">
        <f t="shared" ca="1" si="7"/>
        <v>0</v>
      </c>
      <c r="J72" s="149">
        <f t="shared" ca="1" si="7"/>
        <v>0</v>
      </c>
      <c r="K72" s="149">
        <f t="shared" ca="1" si="7"/>
        <v>0</v>
      </c>
      <c r="L72" s="149">
        <f t="shared" ca="1" si="7"/>
        <v>0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0.36079417190241342</v>
      </c>
      <c r="D73" s="151">
        <f ca="1">MAX(0,IFERROR(VLOOKUP(MID(CELL("filename",$A$1),FIND("]",CELL("filename",$A$1))+1,255)&amp;$A73,eurostat_source[],4+D$1-1990,FALSE),0))</f>
        <v>0.35773968786675348</v>
      </c>
      <c r="E73" s="151">
        <f ca="1">MAX(0,IFERROR(VLOOKUP(MID(CELL("filename",$A$1),FIND("]",CELL("filename",$A$1))+1,255)&amp;$A73,eurostat_source[],4+E$1-1990,FALSE),0))</f>
        <v>0.35770325010683546</v>
      </c>
      <c r="F73" s="151">
        <f ca="1">MAX(0,IFERROR(VLOOKUP(MID(CELL("filename",$A$1),FIND("]",CELL("filename",$A$1))+1,255)&amp;$A73,eurostat_source[],4+F$1-1990,FALSE),0))</f>
        <v>0.35700988157835378</v>
      </c>
      <c r="G73" s="148">
        <f ca="1">INDEX(OFFSET(_summary!$S$25,0,MATCH(MID(CELL("filename",$A$1),FIND("]",CELL("filename",$A$1))+1,255),_summary!$T$24:$AG$24,0),140,1),MATCH($A73,_summary!$T$25:$T$53,0))</f>
        <v>0.3551770448646806</v>
      </c>
      <c r="H73" s="149">
        <f t="shared" ca="1" si="7"/>
        <v>0.31669953167100684</v>
      </c>
      <c r="I73" s="149">
        <f t="shared" ca="1" si="7"/>
        <v>0.27822201847733308</v>
      </c>
      <c r="J73" s="149">
        <f t="shared" ca="1" si="7"/>
        <v>0.23974450528365937</v>
      </c>
      <c r="K73" s="149">
        <f t="shared" ca="1" si="7"/>
        <v>0.20126699208998566</v>
      </c>
      <c r="L73" s="149">
        <f t="shared" ca="1" si="7"/>
        <v>0.16278947889631193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0.12431196570263821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3.7488432519476964E-2</v>
      </c>
      <c r="D74" s="151">
        <f ca="1">MAX(0,IFERROR(VLOOKUP(MID(CELL("filename",$A$1),FIND("]",CELL("filename",$A$1))+1,255)&amp;$A74,eurostat_source[],4+D$1-1990,FALSE),0))</f>
        <v>2.9370467057220597E-2</v>
      </c>
      <c r="E74" s="151">
        <f ca="1">MAX(0,IFERROR(VLOOKUP(MID(CELL("filename",$A$1),FIND("]",CELL("filename",$A$1))+1,255)&amp;$A74,eurostat_source[],4+E$1-1990,FALSE),0))</f>
        <v>2.4343824008163248E-2</v>
      </c>
      <c r="F74" s="151">
        <f ca="1">MAX(0,IFERROR(VLOOKUP(MID(CELL("filename",$A$1),FIND("]",CELL("filename",$A$1))+1,255)&amp;$A74,eurostat_source[],4+F$1-1990,FALSE),0))</f>
        <v>1.9383611721633914E-2</v>
      </c>
      <c r="G74" s="148">
        <f ca="1">INDEX(OFFSET(_summary!$S$25,0,MATCH(MID(CELL("filename",$A$1),FIND("]",CELL("filename",$A$1))+1,255),_summary!$T$24:$AG$24,0),140,1),MATCH($A74,_summary!$T$25:$T$53,0))</f>
        <v>1.4240038912312149E-2</v>
      </c>
      <c r="H74" s="149">
        <f t="shared" ca="1" si="7"/>
        <v>1.2697368030145E-2</v>
      </c>
      <c r="I74" s="149">
        <f t="shared" ca="1" si="7"/>
        <v>1.115469714797785E-2</v>
      </c>
      <c r="J74" s="149">
        <f t="shared" ca="1" si="7"/>
        <v>9.6120262658107008E-3</v>
      </c>
      <c r="K74" s="149">
        <f t="shared" ca="1" si="7"/>
        <v>8.0693553836435512E-3</v>
      </c>
      <c r="L74" s="149">
        <f t="shared" ca="1" si="7"/>
        <v>6.5266845014764017E-3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4.9840136193092521E-3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4.2185392474535281E-2</v>
      </c>
      <c r="D75" s="151">
        <f ca="1">MAX(0,IFERROR(VLOOKUP(MID(CELL("filename",$A$1),FIND("]",CELL("filename",$A$1))+1,255)&amp;$A75,eurostat_source[],4+D$1-1990,FALSE),0))</f>
        <v>4.403738961836285E-2</v>
      </c>
      <c r="E75" s="151">
        <f ca="1">MAX(0,IFERROR(VLOOKUP(MID(CELL("filename",$A$1),FIND("]",CELL("filename",$A$1))+1,255)&amp;$A75,eurostat_source[],4+E$1-1990,FALSE),0))</f>
        <v>4.754602159547227E-2</v>
      </c>
      <c r="F75" s="151">
        <f ca="1">MAX(0,IFERROR(VLOOKUP(MID(CELL("filename",$A$1),FIND("]",CELL("filename",$A$1))+1,255)&amp;$A75,eurostat_source[],4+F$1-1990,FALSE),0))</f>
        <v>5.1418905678383801E-2</v>
      </c>
      <c r="G75" s="148">
        <f ca="1">INDEX(OFFSET(_summary!$S$25,0,MATCH(MID(CELL("filename",$A$1),FIND("]",CELL("filename",$A$1))+1,255),_summary!$T$24:$AG$24,0),140,1),MATCH($A75,_summary!$T$25:$T$53,0))</f>
        <v>5.424117153041938E-2</v>
      </c>
      <c r="H75" s="149">
        <f t="shared" ca="1" si="7"/>
        <v>4.8365044614623945E-2</v>
      </c>
      <c r="I75" s="149">
        <f t="shared" ca="1" si="7"/>
        <v>4.248891769882851E-2</v>
      </c>
      <c r="J75" s="149">
        <f t="shared" ca="1" si="7"/>
        <v>3.6612790783033075E-2</v>
      </c>
      <c r="K75" s="149">
        <f t="shared" ca="1" si="7"/>
        <v>3.0736663867237644E-2</v>
      </c>
      <c r="L75" s="149">
        <f t="shared" ca="1" si="7"/>
        <v>2.4860536951442212E-2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1.8984410035646781E-2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1.4823180923066741E-2</v>
      </c>
      <c r="D76" s="151">
        <f ca="1">MAX(0,IFERROR(VLOOKUP(MID(CELL("filename",$A$1),FIND("]",CELL("filename",$A$1))+1,255)&amp;$A76,eurostat_source[],4+D$1-1990,FALSE),0))</f>
        <v>1.941827771777872E-2</v>
      </c>
      <c r="E76" s="151">
        <f ca="1">MAX(0,IFERROR(VLOOKUP(MID(CELL("filename",$A$1),FIND("]",CELL("filename",$A$1))+1,255)&amp;$A76,eurostat_source[],4+E$1-1990,FALSE),0))</f>
        <v>2.1257415285643188E-2</v>
      </c>
      <c r="F76" s="151">
        <f ca="1">MAX(0,IFERROR(VLOOKUP(MID(CELL("filename",$A$1),FIND("]",CELL("filename",$A$1))+1,255)&amp;$A76,eurostat_source[],4+F$1-1990,FALSE),0))</f>
        <v>2.3186129371167787E-2</v>
      </c>
      <c r="G76" s="148">
        <f ca="1">INDEX(OFFSET(_summary!$S$25,0,MATCH(MID(CELL("filename",$A$1),FIND("]",CELL("filename",$A$1))+1,255),_summary!$T$24:$AG$24,0),140,1),MATCH($A76,_summary!$T$25:$T$53,0))</f>
        <v>2.5211230014247261E-2</v>
      </c>
      <c r="H76" s="149">
        <f t="shared" ca="1" si="7"/>
        <v>2.2480013429370473E-2</v>
      </c>
      <c r="I76" s="149">
        <f t="shared" ca="1" si="7"/>
        <v>1.9748796844493686E-2</v>
      </c>
      <c r="J76" s="149">
        <f t="shared" ca="1" si="7"/>
        <v>1.7017580259616898E-2</v>
      </c>
      <c r="K76" s="149">
        <f t="shared" ca="1" si="7"/>
        <v>1.4286363674740113E-2</v>
      </c>
      <c r="L76" s="149">
        <f t="shared" ca="1" si="7"/>
        <v>1.1555147089863327E-2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8.8239305049865411E-3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0.33278848615285433</v>
      </c>
      <c r="D77" s="151">
        <f ca="1">MAX(0,IFERROR(VLOOKUP(MID(CELL("filename",$A$1),FIND("]",CELL("filename",$A$1))+1,255)&amp;$A77,eurostat_source[],4+D$1-1990,FALSE),0))</f>
        <v>0.32697207583811672</v>
      </c>
      <c r="E77" s="151">
        <f ca="1">MAX(0,IFERROR(VLOOKUP(MID(CELL("filename",$A$1),FIND("]",CELL("filename",$A$1))+1,255)&amp;$A77,eurostat_source[],4+E$1-1990,FALSE),0))</f>
        <v>0.31473551181781351</v>
      </c>
      <c r="F77" s="151">
        <f ca="1">MAX(0,IFERROR(VLOOKUP(MID(CELL("filename",$A$1),FIND("]",CELL("filename",$A$1))+1,255)&amp;$A77,eurostat_source[],4+F$1-1990,FALSE),0))</f>
        <v>0.30195955756185111</v>
      </c>
      <c r="G77" s="148">
        <f ca="1">INDEX(OFFSET(_summary!$S$25,0,MATCH(MID(CELL("filename",$A$1),FIND("]",CELL("filename",$A$1))+1,255),_summary!$T$24:$AG$24,0),140,1),MATCH($A77,_summary!$T$25:$T$53,0))</f>
        <v>0.28913978053613471</v>
      </c>
      <c r="H77" s="149">
        <f t="shared" ca="1" si="7"/>
        <v>0.2578163043113868</v>
      </c>
      <c r="I77" s="149">
        <f t="shared" ca="1" si="7"/>
        <v>0.22649282808663887</v>
      </c>
      <c r="J77" s="149">
        <f t="shared" ca="1" si="7"/>
        <v>0.19516935186189094</v>
      </c>
      <c r="K77" s="149">
        <f t="shared" ca="1" si="7"/>
        <v>0.16384587563714301</v>
      </c>
      <c r="L77" s="149">
        <f t="shared" ca="1" si="7"/>
        <v>0.13252239941239508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0.10119892318764714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2.5123231038320877E-2</v>
      </c>
      <c r="D78" s="151">
        <f ca="1">MAX(0,IFERROR(VLOOKUP(MID(CELL("filename",$A$1),FIND("]",CELL("filename",$A$1))+1,255)&amp;$A78,eurostat_source[],4+D$1-1990,FALSE),0))</f>
        <v>2.4410175859397392E-3</v>
      </c>
      <c r="E78" s="151">
        <f ca="1">MAX(0,IFERROR(VLOOKUP(MID(CELL("filename",$A$1),FIND("]",CELL("filename",$A$1))+1,255)&amp;$A78,eurostat_source[],4+E$1-1990,FALSE),0))</f>
        <v>1.2078851337100772E-3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7"/>
        <v>0</v>
      </c>
      <c r="I78" s="149">
        <f t="shared" ca="1" si="7"/>
        <v>0</v>
      </c>
      <c r="J78" s="149">
        <f t="shared" ca="1" si="7"/>
        <v>0</v>
      </c>
      <c r="K78" s="149">
        <f t="shared" ca="1" si="7"/>
        <v>0</v>
      </c>
      <c r="L78" s="149">
        <f t="shared" ca="1" si="7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1.3943657338134677E-3</v>
      </c>
      <c r="D79" s="151">
        <f ca="1">MAX(0,IFERROR(VLOOKUP(MID(CELL("filename",$A$1),FIND("]",CELL("filename",$A$1))+1,255)&amp;$A79,eurostat_source[],4+D$1-1990,FALSE),0))</f>
        <v>1.4235213399137602E-3</v>
      </c>
      <c r="E79" s="151">
        <f ca="1">MAX(0,IFERROR(VLOOKUP(MID(CELL("filename",$A$1),FIND("]",CELL("filename",$A$1))+1,255)&amp;$A79,eurostat_source[],4+E$1-1990,FALSE),0))</f>
        <v>1.4184755805945377E-3</v>
      </c>
      <c r="F79" s="151">
        <f ca="1">MAX(0,IFERROR(VLOOKUP(MID(CELL("filename",$A$1),FIND("]",CELL("filename",$A$1))+1,255)&amp;$A79,eurostat_source[],4+F$1-1990,FALSE),0))</f>
        <v>1.426645833389835E-3</v>
      </c>
      <c r="G79" s="148">
        <f ca="1">INDEX(OFFSET(_summary!$S$25,0,MATCH(MID(CELL("filename",$A$1),FIND("]",CELL("filename",$A$1))+1,255),_summary!$T$24:$AG$24,0),140,1),MATCH($A79,_summary!$T$25:$T$53,0))</f>
        <v>1.4356423001458385E-3</v>
      </c>
      <c r="H79" s="149">
        <f t="shared" ca="1" si="7"/>
        <v>1.280114384296706E-3</v>
      </c>
      <c r="I79" s="149">
        <f t="shared" ca="1" si="7"/>
        <v>1.1245864684475734E-3</v>
      </c>
      <c r="J79" s="149">
        <f t="shared" ca="1" si="7"/>
        <v>9.6905855259844093E-4</v>
      </c>
      <c r="K79" s="149">
        <f t="shared" ca="1" si="7"/>
        <v>8.1353063674930847E-4</v>
      </c>
      <c r="L79" s="149">
        <f t="shared" ca="1" si="7"/>
        <v>6.5800272090017591E-4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5.0247480505104345E-4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4.5246197580496202E-3</v>
      </c>
      <c r="D80" s="151">
        <f ca="1">MAX(0,IFERROR(VLOOKUP(MID(CELL("filename",$A$1),FIND("]",CELL("filename",$A$1))+1,255)&amp;$A80,eurostat_source[],4+D$1-1990,FALSE),0))</f>
        <v>4.4879894639963591E-3</v>
      </c>
      <c r="E80" s="151">
        <f ca="1">MAX(0,IFERROR(VLOOKUP(MID(CELL("filename",$A$1),FIND("]",CELL("filename",$A$1))+1,255)&amp;$A80,eurostat_source[],4+E$1-1990,FALSE),0))</f>
        <v>2.4831464576465182E-3</v>
      </c>
      <c r="F80" s="151">
        <f ca="1">MAX(0,IFERROR(VLOOKUP(MID(CELL("filename",$A$1),FIND("]",CELL("filename",$A$1))+1,255)&amp;$A80,eurostat_source[],4+F$1-1990,FALSE),0))</f>
        <v>9.4127585054798717E-4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7"/>
        <v>0</v>
      </c>
      <c r="I80" s="149">
        <f t="shared" ca="1" si="7"/>
        <v>0</v>
      </c>
      <c r="J80" s="149">
        <f t="shared" ca="1" si="7"/>
        <v>0</v>
      </c>
      <c r="K80" s="149">
        <f t="shared" ca="1" si="7"/>
        <v>0</v>
      </c>
      <c r="L80" s="149">
        <f t="shared" ca="1" si="7"/>
        <v>0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2.1356336245561002E-2</v>
      </c>
      <c r="D81" s="151">
        <f ca="1">MAX(0,IFERROR(VLOOKUP(MID(CELL("filename",$A$1),FIND("]",CELL("filename",$A$1))+1,255)&amp;$A81,eurostat_source[],4+D$1-1990,FALSE),0))</f>
        <v>1.8639194532326649E-2</v>
      </c>
      <c r="E81" s="151">
        <f ca="1">MAX(0,IFERROR(VLOOKUP(MID(CELL("filename",$A$1),FIND("]",CELL("filename",$A$1))+1,255)&amp;$A81,eurostat_source[],4+E$1-1990,FALSE),0))</f>
        <v>1.9776209931489729E-2</v>
      </c>
      <c r="F81" s="151">
        <f ca="1">MAX(0,IFERROR(VLOOKUP(MID(CELL("filename",$A$1),FIND("]",CELL("filename",$A$1))+1,255)&amp;$A81,eurostat_source[],4+F$1-1990,FALSE),0))</f>
        <v>2.1491802632513251E-2</v>
      </c>
      <c r="G81" s="148">
        <f ca="1">INDEX(OFFSET(_summary!$S$25,0,MATCH(MID(CELL("filename",$A$1),FIND("]",CELL("filename",$A$1))+1,255),_summary!$T$24:$AG$24,0),140,1),MATCH($A81,_summary!$T$25:$T$53,0))</f>
        <v>2.3321869431878948E-2</v>
      </c>
      <c r="H81" s="149">
        <f t="shared" ca="1" si="7"/>
        <v>2.079533357675873E-2</v>
      </c>
      <c r="I81" s="149">
        <f t="shared" ca="1" si="7"/>
        <v>1.8268797721638509E-2</v>
      </c>
      <c r="J81" s="149">
        <f t="shared" ca="1" si="7"/>
        <v>1.5742261866518288E-2</v>
      </c>
      <c r="K81" s="149">
        <f t="shared" ca="1" si="7"/>
        <v>1.3215726011398069E-2</v>
      </c>
      <c r="L81" s="149">
        <f t="shared" ca="1" si="7"/>
        <v>1.0689190156277849E-2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8.1626543011576319E-3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1.5519729418206788E-4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7"/>
        <v>0</v>
      </c>
      <c r="I82" s="149">
        <f t="shared" ca="1" si="7"/>
        <v>0</v>
      </c>
      <c r="J82" s="149">
        <f t="shared" ca="1" si="7"/>
        <v>0</v>
      </c>
      <c r="K82" s="149">
        <f t="shared" ca="1" si="7"/>
        <v>0</v>
      </c>
      <c r="L82" s="149">
        <f t="shared" ca="1" si="7"/>
        <v>0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8">G83-5*(G83-$M83)/($M$1-G$1)</f>
        <v>0</v>
      </c>
      <c r="I83" s="149">
        <f t="shared" ca="1" si="8"/>
        <v>0</v>
      </c>
      <c r="J83" s="149">
        <f t="shared" ca="1" si="8"/>
        <v>0</v>
      </c>
      <c r="K83" s="149">
        <f t="shared" ca="1" si="8"/>
        <v>0</v>
      </c>
      <c r="L83" s="149">
        <f t="shared" ca="1" si="8"/>
        <v>0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0.10502781867609565</v>
      </c>
      <c r="D84" s="151">
        <f ca="1">MAX(0,IFERROR(VLOOKUP(MID(CELL("filename",$A$1),FIND("]",CELL("filename",$A$1))+1,255)&amp;$A84,eurostat_source[],4+D$1-1990,FALSE),0))</f>
        <v>9.823193841503404E-2</v>
      </c>
      <c r="E84" s="151">
        <f ca="1">MAX(0,IFERROR(VLOOKUP(MID(CELL("filename",$A$1),FIND("]",CELL("filename",$A$1))+1,255)&amp;$A84,eurostat_source[],4+E$1-1990,FALSE),0))</f>
        <v>8.2164909782071846E-2</v>
      </c>
      <c r="F84" s="151">
        <f ca="1">MAX(0,IFERROR(VLOOKUP(MID(CELL("filename",$A$1),FIND("]",CELL("filename",$A$1))+1,255)&amp;$A84,eurostat_source[],4+F$1-1990,FALSE),0))</f>
        <v>6.363534299498487E-2</v>
      </c>
      <c r="G84" s="148">
        <f ca="1">INDEX(OFFSET(_summary!$S$25,0,MATCH(MID(CELL("filename",$A$1),FIND("]",CELL("filename",$A$1))+1,255),_summary!$T$24:$AG$24,0),140,1),MATCH($A84,_summary!$T$25:$T$53,0))</f>
        <v>4.8277586830920004E-2</v>
      </c>
      <c r="H84" s="149">
        <f t="shared" ca="1" si="8"/>
        <v>4.3047514924237001E-2</v>
      </c>
      <c r="I84" s="149">
        <f t="shared" ca="1" si="8"/>
        <v>3.7817443017553999E-2</v>
      </c>
      <c r="J84" s="149">
        <f t="shared" ca="1" si="8"/>
        <v>3.2587371110870997E-2</v>
      </c>
      <c r="K84" s="149">
        <f t="shared" ca="1" si="8"/>
        <v>2.7357299204187998E-2</v>
      </c>
      <c r="L84" s="149">
        <f t="shared" ca="1" si="8"/>
        <v>2.2127227297504999E-2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1.6897155390822E-2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0.11045960882729523</v>
      </c>
      <c r="D85" s="151">
        <f ca="1">MAX(0,IFERROR(VLOOKUP(MID(CELL("filename",$A$1),FIND("]",CELL("filename",$A$1))+1,255)&amp;$A85,eurostat_source[],4+D$1-1990,FALSE),0))</f>
        <v>0.10644014578919575</v>
      </c>
      <c r="E85" s="151">
        <f ca="1">MAX(0,IFERROR(VLOOKUP(MID(CELL("filename",$A$1),FIND("]",CELL("filename",$A$1))+1,255)&amp;$A85,eurostat_source[],4+E$1-1990,FALSE),0))</f>
        <v>0.10329906771964362</v>
      </c>
      <c r="F85" s="151">
        <f ca="1">MAX(0,IFERROR(VLOOKUP(MID(CELL("filename",$A$1),FIND("]",CELL("filename",$A$1))+1,255)&amp;$A85,eurostat_source[],4+F$1-1990,FALSE),0))</f>
        <v>0.10041026752242405</v>
      </c>
      <c r="G85" s="148">
        <f ca="1">INDEX(OFFSET(_summary!$S$25,0,MATCH(MID(CELL("filename",$A$1),FIND("]",CELL("filename",$A$1))+1,255),_summary!$T$24:$AG$24,0),140,1),MATCH($A85,_summary!$T$25:$T$53,0))</f>
        <v>9.8204100424493054E-2</v>
      </c>
      <c r="H85" s="149">
        <f t="shared" ca="1" si="8"/>
        <v>8.756532287850631E-2</v>
      </c>
      <c r="I85" s="149">
        <f t="shared" ca="1" si="8"/>
        <v>7.6926545332519566E-2</v>
      </c>
      <c r="J85" s="149">
        <f t="shared" ca="1" si="8"/>
        <v>6.6287767786532822E-2</v>
      </c>
      <c r="K85" s="149">
        <f t="shared" ca="1" si="8"/>
        <v>5.5648990240546072E-2</v>
      </c>
      <c r="L85" s="149">
        <f t="shared" ca="1" si="8"/>
        <v>4.5010212694559321E-2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3.437143514857257E-2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4.6508238822842414E-3</v>
      </c>
      <c r="D86" s="151">
        <f ca="1">MAX(0,IFERROR(VLOOKUP(MID(CELL("filename",$A$1),FIND("]",CELL("filename",$A$1))+1,255)&amp;$A86,eurostat_source[],4+D$1-1990,FALSE),0))</f>
        <v>4.1220852959757736E-3</v>
      </c>
      <c r="E86" s="151">
        <f ca="1">MAX(0,IFERROR(VLOOKUP(MID(CELL("filename",$A$1),FIND("]",CELL("filename",$A$1))+1,255)&amp;$A86,eurostat_source[],4+E$1-1990,FALSE),0))</f>
        <v>1.0227628088114752E-3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0</v>
      </c>
      <c r="I86" s="149">
        <f t="shared" ca="1" si="8"/>
        <v>0</v>
      </c>
      <c r="J86" s="149">
        <f t="shared" ca="1" si="8"/>
        <v>0</v>
      </c>
      <c r="K86" s="149">
        <f t="shared" ca="1" si="8"/>
        <v>0</v>
      </c>
      <c r="L86" s="149">
        <f t="shared" ca="1" si="8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0.50087209362393759</v>
      </c>
      <c r="D87" s="151">
        <f ca="1">MAX(0,IFERROR(VLOOKUP(MID(CELL("filename",$A$1),FIND("]",CELL("filename",$A$1))+1,255)&amp;$A87,eurostat_source[],4+D$1-1990,FALSE),0))</f>
        <v>0.48663689809513805</v>
      </c>
      <c r="E87" s="151">
        <f ca="1">MAX(0,IFERROR(VLOOKUP(MID(CELL("filename",$A$1),FIND("]",CELL("filename",$A$1))+1,255)&amp;$A87,eurostat_source[],4+E$1-1990,FALSE),0))</f>
        <v>0.47542127482677754</v>
      </c>
      <c r="F87" s="151">
        <f ca="1">MAX(0,IFERROR(VLOOKUP(MID(CELL("filename",$A$1),FIND("]",CELL("filename",$A$1))+1,255)&amp;$A87,eurostat_source[],4+F$1-1990,FALSE),0))</f>
        <v>0.46345209457817332</v>
      </c>
      <c r="G87" s="148">
        <f ca="1">INDEX(OFFSET(_summary!$S$25,0,MATCH(MID(CELL("filename",$A$1),FIND("]",CELL("filename",$A$1))+1,255),_summary!$T$24:$AG$24,0),140,1),MATCH($A87,_summary!$T$25:$T$53,0))</f>
        <v>0.45112237326045623</v>
      </c>
      <c r="H87" s="149">
        <f t="shared" ca="1" si="8"/>
        <v>0.40225078282390681</v>
      </c>
      <c r="I87" s="149">
        <f t="shared" ca="1" si="8"/>
        <v>0.35337919238735738</v>
      </c>
      <c r="J87" s="149">
        <f t="shared" ca="1" si="8"/>
        <v>0.30450760195080795</v>
      </c>
      <c r="K87" s="149">
        <f t="shared" ca="1" si="8"/>
        <v>0.25563601151425852</v>
      </c>
      <c r="L87" s="149">
        <f t="shared" ca="1" si="8"/>
        <v>0.20676442107770909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0.15789283064115966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5.718076480265568E-2</v>
      </c>
      <c r="D88" s="151">
        <f ca="1">MAX(0,IFERROR(VLOOKUP(MID(CELL("filename",$A$1),FIND("]",CELL("filename",$A$1))+1,255)&amp;$A88,eurostat_source[],4+D$1-1990,FALSE),0))</f>
        <v>5.7691070297653309E-2</v>
      </c>
      <c r="E88" s="151">
        <f ca="1">MAX(0,IFERROR(VLOOKUP(MID(CELL("filename",$A$1),FIND("]",CELL("filename",$A$1))+1,255)&amp;$A88,eurostat_source[],4+E$1-1990,FALSE),0))</f>
        <v>5.7563032703027622E-2</v>
      </c>
      <c r="F88" s="151">
        <f ca="1">MAX(0,IFERROR(VLOOKUP(MID(CELL("filename",$A$1),FIND("]",CELL("filename",$A$1))+1,255)&amp;$A88,eurostat_source[],4+F$1-1990,FALSE),0))</f>
        <v>5.7409716887358041E-2</v>
      </c>
      <c r="G88" s="148">
        <f ca="1">INDEX(OFFSET(_summary!$S$25,0,MATCH(MID(CELL("filename",$A$1),FIND("]",CELL("filename",$A$1))+1,255),_summary!$T$24:$AG$24,0),140,1),MATCH($A88,_summary!$T$25:$T$53,0))</f>
        <v>5.7064065010802627E-2</v>
      </c>
      <c r="H88" s="149">
        <f t="shared" ca="1" si="8"/>
        <v>5.0882124634632341E-2</v>
      </c>
      <c r="I88" s="149">
        <f t="shared" ca="1" si="8"/>
        <v>4.4700184258462054E-2</v>
      </c>
      <c r="J88" s="149">
        <f t="shared" ca="1" si="8"/>
        <v>3.8518243882291768E-2</v>
      </c>
      <c r="K88" s="149">
        <f t="shared" ca="1" si="8"/>
        <v>3.2336303506121489E-2</v>
      </c>
      <c r="L88" s="149">
        <f t="shared" ca="1" si="8"/>
        <v>2.6154363129951202E-2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1.997242275378092E-2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0.16970995802312719</v>
      </c>
      <c r="D89" s="151">
        <f ca="1">MAX(0,IFERROR(VLOOKUP(MID(CELL("filename",$A$1),FIND("]",CELL("filename",$A$1))+1,255)&amp;$A89,eurostat_source[],4+D$1-1990,FALSE),0))</f>
        <v>0.17285621691507047</v>
      </c>
      <c r="E89" s="151">
        <f ca="1">MAX(0,IFERROR(VLOOKUP(MID(CELL("filename",$A$1),FIND("]",CELL("filename",$A$1))+1,255)&amp;$A89,eurostat_source[],4+E$1-1990,FALSE),0))</f>
        <v>0.16871981678946871</v>
      </c>
      <c r="F89" s="151">
        <f ca="1">MAX(0,IFERROR(VLOOKUP(MID(CELL("filename",$A$1),FIND("]",CELL("filename",$A$1))+1,255)&amp;$A89,eurostat_source[],4+F$1-1990,FALSE),0))</f>
        <v>0.16412447454755896</v>
      </c>
      <c r="G89" s="148">
        <f ca="1">INDEX(OFFSET(_summary!$S$25,0,MATCH(MID(CELL("filename",$A$1),FIND("]",CELL("filename",$A$1))+1,255),_summary!$T$24:$AG$24,0),140,1),MATCH($A89,_summary!$T$25:$T$53,0))</f>
        <v>0.16069311043762841</v>
      </c>
      <c r="H89" s="149">
        <f t="shared" ca="1" si="8"/>
        <v>0.13525003461833723</v>
      </c>
      <c r="I89" s="149">
        <f t="shared" ca="1" si="8"/>
        <v>0.10980695879904608</v>
      </c>
      <c r="J89" s="149">
        <f t="shared" ca="1" si="8"/>
        <v>8.4363882979754917E-2</v>
      </c>
      <c r="K89" s="149">
        <f t="shared" ca="1" si="8"/>
        <v>5.8920807160463752E-2</v>
      </c>
      <c r="L89" s="149">
        <f t="shared" ca="1" si="8"/>
        <v>3.3477731341172587E-2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8.0346555218814269E-3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0.28677877443599414</v>
      </c>
      <c r="D90" s="151">
        <f ca="1">MAX(0,IFERROR(VLOOKUP(MID(CELL("filename",$A$1),FIND("]",CELL("filename",$A$1))+1,255)&amp;$A90,eurostat_source[],4+D$1-1990,FALSE),0))</f>
        <v>0.29284582986797236</v>
      </c>
      <c r="E90" s="151">
        <f ca="1">MAX(0,IFERROR(VLOOKUP(MID(CELL("filename",$A$1),FIND("]",CELL("filename",$A$1))+1,255)&amp;$A90,eurostat_source[],4+E$1-1990,FALSE),0))</f>
        <v>0.29110041111961865</v>
      </c>
      <c r="F90" s="151">
        <f ca="1">MAX(0,IFERROR(VLOOKUP(MID(CELL("filename",$A$1),FIND("]",CELL("filename",$A$1))+1,255)&amp;$A90,eurostat_source[],4+F$1-1990,FALSE),0))</f>
        <v>0.2835857968949384</v>
      </c>
      <c r="G90" s="148">
        <f ca="1">INDEX(OFFSET(_summary!$S$25,0,MATCH(MID(CELL("filename",$A$1),FIND("]",CELL("filename",$A$1))+1,255),_summary!$T$24:$AG$24,0),140,1),MATCH($A90,_summary!$T$25:$T$53,0))</f>
        <v>0.28025035514207319</v>
      </c>
      <c r="H90" s="149">
        <f t="shared" ca="1" si="8"/>
        <v>0.23587738224457827</v>
      </c>
      <c r="I90" s="149">
        <f t="shared" ca="1" si="8"/>
        <v>0.19150440934708335</v>
      </c>
      <c r="J90" s="149">
        <f t="shared" ca="1" si="8"/>
        <v>0.14713143644958843</v>
      </c>
      <c r="K90" s="149">
        <f t="shared" ca="1" si="8"/>
        <v>0.1027584635520935</v>
      </c>
      <c r="L90" s="149">
        <f t="shared" ca="1" si="8"/>
        <v>5.8385490654598589E-2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1.4012517757103672E-2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3.9920643823973209E-4</v>
      </c>
      <c r="E91" s="151">
        <f ca="1">MAX(0,IFERROR(VLOOKUP(MID(CELL("filename",$A$1),FIND("]",CELL("filename",$A$1))+1,255)&amp;$A91,eurostat_source[],4+E$1-1990,FALSE),0))</f>
        <v>3.7916888657980408E-4</v>
      </c>
      <c r="F91" s="151">
        <f ca="1">MAX(0,IFERROR(VLOOKUP(MID(CELL("filename",$A$1),FIND("]",CELL("filename",$A$1))+1,255)&amp;$A91,eurostat_source[],4+F$1-1990,FALSE),0))</f>
        <v>3.5976227203391147E-4</v>
      </c>
      <c r="G91" s="148">
        <f ca="1">INDEX(OFFSET(_summary!$S$25,0,MATCH(MID(CELL("filename",$A$1),FIND("]",CELL("filename",$A$1))+1,255),_summary!$T$24:$AG$24,0),140,1),MATCH($A91,_summary!$T$25:$T$53,0))</f>
        <v>2.8045015859077518E-4</v>
      </c>
      <c r="H91" s="149">
        <f t="shared" ca="1" si="8"/>
        <v>2.3604555014723579E-4</v>
      </c>
      <c r="I91" s="149">
        <f t="shared" ca="1" si="8"/>
        <v>1.9164094170369639E-4</v>
      </c>
      <c r="J91" s="149">
        <f t="shared" ca="1" si="8"/>
        <v>1.4723633326015699E-4</v>
      </c>
      <c r="K91" s="149">
        <f t="shared" ca="1" si="8"/>
        <v>1.0283172481661759E-4</v>
      </c>
      <c r="L91" s="149">
        <f t="shared" ca="1" si="8"/>
        <v>5.8427116373078181E-5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1.4022507929538772E-5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3.8527808415086573E-2</v>
      </c>
      <c r="D92" s="151">
        <f ca="1">MAX(0,IFERROR(VLOOKUP(MID(CELL("filename",$A$1),FIND("]",CELL("filename",$A$1))+1,255)&amp;$A92,eurostat_source[],4+D$1-1990,FALSE),0))</f>
        <v>3.8199860608675446E-2</v>
      </c>
      <c r="E92" s="151">
        <f ca="1">MAX(0,IFERROR(VLOOKUP(MID(CELL("filename",$A$1),FIND("]",CELL("filename",$A$1))+1,255)&amp;$A92,eurostat_source[],4+E$1-1990,FALSE),0))</f>
        <v>3.405212300710897E-2</v>
      </c>
      <c r="F92" s="151">
        <f ca="1">MAX(0,IFERROR(VLOOKUP(MID(CELL("filename",$A$1),FIND("]",CELL("filename",$A$1))+1,255)&amp;$A92,eurostat_source[],4+F$1-1990,FALSE),0))</f>
        <v>3.0904651173285069E-2</v>
      </c>
      <c r="G92" s="148">
        <f ca="1">INDEX(OFFSET(_summary!$S$25,0,MATCH(MID(CELL("filename",$A$1),FIND("]",CELL("filename",$A$1))+1,255),_summary!$T$24:$AG$24,0),140,1),MATCH($A92,_summary!$T$25:$T$53,0))</f>
        <v>2.7541293242824224E-2</v>
      </c>
      <c r="H92" s="149">
        <f t="shared" ca="1" si="8"/>
        <v>2.3180588479377054E-2</v>
      </c>
      <c r="I92" s="149">
        <f t="shared" ca="1" si="8"/>
        <v>1.8819883715929887E-2</v>
      </c>
      <c r="J92" s="149">
        <f t="shared" ca="1" si="8"/>
        <v>1.4459178952482719E-2</v>
      </c>
      <c r="K92" s="149">
        <f t="shared" ca="1" si="8"/>
        <v>1.0098474189035551E-2</v>
      </c>
      <c r="L92" s="149">
        <f t="shared" ca="1" si="8"/>
        <v>5.7377694255883816E-3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1.3770646621412124E-3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0.24913030285383264</v>
      </c>
      <c r="D93" s="151">
        <f ca="1">MAX(0,IFERROR(VLOOKUP(MID(CELL("filename",$A$1),FIND("]",CELL("filename",$A$1))+1,255)&amp;$A93,eurostat_source[],4+D$1-1990,FALSE),0))</f>
        <v>0.24876824614288046</v>
      </c>
      <c r="E93" s="151">
        <f ca="1">MAX(0,IFERROR(VLOOKUP(MID(CELL("filename",$A$1),FIND("]",CELL("filename",$A$1))+1,255)&amp;$A93,eurostat_source[],4+E$1-1990,FALSE),0))</f>
        <v>0.24180457941773267</v>
      </c>
      <c r="F93" s="151">
        <f ca="1">MAX(0,IFERROR(VLOOKUP(MID(CELL("filename",$A$1),FIND("]",CELL("filename",$A$1))+1,255)&amp;$A93,eurostat_source[],4+F$1-1990,FALSE),0))</f>
        <v>0.23754960031037187</v>
      </c>
      <c r="G93" s="148">
        <f ca="1">INDEX(OFFSET(_summary!$S$25,0,MATCH(MID(CELL("filename",$A$1),FIND("]",CELL("filename",$A$1))+1,255),_summary!$T$24:$AG$24,0),140,1),MATCH($A93,_summary!$T$25:$T$53,0))</f>
        <v>0.23149842370038268</v>
      </c>
      <c r="H93" s="149">
        <f t="shared" ca="1" si="8"/>
        <v>0.19484450661448877</v>
      </c>
      <c r="I93" s="149">
        <f t="shared" ca="1" si="8"/>
        <v>0.15819058952859485</v>
      </c>
      <c r="J93" s="149">
        <f t="shared" ca="1" si="8"/>
        <v>0.12153667244270093</v>
      </c>
      <c r="K93" s="149">
        <f t="shared" ca="1" si="8"/>
        <v>8.4882755356807005E-2</v>
      </c>
      <c r="L93" s="149">
        <f t="shared" ca="1" si="8"/>
        <v>4.8228838270913073E-2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1.1574921185019144E-2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8"/>
        <v>0</v>
      </c>
      <c r="I94" s="149">
        <f t="shared" ca="1" si="8"/>
        <v>0</v>
      </c>
      <c r="J94" s="149">
        <f t="shared" ca="1" si="8"/>
        <v>0</v>
      </c>
      <c r="K94" s="149">
        <f t="shared" ca="1" si="8"/>
        <v>0</v>
      </c>
      <c r="L94" s="149">
        <f t="shared" ca="1" si="8"/>
        <v>0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7.2588412907839309E-2</v>
      </c>
      <c r="D95" s="151">
        <f ca="1">MAX(0,IFERROR(VLOOKUP(MID(CELL("filename",$A$1),FIND("]",CELL("filename",$A$1))+1,255)&amp;$A95,eurostat_source[],4+D$1-1990,FALSE),0))</f>
        <v>6.8618008907380762E-2</v>
      </c>
      <c r="E95" s="151">
        <f ca="1">MAX(0,IFERROR(VLOOKUP(MID(CELL("filename",$A$1),FIND("]",CELL("filename",$A$1))+1,255)&amp;$A95,eurostat_source[],4+E$1-1990,FALSE),0))</f>
        <v>5.9242516173567045E-2</v>
      </c>
      <c r="F95" s="151">
        <f ca="1">MAX(0,IFERROR(VLOOKUP(MID(CELL("filename",$A$1),FIND("]",CELL("filename",$A$1))+1,255)&amp;$A95,eurostat_source[],4+F$1-1990,FALSE),0))</f>
        <v>4.971333720591422E-2</v>
      </c>
      <c r="G95" s="148">
        <f ca="1">INDEX(OFFSET(_summary!$S$25,0,MATCH(MID(CELL("filename",$A$1),FIND("]",CELL("filename",$A$1))+1,255),_summary!$T$24:$AG$24,0),140,1),MATCH($A95,_summary!$T$25:$T$53,0))</f>
        <v>3.9821097442438544E-2</v>
      </c>
      <c r="H95" s="149">
        <f t="shared" ca="1" si="8"/>
        <v>3.3516090347385771E-2</v>
      </c>
      <c r="I95" s="149">
        <f t="shared" ca="1" si="8"/>
        <v>2.7211083252333002E-2</v>
      </c>
      <c r="J95" s="149">
        <f t="shared" ca="1" si="8"/>
        <v>2.0906076157280233E-2</v>
      </c>
      <c r="K95" s="149">
        <f t="shared" ca="1" si="8"/>
        <v>1.4601069062227464E-2</v>
      </c>
      <c r="L95" s="149">
        <f t="shared" ca="1" si="8"/>
        <v>8.2960619671746966E-3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1.9910548721219288E-3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4.8988471304328143E-3</v>
      </c>
      <c r="D96" s="151">
        <f ca="1">MAX(0,IFERROR(VLOOKUP(MID(CELL("filename",$A$1),FIND("]",CELL("filename",$A$1))+1,255)&amp;$A96,eurostat_source[],4+D$1-1990,FALSE),0))</f>
        <v>3.2369457070828408E-3</v>
      </c>
      <c r="E96" s="151">
        <f ca="1">MAX(0,IFERROR(VLOOKUP(MID(CELL("filename",$A$1),FIND("]",CELL("filename",$A$1))+1,255)&amp;$A96,eurostat_source[],4+E$1-1990,FALSE),0))</f>
        <v>2.5324063971343368E-3</v>
      </c>
      <c r="F96" s="151">
        <f ca="1">MAX(0,IFERROR(VLOOKUP(MID(CELL("filename",$A$1),FIND("]",CELL("filename",$A$1))+1,255)&amp;$A96,eurostat_source[],4+F$1-1990,FALSE),0))</f>
        <v>1.622967293740315E-3</v>
      </c>
      <c r="G96" s="148">
        <f ca="1">INDEX(OFFSET(_summary!$S$25,0,MATCH(MID(CELL("filename",$A$1),FIND("]",CELL("filename",$A$1))+1,255),_summary!$T$24:$AG$24,0),140,1),MATCH($A96,_summary!$T$25:$T$53,0))</f>
        <v>9.9521995454377593E-4</v>
      </c>
      <c r="H96" s="149">
        <f t="shared" ca="1" si="8"/>
        <v>8.3764346174101142E-4</v>
      </c>
      <c r="I96" s="149">
        <f t="shared" ca="1" si="8"/>
        <v>6.8006696893824692E-4</v>
      </c>
      <c r="J96" s="149">
        <f t="shared" ca="1" si="8"/>
        <v>5.2249047613548241E-4</v>
      </c>
      <c r="K96" s="149">
        <f t="shared" ca="1" si="8"/>
        <v>3.649139833327179E-4</v>
      </c>
      <c r="L96" s="149">
        <f t="shared" ca="1" si="8"/>
        <v>2.0733749052995336E-4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4.9760997727188843E-5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0.10436544803627838</v>
      </c>
      <c r="D97" s="151">
        <f ca="1">MAX(0,IFERROR(VLOOKUP(MID(CELL("filename",$A$1),FIND("]",CELL("filename",$A$1))+1,255)&amp;$A97,eurostat_source[],4+D$1-1990,FALSE),0))</f>
        <v>8.6367458969039995E-2</v>
      </c>
      <c r="E97" s="151">
        <f ca="1">MAX(0,IFERROR(VLOOKUP(MID(CELL("filename",$A$1),FIND("]",CELL("filename",$A$1))+1,255)&amp;$A97,eurostat_source[],4+E$1-1990,FALSE),0))</f>
        <v>7.702400882888219E-2</v>
      </c>
      <c r="F97" s="151">
        <f ca="1">MAX(0,IFERROR(VLOOKUP(MID(CELL("filename",$A$1),FIND("]",CELL("filename",$A$1))+1,255)&amp;$A97,eurostat_source[],4+F$1-1990,FALSE),0))</f>
        <v>7.0860367285951617E-2</v>
      </c>
      <c r="G97" s="148">
        <f ca="1">INDEX(OFFSET(_summary!$S$25,0,MATCH(MID(CELL("filename",$A$1),FIND("]",CELL("filename",$A$1))+1,255),_summary!$T$24:$AG$24,0),140,1),MATCH($A97,_summary!$T$25:$T$53,0))</f>
        <v>6.45438854240446E-2</v>
      </c>
      <c r="H97" s="149">
        <f t="shared" ca="1" si="8"/>
        <v>5.4324436898570874E-2</v>
      </c>
      <c r="I97" s="149">
        <f t="shared" ca="1" si="8"/>
        <v>4.4104988373097148E-2</v>
      </c>
      <c r="J97" s="149">
        <f t="shared" ca="1" si="8"/>
        <v>3.3885539847623422E-2</v>
      </c>
      <c r="K97" s="149">
        <f t="shared" ca="1" si="8"/>
        <v>2.3666091322149693E-2</v>
      </c>
      <c r="L97" s="149">
        <f t="shared" ca="1" si="8"/>
        <v>1.3446642796675963E-2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3.227194271202233E-3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0.11109410376080266</v>
      </c>
      <c r="D98" s="151">
        <f ca="1">MAX(0,IFERROR(VLOOKUP(MID(CELL("filename",$A$1),FIND("]",CELL("filename",$A$1))+1,255)&amp;$A98,eurostat_source[],4+D$1-1990,FALSE),0))</f>
        <v>0.11246227526250421</v>
      </c>
      <c r="E98" s="151">
        <f ca="1">MAX(0,IFERROR(VLOOKUP(MID(CELL("filename",$A$1),FIND("]",CELL("filename",$A$1))+1,255)&amp;$A98,eurostat_source[],4+E$1-1990,FALSE),0))</f>
        <v>0.10784136367700346</v>
      </c>
      <c r="F98" s="151">
        <f ca="1">MAX(0,IFERROR(VLOOKUP(MID(CELL("filename",$A$1),FIND("]",CELL("filename",$A$1))+1,255)&amp;$A98,eurostat_source[],4+F$1-1990,FALSE),0))</f>
        <v>0.10176269991233618</v>
      </c>
      <c r="G98" s="148">
        <f ca="1">INDEX(OFFSET(_summary!$S$25,0,MATCH(MID(CELL("filename",$A$1),FIND("]",CELL("filename",$A$1))+1,255),_summary!$T$24:$AG$24,0),140,1),MATCH($A98,_summary!$T$25:$T$53,0))</f>
        <v>9.5641177850231268E-2</v>
      </c>
      <c r="H98" s="149">
        <f t="shared" ca="1" si="8"/>
        <v>8.049799135727799E-2</v>
      </c>
      <c r="I98" s="149">
        <f t="shared" ca="1" si="8"/>
        <v>6.5354804864324711E-2</v>
      </c>
      <c r="J98" s="149">
        <f t="shared" ca="1" si="8"/>
        <v>5.0211618371371426E-2</v>
      </c>
      <c r="K98" s="149">
        <f t="shared" ca="1" si="8"/>
        <v>3.5068431878418141E-2</v>
      </c>
      <c r="L98" s="149">
        <f t="shared" ca="1" si="8"/>
        <v>1.9925245385464856E-2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4.7820588925115677E-3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0.20870763386529831</v>
      </c>
      <c r="D99" s="151">
        <f ca="1">MAX(0,IFERROR(VLOOKUP(MID(CELL("filename",$A$1),FIND("]",CELL("filename",$A$1))+1,255)&amp;$A99,eurostat_source[],4+D$1-1990,FALSE),0))</f>
        <v>0.2068660061837842</v>
      </c>
      <c r="E99" s="151">
        <f ca="1">MAX(0,IFERROR(VLOOKUP(MID(CELL("filename",$A$1),FIND("]",CELL("filename",$A$1))+1,255)&amp;$A99,eurostat_source[],4+E$1-1990,FALSE),0))</f>
        <v>0.2062089615707712</v>
      </c>
      <c r="F99" s="151">
        <f ca="1">MAX(0,IFERROR(VLOOKUP(MID(CELL("filename",$A$1),FIND("]",CELL("filename",$A$1))+1,255)&amp;$A99,eurostat_source[],4+F$1-1990,FALSE),0))</f>
        <v>0.19946016935941582</v>
      </c>
      <c r="G99" s="148">
        <f ca="1">INDEX(OFFSET(_summary!$S$25,0,MATCH(MID(CELL("filename",$A$1),FIND("]",CELL("filename",$A$1))+1,255),_summary!$T$24:$AG$24,0),140,1),MATCH($A99,_summary!$T$25:$T$53,0))</f>
        <v>0.19480919157068521</v>
      </c>
      <c r="H99" s="149">
        <f t="shared" ref="H99:L114" ca="1" si="10">G99-5*(G99-$M99)/($M$1-G$1)</f>
        <v>0.16396440290532671</v>
      </c>
      <c r="I99" s="149">
        <f t="shared" ca="1" si="10"/>
        <v>0.13311961423996821</v>
      </c>
      <c r="J99" s="149">
        <f t="shared" ca="1" si="10"/>
        <v>0.10227482557460972</v>
      </c>
      <c r="K99" s="149">
        <f t="shared" ca="1" si="10"/>
        <v>7.1430036909251232E-2</v>
      </c>
      <c r="L99" s="149">
        <f t="shared" ca="1" si="10"/>
        <v>4.0585248243892751E-2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9.740459578534269E-3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0.28078287127394685</v>
      </c>
      <c r="D100" s="151">
        <f ca="1">MAX(0,IFERROR(VLOOKUP(MID(CELL("filename",$A$1),FIND("]",CELL("filename",$A$1))+1,255)&amp;$A100,eurostat_source[],4+D$1-1990,FALSE),0))</f>
        <v>0.26704142722612084</v>
      </c>
      <c r="E100" s="151">
        <f ca="1">MAX(0,IFERROR(VLOOKUP(MID(CELL("filename",$A$1),FIND("]",CELL("filename",$A$1))+1,255)&amp;$A100,eurostat_source[],4+E$1-1990,FALSE),0))</f>
        <v>0.24479248893726904</v>
      </c>
      <c r="F100" s="151">
        <f ca="1">MAX(0,IFERROR(VLOOKUP(MID(CELL("filename",$A$1),FIND("]",CELL("filename",$A$1))+1,255)&amp;$A100,eurostat_source[],4+F$1-1990,FALSE),0))</f>
        <v>0.22047235595230902</v>
      </c>
      <c r="G100" s="148">
        <f ca="1">INDEX(OFFSET(_summary!$S$25,0,MATCH(MID(CELL("filename",$A$1),FIND("]",CELL("filename",$A$1))+1,255),_summary!$T$24:$AG$24,0),140,1),MATCH($A100,_summary!$T$25:$T$53,0))</f>
        <v>0.19743225705917583</v>
      </c>
      <c r="H100" s="149">
        <f t="shared" ca="1" si="10"/>
        <v>0.16617214969147298</v>
      </c>
      <c r="I100" s="149">
        <f t="shared" ca="1" si="10"/>
        <v>0.13491204232377013</v>
      </c>
      <c r="J100" s="149">
        <f t="shared" ca="1" si="10"/>
        <v>0.1036519349560673</v>
      </c>
      <c r="K100" s="149">
        <f t="shared" ca="1" si="10"/>
        <v>7.239182758836446E-2</v>
      </c>
      <c r="L100" s="149">
        <f t="shared" ca="1" si="10"/>
        <v>4.1131720220661631E-2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9.8716128529588009E-3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10"/>
        <v>0</v>
      </c>
      <c r="I101" s="149">
        <f t="shared" ca="1" si="10"/>
        <v>0</v>
      </c>
      <c r="J101" s="149">
        <f t="shared" ca="1" si="10"/>
        <v>0</v>
      </c>
      <c r="K101" s="149">
        <f t="shared" ca="1" si="10"/>
        <v>0</v>
      </c>
      <c r="L101" s="149">
        <f t="shared" ca="1" si="10"/>
        <v>0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0.36079417190241342</v>
      </c>
      <c r="D102" s="151">
        <f ca="1">MAX(0,IFERROR(VLOOKUP(MID(CELL("filename",$A$1),FIND("]",CELL("filename",$A$1))+1,255)&amp;$A102,eurostat_source[],4+D$1-1990,FALSE),0))</f>
        <v>0.35773968786675348</v>
      </c>
      <c r="E102" s="151">
        <f ca="1">MAX(0,IFERROR(VLOOKUP(MID(CELL("filename",$A$1),FIND("]",CELL("filename",$A$1))+1,255)&amp;$A102,eurostat_source[],4+E$1-1990,FALSE),0))</f>
        <v>0.35770325010683546</v>
      </c>
      <c r="F102" s="151">
        <f ca="1">MAX(0,IFERROR(VLOOKUP(MID(CELL("filename",$A$1),FIND("]",CELL("filename",$A$1))+1,255)&amp;$A102,eurostat_source[],4+F$1-1990,FALSE),0))</f>
        <v>0.35700988157835378</v>
      </c>
      <c r="G102" s="148">
        <f ca="1">INDEX(OFFSET(_summary!$S$25,0,MATCH(MID(CELL("filename",$A$1),FIND("]",CELL("filename",$A$1))+1,255),_summary!$T$24:$AG$24,0),140,1),MATCH($A102,_summary!$T$25:$T$53,0))</f>
        <v>0.3551770448646806</v>
      </c>
      <c r="H102" s="149">
        <f t="shared" ca="1" si="10"/>
        <v>0.29894067942777286</v>
      </c>
      <c r="I102" s="149">
        <f t="shared" ca="1" si="10"/>
        <v>0.24270431399086509</v>
      </c>
      <c r="J102" s="149">
        <f t="shared" ca="1" si="10"/>
        <v>0.18646794855395732</v>
      </c>
      <c r="K102" s="149">
        <f t="shared" ca="1" si="10"/>
        <v>0.13023158311704955</v>
      </c>
      <c r="L102" s="149">
        <f t="shared" ca="1" si="10"/>
        <v>7.3995217680141792E-2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1.7758852243234046E-2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3.7488432519476964E-2</v>
      </c>
      <c r="D103" s="151">
        <f ca="1">MAX(0,IFERROR(VLOOKUP(MID(CELL("filename",$A$1),FIND("]",CELL("filename",$A$1))+1,255)&amp;$A103,eurostat_source[],4+D$1-1990,FALSE),0))</f>
        <v>2.9370467057220597E-2</v>
      </c>
      <c r="E103" s="151">
        <f ca="1">MAX(0,IFERROR(VLOOKUP(MID(CELL("filename",$A$1),FIND("]",CELL("filename",$A$1))+1,255)&amp;$A103,eurostat_source[],4+E$1-1990,FALSE),0))</f>
        <v>2.4343824008163248E-2</v>
      </c>
      <c r="F103" s="151">
        <f ca="1">MAX(0,IFERROR(VLOOKUP(MID(CELL("filename",$A$1),FIND("]",CELL("filename",$A$1))+1,255)&amp;$A103,eurostat_source[],4+F$1-1990,FALSE),0))</f>
        <v>1.9383611721633914E-2</v>
      </c>
      <c r="G103" s="148">
        <f ca="1">INDEX(OFFSET(_summary!$S$25,0,MATCH(MID(CELL("filename",$A$1),FIND("]",CELL("filename",$A$1))+1,255),_summary!$T$24:$AG$24,0),140,1),MATCH($A103,_summary!$T$25:$T$53,0))</f>
        <v>1.4240038912312149E-2</v>
      </c>
      <c r="H103" s="149">
        <f t="shared" ca="1" si="10"/>
        <v>1.1985366084529393E-2</v>
      </c>
      <c r="I103" s="149">
        <f t="shared" ca="1" si="10"/>
        <v>9.7306932567466364E-3</v>
      </c>
      <c r="J103" s="149">
        <f t="shared" ca="1" si="10"/>
        <v>7.4760204289638799E-3</v>
      </c>
      <c r="K103" s="149">
        <f t="shared" ca="1" si="10"/>
        <v>5.2213476011811226E-3</v>
      </c>
      <c r="L103" s="149">
        <f t="shared" ca="1" si="10"/>
        <v>2.9666747733983652E-3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7.1200194561560814E-4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4.2185392474535281E-2</v>
      </c>
      <c r="D104" s="151">
        <f ca="1">MAX(0,IFERROR(VLOOKUP(MID(CELL("filename",$A$1),FIND("]",CELL("filename",$A$1))+1,255)&amp;$A104,eurostat_source[],4+D$1-1990,FALSE),0))</f>
        <v>4.403738961836285E-2</v>
      </c>
      <c r="E104" s="151">
        <f ca="1">MAX(0,IFERROR(VLOOKUP(MID(CELL("filename",$A$1),FIND("]",CELL("filename",$A$1))+1,255)&amp;$A104,eurostat_source[],4+E$1-1990,FALSE),0))</f>
        <v>4.754602159547227E-2</v>
      </c>
      <c r="F104" s="151">
        <f ca="1">MAX(0,IFERROR(VLOOKUP(MID(CELL("filename",$A$1),FIND("]",CELL("filename",$A$1))+1,255)&amp;$A104,eurostat_source[],4+F$1-1990,FALSE),0))</f>
        <v>5.1418905678383801E-2</v>
      </c>
      <c r="G104" s="148">
        <f ca="1">INDEX(OFFSET(_summary!$S$25,0,MATCH(MID(CELL("filename",$A$1),FIND("]",CELL("filename",$A$1))+1,255),_summary!$T$24:$AG$24,0),140,1),MATCH($A104,_summary!$T$25:$T$53,0))</f>
        <v>5.424117153041938E-2</v>
      </c>
      <c r="H104" s="149">
        <f t="shared" ca="1" si="10"/>
        <v>4.5652986038102979E-2</v>
      </c>
      <c r="I104" s="149">
        <f t="shared" ca="1" si="10"/>
        <v>3.7064800545786578E-2</v>
      </c>
      <c r="J104" s="149">
        <f t="shared" ca="1" si="10"/>
        <v>2.8476615053470176E-2</v>
      </c>
      <c r="K104" s="149">
        <f t="shared" ca="1" si="10"/>
        <v>1.9888429561153775E-2</v>
      </c>
      <c r="L104" s="149">
        <f t="shared" ca="1" si="10"/>
        <v>1.1300244068837374E-2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2.7120585765209714E-3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1.4823180923066741E-2</v>
      </c>
      <c r="D105" s="151">
        <f ca="1">MAX(0,IFERROR(VLOOKUP(MID(CELL("filename",$A$1),FIND("]",CELL("filename",$A$1))+1,255)&amp;$A105,eurostat_source[],4+D$1-1990,FALSE),0))</f>
        <v>1.941827771777872E-2</v>
      </c>
      <c r="E105" s="151">
        <f ca="1">MAX(0,IFERROR(VLOOKUP(MID(CELL("filename",$A$1),FIND("]",CELL("filename",$A$1))+1,255)&amp;$A105,eurostat_source[],4+E$1-1990,FALSE),0))</f>
        <v>2.1257415285643188E-2</v>
      </c>
      <c r="F105" s="151">
        <f ca="1">MAX(0,IFERROR(VLOOKUP(MID(CELL("filename",$A$1),FIND("]",CELL("filename",$A$1))+1,255)&amp;$A105,eurostat_source[],4+F$1-1990,FALSE),0))</f>
        <v>2.3186129371167787E-2</v>
      </c>
      <c r="G105" s="148">
        <f ca="1">INDEX(OFFSET(_summary!$S$25,0,MATCH(MID(CELL("filename",$A$1),FIND("]",CELL("filename",$A$1))+1,255),_summary!$T$24:$AG$24,0),140,1),MATCH($A105,_summary!$T$25:$T$53,0))</f>
        <v>2.5211230014247261E-2</v>
      </c>
      <c r="H105" s="149">
        <f t="shared" ca="1" si="10"/>
        <v>2.1219451928658112E-2</v>
      </c>
      <c r="I105" s="149">
        <f t="shared" ca="1" si="10"/>
        <v>1.7227673843068964E-2</v>
      </c>
      <c r="J105" s="149">
        <f t="shared" ca="1" si="10"/>
        <v>1.3235895757479814E-2</v>
      </c>
      <c r="K105" s="149">
        <f t="shared" ca="1" si="10"/>
        <v>9.2441176718906642E-3</v>
      </c>
      <c r="L105" s="149">
        <f t="shared" ca="1" si="10"/>
        <v>5.2523395863015142E-3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1.2605615007123643E-3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0.33278848615285433</v>
      </c>
      <c r="D106" s="151">
        <f ca="1">MAX(0,IFERROR(VLOOKUP(MID(CELL("filename",$A$1),FIND("]",CELL("filename",$A$1))+1,255)&amp;$A106,eurostat_source[],4+D$1-1990,FALSE),0))</f>
        <v>0.32697207583811672</v>
      </c>
      <c r="E106" s="151">
        <f ca="1">MAX(0,IFERROR(VLOOKUP(MID(CELL("filename",$A$1),FIND("]",CELL("filename",$A$1))+1,255)&amp;$A106,eurostat_source[],4+E$1-1990,FALSE),0))</f>
        <v>0.31473551181781351</v>
      </c>
      <c r="F106" s="151">
        <f ca="1">MAX(0,IFERROR(VLOOKUP(MID(CELL("filename",$A$1),FIND("]",CELL("filename",$A$1))+1,255)&amp;$A106,eurostat_source[],4+F$1-1990,FALSE),0))</f>
        <v>0.30195955756185111</v>
      </c>
      <c r="G106" s="148">
        <f ca="1">INDEX(OFFSET(_summary!$S$25,0,MATCH(MID(CELL("filename",$A$1),FIND("]",CELL("filename",$A$1))+1,255),_summary!$T$24:$AG$24,0),140,1),MATCH($A106,_summary!$T$25:$T$53,0))</f>
        <v>0.28913978053613471</v>
      </c>
      <c r="H106" s="149">
        <f t="shared" ca="1" si="10"/>
        <v>0.24335931528458005</v>
      </c>
      <c r="I106" s="149">
        <f t="shared" ca="1" si="10"/>
        <v>0.19757885003302539</v>
      </c>
      <c r="J106" s="149">
        <f t="shared" ca="1" si="10"/>
        <v>0.15179838478147073</v>
      </c>
      <c r="K106" s="149">
        <f t="shared" ca="1" si="10"/>
        <v>0.10601791952991607</v>
      </c>
      <c r="L106" s="149">
        <f t="shared" ca="1" si="10"/>
        <v>6.0237454278361413E-2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1.4456989026806748E-2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2.5123231038320877E-2</v>
      </c>
      <c r="D107" s="151">
        <f ca="1">MAX(0,IFERROR(VLOOKUP(MID(CELL("filename",$A$1),FIND("]",CELL("filename",$A$1))+1,255)&amp;$A107,eurostat_source[],4+D$1-1990,FALSE),0))</f>
        <v>2.4410175859397392E-3</v>
      </c>
      <c r="E107" s="151">
        <f ca="1">MAX(0,IFERROR(VLOOKUP(MID(CELL("filename",$A$1),FIND("]",CELL("filename",$A$1))+1,255)&amp;$A107,eurostat_source[],4+E$1-1990,FALSE),0))</f>
        <v>1.2078851337100772E-3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10"/>
        <v>0</v>
      </c>
      <c r="I107" s="149">
        <f t="shared" ca="1" si="10"/>
        <v>0</v>
      </c>
      <c r="J107" s="149">
        <f t="shared" ca="1" si="10"/>
        <v>0</v>
      </c>
      <c r="K107" s="149">
        <f t="shared" ca="1" si="10"/>
        <v>0</v>
      </c>
      <c r="L107" s="149">
        <f t="shared" ca="1" si="10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1.3943657338134677E-3</v>
      </c>
      <c r="D108" s="151">
        <f ca="1">MAX(0,IFERROR(VLOOKUP(MID(CELL("filename",$A$1),FIND("]",CELL("filename",$A$1))+1,255)&amp;$A108,eurostat_source[],4+D$1-1990,FALSE),0))</f>
        <v>1.4235213399137602E-3</v>
      </c>
      <c r="E108" s="151">
        <f ca="1">MAX(0,IFERROR(VLOOKUP(MID(CELL("filename",$A$1),FIND("]",CELL("filename",$A$1))+1,255)&amp;$A108,eurostat_source[],4+E$1-1990,FALSE),0))</f>
        <v>1.4184755805945377E-3</v>
      </c>
      <c r="F108" s="151">
        <f ca="1">MAX(0,IFERROR(VLOOKUP(MID(CELL("filename",$A$1),FIND("]",CELL("filename",$A$1))+1,255)&amp;$A108,eurostat_source[],4+F$1-1990,FALSE),0))</f>
        <v>1.426645833389835E-3</v>
      </c>
      <c r="G108" s="148">
        <f ca="1">INDEX(OFFSET(_summary!$S$25,0,MATCH(MID(CELL("filename",$A$1),FIND("]",CELL("filename",$A$1))+1,255),_summary!$T$24:$AG$24,0),140,1),MATCH($A108,_summary!$T$25:$T$53,0))</f>
        <v>1.4356423001458385E-3</v>
      </c>
      <c r="H108" s="149">
        <f t="shared" ca="1" si="10"/>
        <v>1.208332269289414E-3</v>
      </c>
      <c r="I108" s="149">
        <f t="shared" ca="1" si="10"/>
        <v>9.8102223843298973E-4</v>
      </c>
      <c r="J108" s="149">
        <f t="shared" ca="1" si="10"/>
        <v>7.5371220757656523E-4</v>
      </c>
      <c r="K108" s="149">
        <f t="shared" ca="1" si="10"/>
        <v>5.2640217672014083E-4</v>
      </c>
      <c r="L108" s="149">
        <f t="shared" ca="1" si="10"/>
        <v>2.9909214586371644E-4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7.1782115007291991E-5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4.5246197580496202E-3</v>
      </c>
      <c r="D109" s="151">
        <f ca="1">MAX(0,IFERROR(VLOOKUP(MID(CELL("filename",$A$1),FIND("]",CELL("filename",$A$1))+1,255)&amp;$A109,eurostat_source[],4+D$1-1990,FALSE),0))</f>
        <v>4.4879894639963591E-3</v>
      </c>
      <c r="E109" s="151">
        <f ca="1">MAX(0,IFERROR(VLOOKUP(MID(CELL("filename",$A$1),FIND("]",CELL("filename",$A$1))+1,255)&amp;$A109,eurostat_source[],4+E$1-1990,FALSE),0))</f>
        <v>2.4831464576465182E-3</v>
      </c>
      <c r="F109" s="151">
        <f ca="1">MAX(0,IFERROR(VLOOKUP(MID(CELL("filename",$A$1),FIND("]",CELL("filename",$A$1))+1,255)&amp;$A109,eurostat_source[],4+F$1-1990,FALSE),0))</f>
        <v>9.4127585054798717E-4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10"/>
        <v>0</v>
      </c>
      <c r="I109" s="149">
        <f t="shared" ca="1" si="10"/>
        <v>0</v>
      </c>
      <c r="J109" s="149">
        <f t="shared" ca="1" si="10"/>
        <v>0</v>
      </c>
      <c r="K109" s="149">
        <f t="shared" ca="1" si="10"/>
        <v>0</v>
      </c>
      <c r="L109" s="149">
        <f t="shared" ca="1" si="10"/>
        <v>0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2.1356336245561002E-2</v>
      </c>
      <c r="D110" s="151">
        <f ca="1">MAX(0,IFERROR(VLOOKUP(MID(CELL("filename",$A$1),FIND("]",CELL("filename",$A$1))+1,255)&amp;$A110,eurostat_source[],4+D$1-1990,FALSE),0))</f>
        <v>1.8639194532326649E-2</v>
      </c>
      <c r="E110" s="151">
        <f ca="1">MAX(0,IFERROR(VLOOKUP(MID(CELL("filename",$A$1),FIND("]",CELL("filename",$A$1))+1,255)&amp;$A110,eurostat_source[],4+E$1-1990,FALSE),0))</f>
        <v>1.9776209931489729E-2</v>
      </c>
      <c r="F110" s="151">
        <f ca="1">MAX(0,IFERROR(VLOOKUP(MID(CELL("filename",$A$1),FIND("]",CELL("filename",$A$1))+1,255)&amp;$A110,eurostat_source[],4+F$1-1990,FALSE),0))</f>
        <v>2.1491802632513251E-2</v>
      </c>
      <c r="G110" s="148">
        <f ca="1">INDEX(OFFSET(_summary!$S$25,0,MATCH(MID(CELL("filename",$A$1),FIND("]",CELL("filename",$A$1))+1,255),_summary!$T$24:$AG$24,0),140,1),MATCH($A110,_summary!$T$25:$T$53,0))</f>
        <v>2.3321869431878948E-2</v>
      </c>
      <c r="H110" s="149">
        <f t="shared" ca="1" si="10"/>
        <v>1.9629240105164782E-2</v>
      </c>
      <c r="I110" s="149">
        <f t="shared" ca="1" si="10"/>
        <v>1.5936610778450617E-2</v>
      </c>
      <c r="J110" s="149">
        <f t="shared" ca="1" si="10"/>
        <v>1.224398145173645E-2</v>
      </c>
      <c r="K110" s="149">
        <f t="shared" ca="1" si="10"/>
        <v>8.5513521250222824E-3</v>
      </c>
      <c r="L110" s="149">
        <f t="shared" ca="1" si="10"/>
        <v>4.8587227983081151E-3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1.1660934715939483E-3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1.5519729418206788E-4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10"/>
        <v>0</v>
      </c>
      <c r="I111" s="149">
        <f t="shared" ca="1" si="10"/>
        <v>0</v>
      </c>
      <c r="J111" s="149">
        <f t="shared" ca="1" si="10"/>
        <v>0</v>
      </c>
      <c r="K111" s="149">
        <f t="shared" ca="1" si="10"/>
        <v>0</v>
      </c>
      <c r="L111" s="149">
        <f t="shared" ca="1" si="10"/>
        <v>0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10"/>
        <v>0</v>
      </c>
      <c r="I112" s="149">
        <f t="shared" ca="1" si="10"/>
        <v>0</v>
      </c>
      <c r="J112" s="149">
        <f t="shared" ca="1" si="10"/>
        <v>0</v>
      </c>
      <c r="K112" s="149">
        <f t="shared" ca="1" si="10"/>
        <v>0</v>
      </c>
      <c r="L112" s="149">
        <f t="shared" ca="1" si="10"/>
        <v>0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0.10502781867609565</v>
      </c>
      <c r="D113" s="151">
        <f ca="1">MAX(0,IFERROR(VLOOKUP(MID(CELL("filename",$A$1),FIND("]",CELL("filename",$A$1))+1,255)&amp;$A113,eurostat_source[],4+D$1-1990,FALSE),0))</f>
        <v>9.823193841503404E-2</v>
      </c>
      <c r="E113" s="151">
        <f ca="1">MAX(0,IFERROR(VLOOKUP(MID(CELL("filename",$A$1),FIND("]",CELL("filename",$A$1))+1,255)&amp;$A113,eurostat_source[],4+E$1-1990,FALSE),0))</f>
        <v>8.2164909782071846E-2</v>
      </c>
      <c r="F113" s="151">
        <f ca="1">MAX(0,IFERROR(VLOOKUP(MID(CELL("filename",$A$1),FIND("]",CELL("filename",$A$1))+1,255)&amp;$A113,eurostat_source[],4+F$1-1990,FALSE),0))</f>
        <v>6.363534299498487E-2</v>
      </c>
      <c r="G113" s="148">
        <f ca="1">INDEX(OFFSET(_summary!$S$25,0,MATCH(MID(CELL("filename",$A$1),FIND("]",CELL("filename",$A$1))+1,255),_summary!$T$24:$AG$24,0),140,1),MATCH($A113,_summary!$T$25:$T$53,0))</f>
        <v>4.8277586830920004E-2</v>
      </c>
      <c r="H113" s="149">
        <f t="shared" ca="1" si="10"/>
        <v>4.0633635582691001E-2</v>
      </c>
      <c r="I113" s="149">
        <f t="shared" ca="1" si="10"/>
        <v>3.2989684334462005E-2</v>
      </c>
      <c r="J113" s="149">
        <f t="shared" ca="1" si="10"/>
        <v>2.5345733086233002E-2</v>
      </c>
      <c r="K113" s="149">
        <f t="shared" ca="1" si="10"/>
        <v>1.7701781838003999E-2</v>
      </c>
      <c r="L113" s="149">
        <f t="shared" ca="1" si="10"/>
        <v>1.0057830589775E-2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2.4138793415460023E-3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0.11045960882729523</v>
      </c>
      <c r="D114" s="151">
        <f ca="1">MAX(0,IFERROR(VLOOKUP(MID(CELL("filename",$A$1),FIND("]",CELL("filename",$A$1))+1,255)&amp;$A114,eurostat_source[],4+D$1-1990,FALSE),0))</f>
        <v>0.10644014578919575</v>
      </c>
      <c r="E114" s="151">
        <f ca="1">MAX(0,IFERROR(VLOOKUP(MID(CELL("filename",$A$1),FIND("]",CELL("filename",$A$1))+1,255)&amp;$A114,eurostat_source[],4+E$1-1990,FALSE),0))</f>
        <v>0.10329906771964362</v>
      </c>
      <c r="F114" s="151">
        <f ca="1">MAX(0,IFERROR(VLOOKUP(MID(CELL("filename",$A$1),FIND("]",CELL("filename",$A$1))+1,255)&amp;$A114,eurostat_source[],4+F$1-1990,FALSE),0))</f>
        <v>0.10041026752242405</v>
      </c>
      <c r="G114" s="148">
        <f ca="1">INDEX(OFFSET(_summary!$S$25,0,MATCH(MID(CELL("filename",$A$1),FIND("]",CELL("filename",$A$1))+1,255),_summary!$T$24:$AG$24,0),140,1),MATCH($A114,_summary!$T$25:$T$53,0))</f>
        <v>9.8204100424493054E-2</v>
      </c>
      <c r="H114" s="149">
        <f t="shared" ca="1" si="10"/>
        <v>8.2655117857281662E-2</v>
      </c>
      <c r="I114" s="149">
        <f t="shared" ca="1" si="10"/>
        <v>6.7106135290070257E-2</v>
      </c>
      <c r="J114" s="149">
        <f t="shared" ca="1" si="10"/>
        <v>5.1557152722858858E-2</v>
      </c>
      <c r="K114" s="149">
        <f t="shared" ca="1" si="10"/>
        <v>3.6008170155647459E-2</v>
      </c>
      <c r="L114" s="149">
        <f t="shared" ca="1" si="10"/>
        <v>2.0459187588436061E-2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4.9102050212246574E-3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4.6508238822842414E-3</v>
      </c>
      <c r="D115" s="151">
        <f ca="1">MAX(0,IFERROR(VLOOKUP(MID(CELL("filename",$A$1),FIND("]",CELL("filename",$A$1))+1,255)&amp;$A115,eurostat_source[],4+D$1-1990,FALSE),0))</f>
        <v>4.1220852959757736E-3</v>
      </c>
      <c r="E115" s="151">
        <f ca="1">MAX(0,IFERROR(VLOOKUP(MID(CELL("filename",$A$1),FIND("]",CELL("filename",$A$1))+1,255)&amp;$A115,eurostat_source[],4+E$1-1990,FALSE),0))</f>
        <v>1.0227628088114752E-3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0</v>
      </c>
      <c r="I115" s="149">
        <f t="shared" ca="1" si="11"/>
        <v>0</v>
      </c>
      <c r="J115" s="149">
        <f t="shared" ca="1" si="11"/>
        <v>0</v>
      </c>
      <c r="K115" s="149">
        <f t="shared" ca="1" si="11"/>
        <v>0</v>
      </c>
      <c r="L115" s="149">
        <f t="shared" ca="1" si="11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0.50087209362393759</v>
      </c>
      <c r="D116" s="151">
        <f ca="1">MAX(0,IFERROR(VLOOKUP(MID(CELL("filename",$A$1),FIND("]",CELL("filename",$A$1))+1,255)&amp;$A116,eurostat_source[],4+D$1-1990,FALSE),0))</f>
        <v>0.48663689809513805</v>
      </c>
      <c r="E116" s="151">
        <f ca="1">MAX(0,IFERROR(VLOOKUP(MID(CELL("filename",$A$1),FIND("]",CELL("filename",$A$1))+1,255)&amp;$A116,eurostat_source[],4+E$1-1990,FALSE),0))</f>
        <v>0.47542127482677754</v>
      </c>
      <c r="F116" s="151">
        <f ca="1">MAX(0,IFERROR(VLOOKUP(MID(CELL("filename",$A$1),FIND("]",CELL("filename",$A$1))+1,255)&amp;$A116,eurostat_source[],4+F$1-1990,FALSE),0))</f>
        <v>0.46345209457817332</v>
      </c>
      <c r="G116" s="148">
        <f ca="1">INDEX(OFFSET(_summary!$S$25,0,MATCH(MID(CELL("filename",$A$1),FIND("]",CELL("filename",$A$1))+1,255),_summary!$T$24:$AG$24,0),140,1),MATCH($A116,_summary!$T$25:$T$53,0))</f>
        <v>0.45112237326045623</v>
      </c>
      <c r="H116" s="149">
        <f t="shared" ca="1" si="11"/>
        <v>0.37969466416088399</v>
      </c>
      <c r="I116" s="149">
        <f t="shared" ca="1" si="11"/>
        <v>0.30826695506131174</v>
      </c>
      <c r="J116" s="149">
        <f t="shared" ca="1" si="11"/>
        <v>0.2368392459617395</v>
      </c>
      <c r="K116" s="149">
        <f t="shared" ca="1" si="11"/>
        <v>0.16541153686216725</v>
      </c>
      <c r="L116" s="149">
        <f t="shared" ca="1" si="11"/>
        <v>9.3983827762595035E-2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2.2556118663022831E-2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5.718076480265568E-2</v>
      </c>
      <c r="D117" s="151">
        <f ca="1">MAX(0,IFERROR(VLOOKUP(MID(CELL("filename",$A$1),FIND("]",CELL("filename",$A$1))+1,255)&amp;$A117,eurostat_source[],4+D$1-1990,FALSE),0))</f>
        <v>5.7691070297653309E-2</v>
      </c>
      <c r="E117" s="151">
        <f ca="1">MAX(0,IFERROR(VLOOKUP(MID(CELL("filename",$A$1),FIND("]",CELL("filename",$A$1))+1,255)&amp;$A117,eurostat_source[],4+E$1-1990,FALSE),0))</f>
        <v>5.7563032703027622E-2</v>
      </c>
      <c r="F117" s="151">
        <f ca="1">MAX(0,IFERROR(VLOOKUP(MID(CELL("filename",$A$1),FIND("]",CELL("filename",$A$1))+1,255)&amp;$A117,eurostat_source[],4+F$1-1990,FALSE),0))</f>
        <v>5.7409716887358041E-2</v>
      </c>
      <c r="G117" s="148">
        <f ca="1">INDEX(OFFSET(_summary!$S$25,0,MATCH(MID(CELL("filename",$A$1),FIND("]",CELL("filename",$A$1))+1,255),_summary!$T$24:$AG$24,0),140,1),MATCH($A117,_summary!$T$25:$T$53,0))</f>
        <v>5.7064065010802627E-2</v>
      </c>
      <c r="H117" s="149">
        <f t="shared" ca="1" si="11"/>
        <v>4.8028921384092212E-2</v>
      </c>
      <c r="I117" s="149">
        <f t="shared" ca="1" si="11"/>
        <v>3.8993777757381796E-2</v>
      </c>
      <c r="J117" s="149">
        <f t="shared" ca="1" si="11"/>
        <v>2.9958634130671381E-2</v>
      </c>
      <c r="K117" s="149">
        <f t="shared" ca="1" si="11"/>
        <v>2.0923490503960966E-2</v>
      </c>
      <c r="L117" s="149">
        <f t="shared" ca="1" si="11"/>
        <v>1.1888346877250549E-2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2.8532032505401337E-3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3.1664625229378728E-3</v>
      </c>
      <c r="D2" s="151">
        <f ca="1">MAX(0,IFERROR(VLOOKUP(MID(CELL("filename",$A$1),FIND("]",CELL("filename",$A$1))+1,255)&amp;$A2,eurostat_source[],4+D$1-1990,FALSE),0))</f>
        <v>3.1574133452076606E-3</v>
      </c>
      <c r="E2" s="151">
        <f ca="1">MAX(0,IFERROR(VLOOKUP(MID(CELL("filename",$A$1),FIND("]",CELL("filename",$A$1))+1,255)&amp;$A2,eurostat_source[],4+E$1-1990,FALSE),0))</f>
        <v>2.368338502240806E-3</v>
      </c>
      <c r="F2" s="151">
        <f ca="1">MAX(0,IFERROR(VLOOKUP(MID(CELL("filename",$A$1),FIND("]",CELL("filename",$A$1))+1,255)&amp;$A2,eurostat_source[],4+F$1-1990,FALSE),0))</f>
        <v>1.5021642229012741E-3</v>
      </c>
      <c r="G2" s="148">
        <f ca="1">INDEX(OFFSET(_summary!$S$25,0,MATCH(MID(CELL("filename",$A$1),FIND("]",CELL("filename",$A$1))+1,255),_summary!$T$24:$AG$24,0),140,1),MATCH($A2,_summary!$T$25:$T$53,0))</f>
        <v>8.3055191208774876E-4</v>
      </c>
      <c r="H2" s="149">
        <f ca="1">G2-5*(G2-$M2)/($M$1-G$1)</f>
        <v>7.8902431648336126E-4</v>
      </c>
      <c r="I2" s="149">
        <f t="shared" ref="I2:L2" ca="1" si="0">H2-5*(H2-$M2)/($M$1-H$1)</f>
        <v>7.4749672087897386E-4</v>
      </c>
      <c r="J2" s="149">
        <f t="shared" ca="1" si="0"/>
        <v>7.0596912527458636E-4</v>
      </c>
      <c r="K2" s="149">
        <f t="shared" ca="1" si="0"/>
        <v>6.6444152967019897E-4</v>
      </c>
      <c r="L2" s="149">
        <f t="shared" ca="1" si="0"/>
        <v>6.2291393406581157E-4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5.8138633846142407E-4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1.0610346031017882E-2</v>
      </c>
      <c r="D3" s="151">
        <f ca="1">MAX(0,IFERROR(VLOOKUP(MID(CELL("filename",$A$1),FIND("]",CELL("filename",$A$1))+1,255)&amp;$A3,eurostat_source[],4+D$1-1990,FALSE),0))</f>
        <v>1.0268363555721216E-2</v>
      </c>
      <c r="E3" s="151">
        <f ca="1">MAX(0,IFERROR(VLOOKUP(MID(CELL("filename",$A$1),FIND("]",CELL("filename",$A$1))+1,255)&amp;$A3,eurostat_source[],4+E$1-1990,FALSE),0))</f>
        <v>1.0143811062040386E-2</v>
      </c>
      <c r="F3" s="151">
        <f ca="1">MAX(0,IFERROR(VLOOKUP(MID(CELL("filename",$A$1),FIND("]",CELL("filename",$A$1))+1,255)&amp;$A3,eurostat_source[],4+F$1-1990,FALSE),0))</f>
        <v>9.6698703376154795E-3</v>
      </c>
      <c r="G3" s="148">
        <f ca="1">INDEX(OFFSET(_summary!$S$25,0,MATCH(MID(CELL("filename",$A$1),FIND("]",CELL("filename",$A$1))+1,255),_summary!$T$24:$AG$24,0),140,1),MATCH($A3,_summary!$T$25:$T$53,0))</f>
        <v>8.1152833363506358E-3</v>
      </c>
      <c r="H3" s="149">
        <f t="shared" ref="H3:L18" ca="1" si="1">G3-5*(G3-$M3)/($M$1-G$1)</f>
        <v>7.7095191695331034E-3</v>
      </c>
      <c r="I3" s="149">
        <f t="shared" ca="1" si="1"/>
        <v>7.303755002715572E-3</v>
      </c>
      <c r="J3" s="149">
        <f t="shared" ca="1" si="1"/>
        <v>6.8979908358980397E-3</v>
      </c>
      <c r="K3" s="149">
        <f t="shared" ca="1" si="1"/>
        <v>6.4922266690805083E-3</v>
      </c>
      <c r="L3" s="149">
        <f t="shared" ca="1" si="1"/>
        <v>6.0864625022629768E-3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5.6806983354454445E-3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7.8123678660645041E-2</v>
      </c>
      <c r="D4" s="151">
        <f ca="1">MAX(0,IFERROR(VLOOKUP(MID(CELL("filename",$A$1),FIND("]",CELL("filename",$A$1))+1,255)&amp;$A4,eurostat_source[],4+D$1-1990,FALSE),0))</f>
        <v>8.0181371107358221E-2</v>
      </c>
      <c r="E4" s="151">
        <f ca="1">MAX(0,IFERROR(VLOOKUP(MID(CELL("filename",$A$1),FIND("]",CELL("filename",$A$1))+1,255)&amp;$A4,eurostat_source[],4+E$1-1990,FALSE),0))</f>
        <v>7.5534200208094676E-2</v>
      </c>
      <c r="F4" s="151">
        <f ca="1">MAX(0,IFERROR(VLOOKUP(MID(CELL("filename",$A$1),FIND("]",CELL("filename",$A$1))+1,255)&amp;$A4,eurostat_source[],4+F$1-1990,FALSE),0))</f>
        <v>7.1821338367536208E-2</v>
      </c>
      <c r="G4" s="148">
        <f ca="1">INDEX(OFFSET(_summary!$S$25,0,MATCH(MID(CELL("filename",$A$1),FIND("]",CELL("filename",$A$1))+1,255),_summary!$T$24:$AG$24,0),140,1),MATCH($A4,_summary!$T$25:$T$53,0))</f>
        <v>7.1184173130019263E-2</v>
      </c>
      <c r="H4" s="149">
        <f t="shared" ca="1" si="1"/>
        <v>6.7624964473518304E-2</v>
      </c>
      <c r="I4" s="149">
        <f t="shared" ca="1" si="1"/>
        <v>6.4065755817017345E-2</v>
      </c>
      <c r="J4" s="149">
        <f t="shared" ca="1" si="1"/>
        <v>6.0506547160516379E-2</v>
      </c>
      <c r="K4" s="149">
        <f t="shared" ca="1" si="1"/>
        <v>5.6947338504015413E-2</v>
      </c>
      <c r="L4" s="149">
        <f t="shared" ca="1" si="1"/>
        <v>5.3388129847514447E-2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4.9828921191013481E-2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1.2414706611853738E-3</v>
      </c>
      <c r="D5" s="151">
        <f ca="1">MAX(0,IFERROR(VLOOKUP(MID(CELL("filename",$A$1),FIND("]",CELL("filename",$A$1))+1,255)&amp;$A5,eurostat_source[],4+D$1-1990,FALSE),0))</f>
        <v>1.6085316340867103E-3</v>
      </c>
      <c r="E5" s="151">
        <f ca="1">MAX(0,IFERROR(VLOOKUP(MID(CELL("filename",$A$1),FIND("]",CELL("filename",$A$1))+1,255)&amp;$A5,eurostat_source[],4+E$1-1990,FALSE),0))</f>
        <v>1.6154806091327318E-3</v>
      </c>
      <c r="F5" s="151">
        <f ca="1">MAX(0,IFERROR(VLOOKUP(MID(CELL("filename",$A$1),FIND("]",CELL("filename",$A$1))+1,255)&amp;$A5,eurostat_source[],4+F$1-1990,FALSE),0))</f>
        <v>1.5761699076490931E-3</v>
      </c>
      <c r="G5" s="148">
        <f ca="1">INDEX(OFFSET(_summary!$S$25,0,MATCH(MID(CELL("filename",$A$1),FIND("]",CELL("filename",$A$1))+1,255),_summary!$T$24:$AG$24,0),140,1),MATCH($A5,_summary!$T$25:$T$53,0))</f>
        <v>1.6087329005638703E-3</v>
      </c>
      <c r="H5" s="149">
        <f t="shared" ca="1" si="1"/>
        <v>1.5282962555356768E-3</v>
      </c>
      <c r="I5" s="149">
        <f t="shared" ca="1" si="1"/>
        <v>1.4478596105074832E-3</v>
      </c>
      <c r="J5" s="149">
        <f t="shared" ca="1" si="1"/>
        <v>1.3674229654792897E-3</v>
      </c>
      <c r="K5" s="149">
        <f t="shared" ca="1" si="1"/>
        <v>1.2869863204510962E-3</v>
      </c>
      <c r="L5" s="149">
        <f t="shared" ca="1" si="1"/>
        <v>1.2065496754229026E-3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1.1261130303947091E-3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0</v>
      </c>
      <c r="I6" s="149">
        <f t="shared" ca="1" si="1"/>
        <v>0</v>
      </c>
      <c r="J6" s="149">
        <f t="shared" ca="1" si="1"/>
        <v>0</v>
      </c>
      <c r="K6" s="149">
        <f t="shared" ca="1" si="1"/>
        <v>0</v>
      </c>
      <c r="L6" s="149">
        <f t="shared" ca="1" si="1"/>
        <v>0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0.13622960490783034</v>
      </c>
      <c r="D7" s="151">
        <f ca="1">MAX(0,IFERROR(VLOOKUP(MID(CELL("filename",$A$1),FIND("]",CELL("filename",$A$1))+1,255)&amp;$A7,eurostat_source[],4+D$1-1990,FALSE),0))</f>
        <v>0.13684358933265633</v>
      </c>
      <c r="E7" s="151">
        <f ca="1">MAX(0,IFERROR(VLOOKUP(MID(CELL("filename",$A$1),FIND("]",CELL("filename",$A$1))+1,255)&amp;$A7,eurostat_source[],4+E$1-1990,FALSE),0))</f>
        <v>0.13836385815635868</v>
      </c>
      <c r="F7" s="151">
        <f ca="1">MAX(0,IFERROR(VLOOKUP(MID(CELL("filename",$A$1),FIND("]",CELL("filename",$A$1))+1,255)&amp;$A7,eurostat_source[],4+F$1-1990,FALSE),0))</f>
        <v>0.14018386810566585</v>
      </c>
      <c r="G7" s="148">
        <f ca="1">INDEX(OFFSET(_summary!$S$25,0,MATCH(MID(CELL("filename",$A$1),FIND("]",CELL("filename",$A$1))+1,255),_summary!$T$24:$AG$24,0),140,1),MATCH($A7,_summary!$T$25:$T$53,0))</f>
        <v>0.1411585868672153</v>
      </c>
      <c r="H7" s="149">
        <f t="shared" ca="1" si="1"/>
        <v>0.13410065752385453</v>
      </c>
      <c r="I7" s="149">
        <f t="shared" ca="1" si="1"/>
        <v>0.12704272818049375</v>
      </c>
      <c r="J7" s="149">
        <f t="shared" ca="1" si="1"/>
        <v>0.11998479883713299</v>
      </c>
      <c r="K7" s="149">
        <f t="shared" ca="1" si="1"/>
        <v>0.11292686949377223</v>
      </c>
      <c r="L7" s="149">
        <f t="shared" ca="1" si="1"/>
        <v>0.10586894015041147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9.8811010807050709E-2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5.7098693051700828E-5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0</v>
      </c>
      <c r="I8" s="149">
        <f t="shared" ca="1" si="1"/>
        <v>0</v>
      </c>
      <c r="J8" s="149">
        <f t="shared" ca="1" si="1"/>
        <v>0</v>
      </c>
      <c r="K8" s="149">
        <f t="shared" ca="1" si="1"/>
        <v>0</v>
      </c>
      <c r="L8" s="149">
        <f t="shared" ca="1" si="1"/>
        <v>0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3.143602002207794E-3</v>
      </c>
      <c r="D9" s="151">
        <f ca="1">MAX(0,IFERROR(VLOOKUP(MID(CELL("filename",$A$1),FIND("]",CELL("filename",$A$1))+1,255)&amp;$A9,eurostat_source[],4+D$1-1990,FALSE),0))</f>
        <v>3.3666798002415293E-3</v>
      </c>
      <c r="E9" s="151">
        <f ca="1">MAX(0,IFERROR(VLOOKUP(MID(CELL("filename",$A$1),FIND("]",CELL("filename",$A$1))+1,255)&amp;$A9,eurostat_source[],4+E$1-1990,FALSE),0))</f>
        <v>1.9195405449165968E-3</v>
      </c>
      <c r="F9" s="151">
        <f ca="1">MAX(0,IFERROR(VLOOKUP(MID(CELL("filename",$A$1),FIND("]",CELL("filename",$A$1))+1,255)&amp;$A9,eurostat_source[],4+F$1-1990,FALSE),0))</f>
        <v>2.4043576674583457E-4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0</v>
      </c>
      <c r="I9" s="149">
        <f t="shared" ca="1" si="1"/>
        <v>0</v>
      </c>
      <c r="J9" s="149">
        <f t="shared" ca="1" si="1"/>
        <v>0</v>
      </c>
      <c r="K9" s="149">
        <f t="shared" ca="1" si="1"/>
        <v>0</v>
      </c>
      <c r="L9" s="149">
        <f t="shared" ca="1" si="1"/>
        <v>0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1.0395095658393423E-3</v>
      </c>
      <c r="D10" s="151">
        <f ca="1">MAX(0,IFERROR(VLOOKUP(MID(CELL("filename",$A$1),FIND("]",CELL("filename",$A$1))+1,255)&amp;$A10,eurostat_source[],4+D$1-1990,FALSE),0))</f>
        <v>8.6632426463598025E-4</v>
      </c>
      <c r="E10" s="151">
        <f ca="1">MAX(0,IFERROR(VLOOKUP(MID(CELL("filename",$A$1),FIND("]",CELL("filename",$A$1))+1,255)&amp;$A10,eurostat_source[],4+E$1-1990,FALSE),0))</f>
        <v>6.4316388807438073E-4</v>
      </c>
      <c r="F10" s="151">
        <f ca="1">MAX(0,IFERROR(VLOOKUP(MID(CELL("filename",$A$1),FIND("]",CELL("filename",$A$1))+1,255)&amp;$A10,eurostat_source[],4+F$1-1990,FALSE),0))</f>
        <v>5.0172883237087622E-4</v>
      </c>
      <c r="G10" s="148">
        <f ca="1">INDEX(OFFSET(_summary!$S$25,0,MATCH(MID(CELL("filename",$A$1),FIND("]",CELL("filename",$A$1))+1,255),_summary!$T$24:$AG$24,0),140,1),MATCH($A10,_summary!$T$25:$T$53,0))</f>
        <v>3.5859049284282861E-4</v>
      </c>
      <c r="H10" s="149">
        <f t="shared" ca="1" si="1"/>
        <v>3.4066096820068717E-4</v>
      </c>
      <c r="I10" s="149">
        <f t="shared" ca="1" si="1"/>
        <v>3.2273144355854573E-4</v>
      </c>
      <c r="J10" s="149">
        <f t="shared" ca="1" si="1"/>
        <v>3.0480191891640428E-4</v>
      </c>
      <c r="K10" s="149">
        <f t="shared" ca="1" si="1"/>
        <v>2.8687239427426284E-4</v>
      </c>
      <c r="L10" s="149">
        <f t="shared" ca="1" si="1"/>
        <v>2.689428696321214E-4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2.5101334498998001E-4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9.4434541683490695E-4</v>
      </c>
      <c r="D11" s="151">
        <f ca="1">MAX(0,IFERROR(VLOOKUP(MID(CELL("filename",$A$1),FIND("]",CELL("filename",$A$1))+1,255)&amp;$A11,eurostat_source[],4+D$1-1990,FALSE),0))</f>
        <v>8.9497336940458209E-4</v>
      </c>
      <c r="E11" s="151">
        <f ca="1">MAX(0,IFERROR(VLOOKUP(MID(CELL("filename",$A$1),FIND("]",CELL("filename",$A$1))+1,255)&amp;$A11,eurostat_source[],4+E$1-1990,FALSE),0))</f>
        <v>4.5866372537682902E-4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0</v>
      </c>
      <c r="I11" s="149">
        <f t="shared" ca="1" si="1"/>
        <v>0</v>
      </c>
      <c r="J11" s="149">
        <f t="shared" ca="1" si="1"/>
        <v>0</v>
      </c>
      <c r="K11" s="149">
        <f t="shared" ca="1" si="1"/>
        <v>0</v>
      </c>
      <c r="L11" s="149">
        <f t="shared" ca="1" si="1"/>
        <v>0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1.0065466407227485E-2</v>
      </c>
      <c r="D12" s="151">
        <f ca="1">MAX(0,IFERROR(VLOOKUP(MID(CELL("filename",$A$1),FIND("]",CELL("filename",$A$1))+1,255)&amp;$A12,eurostat_source[],4+D$1-1990,FALSE),0))</f>
        <v>9.6002469937401039E-3</v>
      </c>
      <c r="E12" s="151">
        <f ca="1">MAX(0,IFERROR(VLOOKUP(MID(CELL("filename",$A$1),FIND("]",CELL("filename",$A$1))+1,255)&amp;$A12,eurostat_source[],4+E$1-1990,FALSE),0))</f>
        <v>9.1268843011265421E-3</v>
      </c>
      <c r="F12" s="151">
        <f ca="1">MAX(0,IFERROR(VLOOKUP(MID(CELL("filename",$A$1),FIND("]",CELL("filename",$A$1))+1,255)&amp;$A12,eurostat_source[],4+F$1-1990,FALSE),0))</f>
        <v>8.8799022575477976E-3</v>
      </c>
      <c r="G12" s="148">
        <f ca="1">INDEX(OFFSET(_summary!$S$25,0,MATCH(MID(CELL("filename",$A$1),FIND("]",CELL("filename",$A$1))+1,255),_summary!$T$24:$AG$24,0),140,1),MATCH($A12,_summary!$T$25:$T$53,0))</f>
        <v>8.5990595306361765E-3</v>
      </c>
      <c r="H12" s="149">
        <f t="shared" ca="1" si="1"/>
        <v>8.1691065541043672E-3</v>
      </c>
      <c r="I12" s="149">
        <f t="shared" ca="1" si="1"/>
        <v>7.7391535775725587E-3</v>
      </c>
      <c r="J12" s="149">
        <f t="shared" ca="1" si="1"/>
        <v>7.3092006010407502E-3</v>
      </c>
      <c r="K12" s="149">
        <f t="shared" ca="1" si="1"/>
        <v>6.8792476245089409E-3</v>
      </c>
      <c r="L12" s="149">
        <f t="shared" ca="1" si="1"/>
        <v>6.4492946479771315E-3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6.0193416714453231E-3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4.5960438614133431E-4</v>
      </c>
      <c r="D13" s="151">
        <f ca="1">MAX(0,IFERROR(VLOOKUP(MID(CELL("filename",$A$1),FIND("]",CELL("filename",$A$1))+1,255)&amp;$A13,eurostat_source[],4+D$1-1990,FALSE),0))</f>
        <v>1.0141550740305697E-3</v>
      </c>
      <c r="E13" s="151">
        <f ca="1">MAX(0,IFERROR(VLOOKUP(MID(CELL("filename",$A$1),FIND("]",CELL("filename",$A$1))+1,255)&amp;$A13,eurostat_source[],4+E$1-1990,FALSE),0))</f>
        <v>1.0831485148555854E-3</v>
      </c>
      <c r="F13" s="151">
        <f ca="1">MAX(0,IFERROR(VLOOKUP(MID(CELL("filename",$A$1),FIND("]",CELL("filename",$A$1))+1,255)&amp;$A13,eurostat_source[],4+F$1-1990,FALSE),0))</f>
        <v>1.0795860311042377E-3</v>
      </c>
      <c r="G13" s="148">
        <f ca="1">INDEX(OFFSET(_summary!$S$25,0,MATCH(MID(CELL("filename",$A$1),FIND("]",CELL("filename",$A$1))+1,255),_summary!$T$24:$AG$24,0),140,1),MATCH($A13,_summary!$T$25:$T$53,0))</f>
        <v>1.1117705508731977E-3</v>
      </c>
      <c r="H13" s="149">
        <f t="shared" ca="1" si="1"/>
        <v>1.0561820233295379E-3</v>
      </c>
      <c r="I13" s="149">
        <f t="shared" ca="1" si="1"/>
        <v>1.000593495785878E-3</v>
      </c>
      <c r="J13" s="149">
        <f t="shared" ca="1" si="1"/>
        <v>9.4500496824221811E-4</v>
      </c>
      <c r="K13" s="149">
        <f t="shared" ca="1" si="1"/>
        <v>8.8941644069855824E-4</v>
      </c>
      <c r="L13" s="149">
        <f t="shared" ca="1" si="1"/>
        <v>8.3382791315489836E-4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7.7823938561123838E-4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2.1279731567553351E-2</v>
      </c>
      <c r="D14" s="151">
        <f ca="1">MAX(0,IFERROR(VLOOKUP(MID(CELL("filename",$A$1),FIND("]",CELL("filename",$A$1))+1,255)&amp;$A14,eurostat_source[],4+D$1-1990,FALSE),0))</f>
        <v>2.4422275744503879E-2</v>
      </c>
      <c r="E14" s="151">
        <f ca="1">MAX(0,IFERROR(VLOOKUP(MID(CELL("filename",$A$1),FIND("]",CELL("filename",$A$1))+1,255)&amp;$A14,eurostat_source[],4+E$1-1990,FALSE),0))</f>
        <v>2.4406839444981333E-2</v>
      </c>
      <c r="F14" s="151">
        <f ca="1">MAX(0,IFERROR(VLOOKUP(MID(CELL("filename",$A$1),FIND("]",CELL("filename",$A$1))+1,255)&amp;$A14,eurostat_source[],4+F$1-1990,FALSE),0))</f>
        <v>2.3871926026027265E-2</v>
      </c>
      <c r="G14" s="148">
        <f ca="1">INDEX(OFFSET(_summary!$S$25,0,MATCH(MID(CELL("filename",$A$1),FIND("]",CELL("filename",$A$1))+1,255),_summary!$T$24:$AG$24,0),140,1),MATCH($A14,_summary!$T$25:$T$53,0))</f>
        <v>2.380834434840266E-2</v>
      </c>
      <c r="H14" s="149">
        <f t="shared" ca="1" si="1"/>
        <v>2.2617927130982526E-2</v>
      </c>
      <c r="I14" s="149">
        <f t="shared" ca="1" si="1"/>
        <v>2.1427509913562393E-2</v>
      </c>
      <c r="J14" s="149">
        <f t="shared" ca="1" si="1"/>
        <v>2.023709269614226E-2</v>
      </c>
      <c r="K14" s="149">
        <f t="shared" ca="1" si="1"/>
        <v>1.9046675478722127E-2</v>
      </c>
      <c r="L14" s="149">
        <f t="shared" ca="1" si="1"/>
        <v>1.7856258261301994E-2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1.6665841043881861E-2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0.14221682889869058</v>
      </c>
      <c r="D15" s="151">
        <f ca="1">MAX(0,IFERROR(VLOOKUP(MID(CELL("filename",$A$1),FIND("]",CELL("filename",$A$1))+1,255)&amp;$A15,eurostat_source[],4+D$1-1990,FALSE),0))</f>
        <v>0.13101718000681606</v>
      </c>
      <c r="E15" s="151">
        <f ca="1">MAX(0,IFERROR(VLOOKUP(MID(CELL("filename",$A$1),FIND("]",CELL("filename",$A$1))+1,255)&amp;$A15,eurostat_source[],4+E$1-1990,FALSE),0))</f>
        <v>0.12666383401260939</v>
      </c>
      <c r="F15" s="151">
        <f ca="1">MAX(0,IFERROR(VLOOKUP(MID(CELL("filename",$A$1),FIND("]",CELL("filename",$A$1))+1,255)&amp;$A15,eurostat_source[],4+F$1-1990,FALSE),0))</f>
        <v>0.12262720612764613</v>
      </c>
      <c r="G15" s="148">
        <f ca="1">INDEX(OFFSET(_summary!$S$25,0,MATCH(MID(CELL("filename",$A$1),FIND("]",CELL("filename",$A$1))+1,255),_summary!$T$24:$AG$24,0),140,1),MATCH($A15,_summary!$T$25:$T$53,0))</f>
        <v>0.11735654191908068</v>
      </c>
      <c r="H15" s="149">
        <f t="shared" ca="1" si="1"/>
        <v>0.11148871482312665</v>
      </c>
      <c r="I15" s="149">
        <f t="shared" ca="1" si="1"/>
        <v>0.10562088772717261</v>
      </c>
      <c r="J15" s="149">
        <f t="shared" ca="1" si="1"/>
        <v>9.9753060631218582E-2</v>
      </c>
      <c r="K15" s="149">
        <f t="shared" ca="1" si="1"/>
        <v>9.388523353526454E-2</v>
      </c>
      <c r="L15" s="149">
        <f t="shared" ca="1" si="1"/>
        <v>8.8017406439310497E-2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8.2149579343356469E-2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0</v>
      </c>
      <c r="I16" s="149">
        <f t="shared" ca="1" si="1"/>
        <v>0</v>
      </c>
      <c r="J16" s="149">
        <f t="shared" ca="1" si="1"/>
        <v>0</v>
      </c>
      <c r="K16" s="149">
        <f t="shared" ca="1" si="1"/>
        <v>0</v>
      </c>
      <c r="L16" s="149">
        <f t="shared" ca="1" si="1"/>
        <v>0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1.5370562730293589E-2</v>
      </c>
      <c r="D17" s="151">
        <f ca="1">MAX(0,IFERROR(VLOOKUP(MID(CELL("filename",$A$1),FIND("]",CELL("filename",$A$1))+1,255)&amp;$A17,eurostat_source[],4+D$1-1990,FALSE),0))</f>
        <v>1.1878386674852519E-2</v>
      </c>
      <c r="E17" s="151">
        <f ca="1">MAX(0,IFERROR(VLOOKUP(MID(CELL("filename",$A$1),FIND("]",CELL("filename",$A$1))+1,255)&amp;$A17,eurostat_source[],4+E$1-1990,FALSE),0))</f>
        <v>1.1206862299165571E-2</v>
      </c>
      <c r="F17" s="151">
        <f ca="1">MAX(0,IFERROR(VLOOKUP(MID(CELL("filename",$A$1),FIND("]",CELL("filename",$A$1))+1,255)&amp;$A17,eurostat_source[],4+F$1-1990,FALSE),0))</f>
        <v>1.0495997626042813E-2</v>
      </c>
      <c r="G17" s="148">
        <f ca="1">INDEX(OFFSET(_summary!$S$25,0,MATCH(MID(CELL("filename",$A$1),FIND("]",CELL("filename",$A$1))+1,255),_summary!$T$24:$AG$24,0),140,1),MATCH($A17,_summary!$T$25:$T$53,0))</f>
        <v>9.8524928607654633E-3</v>
      </c>
      <c r="H17" s="149">
        <f t="shared" ca="1" si="1"/>
        <v>9.3598682177271908E-3</v>
      </c>
      <c r="I17" s="149">
        <f t="shared" ca="1" si="1"/>
        <v>8.8672435746889183E-3</v>
      </c>
      <c r="J17" s="149">
        <f t="shared" ca="1" si="1"/>
        <v>8.3746189316506441E-3</v>
      </c>
      <c r="K17" s="149">
        <f t="shared" ca="1" si="1"/>
        <v>7.8819942886123699E-3</v>
      </c>
      <c r="L17" s="149">
        <f t="shared" ca="1" si="1"/>
        <v>7.3893696455740975E-3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6.8967450025358241E-3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5.242205729037383E-2</v>
      </c>
      <c r="D18" s="151">
        <f ca="1">MAX(0,IFERROR(VLOOKUP(MID(CELL("filename",$A$1),FIND("]",CELL("filename",$A$1))+1,255)&amp;$A18,eurostat_source[],4+D$1-1990,FALSE),0))</f>
        <v>5.8500608319030444E-2</v>
      </c>
      <c r="E18" s="151">
        <f ca="1">MAX(0,IFERROR(VLOOKUP(MID(CELL("filename",$A$1),FIND("]",CELL("filename",$A$1))+1,255)&amp;$A18,eurostat_source[],4+E$1-1990,FALSE),0))</f>
        <v>5.9381920304826086E-2</v>
      </c>
      <c r="F18" s="151">
        <f ca="1">MAX(0,IFERROR(VLOOKUP(MID(CELL("filename",$A$1),FIND("]",CELL("filename",$A$1))+1,255)&amp;$A18,eurostat_source[],4+F$1-1990,FALSE),0))</f>
        <v>6.0362051307566812E-2</v>
      </c>
      <c r="G18" s="148">
        <f ca="1">INDEX(OFFSET(_summary!$S$25,0,MATCH(MID(CELL("filename",$A$1),FIND("]",CELL("filename",$A$1))+1,255),_summary!$T$24:$AG$24,0),140,1),MATCH($A18,_summary!$T$25:$T$53,0))</f>
        <v>6.1816002613913471E-2</v>
      </c>
      <c r="H18" s="149">
        <f t="shared" ca="1" si="1"/>
        <v>5.8725202483217796E-2</v>
      </c>
      <c r="I18" s="149">
        <f t="shared" ca="1" si="1"/>
        <v>5.5634402352522122E-2</v>
      </c>
      <c r="J18" s="149">
        <f t="shared" ca="1" si="1"/>
        <v>5.2543602221826448E-2</v>
      </c>
      <c r="K18" s="149">
        <f t="shared" ca="1" si="1"/>
        <v>4.9452802091130774E-2</v>
      </c>
      <c r="L18" s="149">
        <f t="shared" ca="1" si="1"/>
        <v>4.6362001960435099E-2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4.3271201829739425E-2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1.1130810728812114E-3</v>
      </c>
      <c r="D19" s="151">
        <f ca="1">MAX(0,IFERROR(VLOOKUP(MID(CELL("filename",$A$1),FIND("]",CELL("filename",$A$1))+1,255)&amp;$A19,eurostat_source[],4+D$1-1990,FALSE),0))</f>
        <v>7.2634550726632236E-4</v>
      </c>
      <c r="E19" s="151">
        <f ca="1">MAX(0,IFERROR(VLOOKUP(MID(CELL("filename",$A$1),FIND("]",CELL("filename",$A$1))+1,255)&amp;$A19,eurostat_source[],4+E$1-1990,FALSE),0))</f>
        <v>6.9664608689732417E-4</v>
      </c>
      <c r="F19" s="151">
        <f ca="1">MAX(0,IFERROR(VLOOKUP(MID(CELL("filename",$A$1),FIND("]",CELL("filename",$A$1))+1,255)&amp;$A19,eurostat_source[],4+F$1-1990,FALSE),0))</f>
        <v>6.7374504525477715E-4</v>
      </c>
      <c r="G19" s="148">
        <f ca="1">INDEX(OFFSET(_summary!$S$25,0,MATCH(MID(CELL("filename",$A$1),FIND("]",CELL("filename",$A$1))+1,255),_summary!$T$24:$AG$24,0),140,1),MATCH($A19,_summary!$T$25:$T$53,0))</f>
        <v>6.4119825226941396E-4</v>
      </c>
      <c r="H19" s="149">
        <f t="shared" ref="H19:L34" ca="1" si="2">G19-5*(G19-$M19)/($M$1-G$1)</f>
        <v>6.091383396559433E-4</v>
      </c>
      <c r="I19" s="149">
        <f t="shared" ca="1" si="2"/>
        <v>5.7707842704247253E-4</v>
      </c>
      <c r="J19" s="149">
        <f t="shared" ca="1" si="2"/>
        <v>5.4501851442900187E-4</v>
      </c>
      <c r="K19" s="149">
        <f t="shared" ca="1" si="2"/>
        <v>5.1295860181553121E-4</v>
      </c>
      <c r="L19" s="149">
        <f t="shared" ca="1" si="2"/>
        <v>4.8089868920206044E-4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4.4883877658858973E-4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0</v>
      </c>
      <c r="I20" s="149">
        <f t="shared" ca="1" si="2"/>
        <v>0</v>
      </c>
      <c r="J20" s="149">
        <f t="shared" ca="1" si="2"/>
        <v>0</v>
      </c>
      <c r="K20" s="149">
        <f t="shared" ca="1" si="2"/>
        <v>0</v>
      </c>
      <c r="L20" s="149">
        <f t="shared" ca="1" si="2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1.1212811881707644E-4</v>
      </c>
      <c r="D21" s="151">
        <f ca="1">MAX(0,IFERROR(VLOOKUP(MID(CELL("filename",$A$1),FIND("]",CELL("filename",$A$1))+1,255)&amp;$A21,eurostat_source[],4+D$1-1990,FALSE),0))</f>
        <v>1.1960935965546555E-4</v>
      </c>
      <c r="E21" s="151">
        <f ca="1">MAX(0,IFERROR(VLOOKUP(MID(CELL("filename",$A$1),FIND("]",CELL("filename",$A$1))+1,255)&amp;$A21,eurostat_source[],4+E$1-1990,FALSE),0))</f>
        <v>1.1691437131390085E-4</v>
      </c>
      <c r="F21" s="151">
        <f ca="1">MAX(0,IFERROR(VLOOKUP(MID(CELL("filename",$A$1),FIND("]",CELL("filename",$A$1))+1,255)&amp;$A21,eurostat_source[],4+F$1-1990,FALSE),0))</f>
        <v>6.9943066957132429E-5</v>
      </c>
      <c r="G21" s="148">
        <f ca="1">INDEX(OFFSET(_summary!$S$25,0,MATCH(MID(CELL("filename",$A$1),FIND("]",CELL("filename",$A$1))+1,255),_summary!$T$24:$AG$24,0),140,1),MATCH($A21,_summary!$T$25:$T$53,0))</f>
        <v>5.9234153000681632E-5</v>
      </c>
      <c r="H21" s="149">
        <f t="shared" ca="1" si="2"/>
        <v>5.6272445350647554E-5</v>
      </c>
      <c r="I21" s="149">
        <f t="shared" ca="1" si="2"/>
        <v>5.3310737700613469E-5</v>
      </c>
      <c r="J21" s="149">
        <f t="shared" ca="1" si="2"/>
        <v>5.0349030050579391E-5</v>
      </c>
      <c r="K21" s="149">
        <f t="shared" ca="1" si="2"/>
        <v>4.7387322400545306E-5</v>
      </c>
      <c r="L21" s="149">
        <f t="shared" ca="1" si="2"/>
        <v>4.4425614750511221E-5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4.1463907100477142E-5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0.41447544764583899</v>
      </c>
      <c r="D22" s="151">
        <f ca="1">MAX(0,IFERROR(VLOOKUP(MID(CELL("filename",$A$1),FIND("]",CELL("filename",$A$1))+1,255)&amp;$A22,eurostat_source[],4+D$1-1990,FALSE),0))</f>
        <v>0.40914204446388813</v>
      </c>
      <c r="E22" s="151">
        <f ca="1">MAX(0,IFERROR(VLOOKUP(MID(CELL("filename",$A$1),FIND("]",CELL("filename",$A$1))+1,255)&amp;$A22,eurostat_source[],4+E$1-1990,FALSE),0))</f>
        <v>0.40872588047808589</v>
      </c>
      <c r="F22" s="151">
        <f ca="1">MAX(0,IFERROR(VLOOKUP(MID(CELL("filename",$A$1),FIND("]",CELL("filename",$A$1))+1,255)&amp;$A22,eurostat_source[],4+F$1-1990,FALSE),0))</f>
        <v>0.40646309301274947</v>
      </c>
      <c r="G22" s="148">
        <f ca="1">INDEX(OFFSET(_summary!$S$25,0,MATCH(MID(CELL("filename",$A$1),FIND("]",CELL("filename",$A$1))+1,255),_summary!$T$24:$AG$24,0),140,1),MATCH($A22,_summary!$T$25:$T$53,0))</f>
        <v>0.40344047552509837</v>
      </c>
      <c r="H22" s="149">
        <f t="shared" ca="1" si="2"/>
        <v>0.38326845174884344</v>
      </c>
      <c r="I22" s="149">
        <f t="shared" ca="1" si="2"/>
        <v>0.36309642797258851</v>
      </c>
      <c r="J22" s="149">
        <f t="shared" ca="1" si="2"/>
        <v>0.34292440419633358</v>
      </c>
      <c r="K22" s="149">
        <f t="shared" ca="1" si="2"/>
        <v>0.32275238042007864</v>
      </c>
      <c r="L22" s="149">
        <f t="shared" ca="1" si="2"/>
        <v>0.30258035664382377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0.28240833286756883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0</v>
      </c>
      <c r="I23" s="149">
        <f t="shared" ca="1" si="2"/>
        <v>0</v>
      </c>
      <c r="J23" s="149">
        <f t="shared" ca="1" si="2"/>
        <v>0</v>
      </c>
      <c r="K23" s="149">
        <f t="shared" ca="1" si="2"/>
        <v>0</v>
      </c>
      <c r="L23" s="149">
        <f t="shared" ca="1" si="2"/>
        <v>0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9.6470396040502556E-3</v>
      </c>
      <c r="D24" s="151">
        <f ca="1">MAX(0,IFERROR(VLOOKUP(MID(CELL("filename",$A$1),FIND("]",CELL("filename",$A$1))+1,255)&amp;$A24,eurostat_source[],4+D$1-1990,FALSE),0))</f>
        <v>6.3914015959520504E-3</v>
      </c>
      <c r="E24" s="151">
        <f ca="1">MAX(0,IFERROR(VLOOKUP(MID(CELL("filename",$A$1),FIND("]",CELL("filename",$A$1))+1,255)&amp;$A24,eurostat_source[],4+E$1-1990,FALSE),0))</f>
        <v>6.8603903754180882E-3</v>
      </c>
      <c r="F24" s="151">
        <f ca="1">MAX(0,IFERROR(VLOOKUP(MID(CELL("filename",$A$1),FIND("]",CELL("filename",$A$1))+1,255)&amp;$A24,eurostat_source[],4+F$1-1990,FALSE),0))</f>
        <v>6.8624273914455417E-3</v>
      </c>
      <c r="G24" s="148">
        <f ca="1">INDEX(OFFSET(_summary!$S$25,0,MATCH(MID(CELL("filename",$A$1),FIND("]",CELL("filename",$A$1))+1,255),_summary!$T$24:$AG$24,0),140,1),MATCH($A24,_summary!$T$25:$T$53,0))</f>
        <v>7.3457574073550009E-3</v>
      </c>
      <c r="H24" s="149">
        <f t="shared" ca="1" si="2"/>
        <v>6.9784695369872508E-3</v>
      </c>
      <c r="I24" s="149">
        <f t="shared" ca="1" si="2"/>
        <v>6.6111816666195007E-3</v>
      </c>
      <c r="J24" s="149">
        <f t="shared" ca="1" si="2"/>
        <v>6.2438937962517507E-3</v>
      </c>
      <c r="K24" s="149">
        <f t="shared" ca="1" si="2"/>
        <v>5.8766059258840006E-3</v>
      </c>
      <c r="L24" s="149">
        <f t="shared" ca="1" si="2"/>
        <v>5.5093180555162505E-3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5.1420301851485004E-3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1.870987523588857E-2</v>
      </c>
      <c r="D25" s="151">
        <f ca="1">MAX(0,IFERROR(VLOOKUP(MID(CELL("filename",$A$1),FIND("]",CELL("filename",$A$1))+1,255)&amp;$A25,eurostat_source[],4+D$1-1990,FALSE),0))</f>
        <v>2.0881306417101002E-2</v>
      </c>
      <c r="E25" s="151">
        <f ca="1">MAX(0,IFERROR(VLOOKUP(MID(CELL("filename",$A$1),FIND("]",CELL("filename",$A$1))+1,255)&amp;$A25,eurostat_source[],4+E$1-1990,FALSE),0))</f>
        <v>2.0350445272472605E-2</v>
      </c>
      <c r="F25" s="151">
        <f ca="1">MAX(0,IFERROR(VLOOKUP(MID(CELL("filename",$A$1),FIND("]",CELL("filename",$A$1))+1,255)&amp;$A25,eurostat_source[],4+F$1-1990,FALSE),0))</f>
        <v>1.8661243418202508E-2</v>
      </c>
      <c r="G25" s="148">
        <f ca="1">INDEX(OFFSET(_summary!$S$25,0,MATCH(MID(CELL("filename",$A$1),FIND("]",CELL("filename",$A$1))+1,255),_summary!$T$24:$AG$24,0),140,1),MATCH($A25,_summary!$T$25:$T$53,0))</f>
        <v>1.7790879253428416E-2</v>
      </c>
      <c r="H25" s="149">
        <f t="shared" ca="1" si="2"/>
        <v>1.6901335290756995E-2</v>
      </c>
      <c r="I25" s="149">
        <f t="shared" ca="1" si="2"/>
        <v>1.6011791328085574E-2</v>
      </c>
      <c r="J25" s="149">
        <f t="shared" ca="1" si="2"/>
        <v>1.5122247365414152E-2</v>
      </c>
      <c r="K25" s="149">
        <f t="shared" ca="1" si="2"/>
        <v>1.4232703402742731E-2</v>
      </c>
      <c r="L25" s="149">
        <f t="shared" ca="1" si="2"/>
        <v>1.334315944007131E-2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1.245361547739989E-2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1.0754515696311681E-4</v>
      </c>
      <c r="E26" s="151">
        <f ca="1">MAX(0,IFERROR(VLOOKUP(MID(CELL("filename",$A$1),FIND("]",CELL("filename",$A$1))+1,255)&amp;$A26,eurostat_source[],4+E$1-1990,FALSE),0))</f>
        <v>1.1829967265942848E-4</v>
      </c>
      <c r="F26" s="151">
        <f ca="1">MAX(0,IFERROR(VLOOKUP(MID(CELL("filename",$A$1),FIND("]",CELL("filename",$A$1))+1,255)&amp;$A26,eurostat_source[],4+F$1-1990,FALSE),0))</f>
        <v>1.3012963992537133E-4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0</v>
      </c>
      <c r="I26" s="149">
        <f t="shared" ca="1" si="2"/>
        <v>0</v>
      </c>
      <c r="J26" s="149">
        <f t="shared" ca="1" si="2"/>
        <v>0</v>
      </c>
      <c r="K26" s="149">
        <f t="shared" ca="1" si="2"/>
        <v>0</v>
      </c>
      <c r="L26" s="149">
        <f t="shared" ca="1" si="2"/>
        <v>0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5.1985099923524446E-3</v>
      </c>
      <c r="D27" s="151">
        <f ca="1">MAX(0,IFERROR(VLOOKUP(MID(CELL("filename",$A$1),FIND("]",CELL("filename",$A$1))+1,255)&amp;$A27,eurostat_source[],4+D$1-1990,FALSE),0))</f>
        <v>5.1390451788555763E-3</v>
      </c>
      <c r="E27" s="151">
        <f ca="1">MAX(0,IFERROR(VLOOKUP(MID(CELL("filename",$A$1),FIND("]",CELL("filename",$A$1))+1,255)&amp;$A27,eurostat_source[],4+E$1-1990,FALSE),0))</f>
        <v>4.4547969134518337E-3</v>
      </c>
      <c r="F27" s="151">
        <f ca="1">MAX(0,IFERROR(VLOOKUP(MID(CELL("filename",$A$1),FIND("]",CELL("filename",$A$1))+1,255)&amp;$A27,eurostat_source[],4+F$1-1990,FALSE),0))</f>
        <v>3.6460796749698638E-3</v>
      </c>
      <c r="G27" s="148">
        <f ca="1">INDEX(OFFSET(_summary!$S$25,0,MATCH(MID(CELL("filename",$A$1),FIND("]",CELL("filename",$A$1))+1,255),_summary!$T$24:$AG$24,0),140,1),MATCH($A27,_summary!$T$25:$T$53,0))</f>
        <v>2.7944600674621161E-3</v>
      </c>
      <c r="H27" s="149">
        <f t="shared" ca="1" si="2"/>
        <v>2.6547370640890105E-3</v>
      </c>
      <c r="I27" s="149">
        <f t="shared" ca="1" si="2"/>
        <v>2.5150140607159044E-3</v>
      </c>
      <c r="J27" s="149">
        <f t="shared" ca="1" si="2"/>
        <v>2.3752910573427988E-3</v>
      </c>
      <c r="K27" s="149">
        <f t="shared" ca="1" si="2"/>
        <v>2.2355680539696927E-3</v>
      </c>
      <c r="L27" s="149">
        <f t="shared" ca="1" si="2"/>
        <v>2.0958450505965866E-3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1.956122047223481E-3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0</v>
      </c>
      <c r="I28" s="149">
        <f t="shared" ca="1" si="2"/>
        <v>0</v>
      </c>
      <c r="J28" s="149">
        <f t="shared" ca="1" si="2"/>
        <v>0</v>
      </c>
      <c r="K28" s="149">
        <f t="shared" ca="1" si="2"/>
        <v>0</v>
      </c>
      <c r="L28" s="149">
        <f t="shared" ca="1" si="2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1.3911927021920565E-3</v>
      </c>
      <c r="D29" s="151">
        <f ca="1">MAX(0,IFERROR(VLOOKUP(MID(CELL("filename",$A$1),FIND("]",CELL("filename",$A$1))+1,255)&amp;$A29,eurostat_source[],4+D$1-1990,FALSE),0))</f>
        <v>7.2211766324505164E-4</v>
      </c>
      <c r="E29" s="151">
        <f ca="1">MAX(0,IFERROR(VLOOKUP(MID(CELL("filename",$A$1),FIND("]",CELL("filename",$A$1))+1,255)&amp;$A29,eurostat_source[],4+E$1-1990,FALSE),0))</f>
        <v>5.309708935091733E-4</v>
      </c>
      <c r="F29" s="151">
        <f ca="1">MAX(0,IFERROR(VLOOKUP(MID(CELL("filename",$A$1),FIND("]",CELL("filename",$A$1))+1,255)&amp;$A29,eurostat_source[],4+F$1-1990,FALSE),0))</f>
        <v>3.3680098457173474E-4</v>
      </c>
      <c r="G29" s="148">
        <f ca="1">INDEX(OFFSET(_summary!$S$25,0,MATCH(MID(CELL("filename",$A$1),FIND("]",CELL("filename",$A$1))+1,255),_summary!$T$24:$AG$24,0),140,1),MATCH($A29,_summary!$T$25:$T$53,0))</f>
        <v>1.1883016111722823E-4</v>
      </c>
      <c r="H29" s="149">
        <f t="shared" ca="1" si="2"/>
        <v>1.1288865306136682E-4</v>
      </c>
      <c r="I29" s="149">
        <f t="shared" ca="1" si="2"/>
        <v>1.0694714500550541E-4</v>
      </c>
      <c r="J29" s="149">
        <f t="shared" ca="1" si="2"/>
        <v>1.01005636949644E-4</v>
      </c>
      <c r="K29" s="149">
        <f t="shared" ca="1" si="2"/>
        <v>9.5064128893782579E-5</v>
      </c>
      <c r="L29" s="149">
        <f t="shared" ca="1" si="2"/>
        <v>8.9122620837921157E-5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8.3181112782059749E-5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1.4183607084968819E-2</v>
      </c>
      <c r="D30" s="151">
        <f ca="1">MAX(0,IFERROR(VLOOKUP(MID(CELL("filename",$A$1),FIND("]",CELL("filename",$A$1))+1,255)&amp;$A30,eurostat_source[],4+D$1-1990,FALSE),0))</f>
        <v>1.4516113305135279E-2</v>
      </c>
      <c r="E30" s="151">
        <f ca="1">MAX(0,IFERROR(VLOOKUP(MID(CELL("filename",$A$1),FIND("]",CELL("filename",$A$1))+1,255)&amp;$A30,eurostat_source[],4+E$1-1990,FALSE),0))</f>
        <v>1.4415361191937164E-2</v>
      </c>
      <c r="F30" s="151">
        <f ca="1">MAX(0,IFERROR(VLOOKUP(MID(CELL("filename",$A$1),FIND("]",CELL("filename",$A$1))+1,255)&amp;$A30,eurostat_source[],4+F$1-1990,FALSE),0))</f>
        <v>1.4179669649937167E-2</v>
      </c>
      <c r="G30" s="148">
        <f ca="1">INDEX(OFFSET(_summary!$S$25,0,MATCH(MID(CELL("filename",$A$1),FIND("]",CELL("filename",$A$1))+1,255),_summary!$T$24:$AG$24,0),140,1),MATCH($A30,_summary!$T$25:$T$53,0))</f>
        <v>1.3964019141031007E-2</v>
      </c>
      <c r="H30" s="149">
        <f t="shared" ca="1" si="2"/>
        <v>1.3265818183979457E-2</v>
      </c>
      <c r="I30" s="149">
        <f t="shared" ca="1" si="2"/>
        <v>1.2567617226927907E-2</v>
      </c>
      <c r="J30" s="149">
        <f t="shared" ca="1" si="2"/>
        <v>1.1869416269876356E-2</v>
      </c>
      <c r="K30" s="149">
        <f t="shared" ca="1" si="2"/>
        <v>1.1171215312824806E-2</v>
      </c>
      <c r="L30" s="149">
        <f t="shared" ca="1" si="2"/>
        <v>1.0473014355773256E-2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9.7748133987217052E-3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3.1664625229378728E-3</v>
      </c>
      <c r="D31" s="151">
        <f ca="1">MAX(0,IFERROR(VLOOKUP(MID(CELL("filename",$A$1),FIND("]",CELL("filename",$A$1))+1,255)&amp;$A31,eurostat_source[],4+D$1-1990,FALSE),0))</f>
        <v>3.1574133452076606E-3</v>
      </c>
      <c r="E31" s="151">
        <f ca="1">MAX(0,IFERROR(VLOOKUP(MID(CELL("filename",$A$1),FIND("]",CELL("filename",$A$1))+1,255)&amp;$A31,eurostat_source[],4+E$1-1990,FALSE),0))</f>
        <v>2.368338502240806E-3</v>
      </c>
      <c r="F31" s="151">
        <f ca="1">MAX(0,IFERROR(VLOOKUP(MID(CELL("filename",$A$1),FIND("]",CELL("filename",$A$1))+1,255)&amp;$A31,eurostat_source[],4+F$1-1990,FALSE),0))</f>
        <v>1.5021642229012741E-3</v>
      </c>
      <c r="G31" s="148">
        <f ca="1">INDEX(OFFSET(_summary!$S$25,0,MATCH(MID(CELL("filename",$A$1),FIND("]",CELL("filename",$A$1))+1,255),_summary!$T$24:$AG$24,0),140,1),MATCH($A31,_summary!$T$25:$T$53,0))</f>
        <v>8.3055191208774876E-4</v>
      </c>
      <c r="H31" s="149">
        <f t="shared" ca="1" si="2"/>
        <v>7.1981165714271557E-4</v>
      </c>
      <c r="I31" s="149">
        <f t="shared" ca="1" si="2"/>
        <v>6.0907140219768237E-4</v>
      </c>
      <c r="J31" s="149">
        <f t="shared" ca="1" si="2"/>
        <v>4.9833114725264917E-4</v>
      </c>
      <c r="K31" s="149">
        <f t="shared" ca="1" si="2"/>
        <v>3.8759089230761597E-4</v>
      </c>
      <c r="L31" s="149">
        <f t="shared" ca="1" si="2"/>
        <v>2.7685063736258283E-4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1.6611038241754971E-4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1.0610346031017882E-2</v>
      </c>
      <c r="D32" s="151">
        <f ca="1">MAX(0,IFERROR(VLOOKUP(MID(CELL("filename",$A$1),FIND("]",CELL("filename",$A$1))+1,255)&amp;$A32,eurostat_source[],4+D$1-1990,FALSE),0))</f>
        <v>1.0268363555721216E-2</v>
      </c>
      <c r="E32" s="151">
        <f ca="1">MAX(0,IFERROR(VLOOKUP(MID(CELL("filename",$A$1),FIND("]",CELL("filename",$A$1))+1,255)&amp;$A32,eurostat_source[],4+E$1-1990,FALSE),0))</f>
        <v>1.0143811062040386E-2</v>
      </c>
      <c r="F32" s="151">
        <f ca="1">MAX(0,IFERROR(VLOOKUP(MID(CELL("filename",$A$1),FIND("]",CELL("filename",$A$1))+1,255)&amp;$A32,eurostat_source[],4+F$1-1990,FALSE),0))</f>
        <v>9.6698703376154795E-3</v>
      </c>
      <c r="G32" s="148">
        <f ca="1">INDEX(OFFSET(_summary!$S$25,0,MATCH(MID(CELL("filename",$A$1),FIND("]",CELL("filename",$A$1))+1,255),_summary!$T$24:$AG$24,0),140,1),MATCH($A32,_summary!$T$25:$T$53,0))</f>
        <v>8.1152833363506358E-3</v>
      </c>
      <c r="H32" s="149">
        <f t="shared" ca="1" si="2"/>
        <v>7.033245558170551E-3</v>
      </c>
      <c r="I32" s="149">
        <f t="shared" ca="1" si="2"/>
        <v>5.9512077799904663E-3</v>
      </c>
      <c r="J32" s="149">
        <f t="shared" ca="1" si="2"/>
        <v>4.8691700018103816E-3</v>
      </c>
      <c r="K32" s="149">
        <f t="shared" ca="1" si="2"/>
        <v>3.7871322236302969E-3</v>
      </c>
      <c r="L32" s="149">
        <f t="shared" ca="1" si="2"/>
        <v>2.7050944454502118E-3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1.6230566672701268E-3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7.8123678660645041E-2</v>
      </c>
      <c r="D33" s="151">
        <f ca="1">MAX(0,IFERROR(VLOOKUP(MID(CELL("filename",$A$1),FIND("]",CELL("filename",$A$1))+1,255)&amp;$A33,eurostat_source[],4+D$1-1990,FALSE),0))</f>
        <v>8.0181371107358221E-2</v>
      </c>
      <c r="E33" s="151">
        <f ca="1">MAX(0,IFERROR(VLOOKUP(MID(CELL("filename",$A$1),FIND("]",CELL("filename",$A$1))+1,255)&amp;$A33,eurostat_source[],4+E$1-1990,FALSE),0))</f>
        <v>7.5534200208094676E-2</v>
      </c>
      <c r="F33" s="151">
        <f ca="1">MAX(0,IFERROR(VLOOKUP(MID(CELL("filename",$A$1),FIND("]",CELL("filename",$A$1))+1,255)&amp;$A33,eurostat_source[],4+F$1-1990,FALSE),0))</f>
        <v>7.1821338367536208E-2</v>
      </c>
      <c r="G33" s="148">
        <f ca="1">INDEX(OFFSET(_summary!$S$25,0,MATCH(MID(CELL("filename",$A$1),FIND("]",CELL("filename",$A$1))+1,255),_summary!$T$24:$AG$24,0),140,1),MATCH($A33,_summary!$T$25:$T$53,0))</f>
        <v>7.1184173130019263E-2</v>
      </c>
      <c r="H33" s="149">
        <f t="shared" ca="1" si="2"/>
        <v>6.1692950046016694E-2</v>
      </c>
      <c r="I33" s="149">
        <f t="shared" ca="1" si="2"/>
        <v>5.2201726962014125E-2</v>
      </c>
      <c r="J33" s="149">
        <f t="shared" ca="1" si="2"/>
        <v>4.2710503878011556E-2</v>
      </c>
      <c r="K33" s="149">
        <f t="shared" ca="1" si="2"/>
        <v>3.3219280794008987E-2</v>
      </c>
      <c r="L33" s="149">
        <f t="shared" ca="1" si="2"/>
        <v>2.3728057710006419E-2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1.423683462600385E-2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1.2414706611853738E-3</v>
      </c>
      <c r="D34" s="151">
        <f ca="1">MAX(0,IFERROR(VLOOKUP(MID(CELL("filename",$A$1),FIND("]",CELL("filename",$A$1))+1,255)&amp;$A34,eurostat_source[],4+D$1-1990,FALSE),0))</f>
        <v>1.6085316340867103E-3</v>
      </c>
      <c r="E34" s="151">
        <f ca="1">MAX(0,IFERROR(VLOOKUP(MID(CELL("filename",$A$1),FIND("]",CELL("filename",$A$1))+1,255)&amp;$A34,eurostat_source[],4+E$1-1990,FALSE),0))</f>
        <v>1.6154806091327318E-3</v>
      </c>
      <c r="F34" s="151">
        <f ca="1">MAX(0,IFERROR(VLOOKUP(MID(CELL("filename",$A$1),FIND("]",CELL("filename",$A$1))+1,255)&amp;$A34,eurostat_source[],4+F$1-1990,FALSE),0))</f>
        <v>1.5761699076490931E-3</v>
      </c>
      <c r="G34" s="148">
        <f ca="1">INDEX(OFFSET(_summary!$S$25,0,MATCH(MID(CELL("filename",$A$1),FIND("]",CELL("filename",$A$1))+1,255),_summary!$T$24:$AG$24,0),140,1),MATCH($A34,_summary!$T$25:$T$53,0))</f>
        <v>1.6087329005638703E-3</v>
      </c>
      <c r="H34" s="149">
        <f t="shared" ca="1" si="2"/>
        <v>1.3942351804886875E-3</v>
      </c>
      <c r="I34" s="149">
        <f t="shared" ca="1" si="2"/>
        <v>1.1797374604135048E-3</v>
      </c>
      <c r="J34" s="149">
        <f t="shared" ca="1" si="2"/>
        <v>9.6523974033832201E-4</v>
      </c>
      <c r="K34" s="149">
        <f t="shared" ca="1" si="2"/>
        <v>7.5074202026313925E-4</v>
      </c>
      <c r="L34" s="149">
        <f t="shared" ca="1" si="2"/>
        <v>5.3624430018795659E-4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3.2174658011277399E-4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0</v>
      </c>
      <c r="I35" s="149">
        <f t="shared" ca="1" si="4"/>
        <v>0</v>
      </c>
      <c r="J35" s="149">
        <f t="shared" ca="1" si="4"/>
        <v>0</v>
      </c>
      <c r="K35" s="149">
        <f t="shared" ca="1" si="4"/>
        <v>0</v>
      </c>
      <c r="L35" s="149">
        <f t="shared" ca="1" si="4"/>
        <v>0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0.13622960490783034</v>
      </c>
      <c r="D36" s="151">
        <f ca="1">MAX(0,IFERROR(VLOOKUP(MID(CELL("filename",$A$1),FIND("]",CELL("filename",$A$1))+1,255)&amp;$A36,eurostat_source[],4+D$1-1990,FALSE),0))</f>
        <v>0.13684358933265633</v>
      </c>
      <c r="E36" s="151">
        <f ca="1">MAX(0,IFERROR(VLOOKUP(MID(CELL("filename",$A$1),FIND("]",CELL("filename",$A$1))+1,255)&amp;$A36,eurostat_source[],4+E$1-1990,FALSE),0))</f>
        <v>0.13836385815635868</v>
      </c>
      <c r="F36" s="151">
        <f ca="1">MAX(0,IFERROR(VLOOKUP(MID(CELL("filename",$A$1),FIND("]",CELL("filename",$A$1))+1,255)&amp;$A36,eurostat_source[],4+F$1-1990,FALSE),0))</f>
        <v>0.14018386810566585</v>
      </c>
      <c r="G36" s="148">
        <f ca="1">INDEX(OFFSET(_summary!$S$25,0,MATCH(MID(CELL("filename",$A$1),FIND("]",CELL("filename",$A$1))+1,255),_summary!$T$24:$AG$24,0),140,1),MATCH($A36,_summary!$T$25:$T$53,0))</f>
        <v>0.1411585868672153</v>
      </c>
      <c r="H36" s="149">
        <f t="shared" ca="1" si="4"/>
        <v>0.12233744195158659</v>
      </c>
      <c r="I36" s="149">
        <f t="shared" ca="1" si="4"/>
        <v>0.10351629703595788</v>
      </c>
      <c r="J36" s="149">
        <f t="shared" ca="1" si="4"/>
        <v>8.4695152120329173E-2</v>
      </c>
      <c r="K36" s="149">
        <f t="shared" ca="1" si="4"/>
        <v>6.5874007204700463E-2</v>
      </c>
      <c r="L36" s="149">
        <f t="shared" ca="1" si="4"/>
        <v>4.705286228907176E-2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2.8231717373443054E-2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5.7098693051700828E-5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0</v>
      </c>
      <c r="I37" s="149">
        <f t="shared" ca="1" si="4"/>
        <v>0</v>
      </c>
      <c r="J37" s="149">
        <f t="shared" ca="1" si="4"/>
        <v>0</v>
      </c>
      <c r="K37" s="149">
        <f t="shared" ca="1" si="4"/>
        <v>0</v>
      </c>
      <c r="L37" s="149">
        <f t="shared" ca="1" si="4"/>
        <v>0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3.143602002207794E-3</v>
      </c>
      <c r="D38" s="151">
        <f ca="1">MAX(0,IFERROR(VLOOKUP(MID(CELL("filename",$A$1),FIND("]",CELL("filename",$A$1))+1,255)&amp;$A38,eurostat_source[],4+D$1-1990,FALSE),0))</f>
        <v>3.3666798002415293E-3</v>
      </c>
      <c r="E38" s="151">
        <f ca="1">MAX(0,IFERROR(VLOOKUP(MID(CELL("filename",$A$1),FIND("]",CELL("filename",$A$1))+1,255)&amp;$A38,eurostat_source[],4+E$1-1990,FALSE),0))</f>
        <v>1.9195405449165968E-3</v>
      </c>
      <c r="F38" s="151">
        <f ca="1">MAX(0,IFERROR(VLOOKUP(MID(CELL("filename",$A$1),FIND("]",CELL("filename",$A$1))+1,255)&amp;$A38,eurostat_source[],4+F$1-1990,FALSE),0))</f>
        <v>2.4043576674583457E-4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0</v>
      </c>
      <c r="I38" s="149">
        <f t="shared" ca="1" si="4"/>
        <v>0</v>
      </c>
      <c r="J38" s="149">
        <f t="shared" ca="1" si="4"/>
        <v>0</v>
      </c>
      <c r="K38" s="149">
        <f t="shared" ca="1" si="4"/>
        <v>0</v>
      </c>
      <c r="L38" s="149">
        <f t="shared" ca="1" si="4"/>
        <v>0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1.0395095658393423E-3</v>
      </c>
      <c r="D39" s="151">
        <f ca="1">MAX(0,IFERROR(VLOOKUP(MID(CELL("filename",$A$1),FIND("]",CELL("filename",$A$1))+1,255)&amp;$A39,eurostat_source[],4+D$1-1990,FALSE),0))</f>
        <v>8.6632426463598025E-4</v>
      </c>
      <c r="E39" s="151">
        <f ca="1">MAX(0,IFERROR(VLOOKUP(MID(CELL("filename",$A$1),FIND("]",CELL("filename",$A$1))+1,255)&amp;$A39,eurostat_source[],4+E$1-1990,FALSE),0))</f>
        <v>6.4316388807438073E-4</v>
      </c>
      <c r="F39" s="151">
        <f ca="1">MAX(0,IFERROR(VLOOKUP(MID(CELL("filename",$A$1),FIND("]",CELL("filename",$A$1))+1,255)&amp;$A39,eurostat_source[],4+F$1-1990,FALSE),0))</f>
        <v>5.0172883237087622E-4</v>
      </c>
      <c r="G39" s="148">
        <f ca="1">INDEX(OFFSET(_summary!$S$25,0,MATCH(MID(CELL("filename",$A$1),FIND("]",CELL("filename",$A$1))+1,255),_summary!$T$24:$AG$24,0),140,1),MATCH($A39,_summary!$T$25:$T$53,0))</f>
        <v>3.5859049284282861E-4</v>
      </c>
      <c r="H39" s="149">
        <f t="shared" ca="1" si="4"/>
        <v>3.1077842713045145E-4</v>
      </c>
      <c r="I39" s="149">
        <f t="shared" ca="1" si="4"/>
        <v>2.6296636141807429E-4</v>
      </c>
      <c r="J39" s="149">
        <f t="shared" ca="1" si="4"/>
        <v>2.1515429570569713E-4</v>
      </c>
      <c r="K39" s="149">
        <f t="shared" ca="1" si="4"/>
        <v>1.6734222999332E-4</v>
      </c>
      <c r="L39" s="149">
        <f t="shared" ca="1" si="4"/>
        <v>1.1953016428094286E-4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7.1718098568565711E-5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9.4434541683490695E-4</v>
      </c>
      <c r="D40" s="151">
        <f ca="1">MAX(0,IFERROR(VLOOKUP(MID(CELL("filename",$A$1),FIND("]",CELL("filename",$A$1))+1,255)&amp;$A40,eurostat_source[],4+D$1-1990,FALSE),0))</f>
        <v>8.9497336940458209E-4</v>
      </c>
      <c r="E40" s="151">
        <f ca="1">MAX(0,IFERROR(VLOOKUP(MID(CELL("filename",$A$1),FIND("]",CELL("filename",$A$1))+1,255)&amp;$A40,eurostat_source[],4+E$1-1990,FALSE),0))</f>
        <v>4.5866372537682902E-4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0</v>
      </c>
      <c r="I40" s="149">
        <f t="shared" ca="1" si="4"/>
        <v>0</v>
      </c>
      <c r="J40" s="149">
        <f t="shared" ca="1" si="4"/>
        <v>0</v>
      </c>
      <c r="K40" s="149">
        <f t="shared" ca="1" si="4"/>
        <v>0</v>
      </c>
      <c r="L40" s="149">
        <f t="shared" ca="1" si="4"/>
        <v>0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1.0065466407227485E-2</v>
      </c>
      <c r="D41" s="151">
        <f ca="1">MAX(0,IFERROR(VLOOKUP(MID(CELL("filename",$A$1),FIND("]",CELL("filename",$A$1))+1,255)&amp;$A41,eurostat_source[],4+D$1-1990,FALSE),0))</f>
        <v>9.6002469937401039E-3</v>
      </c>
      <c r="E41" s="151">
        <f ca="1">MAX(0,IFERROR(VLOOKUP(MID(CELL("filename",$A$1),FIND("]",CELL("filename",$A$1))+1,255)&amp;$A41,eurostat_source[],4+E$1-1990,FALSE),0))</f>
        <v>9.1268843011265421E-3</v>
      </c>
      <c r="F41" s="151">
        <f ca="1">MAX(0,IFERROR(VLOOKUP(MID(CELL("filename",$A$1),FIND("]",CELL("filename",$A$1))+1,255)&amp;$A41,eurostat_source[],4+F$1-1990,FALSE),0))</f>
        <v>8.8799022575477976E-3</v>
      </c>
      <c r="G41" s="148">
        <f ca="1">INDEX(OFFSET(_summary!$S$25,0,MATCH(MID(CELL("filename",$A$1),FIND("]",CELL("filename",$A$1))+1,255),_summary!$T$24:$AG$24,0),140,1),MATCH($A41,_summary!$T$25:$T$53,0))</f>
        <v>8.5990595306361765E-3</v>
      </c>
      <c r="H41" s="149">
        <f t="shared" ca="1" si="4"/>
        <v>7.4525182598846867E-3</v>
      </c>
      <c r="I41" s="149">
        <f t="shared" ca="1" si="4"/>
        <v>6.3059769891331968E-3</v>
      </c>
      <c r="J41" s="149">
        <f t="shared" ca="1" si="4"/>
        <v>5.1594357183817061E-3</v>
      </c>
      <c r="K41" s="149">
        <f t="shared" ca="1" si="4"/>
        <v>4.0128944476302154E-3</v>
      </c>
      <c r="L41" s="149">
        <f t="shared" ca="1" si="4"/>
        <v>2.8663531768787251E-3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1.719811906127235E-3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4.5960438614133431E-4</v>
      </c>
      <c r="D42" s="151">
        <f ca="1">MAX(0,IFERROR(VLOOKUP(MID(CELL("filename",$A$1),FIND("]",CELL("filename",$A$1))+1,255)&amp;$A42,eurostat_source[],4+D$1-1990,FALSE),0))</f>
        <v>1.0141550740305697E-3</v>
      </c>
      <c r="E42" s="151">
        <f ca="1">MAX(0,IFERROR(VLOOKUP(MID(CELL("filename",$A$1),FIND("]",CELL("filename",$A$1))+1,255)&amp;$A42,eurostat_source[],4+E$1-1990,FALSE),0))</f>
        <v>1.0831485148555854E-3</v>
      </c>
      <c r="F42" s="151">
        <f ca="1">MAX(0,IFERROR(VLOOKUP(MID(CELL("filename",$A$1),FIND("]",CELL("filename",$A$1))+1,255)&amp;$A42,eurostat_source[],4+F$1-1990,FALSE),0))</f>
        <v>1.0795860311042377E-3</v>
      </c>
      <c r="G42" s="148">
        <f ca="1">INDEX(OFFSET(_summary!$S$25,0,MATCH(MID(CELL("filename",$A$1),FIND("]",CELL("filename",$A$1))+1,255),_summary!$T$24:$AG$24,0),140,1),MATCH($A42,_summary!$T$25:$T$53,0))</f>
        <v>1.1117705508731977E-3</v>
      </c>
      <c r="H42" s="149">
        <f t="shared" ca="1" si="4"/>
        <v>9.6353447742343807E-4</v>
      </c>
      <c r="I42" s="149">
        <f t="shared" ca="1" si="4"/>
        <v>8.152984039736784E-4</v>
      </c>
      <c r="J42" s="149">
        <f t="shared" ca="1" si="4"/>
        <v>6.6706233052391873E-4</v>
      </c>
      <c r="K42" s="149">
        <f t="shared" ca="1" si="4"/>
        <v>5.1882625707415906E-4</v>
      </c>
      <c r="L42" s="149">
        <f t="shared" ca="1" si="4"/>
        <v>3.7059018362439928E-4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2.223541101746395E-4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2.1279731567553351E-2</v>
      </c>
      <c r="D43" s="151">
        <f ca="1">MAX(0,IFERROR(VLOOKUP(MID(CELL("filename",$A$1),FIND("]",CELL("filename",$A$1))+1,255)&amp;$A43,eurostat_source[],4+D$1-1990,FALSE),0))</f>
        <v>2.4422275744503879E-2</v>
      </c>
      <c r="E43" s="151">
        <f ca="1">MAX(0,IFERROR(VLOOKUP(MID(CELL("filename",$A$1),FIND("]",CELL("filename",$A$1))+1,255)&amp;$A43,eurostat_source[],4+E$1-1990,FALSE),0))</f>
        <v>2.4406839444981333E-2</v>
      </c>
      <c r="F43" s="151">
        <f ca="1">MAX(0,IFERROR(VLOOKUP(MID(CELL("filename",$A$1),FIND("]",CELL("filename",$A$1))+1,255)&amp;$A43,eurostat_source[],4+F$1-1990,FALSE),0))</f>
        <v>2.3871926026027265E-2</v>
      </c>
      <c r="G43" s="148">
        <f ca="1">INDEX(OFFSET(_summary!$S$25,0,MATCH(MID(CELL("filename",$A$1),FIND("]",CELL("filename",$A$1))+1,255),_summary!$T$24:$AG$24,0),140,1),MATCH($A43,_summary!$T$25:$T$53,0))</f>
        <v>2.380834434840266E-2</v>
      </c>
      <c r="H43" s="149">
        <f t="shared" ca="1" si="4"/>
        <v>2.0633898435282304E-2</v>
      </c>
      <c r="I43" s="149">
        <f t="shared" ca="1" si="4"/>
        <v>1.7459452522161949E-2</v>
      </c>
      <c r="J43" s="149">
        <f t="shared" ca="1" si="4"/>
        <v>1.4285006609041594E-2</v>
      </c>
      <c r="K43" s="149">
        <f t="shared" ca="1" si="4"/>
        <v>1.1110560695921239E-2</v>
      </c>
      <c r="L43" s="149">
        <f t="shared" ca="1" si="4"/>
        <v>7.9361147828008842E-3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4.7616688696805309E-3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0.14221682889869058</v>
      </c>
      <c r="D44" s="151">
        <f ca="1">MAX(0,IFERROR(VLOOKUP(MID(CELL("filename",$A$1),FIND("]",CELL("filename",$A$1))+1,255)&amp;$A44,eurostat_source[],4+D$1-1990,FALSE),0))</f>
        <v>0.13101718000681606</v>
      </c>
      <c r="E44" s="151">
        <f ca="1">MAX(0,IFERROR(VLOOKUP(MID(CELL("filename",$A$1),FIND("]",CELL("filename",$A$1))+1,255)&amp;$A44,eurostat_source[],4+E$1-1990,FALSE),0))</f>
        <v>0.12666383401260939</v>
      </c>
      <c r="F44" s="151">
        <f ca="1">MAX(0,IFERROR(VLOOKUP(MID(CELL("filename",$A$1),FIND("]",CELL("filename",$A$1))+1,255)&amp;$A44,eurostat_source[],4+F$1-1990,FALSE),0))</f>
        <v>0.12262720612764613</v>
      </c>
      <c r="G44" s="148">
        <f ca="1">INDEX(OFFSET(_summary!$S$25,0,MATCH(MID(CELL("filename",$A$1),FIND("]",CELL("filename",$A$1))+1,255),_summary!$T$24:$AG$24,0),140,1),MATCH($A44,_summary!$T$25:$T$53,0))</f>
        <v>0.11735654191908068</v>
      </c>
      <c r="H44" s="149">
        <f t="shared" ca="1" si="4"/>
        <v>0.1017090029965366</v>
      </c>
      <c r="I44" s="149">
        <f t="shared" ca="1" si="4"/>
        <v>8.6061464073992511E-2</v>
      </c>
      <c r="J44" s="149">
        <f t="shared" ca="1" si="4"/>
        <v>7.0413925151448412E-2</v>
      </c>
      <c r="K44" s="149">
        <f t="shared" ca="1" si="4"/>
        <v>5.4766386228904312E-2</v>
      </c>
      <c r="L44" s="149">
        <f t="shared" ca="1" si="4"/>
        <v>3.911884730636022E-2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2.3471308383816131E-2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0</v>
      </c>
      <c r="I45" s="149">
        <f t="shared" ca="1" si="4"/>
        <v>0</v>
      </c>
      <c r="J45" s="149">
        <f t="shared" ca="1" si="4"/>
        <v>0</v>
      </c>
      <c r="K45" s="149">
        <f t="shared" ca="1" si="4"/>
        <v>0</v>
      </c>
      <c r="L45" s="149">
        <f t="shared" ca="1" si="4"/>
        <v>0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1.5370562730293589E-2</v>
      </c>
      <c r="D46" s="151">
        <f ca="1">MAX(0,IFERROR(VLOOKUP(MID(CELL("filename",$A$1),FIND("]",CELL("filename",$A$1))+1,255)&amp;$A46,eurostat_source[],4+D$1-1990,FALSE),0))</f>
        <v>1.1878386674852519E-2</v>
      </c>
      <c r="E46" s="151">
        <f ca="1">MAX(0,IFERROR(VLOOKUP(MID(CELL("filename",$A$1),FIND("]",CELL("filename",$A$1))+1,255)&amp;$A46,eurostat_source[],4+E$1-1990,FALSE),0))</f>
        <v>1.1206862299165571E-2</v>
      </c>
      <c r="F46" s="151">
        <f ca="1">MAX(0,IFERROR(VLOOKUP(MID(CELL("filename",$A$1),FIND("]",CELL("filename",$A$1))+1,255)&amp;$A46,eurostat_source[],4+F$1-1990,FALSE),0))</f>
        <v>1.0495997626042813E-2</v>
      </c>
      <c r="G46" s="148">
        <f ca="1">INDEX(OFFSET(_summary!$S$25,0,MATCH(MID(CELL("filename",$A$1),FIND("]",CELL("filename",$A$1))+1,255),_summary!$T$24:$AG$24,0),140,1),MATCH($A46,_summary!$T$25:$T$53,0))</f>
        <v>9.8524928607654633E-3</v>
      </c>
      <c r="H46" s="149">
        <f t="shared" ca="1" si="4"/>
        <v>8.5388271459967344E-3</v>
      </c>
      <c r="I46" s="149">
        <f t="shared" ca="1" si="4"/>
        <v>7.2251614312280055E-3</v>
      </c>
      <c r="J46" s="149">
        <f t="shared" ca="1" si="4"/>
        <v>5.9114957164592766E-3</v>
      </c>
      <c r="K46" s="149">
        <f t="shared" ca="1" si="4"/>
        <v>4.5978300016905477E-3</v>
      </c>
      <c r="L46" s="149">
        <f t="shared" ca="1" si="4"/>
        <v>3.2841642869218196E-3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1.970498572153092E-3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5.242205729037383E-2</v>
      </c>
      <c r="D47" s="151">
        <f ca="1">MAX(0,IFERROR(VLOOKUP(MID(CELL("filename",$A$1),FIND("]",CELL("filename",$A$1))+1,255)&amp;$A47,eurostat_source[],4+D$1-1990,FALSE),0))</f>
        <v>5.8500608319030444E-2</v>
      </c>
      <c r="E47" s="151">
        <f ca="1">MAX(0,IFERROR(VLOOKUP(MID(CELL("filename",$A$1),FIND("]",CELL("filename",$A$1))+1,255)&amp;$A47,eurostat_source[],4+E$1-1990,FALSE),0))</f>
        <v>5.9381920304826086E-2</v>
      </c>
      <c r="F47" s="151">
        <f ca="1">MAX(0,IFERROR(VLOOKUP(MID(CELL("filename",$A$1),FIND("]",CELL("filename",$A$1))+1,255)&amp;$A47,eurostat_source[],4+F$1-1990,FALSE),0))</f>
        <v>6.0362051307566812E-2</v>
      </c>
      <c r="G47" s="148">
        <f ca="1">INDEX(OFFSET(_summary!$S$25,0,MATCH(MID(CELL("filename",$A$1),FIND("]",CELL("filename",$A$1))+1,255),_summary!$T$24:$AG$24,0),140,1),MATCH($A47,_summary!$T$25:$T$53,0))</f>
        <v>6.1816002613913471E-2</v>
      </c>
      <c r="H47" s="149">
        <f t="shared" ca="1" si="4"/>
        <v>5.3573868932058344E-2</v>
      </c>
      <c r="I47" s="149">
        <f t="shared" ca="1" si="4"/>
        <v>4.5331735250203217E-2</v>
      </c>
      <c r="J47" s="149">
        <f t="shared" ca="1" si="4"/>
        <v>3.7089601568348084E-2</v>
      </c>
      <c r="K47" s="149">
        <f t="shared" ca="1" si="4"/>
        <v>2.884746788649295E-2</v>
      </c>
      <c r="L47" s="149">
        <f t="shared" ca="1" si="4"/>
        <v>2.060533420463782E-2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1.2363200522782692E-2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1.1130810728812114E-3</v>
      </c>
      <c r="D48" s="151">
        <f ca="1">MAX(0,IFERROR(VLOOKUP(MID(CELL("filename",$A$1),FIND("]",CELL("filename",$A$1))+1,255)&amp;$A48,eurostat_source[],4+D$1-1990,FALSE),0))</f>
        <v>7.2634550726632236E-4</v>
      </c>
      <c r="E48" s="151">
        <f ca="1">MAX(0,IFERROR(VLOOKUP(MID(CELL("filename",$A$1),FIND("]",CELL("filename",$A$1))+1,255)&amp;$A48,eurostat_source[],4+E$1-1990,FALSE),0))</f>
        <v>6.9664608689732417E-4</v>
      </c>
      <c r="F48" s="151">
        <f ca="1">MAX(0,IFERROR(VLOOKUP(MID(CELL("filename",$A$1),FIND("]",CELL("filename",$A$1))+1,255)&amp;$A48,eurostat_source[],4+F$1-1990,FALSE),0))</f>
        <v>6.7374504525477715E-4</v>
      </c>
      <c r="G48" s="148">
        <f ca="1">INDEX(OFFSET(_summary!$S$25,0,MATCH(MID(CELL("filename",$A$1),FIND("]",CELL("filename",$A$1))+1,255),_summary!$T$24:$AG$24,0),140,1),MATCH($A48,_summary!$T$25:$T$53,0))</f>
        <v>6.4119825226941396E-4</v>
      </c>
      <c r="H48" s="149">
        <f t="shared" ca="1" si="4"/>
        <v>5.5570515196682539E-4</v>
      </c>
      <c r="I48" s="149">
        <f t="shared" ca="1" si="4"/>
        <v>4.7021205166423687E-4</v>
      </c>
      <c r="J48" s="149">
        <f t="shared" ca="1" si="4"/>
        <v>3.8471895136164835E-4</v>
      </c>
      <c r="K48" s="149">
        <f t="shared" ca="1" si="4"/>
        <v>2.9922585105905978E-4</v>
      </c>
      <c r="L48" s="149">
        <f t="shared" ca="1" si="4"/>
        <v>2.1373275075647127E-4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1.2823965045388278E-4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0</v>
      </c>
      <c r="I49" s="149">
        <f t="shared" ca="1" si="4"/>
        <v>0</v>
      </c>
      <c r="J49" s="149">
        <f t="shared" ca="1" si="4"/>
        <v>0</v>
      </c>
      <c r="K49" s="149">
        <f t="shared" ca="1" si="4"/>
        <v>0</v>
      </c>
      <c r="L49" s="149">
        <f t="shared" ca="1" si="4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1.1212811881707644E-4</v>
      </c>
      <c r="D50" s="151">
        <f ca="1">MAX(0,IFERROR(VLOOKUP(MID(CELL("filename",$A$1),FIND("]",CELL("filename",$A$1))+1,255)&amp;$A50,eurostat_source[],4+D$1-1990,FALSE),0))</f>
        <v>1.1960935965546555E-4</v>
      </c>
      <c r="E50" s="151">
        <f ca="1">MAX(0,IFERROR(VLOOKUP(MID(CELL("filename",$A$1),FIND("]",CELL("filename",$A$1))+1,255)&amp;$A50,eurostat_source[],4+E$1-1990,FALSE),0))</f>
        <v>1.1691437131390085E-4</v>
      </c>
      <c r="F50" s="151">
        <f ca="1">MAX(0,IFERROR(VLOOKUP(MID(CELL("filename",$A$1),FIND("]",CELL("filename",$A$1))+1,255)&amp;$A50,eurostat_source[],4+F$1-1990,FALSE),0))</f>
        <v>6.9943066957132429E-5</v>
      </c>
      <c r="G50" s="148">
        <f ca="1">INDEX(OFFSET(_summary!$S$25,0,MATCH(MID(CELL("filename",$A$1),FIND("]",CELL("filename",$A$1))+1,255),_summary!$T$24:$AG$24,0),140,1),MATCH($A50,_summary!$T$25:$T$53,0))</f>
        <v>5.9234153000681632E-5</v>
      </c>
      <c r="H50" s="149">
        <f t="shared" ca="1" si="4"/>
        <v>5.1336265933924083E-5</v>
      </c>
      <c r="I50" s="149">
        <f t="shared" ca="1" si="4"/>
        <v>4.3438378867166535E-5</v>
      </c>
      <c r="J50" s="149">
        <f t="shared" ca="1" si="4"/>
        <v>3.5540491800408979E-5</v>
      </c>
      <c r="K50" s="149">
        <f t="shared" ca="1" si="4"/>
        <v>2.7642604733651427E-5</v>
      </c>
      <c r="L50" s="149">
        <f t="shared" ca="1" si="4"/>
        <v>1.9744717666893875E-5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1.1846830600136323E-5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0.41447544764583899</v>
      </c>
      <c r="D51" s="151">
        <f ca="1">MAX(0,IFERROR(VLOOKUP(MID(CELL("filename",$A$1),FIND("]",CELL("filename",$A$1))+1,255)&amp;$A51,eurostat_source[],4+D$1-1990,FALSE),0))</f>
        <v>0.40914204446388813</v>
      </c>
      <c r="E51" s="151">
        <f ca="1">MAX(0,IFERROR(VLOOKUP(MID(CELL("filename",$A$1),FIND("]",CELL("filename",$A$1))+1,255)&amp;$A51,eurostat_source[],4+E$1-1990,FALSE),0))</f>
        <v>0.40872588047808589</v>
      </c>
      <c r="F51" s="151">
        <f ca="1">MAX(0,IFERROR(VLOOKUP(MID(CELL("filename",$A$1),FIND("]",CELL("filename",$A$1))+1,255)&amp;$A51,eurostat_source[],4+F$1-1990,FALSE),0))</f>
        <v>0.40646309301274947</v>
      </c>
      <c r="G51" s="148">
        <f ca="1">INDEX(OFFSET(_summary!$S$25,0,MATCH(MID(CELL("filename",$A$1),FIND("]",CELL("filename",$A$1))+1,255),_summary!$T$24:$AG$24,0),140,1),MATCH($A51,_summary!$T$25:$T$53,0))</f>
        <v>0.40344047552509837</v>
      </c>
      <c r="H51" s="149">
        <f t="shared" ref="H51:L66" ca="1" si="5">G51-5*(G51-$M51)/($M$1-G$1)</f>
        <v>0.34964841212175191</v>
      </c>
      <c r="I51" s="149">
        <f t="shared" ca="1" si="5"/>
        <v>0.29585634871840544</v>
      </c>
      <c r="J51" s="149">
        <f t="shared" ca="1" si="5"/>
        <v>0.242064285315059</v>
      </c>
      <c r="K51" s="149">
        <f t="shared" ca="1" si="5"/>
        <v>0.18827222191171256</v>
      </c>
      <c r="L51" s="149">
        <f t="shared" ca="1" si="5"/>
        <v>0.13448015850836612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8.0688095105019661E-2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0</v>
      </c>
      <c r="I52" s="149">
        <f t="shared" ca="1" si="5"/>
        <v>0</v>
      </c>
      <c r="J52" s="149">
        <f t="shared" ca="1" si="5"/>
        <v>0</v>
      </c>
      <c r="K52" s="149">
        <f t="shared" ca="1" si="5"/>
        <v>0</v>
      </c>
      <c r="L52" s="149">
        <f t="shared" ca="1" si="5"/>
        <v>0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9.6470396040502556E-3</v>
      </c>
      <c r="D53" s="151">
        <f ca="1">MAX(0,IFERROR(VLOOKUP(MID(CELL("filename",$A$1),FIND("]",CELL("filename",$A$1))+1,255)&amp;$A53,eurostat_source[],4+D$1-1990,FALSE),0))</f>
        <v>6.3914015959520504E-3</v>
      </c>
      <c r="E53" s="151">
        <f ca="1">MAX(0,IFERROR(VLOOKUP(MID(CELL("filename",$A$1),FIND("]",CELL("filename",$A$1))+1,255)&amp;$A53,eurostat_source[],4+E$1-1990,FALSE),0))</f>
        <v>6.8603903754180882E-3</v>
      </c>
      <c r="F53" s="151">
        <f ca="1">MAX(0,IFERROR(VLOOKUP(MID(CELL("filename",$A$1),FIND("]",CELL("filename",$A$1))+1,255)&amp;$A53,eurostat_source[],4+F$1-1990,FALSE),0))</f>
        <v>6.8624273914455417E-3</v>
      </c>
      <c r="G53" s="148">
        <f ca="1">INDEX(OFFSET(_summary!$S$25,0,MATCH(MID(CELL("filename",$A$1),FIND("]",CELL("filename",$A$1))+1,255),_summary!$T$24:$AG$24,0),140,1),MATCH($A53,_summary!$T$25:$T$53,0))</f>
        <v>7.3457574073550009E-3</v>
      </c>
      <c r="H53" s="149">
        <f t="shared" ca="1" si="5"/>
        <v>6.366323086374334E-3</v>
      </c>
      <c r="I53" s="149">
        <f t="shared" ca="1" si="5"/>
        <v>5.3868887653936671E-3</v>
      </c>
      <c r="J53" s="149">
        <f t="shared" ca="1" si="5"/>
        <v>4.4074544444130002E-3</v>
      </c>
      <c r="K53" s="149">
        <f t="shared" ca="1" si="5"/>
        <v>3.4280201234323333E-3</v>
      </c>
      <c r="L53" s="149">
        <f t="shared" ca="1" si="5"/>
        <v>2.4485858024516664E-3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1.4691514814709999E-3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1.870987523588857E-2</v>
      </c>
      <c r="D54" s="151">
        <f ca="1">MAX(0,IFERROR(VLOOKUP(MID(CELL("filename",$A$1),FIND("]",CELL("filename",$A$1))+1,255)&amp;$A54,eurostat_source[],4+D$1-1990,FALSE),0))</f>
        <v>2.0881306417101002E-2</v>
      </c>
      <c r="E54" s="151">
        <f ca="1">MAX(0,IFERROR(VLOOKUP(MID(CELL("filename",$A$1),FIND("]",CELL("filename",$A$1))+1,255)&amp;$A54,eurostat_source[],4+E$1-1990,FALSE),0))</f>
        <v>2.0350445272472605E-2</v>
      </c>
      <c r="F54" s="151">
        <f ca="1">MAX(0,IFERROR(VLOOKUP(MID(CELL("filename",$A$1),FIND("]",CELL("filename",$A$1))+1,255)&amp;$A54,eurostat_source[],4+F$1-1990,FALSE),0))</f>
        <v>1.8661243418202508E-2</v>
      </c>
      <c r="G54" s="148">
        <f ca="1">INDEX(OFFSET(_summary!$S$25,0,MATCH(MID(CELL("filename",$A$1),FIND("]",CELL("filename",$A$1))+1,255),_summary!$T$24:$AG$24,0),140,1),MATCH($A54,_summary!$T$25:$T$53,0))</f>
        <v>1.7790879253428416E-2</v>
      </c>
      <c r="H54" s="149">
        <f t="shared" ca="1" si="5"/>
        <v>1.541876201963796E-2</v>
      </c>
      <c r="I54" s="149">
        <f t="shared" ca="1" si="5"/>
        <v>1.3046644785847505E-2</v>
      </c>
      <c r="J54" s="149">
        <f t="shared" ca="1" si="5"/>
        <v>1.0674527552057049E-2</v>
      </c>
      <c r="K54" s="149">
        <f t="shared" ca="1" si="5"/>
        <v>8.3024103182665933E-3</v>
      </c>
      <c r="L54" s="149">
        <f t="shared" ca="1" si="5"/>
        <v>5.9302930844761376E-3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3.5581758506856823E-3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1.0754515696311681E-4</v>
      </c>
      <c r="E55" s="151">
        <f ca="1">MAX(0,IFERROR(VLOOKUP(MID(CELL("filename",$A$1),FIND("]",CELL("filename",$A$1))+1,255)&amp;$A55,eurostat_source[],4+E$1-1990,FALSE),0))</f>
        <v>1.1829967265942848E-4</v>
      </c>
      <c r="F55" s="151">
        <f ca="1">MAX(0,IFERROR(VLOOKUP(MID(CELL("filename",$A$1),FIND("]",CELL("filename",$A$1))+1,255)&amp;$A55,eurostat_source[],4+F$1-1990,FALSE),0))</f>
        <v>1.3012963992537133E-4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0</v>
      </c>
      <c r="I55" s="149">
        <f t="shared" ca="1" si="5"/>
        <v>0</v>
      </c>
      <c r="J55" s="149">
        <f t="shared" ca="1" si="5"/>
        <v>0</v>
      </c>
      <c r="K55" s="149">
        <f t="shared" ca="1" si="5"/>
        <v>0</v>
      </c>
      <c r="L55" s="149">
        <f t="shared" ca="1" si="5"/>
        <v>0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5.1985099923524446E-3</v>
      </c>
      <c r="D56" s="151">
        <f ca="1">MAX(0,IFERROR(VLOOKUP(MID(CELL("filename",$A$1),FIND("]",CELL("filename",$A$1))+1,255)&amp;$A56,eurostat_source[],4+D$1-1990,FALSE),0))</f>
        <v>5.1390451788555763E-3</v>
      </c>
      <c r="E56" s="151">
        <f ca="1">MAX(0,IFERROR(VLOOKUP(MID(CELL("filename",$A$1),FIND("]",CELL("filename",$A$1))+1,255)&amp;$A56,eurostat_source[],4+E$1-1990,FALSE),0))</f>
        <v>4.4547969134518337E-3</v>
      </c>
      <c r="F56" s="151">
        <f ca="1">MAX(0,IFERROR(VLOOKUP(MID(CELL("filename",$A$1),FIND("]",CELL("filename",$A$1))+1,255)&amp;$A56,eurostat_source[],4+F$1-1990,FALSE),0))</f>
        <v>3.6460796749698638E-3</v>
      </c>
      <c r="G56" s="148">
        <f ca="1">INDEX(OFFSET(_summary!$S$25,0,MATCH(MID(CELL("filename",$A$1),FIND("]",CELL("filename",$A$1))+1,255),_summary!$T$24:$AG$24,0),140,1),MATCH($A56,_summary!$T$25:$T$53,0))</f>
        <v>2.7944600674621161E-3</v>
      </c>
      <c r="H56" s="149">
        <f t="shared" ca="1" si="5"/>
        <v>2.4218653918005005E-3</v>
      </c>
      <c r="I56" s="149">
        <f t="shared" ca="1" si="5"/>
        <v>2.0492707161388849E-3</v>
      </c>
      <c r="J56" s="149">
        <f t="shared" ca="1" si="5"/>
        <v>1.6766760404772693E-3</v>
      </c>
      <c r="K56" s="149">
        <f t="shared" ca="1" si="5"/>
        <v>1.3040813648156537E-3</v>
      </c>
      <c r="L56" s="149">
        <f t="shared" ca="1" si="5"/>
        <v>9.3148668915403834E-4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5.5889201349242307E-4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0</v>
      </c>
      <c r="I57" s="149">
        <f t="shared" ca="1" si="5"/>
        <v>0</v>
      </c>
      <c r="J57" s="149">
        <f t="shared" ca="1" si="5"/>
        <v>0</v>
      </c>
      <c r="K57" s="149">
        <f t="shared" ca="1" si="5"/>
        <v>0</v>
      </c>
      <c r="L57" s="149">
        <f t="shared" ca="1" si="5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1.3911927021920565E-3</v>
      </c>
      <c r="D58" s="151">
        <f ca="1">MAX(0,IFERROR(VLOOKUP(MID(CELL("filename",$A$1),FIND("]",CELL("filename",$A$1))+1,255)&amp;$A58,eurostat_source[],4+D$1-1990,FALSE),0))</f>
        <v>7.2211766324505164E-4</v>
      </c>
      <c r="E58" s="151">
        <f ca="1">MAX(0,IFERROR(VLOOKUP(MID(CELL("filename",$A$1),FIND("]",CELL("filename",$A$1))+1,255)&amp;$A58,eurostat_source[],4+E$1-1990,FALSE),0))</f>
        <v>5.309708935091733E-4</v>
      </c>
      <c r="F58" s="151">
        <f ca="1">MAX(0,IFERROR(VLOOKUP(MID(CELL("filename",$A$1),FIND("]",CELL("filename",$A$1))+1,255)&amp;$A58,eurostat_source[],4+F$1-1990,FALSE),0))</f>
        <v>3.3680098457173474E-4</v>
      </c>
      <c r="G58" s="148">
        <f ca="1">INDEX(OFFSET(_summary!$S$25,0,MATCH(MID(CELL("filename",$A$1),FIND("]",CELL("filename",$A$1))+1,255),_summary!$T$24:$AG$24,0),140,1),MATCH($A58,_summary!$T$25:$T$53,0))</f>
        <v>1.1883016111722823E-4</v>
      </c>
      <c r="H58" s="149">
        <f t="shared" ca="1" si="5"/>
        <v>1.0298613963493113E-4</v>
      </c>
      <c r="I58" s="149">
        <f t="shared" ca="1" si="5"/>
        <v>8.7142118152634039E-5</v>
      </c>
      <c r="J58" s="149">
        <f t="shared" ca="1" si="5"/>
        <v>7.1298096670336931E-5</v>
      </c>
      <c r="K58" s="149">
        <f t="shared" ca="1" si="5"/>
        <v>5.5454075188039837E-5</v>
      </c>
      <c r="L58" s="149">
        <f t="shared" ca="1" si="5"/>
        <v>3.9610053705742743E-5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2.3766032223445641E-5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1.4183607084968819E-2</v>
      </c>
      <c r="D59" s="151">
        <f ca="1">MAX(0,IFERROR(VLOOKUP(MID(CELL("filename",$A$1),FIND("]",CELL("filename",$A$1))+1,255)&amp;$A59,eurostat_source[],4+D$1-1990,FALSE),0))</f>
        <v>1.4516113305135279E-2</v>
      </c>
      <c r="E59" s="151">
        <f ca="1">MAX(0,IFERROR(VLOOKUP(MID(CELL("filename",$A$1),FIND("]",CELL("filename",$A$1))+1,255)&amp;$A59,eurostat_source[],4+E$1-1990,FALSE),0))</f>
        <v>1.4415361191937164E-2</v>
      </c>
      <c r="F59" s="151">
        <f ca="1">MAX(0,IFERROR(VLOOKUP(MID(CELL("filename",$A$1),FIND("]",CELL("filename",$A$1))+1,255)&amp;$A59,eurostat_source[],4+F$1-1990,FALSE),0))</f>
        <v>1.4179669649937167E-2</v>
      </c>
      <c r="G59" s="148">
        <f ca="1">INDEX(OFFSET(_summary!$S$25,0,MATCH(MID(CELL("filename",$A$1),FIND("]",CELL("filename",$A$1))+1,255),_summary!$T$24:$AG$24,0),140,1),MATCH($A59,_summary!$T$25:$T$53,0))</f>
        <v>1.3964019141031007E-2</v>
      </c>
      <c r="H59" s="149">
        <f t="shared" ca="1" si="5"/>
        <v>1.2102149922226873E-2</v>
      </c>
      <c r="I59" s="149">
        <f t="shared" ca="1" si="5"/>
        <v>1.0240280703422738E-2</v>
      </c>
      <c r="J59" s="149">
        <f t="shared" ca="1" si="5"/>
        <v>8.3784114846186045E-3</v>
      </c>
      <c r="K59" s="149">
        <f t="shared" ca="1" si="5"/>
        <v>6.5165422658144704E-3</v>
      </c>
      <c r="L59" s="149">
        <f t="shared" ca="1" si="5"/>
        <v>4.6546730470103364E-3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2.7928038282062011E-3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3.1664625229378728E-3</v>
      </c>
      <c r="D60" s="151">
        <f ca="1">MAX(0,IFERROR(VLOOKUP(MID(CELL("filename",$A$1),FIND("]",CELL("filename",$A$1))+1,255)&amp;$A60,eurostat_source[],4+D$1-1990,FALSE),0))</f>
        <v>3.1574133452076606E-3</v>
      </c>
      <c r="E60" s="151">
        <f ca="1">MAX(0,IFERROR(VLOOKUP(MID(CELL("filename",$A$1),FIND("]",CELL("filename",$A$1))+1,255)&amp;$A60,eurostat_source[],4+E$1-1990,FALSE),0))</f>
        <v>2.368338502240806E-3</v>
      </c>
      <c r="F60" s="151">
        <f ca="1">MAX(0,IFERROR(VLOOKUP(MID(CELL("filename",$A$1),FIND("]",CELL("filename",$A$1))+1,255)&amp;$A60,eurostat_source[],4+F$1-1990,FALSE),0))</f>
        <v>1.5021642229012741E-3</v>
      </c>
      <c r="G60" s="148">
        <f ca="1">INDEX(OFFSET(_summary!$S$25,0,MATCH(MID(CELL("filename",$A$1),FIND("]",CELL("filename",$A$1))+1,255),_summary!$T$24:$AG$24,0),140,1),MATCH($A60,_summary!$T$25:$T$53,0))</f>
        <v>8.3055191208774876E-4</v>
      </c>
      <c r="H60" s="149">
        <f t="shared" ca="1" si="5"/>
        <v>7.0596912527458647E-4</v>
      </c>
      <c r="I60" s="149">
        <f t="shared" ca="1" si="5"/>
        <v>5.8138633846142418E-4</v>
      </c>
      <c r="J60" s="149">
        <f t="shared" ca="1" si="5"/>
        <v>4.5680355164826188E-4</v>
      </c>
      <c r="K60" s="149">
        <f t="shared" ca="1" si="5"/>
        <v>3.3222076483509954E-4</v>
      </c>
      <c r="L60" s="149">
        <f t="shared" ca="1" si="5"/>
        <v>2.0763797802193719E-4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8.3055191208774857E-5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1.0610346031017882E-2</v>
      </c>
      <c r="D61" s="151">
        <f ca="1">MAX(0,IFERROR(VLOOKUP(MID(CELL("filename",$A$1),FIND("]",CELL("filename",$A$1))+1,255)&amp;$A61,eurostat_source[],4+D$1-1990,FALSE),0))</f>
        <v>1.0268363555721216E-2</v>
      </c>
      <c r="E61" s="151">
        <f ca="1">MAX(0,IFERROR(VLOOKUP(MID(CELL("filename",$A$1),FIND("]",CELL("filename",$A$1))+1,255)&amp;$A61,eurostat_source[],4+E$1-1990,FALSE),0))</f>
        <v>1.0143811062040386E-2</v>
      </c>
      <c r="F61" s="151">
        <f ca="1">MAX(0,IFERROR(VLOOKUP(MID(CELL("filename",$A$1),FIND("]",CELL("filename",$A$1))+1,255)&amp;$A61,eurostat_source[],4+F$1-1990,FALSE),0))</f>
        <v>9.6698703376154795E-3</v>
      </c>
      <c r="G61" s="148">
        <f ca="1">INDEX(OFFSET(_summary!$S$25,0,MATCH(MID(CELL("filename",$A$1),FIND("]",CELL("filename",$A$1))+1,255),_summary!$T$24:$AG$24,0),140,1),MATCH($A61,_summary!$T$25:$T$53,0))</f>
        <v>8.1152833363506358E-3</v>
      </c>
      <c r="H61" s="149">
        <f t="shared" ca="1" si="5"/>
        <v>6.8979908358980406E-3</v>
      </c>
      <c r="I61" s="149">
        <f t="shared" ca="1" si="5"/>
        <v>5.6806983354454454E-3</v>
      </c>
      <c r="J61" s="149">
        <f t="shared" ca="1" si="5"/>
        <v>4.4634058349928502E-3</v>
      </c>
      <c r="K61" s="149">
        <f t="shared" ca="1" si="5"/>
        <v>3.2461133345402546E-3</v>
      </c>
      <c r="L61" s="149">
        <f t="shared" ca="1" si="5"/>
        <v>2.0288208340876589E-3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8.1152833363506342E-4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7.8123678660645041E-2</v>
      </c>
      <c r="D62" s="151">
        <f ca="1">MAX(0,IFERROR(VLOOKUP(MID(CELL("filename",$A$1),FIND("]",CELL("filename",$A$1))+1,255)&amp;$A62,eurostat_source[],4+D$1-1990,FALSE),0))</f>
        <v>8.0181371107358221E-2</v>
      </c>
      <c r="E62" s="151">
        <f ca="1">MAX(0,IFERROR(VLOOKUP(MID(CELL("filename",$A$1),FIND("]",CELL("filename",$A$1))+1,255)&amp;$A62,eurostat_source[],4+E$1-1990,FALSE),0))</f>
        <v>7.5534200208094676E-2</v>
      </c>
      <c r="F62" s="151">
        <f ca="1">MAX(0,IFERROR(VLOOKUP(MID(CELL("filename",$A$1),FIND("]",CELL("filename",$A$1))+1,255)&amp;$A62,eurostat_source[],4+F$1-1990,FALSE),0))</f>
        <v>7.1821338367536208E-2</v>
      </c>
      <c r="G62" s="148">
        <f ca="1">INDEX(OFFSET(_summary!$S$25,0,MATCH(MID(CELL("filename",$A$1),FIND("]",CELL("filename",$A$1))+1,255),_summary!$T$24:$AG$24,0),140,1),MATCH($A62,_summary!$T$25:$T$53,0))</f>
        <v>7.1184173130019263E-2</v>
      </c>
      <c r="H62" s="149">
        <f t="shared" ca="1" si="5"/>
        <v>6.0506547160516372E-2</v>
      </c>
      <c r="I62" s="149">
        <f t="shared" ca="1" si="5"/>
        <v>4.9828921191013481E-2</v>
      </c>
      <c r="J62" s="149">
        <f t="shared" ca="1" si="5"/>
        <v>3.915129522151059E-2</v>
      </c>
      <c r="K62" s="149">
        <f t="shared" ca="1" si="5"/>
        <v>2.8473669252007699E-2</v>
      </c>
      <c r="L62" s="149">
        <f t="shared" ca="1" si="5"/>
        <v>1.7796043282504812E-2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7.1184173130019249E-3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1.2414706611853738E-3</v>
      </c>
      <c r="D63" s="151">
        <f ca="1">MAX(0,IFERROR(VLOOKUP(MID(CELL("filename",$A$1),FIND("]",CELL("filename",$A$1))+1,255)&amp;$A63,eurostat_source[],4+D$1-1990,FALSE),0))</f>
        <v>1.6085316340867103E-3</v>
      </c>
      <c r="E63" s="151">
        <f ca="1">MAX(0,IFERROR(VLOOKUP(MID(CELL("filename",$A$1),FIND("]",CELL("filename",$A$1))+1,255)&amp;$A63,eurostat_source[],4+E$1-1990,FALSE),0))</f>
        <v>1.6154806091327318E-3</v>
      </c>
      <c r="F63" s="151">
        <f ca="1">MAX(0,IFERROR(VLOOKUP(MID(CELL("filename",$A$1),FIND("]",CELL("filename",$A$1))+1,255)&amp;$A63,eurostat_source[],4+F$1-1990,FALSE),0))</f>
        <v>1.5761699076490931E-3</v>
      </c>
      <c r="G63" s="148">
        <f ca="1">INDEX(OFFSET(_summary!$S$25,0,MATCH(MID(CELL("filename",$A$1),FIND("]",CELL("filename",$A$1))+1,255),_summary!$T$24:$AG$24,0),140,1),MATCH($A63,_summary!$T$25:$T$53,0))</f>
        <v>1.6087329005638703E-3</v>
      </c>
      <c r="H63" s="149">
        <f t="shared" ca="1" si="5"/>
        <v>1.3674229654792897E-3</v>
      </c>
      <c r="I63" s="149">
        <f t="shared" ca="1" si="5"/>
        <v>1.1261130303947091E-3</v>
      </c>
      <c r="J63" s="149">
        <f t="shared" ca="1" si="5"/>
        <v>8.8480309531012858E-4</v>
      </c>
      <c r="K63" s="149">
        <f t="shared" ca="1" si="5"/>
        <v>6.4349316022554808E-4</v>
      </c>
      <c r="L63" s="149">
        <f t="shared" ca="1" si="5"/>
        <v>4.0218322514096752E-4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1.6087329005638699E-4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0</v>
      </c>
      <c r="I64" s="149">
        <f t="shared" ca="1" si="5"/>
        <v>0</v>
      </c>
      <c r="J64" s="149">
        <f t="shared" ca="1" si="5"/>
        <v>0</v>
      </c>
      <c r="K64" s="149">
        <f t="shared" ca="1" si="5"/>
        <v>0</v>
      </c>
      <c r="L64" s="149">
        <f t="shared" ca="1" si="5"/>
        <v>0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0.13622960490783034</v>
      </c>
      <c r="D65" s="151">
        <f ca="1">MAX(0,IFERROR(VLOOKUP(MID(CELL("filename",$A$1),FIND("]",CELL("filename",$A$1))+1,255)&amp;$A65,eurostat_source[],4+D$1-1990,FALSE),0))</f>
        <v>0.13684358933265633</v>
      </c>
      <c r="E65" s="151">
        <f ca="1">MAX(0,IFERROR(VLOOKUP(MID(CELL("filename",$A$1),FIND("]",CELL("filename",$A$1))+1,255)&amp;$A65,eurostat_source[],4+E$1-1990,FALSE),0))</f>
        <v>0.13836385815635868</v>
      </c>
      <c r="F65" s="151">
        <f ca="1">MAX(0,IFERROR(VLOOKUP(MID(CELL("filename",$A$1),FIND("]",CELL("filename",$A$1))+1,255)&amp;$A65,eurostat_source[],4+F$1-1990,FALSE),0))</f>
        <v>0.14018386810566585</v>
      </c>
      <c r="G65" s="148">
        <f ca="1">INDEX(OFFSET(_summary!$S$25,0,MATCH(MID(CELL("filename",$A$1),FIND("]",CELL("filename",$A$1))+1,255),_summary!$T$24:$AG$24,0),140,1),MATCH($A65,_summary!$T$25:$T$53,0))</f>
        <v>0.1411585868672153</v>
      </c>
      <c r="H65" s="149">
        <f t="shared" ca="1" si="5"/>
        <v>0.11998479883713301</v>
      </c>
      <c r="I65" s="149">
        <f t="shared" ca="1" si="5"/>
        <v>9.8811010807050709E-2</v>
      </c>
      <c r="J65" s="149">
        <f t="shared" ca="1" si="5"/>
        <v>7.7637222776968412E-2</v>
      </c>
      <c r="K65" s="149">
        <f t="shared" ca="1" si="5"/>
        <v>5.6463434746886115E-2</v>
      </c>
      <c r="L65" s="149">
        <f t="shared" ca="1" si="5"/>
        <v>3.5289646716803819E-2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1.4115858686721527E-2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5.7098693051700828E-5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0</v>
      </c>
      <c r="I66" s="149">
        <f t="shared" ca="1" si="5"/>
        <v>0</v>
      </c>
      <c r="J66" s="149">
        <f t="shared" ca="1" si="5"/>
        <v>0</v>
      </c>
      <c r="K66" s="149">
        <f t="shared" ca="1" si="5"/>
        <v>0</v>
      </c>
      <c r="L66" s="149">
        <f t="shared" ca="1" si="5"/>
        <v>0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3.143602002207794E-3</v>
      </c>
      <c r="D67" s="151">
        <f ca="1">MAX(0,IFERROR(VLOOKUP(MID(CELL("filename",$A$1),FIND("]",CELL("filename",$A$1))+1,255)&amp;$A67,eurostat_source[],4+D$1-1990,FALSE),0))</f>
        <v>3.3666798002415293E-3</v>
      </c>
      <c r="E67" s="151">
        <f ca="1">MAX(0,IFERROR(VLOOKUP(MID(CELL("filename",$A$1),FIND("]",CELL("filename",$A$1))+1,255)&amp;$A67,eurostat_source[],4+E$1-1990,FALSE),0))</f>
        <v>1.9195405449165968E-3</v>
      </c>
      <c r="F67" s="151">
        <f ca="1">MAX(0,IFERROR(VLOOKUP(MID(CELL("filename",$A$1),FIND("]",CELL("filename",$A$1))+1,255)&amp;$A67,eurostat_source[],4+F$1-1990,FALSE),0))</f>
        <v>2.4043576674583457E-4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7">G67-5*(G67-$M67)/($M$1-G$1)</f>
        <v>0</v>
      </c>
      <c r="I67" s="149">
        <f t="shared" ca="1" si="7"/>
        <v>0</v>
      </c>
      <c r="J67" s="149">
        <f t="shared" ca="1" si="7"/>
        <v>0</v>
      </c>
      <c r="K67" s="149">
        <f t="shared" ca="1" si="7"/>
        <v>0</v>
      </c>
      <c r="L67" s="149">
        <f t="shared" ca="1" si="7"/>
        <v>0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1.0395095658393423E-3</v>
      </c>
      <c r="D68" s="151">
        <f ca="1">MAX(0,IFERROR(VLOOKUP(MID(CELL("filename",$A$1),FIND("]",CELL("filename",$A$1))+1,255)&amp;$A68,eurostat_source[],4+D$1-1990,FALSE),0))</f>
        <v>8.6632426463598025E-4</v>
      </c>
      <c r="E68" s="151">
        <f ca="1">MAX(0,IFERROR(VLOOKUP(MID(CELL("filename",$A$1),FIND("]",CELL("filename",$A$1))+1,255)&amp;$A68,eurostat_source[],4+E$1-1990,FALSE),0))</f>
        <v>6.4316388807438073E-4</v>
      </c>
      <c r="F68" s="151">
        <f ca="1">MAX(0,IFERROR(VLOOKUP(MID(CELL("filename",$A$1),FIND("]",CELL("filename",$A$1))+1,255)&amp;$A68,eurostat_source[],4+F$1-1990,FALSE),0))</f>
        <v>5.0172883237087622E-4</v>
      </c>
      <c r="G68" s="148">
        <f ca="1">INDEX(OFFSET(_summary!$S$25,0,MATCH(MID(CELL("filename",$A$1),FIND("]",CELL("filename",$A$1))+1,255),_summary!$T$24:$AG$24,0),140,1),MATCH($A68,_summary!$T$25:$T$53,0))</f>
        <v>3.5859049284282861E-4</v>
      </c>
      <c r="H68" s="149">
        <f t="shared" ca="1" si="7"/>
        <v>3.0480191891640434E-4</v>
      </c>
      <c r="I68" s="149">
        <f t="shared" ca="1" si="7"/>
        <v>2.5101334498998007E-4</v>
      </c>
      <c r="J68" s="149">
        <f t="shared" ca="1" si="7"/>
        <v>1.9722477106355577E-4</v>
      </c>
      <c r="K68" s="149">
        <f t="shared" ca="1" si="7"/>
        <v>1.4343619713713148E-4</v>
      </c>
      <c r="L68" s="149">
        <f t="shared" ca="1" si="7"/>
        <v>8.9647623210707165E-5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3.5859049284282855E-5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9.4434541683490695E-4</v>
      </c>
      <c r="D69" s="151">
        <f ca="1">MAX(0,IFERROR(VLOOKUP(MID(CELL("filename",$A$1),FIND("]",CELL("filename",$A$1))+1,255)&amp;$A69,eurostat_source[],4+D$1-1990,FALSE),0))</f>
        <v>8.9497336940458209E-4</v>
      </c>
      <c r="E69" s="151">
        <f ca="1">MAX(0,IFERROR(VLOOKUP(MID(CELL("filename",$A$1),FIND("]",CELL("filename",$A$1))+1,255)&amp;$A69,eurostat_source[],4+E$1-1990,FALSE),0))</f>
        <v>4.5866372537682902E-4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7"/>
        <v>0</v>
      </c>
      <c r="I69" s="149">
        <f t="shared" ca="1" si="7"/>
        <v>0</v>
      </c>
      <c r="J69" s="149">
        <f t="shared" ca="1" si="7"/>
        <v>0</v>
      </c>
      <c r="K69" s="149">
        <f t="shared" ca="1" si="7"/>
        <v>0</v>
      </c>
      <c r="L69" s="149">
        <f t="shared" ca="1" si="7"/>
        <v>0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1.0065466407227485E-2</v>
      </c>
      <c r="D70" s="151">
        <f ca="1">MAX(0,IFERROR(VLOOKUP(MID(CELL("filename",$A$1),FIND("]",CELL("filename",$A$1))+1,255)&amp;$A70,eurostat_source[],4+D$1-1990,FALSE),0))</f>
        <v>9.6002469937401039E-3</v>
      </c>
      <c r="E70" s="151">
        <f ca="1">MAX(0,IFERROR(VLOOKUP(MID(CELL("filename",$A$1),FIND("]",CELL("filename",$A$1))+1,255)&amp;$A70,eurostat_source[],4+E$1-1990,FALSE),0))</f>
        <v>9.1268843011265421E-3</v>
      </c>
      <c r="F70" s="151">
        <f ca="1">MAX(0,IFERROR(VLOOKUP(MID(CELL("filename",$A$1),FIND("]",CELL("filename",$A$1))+1,255)&amp;$A70,eurostat_source[],4+F$1-1990,FALSE),0))</f>
        <v>8.8799022575477976E-3</v>
      </c>
      <c r="G70" s="148">
        <f ca="1">INDEX(OFFSET(_summary!$S$25,0,MATCH(MID(CELL("filename",$A$1),FIND("]",CELL("filename",$A$1))+1,255),_summary!$T$24:$AG$24,0),140,1),MATCH($A70,_summary!$T$25:$T$53,0))</f>
        <v>8.5990595306361765E-3</v>
      </c>
      <c r="H70" s="149">
        <f t="shared" ca="1" si="7"/>
        <v>7.3092006010407502E-3</v>
      </c>
      <c r="I70" s="149">
        <f t="shared" ca="1" si="7"/>
        <v>6.0193416714453239E-3</v>
      </c>
      <c r="J70" s="149">
        <f t="shared" ca="1" si="7"/>
        <v>4.7294827418498976E-3</v>
      </c>
      <c r="K70" s="149">
        <f t="shared" ca="1" si="7"/>
        <v>3.4396238122544709E-3</v>
      </c>
      <c r="L70" s="149">
        <f t="shared" ca="1" si="7"/>
        <v>2.1497648826590441E-3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8.599059530636175E-4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4.5960438614133431E-4</v>
      </c>
      <c r="D71" s="151">
        <f ca="1">MAX(0,IFERROR(VLOOKUP(MID(CELL("filename",$A$1),FIND("]",CELL("filename",$A$1))+1,255)&amp;$A71,eurostat_source[],4+D$1-1990,FALSE),0))</f>
        <v>1.0141550740305697E-3</v>
      </c>
      <c r="E71" s="151">
        <f ca="1">MAX(0,IFERROR(VLOOKUP(MID(CELL("filename",$A$1),FIND("]",CELL("filename",$A$1))+1,255)&amp;$A71,eurostat_source[],4+E$1-1990,FALSE),0))</f>
        <v>1.0831485148555854E-3</v>
      </c>
      <c r="F71" s="151">
        <f ca="1">MAX(0,IFERROR(VLOOKUP(MID(CELL("filename",$A$1),FIND("]",CELL("filename",$A$1))+1,255)&amp;$A71,eurostat_source[],4+F$1-1990,FALSE),0))</f>
        <v>1.0795860311042377E-3</v>
      </c>
      <c r="G71" s="148">
        <f ca="1">INDEX(OFFSET(_summary!$S$25,0,MATCH(MID(CELL("filename",$A$1),FIND("]",CELL("filename",$A$1))+1,255),_summary!$T$24:$AG$24,0),140,1),MATCH($A71,_summary!$T$25:$T$53,0))</f>
        <v>1.1117705508731977E-3</v>
      </c>
      <c r="H71" s="149">
        <f t="shared" ca="1" si="7"/>
        <v>9.4500496824221811E-4</v>
      </c>
      <c r="I71" s="149">
        <f t="shared" ca="1" si="7"/>
        <v>7.7823938561123848E-4</v>
      </c>
      <c r="J71" s="149">
        <f t="shared" ca="1" si="7"/>
        <v>6.1147380298025886E-4</v>
      </c>
      <c r="K71" s="149">
        <f t="shared" ca="1" si="7"/>
        <v>4.4470822034927912E-4</v>
      </c>
      <c r="L71" s="149">
        <f t="shared" ca="1" si="7"/>
        <v>2.7794263771829944E-4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1.1117705508731975E-4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2.1279731567553351E-2</v>
      </c>
      <c r="D72" s="151">
        <f ca="1">MAX(0,IFERROR(VLOOKUP(MID(CELL("filename",$A$1),FIND("]",CELL("filename",$A$1))+1,255)&amp;$A72,eurostat_source[],4+D$1-1990,FALSE),0))</f>
        <v>2.4422275744503879E-2</v>
      </c>
      <c r="E72" s="151">
        <f ca="1">MAX(0,IFERROR(VLOOKUP(MID(CELL("filename",$A$1),FIND("]",CELL("filename",$A$1))+1,255)&amp;$A72,eurostat_source[],4+E$1-1990,FALSE),0))</f>
        <v>2.4406839444981333E-2</v>
      </c>
      <c r="F72" s="151">
        <f ca="1">MAX(0,IFERROR(VLOOKUP(MID(CELL("filename",$A$1),FIND("]",CELL("filename",$A$1))+1,255)&amp;$A72,eurostat_source[],4+F$1-1990,FALSE),0))</f>
        <v>2.3871926026027265E-2</v>
      </c>
      <c r="G72" s="148">
        <f ca="1">INDEX(OFFSET(_summary!$S$25,0,MATCH(MID(CELL("filename",$A$1),FIND("]",CELL("filename",$A$1))+1,255),_summary!$T$24:$AG$24,0),140,1),MATCH($A72,_summary!$T$25:$T$53,0))</f>
        <v>2.380834434840266E-2</v>
      </c>
      <c r="H72" s="149">
        <f t="shared" ca="1" si="7"/>
        <v>2.023709269614226E-2</v>
      </c>
      <c r="I72" s="149">
        <f t="shared" ca="1" si="7"/>
        <v>1.6665841043881861E-2</v>
      </c>
      <c r="J72" s="149">
        <f t="shared" ca="1" si="7"/>
        <v>1.3094589391621461E-2</v>
      </c>
      <c r="K72" s="149">
        <f t="shared" ca="1" si="7"/>
        <v>9.5233377393610635E-3</v>
      </c>
      <c r="L72" s="149">
        <f t="shared" ca="1" si="7"/>
        <v>5.9520860871006649E-3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2.3808344348402654E-3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0.14221682889869058</v>
      </c>
      <c r="D73" s="151">
        <f ca="1">MAX(0,IFERROR(VLOOKUP(MID(CELL("filename",$A$1),FIND("]",CELL("filename",$A$1))+1,255)&amp;$A73,eurostat_source[],4+D$1-1990,FALSE),0))</f>
        <v>0.13101718000681606</v>
      </c>
      <c r="E73" s="151">
        <f ca="1">MAX(0,IFERROR(VLOOKUP(MID(CELL("filename",$A$1),FIND("]",CELL("filename",$A$1))+1,255)&amp;$A73,eurostat_source[],4+E$1-1990,FALSE),0))</f>
        <v>0.12666383401260939</v>
      </c>
      <c r="F73" s="151">
        <f ca="1">MAX(0,IFERROR(VLOOKUP(MID(CELL("filename",$A$1),FIND("]",CELL("filename",$A$1))+1,255)&amp;$A73,eurostat_source[],4+F$1-1990,FALSE),0))</f>
        <v>0.12262720612764613</v>
      </c>
      <c r="G73" s="148">
        <f ca="1">INDEX(OFFSET(_summary!$S$25,0,MATCH(MID(CELL("filename",$A$1),FIND("]",CELL("filename",$A$1))+1,255),_summary!$T$24:$AG$24,0),140,1),MATCH($A73,_summary!$T$25:$T$53,0))</f>
        <v>0.11735654191908068</v>
      </c>
      <c r="H73" s="149">
        <f t="shared" ca="1" si="7"/>
        <v>9.9753060631218582E-2</v>
      </c>
      <c r="I73" s="149">
        <f t="shared" ca="1" si="7"/>
        <v>8.2149579343356482E-2</v>
      </c>
      <c r="J73" s="149">
        <f t="shared" ca="1" si="7"/>
        <v>6.4546098055494383E-2</v>
      </c>
      <c r="K73" s="149">
        <f t="shared" ca="1" si="7"/>
        <v>4.6942616767632277E-2</v>
      </c>
      <c r="L73" s="149">
        <f t="shared" ca="1" si="7"/>
        <v>2.933913547977017E-2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1.1735654191908066E-2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7"/>
        <v>0</v>
      </c>
      <c r="I74" s="149">
        <f t="shared" ca="1" si="7"/>
        <v>0</v>
      </c>
      <c r="J74" s="149">
        <f t="shared" ca="1" si="7"/>
        <v>0</v>
      </c>
      <c r="K74" s="149">
        <f t="shared" ca="1" si="7"/>
        <v>0</v>
      </c>
      <c r="L74" s="149">
        <f t="shared" ca="1" si="7"/>
        <v>0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1.5370562730293589E-2</v>
      </c>
      <c r="D75" s="151">
        <f ca="1">MAX(0,IFERROR(VLOOKUP(MID(CELL("filename",$A$1),FIND("]",CELL("filename",$A$1))+1,255)&amp;$A75,eurostat_source[],4+D$1-1990,FALSE),0))</f>
        <v>1.1878386674852519E-2</v>
      </c>
      <c r="E75" s="151">
        <f ca="1">MAX(0,IFERROR(VLOOKUP(MID(CELL("filename",$A$1),FIND("]",CELL("filename",$A$1))+1,255)&amp;$A75,eurostat_source[],4+E$1-1990,FALSE),0))</f>
        <v>1.1206862299165571E-2</v>
      </c>
      <c r="F75" s="151">
        <f ca="1">MAX(0,IFERROR(VLOOKUP(MID(CELL("filename",$A$1),FIND("]",CELL("filename",$A$1))+1,255)&amp;$A75,eurostat_source[],4+F$1-1990,FALSE),0))</f>
        <v>1.0495997626042813E-2</v>
      </c>
      <c r="G75" s="148">
        <f ca="1">INDEX(OFFSET(_summary!$S$25,0,MATCH(MID(CELL("filename",$A$1),FIND("]",CELL("filename",$A$1))+1,255),_summary!$T$24:$AG$24,0),140,1),MATCH($A75,_summary!$T$25:$T$53,0))</f>
        <v>9.8524928607654633E-3</v>
      </c>
      <c r="H75" s="149">
        <f t="shared" ca="1" si="7"/>
        <v>8.3746189316506441E-3</v>
      </c>
      <c r="I75" s="149">
        <f t="shared" ca="1" si="7"/>
        <v>6.896745002535825E-3</v>
      </c>
      <c r="J75" s="149">
        <f t="shared" ca="1" si="7"/>
        <v>5.418871073421005E-3</v>
      </c>
      <c r="K75" s="149">
        <f t="shared" ca="1" si="7"/>
        <v>3.940997144306185E-3</v>
      </c>
      <c r="L75" s="149">
        <f t="shared" ca="1" si="7"/>
        <v>2.4631232151913654E-3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9.8524928607654602E-4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5.242205729037383E-2</v>
      </c>
      <c r="D76" s="151">
        <f ca="1">MAX(0,IFERROR(VLOOKUP(MID(CELL("filename",$A$1),FIND("]",CELL("filename",$A$1))+1,255)&amp;$A76,eurostat_source[],4+D$1-1990,FALSE),0))</f>
        <v>5.8500608319030444E-2</v>
      </c>
      <c r="E76" s="151">
        <f ca="1">MAX(0,IFERROR(VLOOKUP(MID(CELL("filename",$A$1),FIND("]",CELL("filename",$A$1))+1,255)&amp;$A76,eurostat_source[],4+E$1-1990,FALSE),0))</f>
        <v>5.9381920304826086E-2</v>
      </c>
      <c r="F76" s="151">
        <f ca="1">MAX(0,IFERROR(VLOOKUP(MID(CELL("filename",$A$1),FIND("]",CELL("filename",$A$1))+1,255)&amp;$A76,eurostat_source[],4+F$1-1990,FALSE),0))</f>
        <v>6.0362051307566812E-2</v>
      </c>
      <c r="G76" s="148">
        <f ca="1">INDEX(OFFSET(_summary!$S$25,0,MATCH(MID(CELL("filename",$A$1),FIND("]",CELL("filename",$A$1))+1,255),_summary!$T$24:$AG$24,0),140,1),MATCH($A76,_summary!$T$25:$T$53,0))</f>
        <v>6.1816002613913471E-2</v>
      </c>
      <c r="H76" s="149">
        <f t="shared" ca="1" si="7"/>
        <v>5.2543602221826448E-2</v>
      </c>
      <c r="I76" s="149">
        <f t="shared" ca="1" si="7"/>
        <v>4.3271201829739425E-2</v>
      </c>
      <c r="J76" s="149">
        <f t="shared" ca="1" si="7"/>
        <v>3.3998801437652409E-2</v>
      </c>
      <c r="K76" s="149">
        <f t="shared" ca="1" si="7"/>
        <v>2.4726401045565387E-2</v>
      </c>
      <c r="L76" s="149">
        <f t="shared" ca="1" si="7"/>
        <v>1.5454000653478366E-2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6.1816002613913458E-3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1.1130810728812114E-3</v>
      </c>
      <c r="D77" s="151">
        <f ca="1">MAX(0,IFERROR(VLOOKUP(MID(CELL("filename",$A$1),FIND("]",CELL("filename",$A$1))+1,255)&amp;$A77,eurostat_source[],4+D$1-1990,FALSE),0))</f>
        <v>7.2634550726632236E-4</v>
      </c>
      <c r="E77" s="151">
        <f ca="1">MAX(0,IFERROR(VLOOKUP(MID(CELL("filename",$A$1),FIND("]",CELL("filename",$A$1))+1,255)&amp;$A77,eurostat_source[],4+E$1-1990,FALSE),0))</f>
        <v>6.9664608689732417E-4</v>
      </c>
      <c r="F77" s="151">
        <f ca="1">MAX(0,IFERROR(VLOOKUP(MID(CELL("filename",$A$1),FIND("]",CELL("filename",$A$1))+1,255)&amp;$A77,eurostat_source[],4+F$1-1990,FALSE),0))</f>
        <v>6.7374504525477715E-4</v>
      </c>
      <c r="G77" s="148">
        <f ca="1">INDEX(OFFSET(_summary!$S$25,0,MATCH(MID(CELL("filename",$A$1),FIND("]",CELL("filename",$A$1))+1,255),_summary!$T$24:$AG$24,0),140,1),MATCH($A77,_summary!$T$25:$T$53,0))</f>
        <v>6.4119825226941396E-4</v>
      </c>
      <c r="H77" s="149">
        <f t="shared" ca="1" si="7"/>
        <v>5.4501851442900187E-4</v>
      </c>
      <c r="I77" s="149">
        <f t="shared" ca="1" si="7"/>
        <v>4.4883877658858978E-4</v>
      </c>
      <c r="J77" s="149">
        <f t="shared" ca="1" si="7"/>
        <v>3.5265903874817769E-4</v>
      </c>
      <c r="K77" s="149">
        <f t="shared" ca="1" si="7"/>
        <v>2.5647930090776561E-4</v>
      </c>
      <c r="L77" s="149">
        <f t="shared" ca="1" si="7"/>
        <v>1.6029956306735349E-4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6.4119825226941388E-5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7"/>
        <v>0</v>
      </c>
      <c r="I78" s="149">
        <f t="shared" ca="1" si="7"/>
        <v>0</v>
      </c>
      <c r="J78" s="149">
        <f t="shared" ca="1" si="7"/>
        <v>0</v>
      </c>
      <c r="K78" s="149">
        <f t="shared" ca="1" si="7"/>
        <v>0</v>
      </c>
      <c r="L78" s="149">
        <f t="shared" ca="1" si="7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1.1212811881707644E-4</v>
      </c>
      <c r="D79" s="151">
        <f ca="1">MAX(0,IFERROR(VLOOKUP(MID(CELL("filename",$A$1),FIND("]",CELL("filename",$A$1))+1,255)&amp;$A79,eurostat_source[],4+D$1-1990,FALSE),0))</f>
        <v>1.1960935965546555E-4</v>
      </c>
      <c r="E79" s="151">
        <f ca="1">MAX(0,IFERROR(VLOOKUP(MID(CELL("filename",$A$1),FIND("]",CELL("filename",$A$1))+1,255)&amp;$A79,eurostat_source[],4+E$1-1990,FALSE),0))</f>
        <v>1.1691437131390085E-4</v>
      </c>
      <c r="F79" s="151">
        <f ca="1">MAX(0,IFERROR(VLOOKUP(MID(CELL("filename",$A$1),FIND("]",CELL("filename",$A$1))+1,255)&amp;$A79,eurostat_source[],4+F$1-1990,FALSE),0))</f>
        <v>6.9943066957132429E-5</v>
      </c>
      <c r="G79" s="148">
        <f ca="1">INDEX(OFFSET(_summary!$S$25,0,MATCH(MID(CELL("filename",$A$1),FIND("]",CELL("filename",$A$1))+1,255),_summary!$T$24:$AG$24,0),140,1),MATCH($A79,_summary!$T$25:$T$53,0))</f>
        <v>5.9234153000681632E-5</v>
      </c>
      <c r="H79" s="149">
        <f t="shared" ca="1" si="7"/>
        <v>5.0349030050579391E-5</v>
      </c>
      <c r="I79" s="149">
        <f t="shared" ca="1" si="7"/>
        <v>4.1463907100477149E-5</v>
      </c>
      <c r="J79" s="149">
        <f t="shared" ca="1" si="7"/>
        <v>3.2578784150374901E-5</v>
      </c>
      <c r="K79" s="149">
        <f t="shared" ca="1" si="7"/>
        <v>2.3693661200272653E-5</v>
      </c>
      <c r="L79" s="149">
        <f t="shared" ca="1" si="7"/>
        <v>1.4808538250170408E-5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5.9234153000681615E-6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0.41447544764583899</v>
      </c>
      <c r="D80" s="151">
        <f ca="1">MAX(0,IFERROR(VLOOKUP(MID(CELL("filename",$A$1),FIND("]",CELL("filename",$A$1))+1,255)&amp;$A80,eurostat_source[],4+D$1-1990,FALSE),0))</f>
        <v>0.40914204446388813</v>
      </c>
      <c r="E80" s="151">
        <f ca="1">MAX(0,IFERROR(VLOOKUP(MID(CELL("filename",$A$1),FIND("]",CELL("filename",$A$1))+1,255)&amp;$A80,eurostat_source[],4+E$1-1990,FALSE),0))</f>
        <v>0.40872588047808589</v>
      </c>
      <c r="F80" s="151">
        <f ca="1">MAX(0,IFERROR(VLOOKUP(MID(CELL("filename",$A$1),FIND("]",CELL("filename",$A$1))+1,255)&amp;$A80,eurostat_source[],4+F$1-1990,FALSE),0))</f>
        <v>0.40646309301274947</v>
      </c>
      <c r="G80" s="148">
        <f ca="1">INDEX(OFFSET(_summary!$S$25,0,MATCH(MID(CELL("filename",$A$1),FIND("]",CELL("filename",$A$1))+1,255),_summary!$T$24:$AG$24,0),140,1),MATCH($A80,_summary!$T$25:$T$53,0))</f>
        <v>0.40344047552509837</v>
      </c>
      <c r="H80" s="149">
        <f t="shared" ca="1" si="7"/>
        <v>0.34292440419633363</v>
      </c>
      <c r="I80" s="149">
        <f t="shared" ca="1" si="7"/>
        <v>0.28240833286756883</v>
      </c>
      <c r="J80" s="149">
        <f t="shared" ca="1" si="7"/>
        <v>0.22189226153880409</v>
      </c>
      <c r="K80" s="149">
        <f t="shared" ca="1" si="7"/>
        <v>0.16137619021003935</v>
      </c>
      <c r="L80" s="149">
        <f t="shared" ca="1" si="7"/>
        <v>0.10086011888127459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4.034404755250983E-2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7"/>
        <v>0</v>
      </c>
      <c r="I81" s="149">
        <f t="shared" ca="1" si="7"/>
        <v>0</v>
      </c>
      <c r="J81" s="149">
        <f t="shared" ca="1" si="7"/>
        <v>0</v>
      </c>
      <c r="K81" s="149">
        <f t="shared" ca="1" si="7"/>
        <v>0</v>
      </c>
      <c r="L81" s="149">
        <f t="shared" ca="1" si="7"/>
        <v>0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9.6470396040502556E-3</v>
      </c>
      <c r="D82" s="151">
        <f ca="1">MAX(0,IFERROR(VLOOKUP(MID(CELL("filename",$A$1),FIND("]",CELL("filename",$A$1))+1,255)&amp;$A82,eurostat_source[],4+D$1-1990,FALSE),0))</f>
        <v>6.3914015959520504E-3</v>
      </c>
      <c r="E82" s="151">
        <f ca="1">MAX(0,IFERROR(VLOOKUP(MID(CELL("filename",$A$1),FIND("]",CELL("filename",$A$1))+1,255)&amp;$A82,eurostat_source[],4+E$1-1990,FALSE),0))</f>
        <v>6.8603903754180882E-3</v>
      </c>
      <c r="F82" s="151">
        <f ca="1">MAX(0,IFERROR(VLOOKUP(MID(CELL("filename",$A$1),FIND("]",CELL("filename",$A$1))+1,255)&amp;$A82,eurostat_source[],4+F$1-1990,FALSE),0))</f>
        <v>6.8624273914455417E-3</v>
      </c>
      <c r="G82" s="148">
        <f ca="1">INDEX(OFFSET(_summary!$S$25,0,MATCH(MID(CELL("filename",$A$1),FIND("]",CELL("filename",$A$1))+1,255),_summary!$T$24:$AG$24,0),140,1),MATCH($A82,_summary!$T$25:$T$53,0))</f>
        <v>7.3457574073550009E-3</v>
      </c>
      <c r="H82" s="149">
        <f t="shared" ca="1" si="7"/>
        <v>6.2438937962517507E-3</v>
      </c>
      <c r="I82" s="149">
        <f t="shared" ca="1" si="7"/>
        <v>5.1420301851485004E-3</v>
      </c>
      <c r="J82" s="149">
        <f t="shared" ca="1" si="7"/>
        <v>4.0401665740452501E-3</v>
      </c>
      <c r="K82" s="149">
        <f t="shared" ca="1" si="7"/>
        <v>2.9383029629419999E-3</v>
      </c>
      <c r="L82" s="149">
        <f t="shared" ca="1" si="7"/>
        <v>1.83643935183875E-3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7.3457574073549996E-4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1.870987523588857E-2</v>
      </c>
      <c r="D83" s="151">
        <f ca="1">MAX(0,IFERROR(VLOOKUP(MID(CELL("filename",$A$1),FIND("]",CELL("filename",$A$1))+1,255)&amp;$A83,eurostat_source[],4+D$1-1990,FALSE),0))</f>
        <v>2.0881306417101002E-2</v>
      </c>
      <c r="E83" s="151">
        <f ca="1">MAX(0,IFERROR(VLOOKUP(MID(CELL("filename",$A$1),FIND("]",CELL("filename",$A$1))+1,255)&amp;$A83,eurostat_source[],4+E$1-1990,FALSE),0))</f>
        <v>2.0350445272472605E-2</v>
      </c>
      <c r="F83" s="151">
        <f ca="1">MAX(0,IFERROR(VLOOKUP(MID(CELL("filename",$A$1),FIND("]",CELL("filename",$A$1))+1,255)&amp;$A83,eurostat_source[],4+F$1-1990,FALSE),0))</f>
        <v>1.8661243418202508E-2</v>
      </c>
      <c r="G83" s="148">
        <f ca="1">INDEX(OFFSET(_summary!$S$25,0,MATCH(MID(CELL("filename",$A$1),FIND("]",CELL("filename",$A$1))+1,255),_summary!$T$24:$AG$24,0),140,1),MATCH($A83,_summary!$T$25:$T$53,0))</f>
        <v>1.7790879253428416E-2</v>
      </c>
      <c r="H83" s="149">
        <f t="shared" ref="H83:L98" ca="1" si="8">G83-5*(G83-$M83)/($M$1-G$1)</f>
        <v>1.5122247365414154E-2</v>
      </c>
      <c r="I83" s="149">
        <f t="shared" ca="1" si="8"/>
        <v>1.2453615477399892E-2</v>
      </c>
      <c r="J83" s="149">
        <f t="shared" ca="1" si="8"/>
        <v>9.7849835893856294E-3</v>
      </c>
      <c r="K83" s="149">
        <f t="shared" ca="1" si="8"/>
        <v>7.1163517013713663E-3</v>
      </c>
      <c r="L83" s="149">
        <f t="shared" ca="1" si="8"/>
        <v>4.4477198133571032E-3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1.7790879253428411E-3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1.0754515696311681E-4</v>
      </c>
      <c r="E84" s="151">
        <f ca="1">MAX(0,IFERROR(VLOOKUP(MID(CELL("filename",$A$1),FIND("]",CELL("filename",$A$1))+1,255)&amp;$A84,eurostat_source[],4+E$1-1990,FALSE),0))</f>
        <v>1.1829967265942848E-4</v>
      </c>
      <c r="F84" s="151">
        <f ca="1">MAX(0,IFERROR(VLOOKUP(MID(CELL("filename",$A$1),FIND("]",CELL("filename",$A$1))+1,255)&amp;$A84,eurostat_source[],4+F$1-1990,FALSE),0))</f>
        <v>1.3012963992537133E-4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8"/>
        <v>0</v>
      </c>
      <c r="I84" s="149">
        <f t="shared" ca="1" si="8"/>
        <v>0</v>
      </c>
      <c r="J84" s="149">
        <f t="shared" ca="1" si="8"/>
        <v>0</v>
      </c>
      <c r="K84" s="149">
        <f t="shared" ca="1" si="8"/>
        <v>0</v>
      </c>
      <c r="L84" s="149">
        <f t="shared" ca="1" si="8"/>
        <v>0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5.1985099923524446E-3</v>
      </c>
      <c r="D85" s="151">
        <f ca="1">MAX(0,IFERROR(VLOOKUP(MID(CELL("filename",$A$1),FIND("]",CELL("filename",$A$1))+1,255)&amp;$A85,eurostat_source[],4+D$1-1990,FALSE),0))</f>
        <v>5.1390451788555763E-3</v>
      </c>
      <c r="E85" s="151">
        <f ca="1">MAX(0,IFERROR(VLOOKUP(MID(CELL("filename",$A$1),FIND("]",CELL("filename",$A$1))+1,255)&amp;$A85,eurostat_source[],4+E$1-1990,FALSE),0))</f>
        <v>4.4547969134518337E-3</v>
      </c>
      <c r="F85" s="151">
        <f ca="1">MAX(0,IFERROR(VLOOKUP(MID(CELL("filename",$A$1),FIND("]",CELL("filename",$A$1))+1,255)&amp;$A85,eurostat_source[],4+F$1-1990,FALSE),0))</f>
        <v>3.6460796749698638E-3</v>
      </c>
      <c r="G85" s="148">
        <f ca="1">INDEX(OFFSET(_summary!$S$25,0,MATCH(MID(CELL("filename",$A$1),FIND("]",CELL("filename",$A$1))+1,255),_summary!$T$24:$AG$24,0),140,1),MATCH($A85,_summary!$T$25:$T$53,0))</f>
        <v>2.7944600674621161E-3</v>
      </c>
      <c r="H85" s="149">
        <f t="shared" ca="1" si="8"/>
        <v>2.3752910573427988E-3</v>
      </c>
      <c r="I85" s="149">
        <f t="shared" ca="1" si="8"/>
        <v>1.9561220472234814E-3</v>
      </c>
      <c r="J85" s="149">
        <f t="shared" ca="1" si="8"/>
        <v>1.5369530371041639E-3</v>
      </c>
      <c r="K85" s="149">
        <f t="shared" ca="1" si="8"/>
        <v>1.1177840269848464E-3</v>
      </c>
      <c r="L85" s="149">
        <f t="shared" ca="1" si="8"/>
        <v>6.9861501686552892E-4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2.7944600674621153E-4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0</v>
      </c>
      <c r="I86" s="149">
        <f t="shared" ca="1" si="8"/>
        <v>0</v>
      </c>
      <c r="J86" s="149">
        <f t="shared" ca="1" si="8"/>
        <v>0</v>
      </c>
      <c r="K86" s="149">
        <f t="shared" ca="1" si="8"/>
        <v>0</v>
      </c>
      <c r="L86" s="149">
        <f t="shared" ca="1" si="8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1.3911927021920565E-3</v>
      </c>
      <c r="D87" s="151">
        <f ca="1">MAX(0,IFERROR(VLOOKUP(MID(CELL("filename",$A$1),FIND("]",CELL("filename",$A$1))+1,255)&amp;$A87,eurostat_source[],4+D$1-1990,FALSE),0))</f>
        <v>7.2211766324505164E-4</v>
      </c>
      <c r="E87" s="151">
        <f ca="1">MAX(0,IFERROR(VLOOKUP(MID(CELL("filename",$A$1),FIND("]",CELL("filename",$A$1))+1,255)&amp;$A87,eurostat_source[],4+E$1-1990,FALSE),0))</f>
        <v>5.309708935091733E-4</v>
      </c>
      <c r="F87" s="151">
        <f ca="1">MAX(0,IFERROR(VLOOKUP(MID(CELL("filename",$A$1),FIND("]",CELL("filename",$A$1))+1,255)&amp;$A87,eurostat_source[],4+F$1-1990,FALSE),0))</f>
        <v>3.3680098457173474E-4</v>
      </c>
      <c r="G87" s="148">
        <f ca="1">INDEX(OFFSET(_summary!$S$25,0,MATCH(MID(CELL("filename",$A$1),FIND("]",CELL("filename",$A$1))+1,255),_summary!$T$24:$AG$24,0),140,1),MATCH($A87,_summary!$T$25:$T$53,0))</f>
        <v>1.1883016111722823E-4</v>
      </c>
      <c r="H87" s="149">
        <f t="shared" ca="1" si="8"/>
        <v>1.0100563694964399E-4</v>
      </c>
      <c r="I87" s="149">
        <f t="shared" ca="1" si="8"/>
        <v>8.3181112782059749E-5</v>
      </c>
      <c r="J87" s="149">
        <f t="shared" ca="1" si="8"/>
        <v>6.5356588614475523E-5</v>
      </c>
      <c r="K87" s="149">
        <f t="shared" ca="1" si="8"/>
        <v>4.7532064446891283E-5</v>
      </c>
      <c r="L87" s="149">
        <f t="shared" ca="1" si="8"/>
        <v>2.970754027930705E-5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1.1883016111722821E-5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1.4183607084968819E-2</v>
      </c>
      <c r="D88" s="151">
        <f ca="1">MAX(0,IFERROR(VLOOKUP(MID(CELL("filename",$A$1),FIND("]",CELL("filename",$A$1))+1,255)&amp;$A88,eurostat_source[],4+D$1-1990,FALSE),0))</f>
        <v>1.4516113305135279E-2</v>
      </c>
      <c r="E88" s="151">
        <f ca="1">MAX(0,IFERROR(VLOOKUP(MID(CELL("filename",$A$1),FIND("]",CELL("filename",$A$1))+1,255)&amp;$A88,eurostat_source[],4+E$1-1990,FALSE),0))</f>
        <v>1.4415361191937164E-2</v>
      </c>
      <c r="F88" s="151">
        <f ca="1">MAX(0,IFERROR(VLOOKUP(MID(CELL("filename",$A$1),FIND("]",CELL("filename",$A$1))+1,255)&amp;$A88,eurostat_source[],4+F$1-1990,FALSE),0))</f>
        <v>1.4179669649937167E-2</v>
      </c>
      <c r="G88" s="148">
        <f ca="1">INDEX(OFFSET(_summary!$S$25,0,MATCH(MID(CELL("filename",$A$1),FIND("]",CELL("filename",$A$1))+1,255),_summary!$T$24:$AG$24,0),140,1),MATCH($A88,_summary!$T$25:$T$53,0))</f>
        <v>1.3964019141031007E-2</v>
      </c>
      <c r="H88" s="149">
        <f t="shared" ca="1" si="8"/>
        <v>1.1869416269876356E-2</v>
      </c>
      <c r="I88" s="149">
        <f t="shared" ca="1" si="8"/>
        <v>9.7748133987217052E-3</v>
      </c>
      <c r="J88" s="149">
        <f t="shared" ca="1" si="8"/>
        <v>7.6802105275670541E-3</v>
      </c>
      <c r="K88" s="149">
        <f t="shared" ca="1" si="8"/>
        <v>5.585607656412403E-3</v>
      </c>
      <c r="L88" s="149">
        <f t="shared" ca="1" si="8"/>
        <v>3.4910047852577519E-3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1.3964019141031005E-3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3.1664625229378728E-3</v>
      </c>
      <c r="D89" s="151">
        <f ca="1">MAX(0,IFERROR(VLOOKUP(MID(CELL("filename",$A$1),FIND("]",CELL("filename",$A$1))+1,255)&amp;$A89,eurostat_source[],4+D$1-1990,FALSE),0))</f>
        <v>3.1574133452076606E-3</v>
      </c>
      <c r="E89" s="151">
        <f ca="1">MAX(0,IFERROR(VLOOKUP(MID(CELL("filename",$A$1),FIND("]",CELL("filename",$A$1))+1,255)&amp;$A89,eurostat_source[],4+E$1-1990,FALSE),0))</f>
        <v>2.368338502240806E-3</v>
      </c>
      <c r="F89" s="151">
        <f ca="1">MAX(0,IFERROR(VLOOKUP(MID(CELL("filename",$A$1),FIND("]",CELL("filename",$A$1))+1,255)&amp;$A89,eurostat_source[],4+F$1-1990,FALSE),0))</f>
        <v>1.5021642229012741E-3</v>
      </c>
      <c r="G89" s="148">
        <f ca="1">INDEX(OFFSET(_summary!$S$25,0,MATCH(MID(CELL("filename",$A$1),FIND("]",CELL("filename",$A$1))+1,255),_summary!$T$24:$AG$24,0),140,1),MATCH($A89,_summary!$T$25:$T$53,0))</f>
        <v>8.3055191208774876E-4</v>
      </c>
      <c r="H89" s="149">
        <f t="shared" ca="1" si="8"/>
        <v>6.9904785934052187E-4</v>
      </c>
      <c r="I89" s="149">
        <f t="shared" ca="1" si="8"/>
        <v>5.6754380659329497E-4</v>
      </c>
      <c r="J89" s="149">
        <f t="shared" ca="1" si="8"/>
        <v>4.3603975384606808E-4</v>
      </c>
      <c r="K89" s="149">
        <f t="shared" ca="1" si="8"/>
        <v>3.0453570109884118E-4</v>
      </c>
      <c r="L89" s="149">
        <f t="shared" ca="1" si="8"/>
        <v>1.7303164835161434E-4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4.1527595604387476E-5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1.0610346031017882E-2</v>
      </c>
      <c r="D90" s="151">
        <f ca="1">MAX(0,IFERROR(VLOOKUP(MID(CELL("filename",$A$1),FIND("]",CELL("filename",$A$1))+1,255)&amp;$A90,eurostat_source[],4+D$1-1990,FALSE),0))</f>
        <v>1.0268363555721216E-2</v>
      </c>
      <c r="E90" s="151">
        <f ca="1">MAX(0,IFERROR(VLOOKUP(MID(CELL("filename",$A$1),FIND("]",CELL("filename",$A$1))+1,255)&amp;$A90,eurostat_source[],4+E$1-1990,FALSE),0))</f>
        <v>1.0143811062040386E-2</v>
      </c>
      <c r="F90" s="151">
        <f ca="1">MAX(0,IFERROR(VLOOKUP(MID(CELL("filename",$A$1),FIND("]",CELL("filename",$A$1))+1,255)&amp;$A90,eurostat_source[],4+F$1-1990,FALSE),0))</f>
        <v>9.6698703376154795E-3</v>
      </c>
      <c r="G90" s="148">
        <f ca="1">INDEX(OFFSET(_summary!$S$25,0,MATCH(MID(CELL("filename",$A$1),FIND("]",CELL("filename",$A$1))+1,255),_summary!$T$24:$AG$24,0),140,1),MATCH($A90,_summary!$T$25:$T$53,0))</f>
        <v>8.1152833363506358E-3</v>
      </c>
      <c r="H90" s="149">
        <f t="shared" ca="1" si="8"/>
        <v>6.8303634747617853E-3</v>
      </c>
      <c r="I90" s="149">
        <f t="shared" ca="1" si="8"/>
        <v>5.5454436131729349E-3</v>
      </c>
      <c r="J90" s="149">
        <f t="shared" ca="1" si="8"/>
        <v>4.2605237515840845E-3</v>
      </c>
      <c r="K90" s="149">
        <f t="shared" ca="1" si="8"/>
        <v>2.9756038899952336E-3</v>
      </c>
      <c r="L90" s="149">
        <f t="shared" ca="1" si="8"/>
        <v>1.690684028406383E-3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4.0576416681753215E-4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7.8123678660645041E-2</v>
      </c>
      <c r="D91" s="151">
        <f ca="1">MAX(0,IFERROR(VLOOKUP(MID(CELL("filename",$A$1),FIND("]",CELL("filename",$A$1))+1,255)&amp;$A91,eurostat_source[],4+D$1-1990,FALSE),0))</f>
        <v>8.0181371107358221E-2</v>
      </c>
      <c r="E91" s="151">
        <f ca="1">MAX(0,IFERROR(VLOOKUP(MID(CELL("filename",$A$1),FIND("]",CELL("filename",$A$1))+1,255)&amp;$A91,eurostat_source[],4+E$1-1990,FALSE),0))</f>
        <v>7.5534200208094676E-2</v>
      </c>
      <c r="F91" s="151">
        <f ca="1">MAX(0,IFERROR(VLOOKUP(MID(CELL("filename",$A$1),FIND("]",CELL("filename",$A$1))+1,255)&amp;$A91,eurostat_source[],4+F$1-1990,FALSE),0))</f>
        <v>7.1821338367536208E-2</v>
      </c>
      <c r="G91" s="148">
        <f ca="1">INDEX(OFFSET(_summary!$S$25,0,MATCH(MID(CELL("filename",$A$1),FIND("]",CELL("filename",$A$1))+1,255),_summary!$T$24:$AG$24,0),140,1),MATCH($A91,_summary!$T$25:$T$53,0))</f>
        <v>7.1184173130019263E-2</v>
      </c>
      <c r="H91" s="149">
        <f t="shared" ca="1" si="8"/>
        <v>5.9913345717766214E-2</v>
      </c>
      <c r="I91" s="149">
        <f t="shared" ca="1" si="8"/>
        <v>4.8642518305513166E-2</v>
      </c>
      <c r="J91" s="149">
        <f t="shared" ca="1" si="8"/>
        <v>3.7371690893260118E-2</v>
      </c>
      <c r="K91" s="149">
        <f t="shared" ca="1" si="8"/>
        <v>2.6100863481007069E-2</v>
      </c>
      <c r="L91" s="149">
        <f t="shared" ca="1" si="8"/>
        <v>1.4830036068754018E-2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3.5592086565009663E-3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1.2414706611853738E-3</v>
      </c>
      <c r="D92" s="151">
        <f ca="1">MAX(0,IFERROR(VLOOKUP(MID(CELL("filename",$A$1),FIND("]",CELL("filename",$A$1))+1,255)&amp;$A92,eurostat_source[],4+D$1-1990,FALSE),0))</f>
        <v>1.6085316340867103E-3</v>
      </c>
      <c r="E92" s="151">
        <f ca="1">MAX(0,IFERROR(VLOOKUP(MID(CELL("filename",$A$1),FIND("]",CELL("filename",$A$1))+1,255)&amp;$A92,eurostat_source[],4+E$1-1990,FALSE),0))</f>
        <v>1.6154806091327318E-3</v>
      </c>
      <c r="F92" s="151">
        <f ca="1">MAX(0,IFERROR(VLOOKUP(MID(CELL("filename",$A$1),FIND("]",CELL("filename",$A$1))+1,255)&amp;$A92,eurostat_source[],4+F$1-1990,FALSE),0))</f>
        <v>1.5761699076490931E-3</v>
      </c>
      <c r="G92" s="148">
        <f ca="1">INDEX(OFFSET(_summary!$S$25,0,MATCH(MID(CELL("filename",$A$1),FIND("]",CELL("filename",$A$1))+1,255),_summary!$T$24:$AG$24,0),140,1),MATCH($A92,_summary!$T$25:$T$53,0))</f>
        <v>1.6087329005638703E-3</v>
      </c>
      <c r="H92" s="149">
        <f t="shared" ca="1" si="8"/>
        <v>1.3540168579745909E-3</v>
      </c>
      <c r="I92" s="149">
        <f t="shared" ca="1" si="8"/>
        <v>1.0993008153853115E-3</v>
      </c>
      <c r="J92" s="149">
        <f t="shared" ca="1" si="8"/>
        <v>8.4458477279603203E-4</v>
      </c>
      <c r="K92" s="149">
        <f t="shared" ca="1" si="8"/>
        <v>5.8986873020675261E-4</v>
      </c>
      <c r="L92" s="149">
        <f t="shared" ca="1" si="8"/>
        <v>3.3515268761747307E-4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8.0436645028193591E-5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8"/>
        <v>0</v>
      </c>
      <c r="I93" s="149">
        <f t="shared" ca="1" si="8"/>
        <v>0</v>
      </c>
      <c r="J93" s="149">
        <f t="shared" ca="1" si="8"/>
        <v>0</v>
      </c>
      <c r="K93" s="149">
        <f t="shared" ca="1" si="8"/>
        <v>0</v>
      </c>
      <c r="L93" s="149">
        <f t="shared" ca="1" si="8"/>
        <v>0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0.13622960490783034</v>
      </c>
      <c r="D94" s="151">
        <f ca="1">MAX(0,IFERROR(VLOOKUP(MID(CELL("filename",$A$1),FIND("]",CELL("filename",$A$1))+1,255)&amp;$A94,eurostat_source[],4+D$1-1990,FALSE),0))</f>
        <v>0.13684358933265633</v>
      </c>
      <c r="E94" s="151">
        <f ca="1">MAX(0,IFERROR(VLOOKUP(MID(CELL("filename",$A$1),FIND("]",CELL("filename",$A$1))+1,255)&amp;$A94,eurostat_source[],4+E$1-1990,FALSE),0))</f>
        <v>0.13836385815635868</v>
      </c>
      <c r="F94" s="151">
        <f ca="1">MAX(0,IFERROR(VLOOKUP(MID(CELL("filename",$A$1),FIND("]",CELL("filename",$A$1))+1,255)&amp;$A94,eurostat_source[],4+F$1-1990,FALSE),0))</f>
        <v>0.14018386810566585</v>
      </c>
      <c r="G94" s="148">
        <f ca="1">INDEX(OFFSET(_summary!$S$25,0,MATCH(MID(CELL("filename",$A$1),FIND("]",CELL("filename",$A$1))+1,255),_summary!$T$24:$AG$24,0),140,1),MATCH($A94,_summary!$T$25:$T$53,0))</f>
        <v>0.1411585868672153</v>
      </c>
      <c r="H94" s="149">
        <f t="shared" ca="1" si="8"/>
        <v>0.1188084772799062</v>
      </c>
      <c r="I94" s="149">
        <f t="shared" ca="1" si="8"/>
        <v>9.6458367692597122E-2</v>
      </c>
      <c r="J94" s="149">
        <f t="shared" ca="1" si="8"/>
        <v>7.4108258105288038E-2</v>
      </c>
      <c r="K94" s="149">
        <f t="shared" ca="1" si="8"/>
        <v>5.1758148517978948E-2</v>
      </c>
      <c r="L94" s="149">
        <f t="shared" ca="1" si="8"/>
        <v>2.9408038930669858E-2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7.0579293433607714E-3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5.7098693051700828E-5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8"/>
        <v>0</v>
      </c>
      <c r="I95" s="149">
        <f t="shared" ca="1" si="8"/>
        <v>0</v>
      </c>
      <c r="J95" s="149">
        <f t="shared" ca="1" si="8"/>
        <v>0</v>
      </c>
      <c r="K95" s="149">
        <f t="shared" ca="1" si="8"/>
        <v>0</v>
      </c>
      <c r="L95" s="149">
        <f t="shared" ca="1" si="8"/>
        <v>0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3.143602002207794E-3</v>
      </c>
      <c r="D96" s="151">
        <f ca="1">MAX(0,IFERROR(VLOOKUP(MID(CELL("filename",$A$1),FIND("]",CELL("filename",$A$1))+1,255)&amp;$A96,eurostat_source[],4+D$1-1990,FALSE),0))</f>
        <v>3.3666798002415293E-3</v>
      </c>
      <c r="E96" s="151">
        <f ca="1">MAX(0,IFERROR(VLOOKUP(MID(CELL("filename",$A$1),FIND("]",CELL("filename",$A$1))+1,255)&amp;$A96,eurostat_source[],4+E$1-1990,FALSE),0))</f>
        <v>1.9195405449165968E-3</v>
      </c>
      <c r="F96" s="151">
        <f ca="1">MAX(0,IFERROR(VLOOKUP(MID(CELL("filename",$A$1),FIND("]",CELL("filename",$A$1))+1,255)&amp;$A96,eurostat_source[],4+F$1-1990,FALSE),0))</f>
        <v>2.4043576674583457E-4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8"/>
        <v>0</v>
      </c>
      <c r="I96" s="149">
        <f t="shared" ca="1" si="8"/>
        <v>0</v>
      </c>
      <c r="J96" s="149">
        <f t="shared" ca="1" si="8"/>
        <v>0</v>
      </c>
      <c r="K96" s="149">
        <f t="shared" ca="1" si="8"/>
        <v>0</v>
      </c>
      <c r="L96" s="149">
        <f t="shared" ca="1" si="8"/>
        <v>0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1.0395095658393423E-3</v>
      </c>
      <c r="D97" s="151">
        <f ca="1">MAX(0,IFERROR(VLOOKUP(MID(CELL("filename",$A$1),FIND("]",CELL("filename",$A$1))+1,255)&amp;$A97,eurostat_source[],4+D$1-1990,FALSE),0))</f>
        <v>8.6632426463598025E-4</v>
      </c>
      <c r="E97" s="151">
        <f ca="1">MAX(0,IFERROR(VLOOKUP(MID(CELL("filename",$A$1),FIND("]",CELL("filename",$A$1))+1,255)&amp;$A97,eurostat_source[],4+E$1-1990,FALSE),0))</f>
        <v>6.4316388807438073E-4</v>
      </c>
      <c r="F97" s="151">
        <f ca="1">MAX(0,IFERROR(VLOOKUP(MID(CELL("filename",$A$1),FIND("]",CELL("filename",$A$1))+1,255)&amp;$A97,eurostat_source[],4+F$1-1990,FALSE),0))</f>
        <v>5.0172883237087622E-4</v>
      </c>
      <c r="G97" s="148">
        <f ca="1">INDEX(OFFSET(_summary!$S$25,0,MATCH(MID(CELL("filename",$A$1),FIND("]",CELL("filename",$A$1))+1,255),_summary!$T$24:$AG$24,0),140,1),MATCH($A97,_summary!$T$25:$T$53,0))</f>
        <v>3.5859049284282861E-4</v>
      </c>
      <c r="H97" s="149">
        <f t="shared" ca="1" si="8"/>
        <v>3.0181366480938073E-4</v>
      </c>
      <c r="I97" s="149">
        <f t="shared" ca="1" si="8"/>
        <v>2.4503683677593285E-4</v>
      </c>
      <c r="J97" s="149">
        <f t="shared" ca="1" si="8"/>
        <v>1.88260008742485E-4</v>
      </c>
      <c r="K97" s="149">
        <f t="shared" ca="1" si="8"/>
        <v>1.3148318070903715E-4</v>
      </c>
      <c r="L97" s="149">
        <f t="shared" ca="1" si="8"/>
        <v>7.4706352675589293E-5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1.7929524642141448E-5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9.4434541683490695E-4</v>
      </c>
      <c r="D98" s="151">
        <f ca="1">MAX(0,IFERROR(VLOOKUP(MID(CELL("filename",$A$1),FIND("]",CELL("filename",$A$1))+1,255)&amp;$A98,eurostat_source[],4+D$1-1990,FALSE),0))</f>
        <v>8.9497336940458209E-4</v>
      </c>
      <c r="E98" s="151">
        <f ca="1">MAX(0,IFERROR(VLOOKUP(MID(CELL("filename",$A$1),FIND("]",CELL("filename",$A$1))+1,255)&amp;$A98,eurostat_source[],4+E$1-1990,FALSE),0))</f>
        <v>4.5866372537682902E-4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8"/>
        <v>0</v>
      </c>
      <c r="I98" s="149">
        <f t="shared" ca="1" si="8"/>
        <v>0</v>
      </c>
      <c r="J98" s="149">
        <f t="shared" ca="1" si="8"/>
        <v>0</v>
      </c>
      <c r="K98" s="149">
        <f t="shared" ca="1" si="8"/>
        <v>0</v>
      </c>
      <c r="L98" s="149">
        <f t="shared" ca="1" si="8"/>
        <v>0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1.0065466407227485E-2</v>
      </c>
      <c r="D99" s="151">
        <f ca="1">MAX(0,IFERROR(VLOOKUP(MID(CELL("filename",$A$1),FIND("]",CELL("filename",$A$1))+1,255)&amp;$A99,eurostat_source[],4+D$1-1990,FALSE),0))</f>
        <v>9.6002469937401039E-3</v>
      </c>
      <c r="E99" s="151">
        <f ca="1">MAX(0,IFERROR(VLOOKUP(MID(CELL("filename",$A$1),FIND("]",CELL("filename",$A$1))+1,255)&amp;$A99,eurostat_source[],4+E$1-1990,FALSE),0))</f>
        <v>9.1268843011265421E-3</v>
      </c>
      <c r="F99" s="151">
        <f ca="1">MAX(0,IFERROR(VLOOKUP(MID(CELL("filename",$A$1),FIND("]",CELL("filename",$A$1))+1,255)&amp;$A99,eurostat_source[],4+F$1-1990,FALSE),0))</f>
        <v>8.8799022575477976E-3</v>
      </c>
      <c r="G99" s="148">
        <f ca="1">INDEX(OFFSET(_summary!$S$25,0,MATCH(MID(CELL("filename",$A$1),FIND("]",CELL("filename",$A$1))+1,255),_summary!$T$24:$AG$24,0),140,1),MATCH($A99,_summary!$T$25:$T$53,0))</f>
        <v>8.5990595306361765E-3</v>
      </c>
      <c r="H99" s="149">
        <f t="shared" ref="H99:L114" ca="1" si="10">G99-5*(G99-$M99)/($M$1-G$1)</f>
        <v>7.237541771618782E-3</v>
      </c>
      <c r="I99" s="149">
        <f t="shared" ca="1" si="10"/>
        <v>5.8760240126013875E-3</v>
      </c>
      <c r="J99" s="149">
        <f t="shared" ca="1" si="10"/>
        <v>4.5145062535839929E-3</v>
      </c>
      <c r="K99" s="149">
        <f t="shared" ca="1" si="10"/>
        <v>3.1529884945665984E-3</v>
      </c>
      <c r="L99" s="149">
        <f t="shared" ca="1" si="10"/>
        <v>1.7914707355492039E-3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4.2995297653180918E-4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4.5960438614133431E-4</v>
      </c>
      <c r="D100" s="151">
        <f ca="1">MAX(0,IFERROR(VLOOKUP(MID(CELL("filename",$A$1),FIND("]",CELL("filename",$A$1))+1,255)&amp;$A100,eurostat_source[],4+D$1-1990,FALSE),0))</f>
        <v>1.0141550740305697E-3</v>
      </c>
      <c r="E100" s="151">
        <f ca="1">MAX(0,IFERROR(VLOOKUP(MID(CELL("filename",$A$1),FIND("]",CELL("filename",$A$1))+1,255)&amp;$A100,eurostat_source[],4+E$1-1990,FALSE),0))</f>
        <v>1.0831485148555854E-3</v>
      </c>
      <c r="F100" s="151">
        <f ca="1">MAX(0,IFERROR(VLOOKUP(MID(CELL("filename",$A$1),FIND("]",CELL("filename",$A$1))+1,255)&amp;$A100,eurostat_source[],4+F$1-1990,FALSE),0))</f>
        <v>1.0795860311042377E-3</v>
      </c>
      <c r="G100" s="148">
        <f ca="1">INDEX(OFFSET(_summary!$S$25,0,MATCH(MID(CELL("filename",$A$1),FIND("]",CELL("filename",$A$1))+1,255),_summary!$T$24:$AG$24,0),140,1),MATCH($A100,_summary!$T$25:$T$53,0))</f>
        <v>1.1117705508731977E-3</v>
      </c>
      <c r="H100" s="149">
        <f t="shared" ca="1" si="10"/>
        <v>9.3574021365160813E-4</v>
      </c>
      <c r="I100" s="149">
        <f t="shared" ca="1" si="10"/>
        <v>7.5970987643001853E-4</v>
      </c>
      <c r="J100" s="149">
        <f t="shared" ca="1" si="10"/>
        <v>5.8367953920842892E-4</v>
      </c>
      <c r="K100" s="149">
        <f t="shared" ca="1" si="10"/>
        <v>4.0764920198683925E-4</v>
      </c>
      <c r="L100" s="149">
        <f t="shared" ca="1" si="10"/>
        <v>2.3161886476524959E-4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5.5588527543659937E-5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2.1279731567553351E-2</v>
      </c>
      <c r="D101" s="151">
        <f ca="1">MAX(0,IFERROR(VLOOKUP(MID(CELL("filename",$A$1),FIND("]",CELL("filename",$A$1))+1,255)&amp;$A101,eurostat_source[],4+D$1-1990,FALSE),0))</f>
        <v>2.4422275744503879E-2</v>
      </c>
      <c r="E101" s="151">
        <f ca="1">MAX(0,IFERROR(VLOOKUP(MID(CELL("filename",$A$1),FIND("]",CELL("filename",$A$1))+1,255)&amp;$A101,eurostat_source[],4+E$1-1990,FALSE),0))</f>
        <v>2.4406839444981333E-2</v>
      </c>
      <c r="F101" s="151">
        <f ca="1">MAX(0,IFERROR(VLOOKUP(MID(CELL("filename",$A$1),FIND("]",CELL("filename",$A$1))+1,255)&amp;$A101,eurostat_source[],4+F$1-1990,FALSE),0))</f>
        <v>2.3871926026027265E-2</v>
      </c>
      <c r="G101" s="148">
        <f ca="1">INDEX(OFFSET(_summary!$S$25,0,MATCH(MID(CELL("filename",$A$1),FIND("]",CELL("filename",$A$1))+1,255),_summary!$T$24:$AG$24,0),140,1),MATCH($A101,_summary!$T$25:$T$53,0))</f>
        <v>2.380834434840266E-2</v>
      </c>
      <c r="H101" s="149">
        <f t="shared" ca="1" si="10"/>
        <v>2.003868982657224E-2</v>
      </c>
      <c r="I101" s="149">
        <f t="shared" ca="1" si="10"/>
        <v>1.626903530474182E-2</v>
      </c>
      <c r="J101" s="149">
        <f t="shared" ca="1" si="10"/>
        <v>1.2499380782911398E-2</v>
      </c>
      <c r="K101" s="149">
        <f t="shared" ca="1" si="10"/>
        <v>8.7297262610809764E-3</v>
      </c>
      <c r="L101" s="149">
        <f t="shared" ca="1" si="10"/>
        <v>4.9600717392505548E-3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1.190417217420134E-3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0.14221682889869058</v>
      </c>
      <c r="D102" s="151">
        <f ca="1">MAX(0,IFERROR(VLOOKUP(MID(CELL("filename",$A$1),FIND("]",CELL("filename",$A$1))+1,255)&amp;$A102,eurostat_source[],4+D$1-1990,FALSE),0))</f>
        <v>0.13101718000681606</v>
      </c>
      <c r="E102" s="151">
        <f ca="1">MAX(0,IFERROR(VLOOKUP(MID(CELL("filename",$A$1),FIND("]",CELL("filename",$A$1))+1,255)&amp;$A102,eurostat_source[],4+E$1-1990,FALSE),0))</f>
        <v>0.12666383401260939</v>
      </c>
      <c r="F102" s="151">
        <f ca="1">MAX(0,IFERROR(VLOOKUP(MID(CELL("filename",$A$1),FIND("]",CELL("filename",$A$1))+1,255)&amp;$A102,eurostat_source[],4+F$1-1990,FALSE),0))</f>
        <v>0.12262720612764613</v>
      </c>
      <c r="G102" s="148">
        <f ca="1">INDEX(OFFSET(_summary!$S$25,0,MATCH(MID(CELL("filename",$A$1),FIND("]",CELL("filename",$A$1))+1,255),_summary!$T$24:$AG$24,0),140,1),MATCH($A102,_summary!$T$25:$T$53,0))</f>
        <v>0.11735654191908068</v>
      </c>
      <c r="H102" s="149">
        <f t="shared" ca="1" si="10"/>
        <v>9.8775089448559575E-2</v>
      </c>
      <c r="I102" s="149">
        <f t="shared" ca="1" si="10"/>
        <v>8.0193636978038468E-2</v>
      </c>
      <c r="J102" s="149">
        <f t="shared" ca="1" si="10"/>
        <v>6.1612184507517362E-2</v>
      </c>
      <c r="K102" s="149">
        <f t="shared" ca="1" si="10"/>
        <v>4.3030732036996255E-2</v>
      </c>
      <c r="L102" s="149">
        <f t="shared" ca="1" si="10"/>
        <v>2.4449279566475149E-2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5.8678270959540389E-3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10"/>
        <v>0</v>
      </c>
      <c r="I103" s="149">
        <f t="shared" ca="1" si="10"/>
        <v>0</v>
      </c>
      <c r="J103" s="149">
        <f t="shared" ca="1" si="10"/>
        <v>0</v>
      </c>
      <c r="K103" s="149">
        <f t="shared" ca="1" si="10"/>
        <v>0</v>
      </c>
      <c r="L103" s="149">
        <f t="shared" ca="1" si="10"/>
        <v>0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1.5370562730293589E-2</v>
      </c>
      <c r="D104" s="151">
        <f ca="1">MAX(0,IFERROR(VLOOKUP(MID(CELL("filename",$A$1),FIND("]",CELL("filename",$A$1))+1,255)&amp;$A104,eurostat_source[],4+D$1-1990,FALSE),0))</f>
        <v>1.1878386674852519E-2</v>
      </c>
      <c r="E104" s="151">
        <f ca="1">MAX(0,IFERROR(VLOOKUP(MID(CELL("filename",$A$1),FIND("]",CELL("filename",$A$1))+1,255)&amp;$A104,eurostat_source[],4+E$1-1990,FALSE),0))</f>
        <v>1.1206862299165571E-2</v>
      </c>
      <c r="F104" s="151">
        <f ca="1">MAX(0,IFERROR(VLOOKUP(MID(CELL("filename",$A$1),FIND("]",CELL("filename",$A$1))+1,255)&amp;$A104,eurostat_source[],4+F$1-1990,FALSE),0))</f>
        <v>1.0495997626042813E-2</v>
      </c>
      <c r="G104" s="148">
        <f ca="1">INDEX(OFFSET(_summary!$S$25,0,MATCH(MID(CELL("filename",$A$1),FIND("]",CELL("filename",$A$1))+1,255),_summary!$T$24:$AG$24,0),140,1),MATCH($A104,_summary!$T$25:$T$53,0))</f>
        <v>9.8524928607654633E-3</v>
      </c>
      <c r="H104" s="149">
        <f t="shared" ca="1" si="10"/>
        <v>8.2925148244775981E-3</v>
      </c>
      <c r="I104" s="149">
        <f t="shared" ca="1" si="10"/>
        <v>6.732536788189733E-3</v>
      </c>
      <c r="J104" s="149">
        <f t="shared" ca="1" si="10"/>
        <v>5.1725587519018679E-3</v>
      </c>
      <c r="K104" s="149">
        <f t="shared" ca="1" si="10"/>
        <v>3.6125807156140027E-3</v>
      </c>
      <c r="L104" s="149">
        <f t="shared" ca="1" si="10"/>
        <v>2.052602679326138E-3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4.9262464303827355E-4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5.242205729037383E-2</v>
      </c>
      <c r="D105" s="151">
        <f ca="1">MAX(0,IFERROR(VLOOKUP(MID(CELL("filename",$A$1),FIND("]",CELL("filename",$A$1))+1,255)&amp;$A105,eurostat_source[],4+D$1-1990,FALSE),0))</f>
        <v>5.8500608319030444E-2</v>
      </c>
      <c r="E105" s="151">
        <f ca="1">MAX(0,IFERROR(VLOOKUP(MID(CELL("filename",$A$1),FIND("]",CELL("filename",$A$1))+1,255)&amp;$A105,eurostat_source[],4+E$1-1990,FALSE),0))</f>
        <v>5.9381920304826086E-2</v>
      </c>
      <c r="F105" s="151">
        <f ca="1">MAX(0,IFERROR(VLOOKUP(MID(CELL("filename",$A$1),FIND("]",CELL("filename",$A$1))+1,255)&amp;$A105,eurostat_source[],4+F$1-1990,FALSE),0))</f>
        <v>6.0362051307566812E-2</v>
      </c>
      <c r="G105" s="148">
        <f ca="1">INDEX(OFFSET(_summary!$S$25,0,MATCH(MID(CELL("filename",$A$1),FIND("]",CELL("filename",$A$1))+1,255),_summary!$T$24:$AG$24,0),140,1),MATCH($A105,_summary!$T$25:$T$53,0))</f>
        <v>6.1816002613913471E-2</v>
      </c>
      <c r="H105" s="149">
        <f t="shared" ca="1" si="10"/>
        <v>5.2028468866710503E-2</v>
      </c>
      <c r="I105" s="149">
        <f t="shared" ca="1" si="10"/>
        <v>4.2240935119507536E-2</v>
      </c>
      <c r="J105" s="149">
        <f t="shared" ca="1" si="10"/>
        <v>3.2453401372304569E-2</v>
      </c>
      <c r="K105" s="149">
        <f t="shared" ca="1" si="10"/>
        <v>2.2665867625101605E-2</v>
      </c>
      <c r="L105" s="149">
        <f t="shared" ca="1" si="10"/>
        <v>1.2878333877898641E-2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3.0908001306956764E-3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1.1130810728812114E-3</v>
      </c>
      <c r="D106" s="151">
        <f ca="1">MAX(0,IFERROR(VLOOKUP(MID(CELL("filename",$A$1),FIND("]",CELL("filename",$A$1))+1,255)&amp;$A106,eurostat_source[],4+D$1-1990,FALSE),0))</f>
        <v>7.2634550726632236E-4</v>
      </c>
      <c r="E106" s="151">
        <f ca="1">MAX(0,IFERROR(VLOOKUP(MID(CELL("filename",$A$1),FIND("]",CELL("filename",$A$1))+1,255)&amp;$A106,eurostat_source[],4+E$1-1990,FALSE),0))</f>
        <v>6.9664608689732417E-4</v>
      </c>
      <c r="F106" s="151">
        <f ca="1">MAX(0,IFERROR(VLOOKUP(MID(CELL("filename",$A$1),FIND("]",CELL("filename",$A$1))+1,255)&amp;$A106,eurostat_source[],4+F$1-1990,FALSE),0))</f>
        <v>6.7374504525477715E-4</v>
      </c>
      <c r="G106" s="148">
        <f ca="1">INDEX(OFFSET(_summary!$S$25,0,MATCH(MID(CELL("filename",$A$1),FIND("]",CELL("filename",$A$1))+1,255),_summary!$T$24:$AG$24,0),140,1),MATCH($A106,_summary!$T$25:$T$53,0))</f>
        <v>6.4119825226941396E-4</v>
      </c>
      <c r="H106" s="149">
        <f t="shared" ca="1" si="10"/>
        <v>5.3967519566009011E-4</v>
      </c>
      <c r="I106" s="149">
        <f t="shared" ca="1" si="10"/>
        <v>4.3815213905076626E-4</v>
      </c>
      <c r="J106" s="149">
        <f t="shared" ca="1" si="10"/>
        <v>3.3662908244144236E-4</v>
      </c>
      <c r="K106" s="149">
        <f t="shared" ca="1" si="10"/>
        <v>2.3510602583211846E-4</v>
      </c>
      <c r="L106" s="149">
        <f t="shared" ca="1" si="10"/>
        <v>1.3358296922279459E-4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3.2059912613470728E-5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10"/>
        <v>0</v>
      </c>
      <c r="I107" s="149">
        <f t="shared" ca="1" si="10"/>
        <v>0</v>
      </c>
      <c r="J107" s="149">
        <f t="shared" ca="1" si="10"/>
        <v>0</v>
      </c>
      <c r="K107" s="149">
        <f t="shared" ca="1" si="10"/>
        <v>0</v>
      </c>
      <c r="L107" s="149">
        <f t="shared" ca="1" si="10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1.1212811881707644E-4</v>
      </c>
      <c r="D108" s="151">
        <f ca="1">MAX(0,IFERROR(VLOOKUP(MID(CELL("filename",$A$1),FIND("]",CELL("filename",$A$1))+1,255)&amp;$A108,eurostat_source[],4+D$1-1990,FALSE),0))</f>
        <v>1.1960935965546555E-4</v>
      </c>
      <c r="E108" s="151">
        <f ca="1">MAX(0,IFERROR(VLOOKUP(MID(CELL("filename",$A$1),FIND("]",CELL("filename",$A$1))+1,255)&amp;$A108,eurostat_source[],4+E$1-1990,FALSE),0))</f>
        <v>1.1691437131390085E-4</v>
      </c>
      <c r="F108" s="151">
        <f ca="1">MAX(0,IFERROR(VLOOKUP(MID(CELL("filename",$A$1),FIND("]",CELL("filename",$A$1))+1,255)&amp;$A108,eurostat_source[],4+F$1-1990,FALSE),0))</f>
        <v>6.9943066957132429E-5</v>
      </c>
      <c r="G108" s="148">
        <f ca="1">INDEX(OFFSET(_summary!$S$25,0,MATCH(MID(CELL("filename",$A$1),FIND("]",CELL("filename",$A$1))+1,255),_summary!$T$24:$AG$24,0),140,1),MATCH($A108,_summary!$T$25:$T$53,0))</f>
        <v>5.9234153000681632E-5</v>
      </c>
      <c r="H108" s="149">
        <f t="shared" ca="1" si="10"/>
        <v>4.9855412108907041E-5</v>
      </c>
      <c r="I108" s="149">
        <f t="shared" ca="1" si="10"/>
        <v>4.047667121713245E-5</v>
      </c>
      <c r="J108" s="149">
        <f t="shared" ca="1" si="10"/>
        <v>3.1097930325357859E-5</v>
      </c>
      <c r="K108" s="149">
        <f t="shared" ca="1" si="10"/>
        <v>2.1719189433583267E-5</v>
      </c>
      <c r="L108" s="149">
        <f t="shared" ca="1" si="10"/>
        <v>1.2340448541808676E-5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2.9617076500340841E-6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0.41447544764583899</v>
      </c>
      <c r="D109" s="151">
        <f ca="1">MAX(0,IFERROR(VLOOKUP(MID(CELL("filename",$A$1),FIND("]",CELL("filename",$A$1))+1,255)&amp;$A109,eurostat_source[],4+D$1-1990,FALSE),0))</f>
        <v>0.40914204446388813</v>
      </c>
      <c r="E109" s="151">
        <f ca="1">MAX(0,IFERROR(VLOOKUP(MID(CELL("filename",$A$1),FIND("]",CELL("filename",$A$1))+1,255)&amp;$A109,eurostat_source[],4+E$1-1990,FALSE),0))</f>
        <v>0.40872588047808589</v>
      </c>
      <c r="F109" s="151">
        <f ca="1">MAX(0,IFERROR(VLOOKUP(MID(CELL("filename",$A$1),FIND("]",CELL("filename",$A$1))+1,255)&amp;$A109,eurostat_source[],4+F$1-1990,FALSE),0))</f>
        <v>0.40646309301274947</v>
      </c>
      <c r="G109" s="148">
        <f ca="1">INDEX(OFFSET(_summary!$S$25,0,MATCH(MID(CELL("filename",$A$1),FIND("]",CELL("filename",$A$1))+1,255),_summary!$T$24:$AG$24,0),140,1),MATCH($A109,_summary!$T$25:$T$53,0))</f>
        <v>0.40344047552509837</v>
      </c>
      <c r="H109" s="149">
        <f t="shared" ca="1" si="10"/>
        <v>0.3395624002336245</v>
      </c>
      <c r="I109" s="149">
        <f t="shared" ca="1" si="10"/>
        <v>0.27568432494215056</v>
      </c>
      <c r="J109" s="149">
        <f t="shared" ca="1" si="10"/>
        <v>0.21180624965067665</v>
      </c>
      <c r="K109" s="149">
        <f t="shared" ca="1" si="10"/>
        <v>0.14792817435920275</v>
      </c>
      <c r="L109" s="149">
        <f t="shared" ca="1" si="10"/>
        <v>8.405009906772884E-2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2.0172023776254936E-2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10"/>
        <v>0</v>
      </c>
      <c r="I110" s="149">
        <f t="shared" ca="1" si="10"/>
        <v>0</v>
      </c>
      <c r="J110" s="149">
        <f t="shared" ca="1" si="10"/>
        <v>0</v>
      </c>
      <c r="K110" s="149">
        <f t="shared" ca="1" si="10"/>
        <v>0</v>
      </c>
      <c r="L110" s="149">
        <f t="shared" ca="1" si="10"/>
        <v>0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9.6470396040502556E-3</v>
      </c>
      <c r="D111" s="151">
        <f ca="1">MAX(0,IFERROR(VLOOKUP(MID(CELL("filename",$A$1),FIND("]",CELL("filename",$A$1))+1,255)&amp;$A111,eurostat_source[],4+D$1-1990,FALSE),0))</f>
        <v>6.3914015959520504E-3</v>
      </c>
      <c r="E111" s="151">
        <f ca="1">MAX(0,IFERROR(VLOOKUP(MID(CELL("filename",$A$1),FIND("]",CELL("filename",$A$1))+1,255)&amp;$A111,eurostat_source[],4+E$1-1990,FALSE),0))</f>
        <v>6.8603903754180882E-3</v>
      </c>
      <c r="F111" s="151">
        <f ca="1">MAX(0,IFERROR(VLOOKUP(MID(CELL("filename",$A$1),FIND("]",CELL("filename",$A$1))+1,255)&amp;$A111,eurostat_source[],4+F$1-1990,FALSE),0))</f>
        <v>6.8624273914455417E-3</v>
      </c>
      <c r="G111" s="148">
        <f ca="1">INDEX(OFFSET(_summary!$S$25,0,MATCH(MID(CELL("filename",$A$1),FIND("]",CELL("filename",$A$1))+1,255),_summary!$T$24:$AG$24,0),140,1),MATCH($A111,_summary!$T$25:$T$53,0))</f>
        <v>7.3457574073550009E-3</v>
      </c>
      <c r="H111" s="149">
        <f t="shared" ca="1" si="10"/>
        <v>6.1826791511904594E-3</v>
      </c>
      <c r="I111" s="149">
        <f t="shared" ca="1" si="10"/>
        <v>5.0196008950259179E-3</v>
      </c>
      <c r="J111" s="149">
        <f t="shared" ca="1" si="10"/>
        <v>3.8565226388613759E-3</v>
      </c>
      <c r="K111" s="149">
        <f t="shared" ca="1" si="10"/>
        <v>2.693444382696834E-3</v>
      </c>
      <c r="L111" s="149">
        <f t="shared" ca="1" si="10"/>
        <v>1.5303661265322923E-3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3.6728787036775036E-4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1.870987523588857E-2</v>
      </c>
      <c r="D112" s="151">
        <f ca="1">MAX(0,IFERROR(VLOOKUP(MID(CELL("filename",$A$1),FIND("]",CELL("filename",$A$1))+1,255)&amp;$A112,eurostat_source[],4+D$1-1990,FALSE),0))</f>
        <v>2.0881306417101002E-2</v>
      </c>
      <c r="E112" s="151">
        <f ca="1">MAX(0,IFERROR(VLOOKUP(MID(CELL("filename",$A$1),FIND("]",CELL("filename",$A$1))+1,255)&amp;$A112,eurostat_source[],4+E$1-1990,FALSE),0))</f>
        <v>2.0350445272472605E-2</v>
      </c>
      <c r="F112" s="151">
        <f ca="1">MAX(0,IFERROR(VLOOKUP(MID(CELL("filename",$A$1),FIND("]",CELL("filename",$A$1))+1,255)&amp;$A112,eurostat_source[],4+F$1-1990,FALSE),0))</f>
        <v>1.8661243418202508E-2</v>
      </c>
      <c r="G112" s="148">
        <f ca="1">INDEX(OFFSET(_summary!$S$25,0,MATCH(MID(CELL("filename",$A$1),FIND("]",CELL("filename",$A$1))+1,255),_summary!$T$24:$AG$24,0),140,1),MATCH($A112,_summary!$T$25:$T$53,0))</f>
        <v>1.7790879253428416E-2</v>
      </c>
      <c r="H112" s="149">
        <f t="shared" ca="1" si="10"/>
        <v>1.497399003830225E-2</v>
      </c>
      <c r="I112" s="149">
        <f t="shared" ca="1" si="10"/>
        <v>1.2157100823176083E-2</v>
      </c>
      <c r="J112" s="149">
        <f t="shared" ca="1" si="10"/>
        <v>9.340211608049917E-3</v>
      </c>
      <c r="K112" s="149">
        <f t="shared" ca="1" si="10"/>
        <v>6.5233223929237524E-3</v>
      </c>
      <c r="L112" s="149">
        <f t="shared" ca="1" si="10"/>
        <v>3.7064331777975868E-3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8.8954396267142155E-4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1.0754515696311681E-4</v>
      </c>
      <c r="E113" s="151">
        <f ca="1">MAX(0,IFERROR(VLOOKUP(MID(CELL("filename",$A$1),FIND("]",CELL("filename",$A$1))+1,255)&amp;$A113,eurostat_source[],4+E$1-1990,FALSE),0))</f>
        <v>1.1829967265942848E-4</v>
      </c>
      <c r="F113" s="151">
        <f ca="1">MAX(0,IFERROR(VLOOKUP(MID(CELL("filename",$A$1),FIND("]",CELL("filename",$A$1))+1,255)&amp;$A113,eurostat_source[],4+F$1-1990,FALSE),0))</f>
        <v>1.3012963992537133E-4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10"/>
        <v>0</v>
      </c>
      <c r="I113" s="149">
        <f t="shared" ca="1" si="10"/>
        <v>0</v>
      </c>
      <c r="J113" s="149">
        <f t="shared" ca="1" si="10"/>
        <v>0</v>
      </c>
      <c r="K113" s="149">
        <f t="shared" ca="1" si="10"/>
        <v>0</v>
      </c>
      <c r="L113" s="149">
        <f t="shared" ca="1" si="10"/>
        <v>0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5.1985099923524446E-3</v>
      </c>
      <c r="D114" s="151">
        <f ca="1">MAX(0,IFERROR(VLOOKUP(MID(CELL("filename",$A$1),FIND("]",CELL("filename",$A$1))+1,255)&amp;$A114,eurostat_source[],4+D$1-1990,FALSE),0))</f>
        <v>5.1390451788555763E-3</v>
      </c>
      <c r="E114" s="151">
        <f ca="1">MAX(0,IFERROR(VLOOKUP(MID(CELL("filename",$A$1),FIND("]",CELL("filename",$A$1))+1,255)&amp;$A114,eurostat_source[],4+E$1-1990,FALSE),0))</f>
        <v>4.4547969134518337E-3</v>
      </c>
      <c r="F114" s="151">
        <f ca="1">MAX(0,IFERROR(VLOOKUP(MID(CELL("filename",$A$1),FIND("]",CELL("filename",$A$1))+1,255)&amp;$A114,eurostat_source[],4+F$1-1990,FALSE),0))</f>
        <v>3.6460796749698638E-3</v>
      </c>
      <c r="G114" s="148">
        <f ca="1">INDEX(OFFSET(_summary!$S$25,0,MATCH(MID(CELL("filename",$A$1),FIND("]",CELL("filename",$A$1))+1,255),_summary!$T$24:$AG$24,0),140,1),MATCH($A114,_summary!$T$25:$T$53,0))</f>
        <v>2.7944600674621161E-3</v>
      </c>
      <c r="H114" s="149">
        <f t="shared" ca="1" si="10"/>
        <v>2.3520038901139479E-3</v>
      </c>
      <c r="I114" s="149">
        <f t="shared" ca="1" si="10"/>
        <v>1.9095477127657795E-3</v>
      </c>
      <c r="J114" s="149">
        <f t="shared" ca="1" si="10"/>
        <v>1.4670915354176111E-3</v>
      </c>
      <c r="K114" s="149">
        <f t="shared" ca="1" si="10"/>
        <v>1.0246353580694427E-3</v>
      </c>
      <c r="L114" s="149">
        <f t="shared" ca="1" si="10"/>
        <v>5.8217918072127426E-4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1.3972300337310593E-4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0</v>
      </c>
      <c r="I115" s="149">
        <f t="shared" ca="1" si="11"/>
        <v>0</v>
      </c>
      <c r="J115" s="149">
        <f t="shared" ca="1" si="11"/>
        <v>0</v>
      </c>
      <c r="K115" s="149">
        <f t="shared" ca="1" si="11"/>
        <v>0</v>
      </c>
      <c r="L115" s="149">
        <f t="shared" ca="1" si="11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1.3911927021920565E-3</v>
      </c>
      <c r="D116" s="151">
        <f ca="1">MAX(0,IFERROR(VLOOKUP(MID(CELL("filename",$A$1),FIND("]",CELL("filename",$A$1))+1,255)&amp;$A116,eurostat_source[],4+D$1-1990,FALSE),0))</f>
        <v>7.2211766324505164E-4</v>
      </c>
      <c r="E116" s="151">
        <f ca="1">MAX(0,IFERROR(VLOOKUP(MID(CELL("filename",$A$1),FIND("]",CELL("filename",$A$1))+1,255)&amp;$A116,eurostat_source[],4+E$1-1990,FALSE),0))</f>
        <v>5.309708935091733E-4</v>
      </c>
      <c r="F116" s="151">
        <f ca="1">MAX(0,IFERROR(VLOOKUP(MID(CELL("filename",$A$1),FIND("]",CELL("filename",$A$1))+1,255)&amp;$A116,eurostat_source[],4+F$1-1990,FALSE),0))</f>
        <v>3.3680098457173474E-4</v>
      </c>
      <c r="G116" s="148">
        <f ca="1">INDEX(OFFSET(_summary!$S$25,0,MATCH(MID(CELL("filename",$A$1),FIND("]",CELL("filename",$A$1))+1,255),_summary!$T$24:$AG$24,0),140,1),MATCH($A116,_summary!$T$25:$T$53,0))</f>
        <v>1.1883016111722823E-4</v>
      </c>
      <c r="H116" s="149">
        <f t="shared" ca="1" si="11"/>
        <v>1.0001538560700043E-4</v>
      </c>
      <c r="I116" s="149">
        <f t="shared" ca="1" si="11"/>
        <v>8.120061009677263E-5</v>
      </c>
      <c r="J116" s="149">
        <f t="shared" ca="1" si="11"/>
        <v>6.2385834586544832E-5</v>
      </c>
      <c r="K116" s="149">
        <f t="shared" ca="1" si="11"/>
        <v>4.3571059076317026E-5</v>
      </c>
      <c r="L116" s="149">
        <f t="shared" ca="1" si="11"/>
        <v>2.4756283566089221E-5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5.9415080558614163E-6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1.4183607084968819E-2</v>
      </c>
      <c r="D117" s="151">
        <f ca="1">MAX(0,IFERROR(VLOOKUP(MID(CELL("filename",$A$1),FIND("]",CELL("filename",$A$1))+1,255)&amp;$A117,eurostat_source[],4+D$1-1990,FALSE),0))</f>
        <v>1.4516113305135279E-2</v>
      </c>
      <c r="E117" s="151">
        <f ca="1">MAX(0,IFERROR(VLOOKUP(MID(CELL("filename",$A$1),FIND("]",CELL("filename",$A$1))+1,255)&amp;$A117,eurostat_source[],4+E$1-1990,FALSE),0))</f>
        <v>1.4415361191937164E-2</v>
      </c>
      <c r="F117" s="151">
        <f ca="1">MAX(0,IFERROR(VLOOKUP(MID(CELL("filename",$A$1),FIND("]",CELL("filename",$A$1))+1,255)&amp;$A117,eurostat_source[],4+F$1-1990,FALSE),0))</f>
        <v>1.4179669649937167E-2</v>
      </c>
      <c r="G117" s="148">
        <f ca="1">INDEX(OFFSET(_summary!$S$25,0,MATCH(MID(CELL("filename",$A$1),FIND("]",CELL("filename",$A$1))+1,255),_summary!$T$24:$AG$24,0),140,1),MATCH($A117,_summary!$T$25:$T$53,0))</f>
        <v>1.3964019141031007E-2</v>
      </c>
      <c r="H117" s="149">
        <f t="shared" ca="1" si="11"/>
        <v>1.1753049443701098E-2</v>
      </c>
      <c r="I117" s="149">
        <f t="shared" ca="1" si="11"/>
        <v>9.542079746371189E-3</v>
      </c>
      <c r="J117" s="149">
        <f t="shared" ca="1" si="11"/>
        <v>7.3311100490412798E-3</v>
      </c>
      <c r="K117" s="149">
        <f t="shared" ca="1" si="11"/>
        <v>5.1201403517113706E-3</v>
      </c>
      <c r="L117" s="149">
        <f t="shared" ca="1" si="11"/>
        <v>2.9091706543814609E-3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6.9820095705155102E-4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0.25676434337520809</v>
      </c>
      <c r="D2" s="151">
        <f ca="1">MAX(0,IFERROR(VLOOKUP(MID(CELL("filename",$A$1),FIND("]",CELL("filename",$A$1))+1,255)&amp;$A2,eurostat_source[],4+D$1-1990,FALSE),0))</f>
        <v>0.2555625662988032</v>
      </c>
      <c r="E2" s="151">
        <f ca="1">MAX(0,IFERROR(VLOOKUP(MID(CELL("filename",$A$1),FIND("]",CELL("filename",$A$1))+1,255)&amp;$A2,eurostat_source[],4+E$1-1990,FALSE),0))</f>
        <v>0.25412643033137794</v>
      </c>
      <c r="F2" s="151">
        <f ca="1">MAX(0,IFERROR(VLOOKUP(MID(CELL("filename",$A$1),FIND("]",CELL("filename",$A$1))+1,255)&amp;$A2,eurostat_source[],4+F$1-1990,FALSE),0))</f>
        <v>0.25297660434955105</v>
      </c>
      <c r="G2" s="148">
        <f ca="1">INDEX(OFFSET(_summary!$S$25,0,MATCH(MID(CELL("filename",$A$1),FIND("]",CELL("filename",$A$1))+1,255),_summary!$T$24:$AG$24,0),140,1),MATCH($A2,_summary!$T$25:$T$53,0))</f>
        <v>0.2514136938471358</v>
      </c>
      <c r="H2" s="149">
        <f ca="1">G2-5*(G2-$M2)/($M$1-G$1)</f>
        <v>0.2514136938471358</v>
      </c>
      <c r="I2" s="149">
        <f t="shared" ref="I2:L2" ca="1" si="0">H2-5*(H2-$M2)/($M$1-H$1)</f>
        <v>0.2514136938471358</v>
      </c>
      <c r="J2" s="149">
        <f t="shared" ca="1" si="0"/>
        <v>0.2514136938471358</v>
      </c>
      <c r="K2" s="149">
        <f t="shared" ca="1" si="0"/>
        <v>0.2514136938471358</v>
      </c>
      <c r="L2" s="149">
        <f t="shared" ca="1" si="0"/>
        <v>0.2514136938471358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0.2514136938471358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0.19483542597792816</v>
      </c>
      <c r="D3" s="151">
        <f ca="1">MAX(0,IFERROR(VLOOKUP(MID(CELL("filename",$A$1),FIND("]",CELL("filename",$A$1))+1,255)&amp;$A3,eurostat_source[],4+D$1-1990,FALSE),0))</f>
        <v>0.19192374680562893</v>
      </c>
      <c r="E3" s="151">
        <f ca="1">MAX(0,IFERROR(VLOOKUP(MID(CELL("filename",$A$1),FIND("]",CELL("filename",$A$1))+1,255)&amp;$A3,eurostat_source[],4+E$1-1990,FALSE),0))</f>
        <v>0.18848717635079767</v>
      </c>
      <c r="F3" s="151">
        <f ca="1">MAX(0,IFERROR(VLOOKUP(MID(CELL("filename",$A$1),FIND("]",CELL("filename",$A$1))+1,255)&amp;$A3,eurostat_source[],4+F$1-1990,FALSE),0))</f>
        <v>0.18819469202289776</v>
      </c>
      <c r="G3" s="148">
        <f ca="1">INDEX(OFFSET(_summary!$S$25,0,MATCH(MID(CELL("filename",$A$1),FIND("]",CELL("filename",$A$1))+1,255),_summary!$T$24:$AG$24,0),140,1),MATCH($A3,_summary!$T$25:$T$53,0))</f>
        <v>0.18662935070659542</v>
      </c>
      <c r="H3" s="149">
        <f t="shared" ref="H3:L18" ca="1" si="1">G3-5*(G3-$M3)/($M$1-G$1)</f>
        <v>0.18662935070659542</v>
      </c>
      <c r="I3" s="149">
        <f t="shared" ca="1" si="1"/>
        <v>0.18662935070659542</v>
      </c>
      <c r="J3" s="149">
        <f t="shared" ca="1" si="1"/>
        <v>0.18662935070659542</v>
      </c>
      <c r="K3" s="149">
        <f t="shared" ca="1" si="1"/>
        <v>0.18662935070659542</v>
      </c>
      <c r="L3" s="149">
        <f t="shared" ca="1" si="1"/>
        <v>0.18662935070659542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0.18662935070659542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0.47879345990521371</v>
      </c>
      <c r="D4" s="151">
        <f ca="1">MAX(0,IFERROR(VLOOKUP(MID(CELL("filename",$A$1),FIND("]",CELL("filename",$A$1))+1,255)&amp;$A4,eurostat_source[],4+D$1-1990,FALSE),0))</f>
        <v>0.48392714027709977</v>
      </c>
      <c r="E4" s="151">
        <f ca="1">MAX(0,IFERROR(VLOOKUP(MID(CELL("filename",$A$1),FIND("]",CELL("filename",$A$1))+1,255)&amp;$A4,eurostat_source[],4+E$1-1990,FALSE),0))</f>
        <v>0.48446068838860995</v>
      </c>
      <c r="F4" s="151">
        <f ca="1">MAX(0,IFERROR(VLOOKUP(MID(CELL("filename",$A$1),FIND("]",CELL("filename",$A$1))+1,255)&amp;$A4,eurostat_source[],4+F$1-1990,FALSE),0))</f>
        <v>0.48397365545838816</v>
      </c>
      <c r="G4" s="148">
        <f ca="1">INDEX(OFFSET(_summary!$S$25,0,MATCH(MID(CELL("filename",$A$1),FIND("]",CELL("filename",$A$1))+1,255),_summary!$T$24:$AG$24,0),140,1),MATCH($A4,_summary!$T$25:$T$53,0))</f>
        <v>0.48183964500565085</v>
      </c>
      <c r="H4" s="149">
        <f t="shared" ca="1" si="1"/>
        <v>0.48183964500565085</v>
      </c>
      <c r="I4" s="149">
        <f t="shared" ca="1" si="1"/>
        <v>0.48183964500565085</v>
      </c>
      <c r="J4" s="149">
        <f t="shared" ca="1" si="1"/>
        <v>0.48183964500565085</v>
      </c>
      <c r="K4" s="149">
        <f t="shared" ca="1" si="1"/>
        <v>0.48183964500565085</v>
      </c>
      <c r="L4" s="149">
        <f t="shared" ca="1" si="1"/>
        <v>0.48183964500565085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0.48183964500565085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0.23172052089874914</v>
      </c>
      <c r="D5" s="151">
        <f ca="1">MAX(0,IFERROR(VLOOKUP(MID(CELL("filename",$A$1),FIND("]",CELL("filename",$A$1))+1,255)&amp;$A5,eurostat_source[],4+D$1-1990,FALSE),0))</f>
        <v>0.23840474373015616</v>
      </c>
      <c r="E5" s="151">
        <f ca="1">MAX(0,IFERROR(VLOOKUP(MID(CELL("filename",$A$1),FIND("]",CELL("filename",$A$1))+1,255)&amp;$A5,eurostat_source[],4+E$1-1990,FALSE),0))</f>
        <v>0.23923440671074497</v>
      </c>
      <c r="F5" s="151">
        <f ca="1">MAX(0,IFERROR(VLOOKUP(MID(CELL("filename",$A$1),FIND("]",CELL("filename",$A$1))+1,255)&amp;$A5,eurostat_source[],4+F$1-1990,FALSE),0))</f>
        <v>0.23950880800801028</v>
      </c>
      <c r="G5" s="148">
        <f ca="1">INDEX(OFFSET(_summary!$S$25,0,MATCH(MID(CELL("filename",$A$1),FIND("]",CELL("filename",$A$1))+1,255),_summary!$T$24:$AG$24,0),140,1),MATCH($A5,_summary!$T$25:$T$53,0))</f>
        <v>0.24110082160836124</v>
      </c>
      <c r="H5" s="149">
        <f t="shared" ca="1" si="1"/>
        <v>0.24110082160836124</v>
      </c>
      <c r="I5" s="149">
        <f t="shared" ca="1" si="1"/>
        <v>0.24110082160836124</v>
      </c>
      <c r="J5" s="149">
        <f t="shared" ca="1" si="1"/>
        <v>0.24110082160836124</v>
      </c>
      <c r="K5" s="149">
        <f t="shared" ca="1" si="1"/>
        <v>0.24110082160836124</v>
      </c>
      <c r="L5" s="149">
        <f t="shared" ca="1" si="1"/>
        <v>0.24110082160836124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0.24110082160836124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0.41771515617768495</v>
      </c>
      <c r="D6" s="151">
        <f ca="1">MAX(0,IFERROR(VLOOKUP(MID(CELL("filename",$A$1),FIND("]",CELL("filename",$A$1))+1,255)&amp;$A6,eurostat_source[],4+D$1-1990,FALSE),0))</f>
        <v>0.42504491929376476</v>
      </c>
      <c r="E6" s="151">
        <f ca="1">MAX(0,IFERROR(VLOOKUP(MID(CELL("filename",$A$1),FIND("]",CELL("filename",$A$1))+1,255)&amp;$A6,eurostat_source[],4+E$1-1990,FALSE),0))</f>
        <v>0.42684107923926407</v>
      </c>
      <c r="F6" s="151">
        <f ca="1">MAX(0,IFERROR(VLOOKUP(MID(CELL("filename",$A$1),FIND("]",CELL("filename",$A$1))+1,255)&amp;$A6,eurostat_source[],4+F$1-1990,FALSE),0))</f>
        <v>0.42608235013386975</v>
      </c>
      <c r="G6" s="148">
        <f ca="1">INDEX(OFFSET(_summary!$S$25,0,MATCH(MID(CELL("filename",$A$1),FIND("]",CELL("filename",$A$1))+1,255),_summary!$T$24:$AG$24,0),140,1),MATCH($A6,_summary!$T$25:$T$53,0))</f>
        <v>0.42666367702656754</v>
      </c>
      <c r="H6" s="149">
        <f t="shared" ca="1" si="1"/>
        <v>0.42666367702656754</v>
      </c>
      <c r="I6" s="149">
        <f t="shared" ca="1" si="1"/>
        <v>0.42666367702656754</v>
      </c>
      <c r="J6" s="149">
        <f t="shared" ca="1" si="1"/>
        <v>0.42666367702656754</v>
      </c>
      <c r="K6" s="149">
        <f t="shared" ca="1" si="1"/>
        <v>0.42666367702656754</v>
      </c>
      <c r="L6" s="149">
        <f t="shared" ca="1" si="1"/>
        <v>0.42666367702656754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0.42666367702656754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0.21334432246785706</v>
      </c>
      <c r="D7" s="151">
        <f ca="1">MAX(0,IFERROR(VLOOKUP(MID(CELL("filename",$A$1),FIND("]",CELL("filename",$A$1))+1,255)&amp;$A7,eurostat_source[],4+D$1-1990,FALSE),0))</f>
        <v>0.21367491626163646</v>
      </c>
      <c r="E7" s="151">
        <f ca="1">MAX(0,IFERROR(VLOOKUP(MID(CELL("filename",$A$1),FIND("]",CELL("filename",$A$1))+1,255)&amp;$A7,eurostat_source[],4+E$1-1990,FALSE),0))</f>
        <v>0.21118553823181571</v>
      </c>
      <c r="F7" s="151">
        <f ca="1">MAX(0,IFERROR(VLOOKUP(MID(CELL("filename",$A$1),FIND("]",CELL("filename",$A$1))+1,255)&amp;$A7,eurostat_source[],4+F$1-1990,FALSE),0))</f>
        <v>0.20875563501789735</v>
      </c>
      <c r="G7" s="148">
        <f ca="1">INDEX(OFFSET(_summary!$S$25,0,MATCH(MID(CELL("filename",$A$1),FIND("]",CELL("filename",$A$1))+1,255),_summary!$T$24:$AG$24,0),140,1),MATCH($A7,_summary!$T$25:$T$53,0))</f>
        <v>0.20685217804345168</v>
      </c>
      <c r="H7" s="149">
        <f t="shared" ca="1" si="1"/>
        <v>0.20685217804345168</v>
      </c>
      <c r="I7" s="149">
        <f t="shared" ca="1" si="1"/>
        <v>0.20685217804345168</v>
      </c>
      <c r="J7" s="149">
        <f t="shared" ca="1" si="1"/>
        <v>0.20685217804345168</v>
      </c>
      <c r="K7" s="149">
        <f t="shared" ca="1" si="1"/>
        <v>0.20685217804345168</v>
      </c>
      <c r="L7" s="149">
        <f t="shared" ca="1" si="1"/>
        <v>0.20685217804345168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0.20685217804345168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0.30089345859699002</v>
      </c>
      <c r="D8" s="151">
        <f ca="1">MAX(0,IFERROR(VLOOKUP(MID(CELL("filename",$A$1),FIND("]",CELL("filename",$A$1))+1,255)&amp;$A8,eurostat_source[],4+D$1-1990,FALSE),0))</f>
        <v>0.2944633004525905</v>
      </c>
      <c r="E8" s="151">
        <f ca="1">MAX(0,IFERROR(VLOOKUP(MID(CELL("filename",$A$1),FIND("]",CELL("filename",$A$1))+1,255)&amp;$A8,eurostat_source[],4+E$1-1990,FALSE),0))</f>
        <v>0.29468265962812568</v>
      </c>
      <c r="F8" s="151">
        <f ca="1">MAX(0,IFERROR(VLOOKUP(MID(CELL("filename",$A$1),FIND("]",CELL("filename",$A$1))+1,255)&amp;$A8,eurostat_source[],4+F$1-1990,FALSE),0))</f>
        <v>0.29456571121953967</v>
      </c>
      <c r="G8" s="148">
        <f ca="1">INDEX(OFFSET(_summary!$S$25,0,MATCH(MID(CELL("filename",$A$1),FIND("]",CELL("filename",$A$1))+1,255),_summary!$T$24:$AG$24,0),140,1),MATCH($A8,_summary!$T$25:$T$53,0))</f>
        <v>0.29464638729204767</v>
      </c>
      <c r="H8" s="149">
        <f t="shared" ca="1" si="1"/>
        <v>0.29464638729204767</v>
      </c>
      <c r="I8" s="149">
        <f t="shared" ca="1" si="1"/>
        <v>0.29464638729204767</v>
      </c>
      <c r="J8" s="149">
        <f t="shared" ca="1" si="1"/>
        <v>0.29464638729204767</v>
      </c>
      <c r="K8" s="149">
        <f t="shared" ca="1" si="1"/>
        <v>0.29464638729204767</v>
      </c>
      <c r="L8" s="149">
        <f t="shared" ca="1" si="1"/>
        <v>0.29464638729204767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0.29464638729204767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0.2658533707656327</v>
      </c>
      <c r="D9" s="151">
        <f ca="1">MAX(0,IFERROR(VLOOKUP(MID(CELL("filename",$A$1),FIND("]",CELL("filename",$A$1))+1,255)&amp;$A9,eurostat_source[],4+D$1-1990,FALSE),0))</f>
        <v>0.26717214913334425</v>
      </c>
      <c r="E9" s="151">
        <f ca="1">MAX(0,IFERROR(VLOOKUP(MID(CELL("filename",$A$1),FIND("]",CELL("filename",$A$1))+1,255)&amp;$A9,eurostat_source[],4+E$1-1990,FALSE),0))</f>
        <v>0.26845033721448003</v>
      </c>
      <c r="F9" s="151">
        <f ca="1">MAX(0,IFERROR(VLOOKUP(MID(CELL("filename",$A$1),FIND("]",CELL("filename",$A$1))+1,255)&amp;$A9,eurostat_source[],4+F$1-1990,FALSE),0))</f>
        <v>0.26963830081125006</v>
      </c>
      <c r="G9" s="148">
        <f ca="1">INDEX(OFFSET(_summary!$S$25,0,MATCH(MID(CELL("filename",$A$1),FIND("]",CELL("filename",$A$1))+1,255),_summary!$T$24:$AG$24,0),140,1),MATCH($A9,_summary!$T$25:$T$53,0))</f>
        <v>0.27126895811167639</v>
      </c>
      <c r="H9" s="149">
        <f t="shared" ca="1" si="1"/>
        <v>0.27126895811167639</v>
      </c>
      <c r="I9" s="149">
        <f t="shared" ca="1" si="1"/>
        <v>0.27126895811167639</v>
      </c>
      <c r="J9" s="149">
        <f t="shared" ca="1" si="1"/>
        <v>0.27126895811167639</v>
      </c>
      <c r="K9" s="149">
        <f t="shared" ca="1" si="1"/>
        <v>0.27126895811167639</v>
      </c>
      <c r="L9" s="149">
        <f t="shared" ca="1" si="1"/>
        <v>0.27126895811167639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0.27126895811167639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0.52928480538860756</v>
      </c>
      <c r="D10" s="151">
        <f ca="1">MAX(0,IFERROR(VLOOKUP(MID(CELL("filename",$A$1),FIND("]",CELL("filename",$A$1))+1,255)&amp;$A10,eurostat_source[],4+D$1-1990,FALSE),0))</f>
        <v>0.47186396222689692</v>
      </c>
      <c r="E10" s="151">
        <f ca="1">MAX(0,IFERROR(VLOOKUP(MID(CELL("filename",$A$1),FIND("]",CELL("filename",$A$1))+1,255)&amp;$A10,eurostat_source[],4+E$1-1990,FALSE),0))</f>
        <v>0.47017967727677518</v>
      </c>
      <c r="F10" s="151">
        <f ca="1">MAX(0,IFERROR(VLOOKUP(MID(CELL("filename",$A$1),FIND("]",CELL("filename",$A$1))+1,255)&amp;$A10,eurostat_source[],4+F$1-1990,FALSE),0))</f>
        <v>0.46799311157033396</v>
      </c>
      <c r="G10" s="148">
        <f ca="1">INDEX(OFFSET(_summary!$S$25,0,MATCH(MID(CELL("filename",$A$1),FIND("]",CELL("filename",$A$1))+1,255),_summary!$T$24:$AG$24,0),140,1),MATCH($A10,_summary!$T$25:$T$53,0))</f>
        <v>0.46562955112491189</v>
      </c>
      <c r="H10" s="149">
        <f t="shared" ca="1" si="1"/>
        <v>0.46562955112491189</v>
      </c>
      <c r="I10" s="149">
        <f t="shared" ca="1" si="1"/>
        <v>0.46562955112491189</v>
      </c>
      <c r="J10" s="149">
        <f t="shared" ca="1" si="1"/>
        <v>0.46562955112491189</v>
      </c>
      <c r="K10" s="149">
        <f t="shared" ca="1" si="1"/>
        <v>0.46562955112491189</v>
      </c>
      <c r="L10" s="149">
        <f t="shared" ca="1" si="1"/>
        <v>0.46562955112491189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0.46562955112491189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0.34642075188054133</v>
      </c>
      <c r="D11" s="151">
        <f ca="1">MAX(0,IFERROR(VLOOKUP(MID(CELL("filename",$A$1),FIND("]",CELL("filename",$A$1))+1,255)&amp;$A11,eurostat_source[],4+D$1-1990,FALSE),0))</f>
        <v>0.34817444940558212</v>
      </c>
      <c r="E11" s="151">
        <f ca="1">MAX(0,IFERROR(VLOOKUP(MID(CELL("filename",$A$1),FIND("]",CELL("filename",$A$1))+1,255)&amp;$A11,eurostat_source[],4+E$1-1990,FALSE),0))</f>
        <v>0.35192142545613364</v>
      </c>
      <c r="F11" s="151">
        <f ca="1">MAX(0,IFERROR(VLOOKUP(MID(CELL("filename",$A$1),FIND("]",CELL("filename",$A$1))+1,255)&amp;$A11,eurostat_source[],4+F$1-1990,FALSE),0))</f>
        <v>0.35645395284474168</v>
      </c>
      <c r="G11" s="148">
        <f ca="1">INDEX(OFFSET(_summary!$S$25,0,MATCH(MID(CELL("filename",$A$1),FIND("]",CELL("filename",$A$1))+1,255),_summary!$T$24:$AG$24,0),140,1),MATCH($A11,_summary!$T$25:$T$53,0))</f>
        <v>0.36214802096851501</v>
      </c>
      <c r="H11" s="149">
        <f t="shared" ca="1" si="1"/>
        <v>0.36214802096851501</v>
      </c>
      <c r="I11" s="149">
        <f t="shared" ca="1" si="1"/>
        <v>0.36214802096851501</v>
      </c>
      <c r="J11" s="149">
        <f t="shared" ca="1" si="1"/>
        <v>0.36214802096851501</v>
      </c>
      <c r="K11" s="149">
        <f t="shared" ca="1" si="1"/>
        <v>0.36214802096851501</v>
      </c>
      <c r="L11" s="149">
        <f t="shared" ca="1" si="1"/>
        <v>0.36214802096851501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0.36214802096851501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0.21254575401323617</v>
      </c>
      <c r="D12" s="151">
        <f ca="1">MAX(0,IFERROR(VLOOKUP(MID(CELL("filename",$A$1),FIND("]",CELL("filename",$A$1))+1,255)&amp;$A12,eurostat_source[],4+D$1-1990,FALSE),0))</f>
        <v>0.21149215043356961</v>
      </c>
      <c r="E12" s="151">
        <f ca="1">MAX(0,IFERROR(VLOOKUP(MID(CELL("filename",$A$1),FIND("]",CELL("filename",$A$1))+1,255)&amp;$A12,eurostat_source[],4+E$1-1990,FALSE),0))</f>
        <v>0.20857581106806974</v>
      </c>
      <c r="F12" s="151">
        <f ca="1">MAX(0,IFERROR(VLOOKUP(MID(CELL("filename",$A$1),FIND("]",CELL("filename",$A$1))+1,255)&amp;$A12,eurostat_source[],4+F$1-1990,FALSE),0))</f>
        <v>0.2080893153299144</v>
      </c>
      <c r="G12" s="148">
        <f ca="1">INDEX(OFFSET(_summary!$S$25,0,MATCH(MID(CELL("filename",$A$1),FIND("]",CELL("filename",$A$1))+1,255),_summary!$T$24:$AG$24,0),140,1),MATCH($A12,_summary!$T$25:$T$53,0))</f>
        <v>0.20686055170420559</v>
      </c>
      <c r="H12" s="149">
        <f t="shared" ca="1" si="1"/>
        <v>0.20686055170420559</v>
      </c>
      <c r="I12" s="149">
        <f t="shared" ca="1" si="1"/>
        <v>0.20686055170420559</v>
      </c>
      <c r="J12" s="149">
        <f t="shared" ca="1" si="1"/>
        <v>0.20686055170420559</v>
      </c>
      <c r="K12" s="149">
        <f t="shared" ca="1" si="1"/>
        <v>0.20686055170420559</v>
      </c>
      <c r="L12" s="149">
        <f t="shared" ca="1" si="1"/>
        <v>0.20686055170420559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0.20686055170420559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0.40588543835446989</v>
      </c>
      <c r="D13" s="151">
        <f ca="1">MAX(0,IFERROR(VLOOKUP(MID(CELL("filename",$A$1),FIND("]",CELL("filename",$A$1))+1,255)&amp;$A13,eurostat_source[],4+D$1-1990,FALSE),0))</f>
        <v>0.3868852601821261</v>
      </c>
      <c r="E13" s="151">
        <f ca="1">MAX(0,IFERROR(VLOOKUP(MID(CELL("filename",$A$1),FIND("]",CELL("filename",$A$1))+1,255)&amp;$A13,eurostat_source[],4+E$1-1990,FALSE),0))</f>
        <v>0.39673712207240452</v>
      </c>
      <c r="F13" s="151">
        <f ca="1">MAX(0,IFERROR(VLOOKUP(MID(CELL("filename",$A$1),FIND("]",CELL("filename",$A$1))+1,255)&amp;$A13,eurostat_source[],4+F$1-1990,FALSE),0))</f>
        <v>0.4063579249000937</v>
      </c>
      <c r="G13" s="148">
        <f ca="1">INDEX(OFFSET(_summary!$S$25,0,MATCH(MID(CELL("filename",$A$1),FIND("]",CELL("filename",$A$1))+1,255),_summary!$T$24:$AG$24,0),140,1),MATCH($A13,_summary!$T$25:$T$53,0))</f>
        <v>0.41442391884637775</v>
      </c>
      <c r="H13" s="149">
        <f t="shared" ca="1" si="1"/>
        <v>0.41442391884637775</v>
      </c>
      <c r="I13" s="149">
        <f t="shared" ca="1" si="1"/>
        <v>0.41442391884637775</v>
      </c>
      <c r="J13" s="149">
        <f t="shared" ca="1" si="1"/>
        <v>0.41442391884637775</v>
      </c>
      <c r="K13" s="149">
        <f t="shared" ca="1" si="1"/>
        <v>0.41442391884637775</v>
      </c>
      <c r="L13" s="149">
        <f t="shared" ca="1" si="1"/>
        <v>0.41442391884637775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0.41442391884637775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0.16624772636411533</v>
      </c>
      <c r="D14" s="151">
        <f ca="1">MAX(0,IFERROR(VLOOKUP(MID(CELL("filename",$A$1),FIND("]",CELL("filename",$A$1))+1,255)&amp;$A14,eurostat_source[],4+D$1-1990,FALSE),0))</f>
        <v>0.16676928392693005</v>
      </c>
      <c r="E14" s="151">
        <f ca="1">MAX(0,IFERROR(VLOOKUP(MID(CELL("filename",$A$1),FIND("]",CELL("filename",$A$1))+1,255)&amp;$A14,eurostat_source[],4+E$1-1990,FALSE),0))</f>
        <v>0.16584798472078419</v>
      </c>
      <c r="F14" s="151">
        <f ca="1">MAX(0,IFERROR(VLOOKUP(MID(CELL("filename",$A$1),FIND("]",CELL("filename",$A$1))+1,255)&amp;$A14,eurostat_source[],4+F$1-1990,FALSE),0))</f>
        <v>0.16439706328543316</v>
      </c>
      <c r="G14" s="148">
        <f ca="1">INDEX(OFFSET(_summary!$S$25,0,MATCH(MID(CELL("filename",$A$1),FIND("]",CELL("filename",$A$1))+1,255),_summary!$T$24:$AG$24,0),140,1),MATCH($A14,_summary!$T$25:$T$53,0))</f>
        <v>0.16410057061655178</v>
      </c>
      <c r="H14" s="149">
        <f t="shared" ca="1" si="1"/>
        <v>0.16410057061655178</v>
      </c>
      <c r="I14" s="149">
        <f t="shared" ca="1" si="1"/>
        <v>0.16410057061655178</v>
      </c>
      <c r="J14" s="149">
        <f t="shared" ca="1" si="1"/>
        <v>0.16410057061655178</v>
      </c>
      <c r="K14" s="149">
        <f t="shared" ca="1" si="1"/>
        <v>0.16410057061655178</v>
      </c>
      <c r="L14" s="149">
        <f t="shared" ca="1" si="1"/>
        <v>0.16410057061655178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0.16410057061655178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0.25447890833317355</v>
      </c>
      <c r="D15" s="151">
        <f ca="1">MAX(0,IFERROR(VLOOKUP(MID(CELL("filename",$A$1),FIND("]",CELL("filename",$A$1))+1,255)&amp;$A15,eurostat_source[],4+D$1-1990,FALSE),0))</f>
        <v>0.26533303298401567</v>
      </c>
      <c r="E15" s="151">
        <f ca="1">MAX(0,IFERROR(VLOOKUP(MID(CELL("filename",$A$1),FIND("]",CELL("filename",$A$1))+1,255)&amp;$A15,eurostat_source[],4+E$1-1990,FALSE),0))</f>
        <v>0.26837812192579813</v>
      </c>
      <c r="F15" s="151">
        <f ca="1">MAX(0,IFERROR(VLOOKUP(MID(CELL("filename",$A$1),FIND("]",CELL("filename",$A$1))+1,255)&amp;$A15,eurostat_source[],4+F$1-1990,FALSE),0))</f>
        <v>0.27228710826853314</v>
      </c>
      <c r="G15" s="148">
        <f ca="1">INDEX(OFFSET(_summary!$S$25,0,MATCH(MID(CELL("filename",$A$1),FIND("]",CELL("filename",$A$1))+1,255),_summary!$T$24:$AG$24,0),140,1),MATCH($A15,_summary!$T$25:$T$53,0))</f>
        <v>0.27724331706573474</v>
      </c>
      <c r="H15" s="149">
        <f t="shared" ca="1" si="1"/>
        <v>0.27724331706573474</v>
      </c>
      <c r="I15" s="149">
        <f t="shared" ca="1" si="1"/>
        <v>0.27724331706573474</v>
      </c>
      <c r="J15" s="149">
        <f t="shared" ca="1" si="1"/>
        <v>0.27724331706573474</v>
      </c>
      <c r="K15" s="149">
        <f t="shared" ca="1" si="1"/>
        <v>0.27724331706573474</v>
      </c>
      <c r="L15" s="149">
        <f t="shared" ca="1" si="1"/>
        <v>0.27724331706573474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0.27724331706573474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0.17699826585428283</v>
      </c>
      <c r="D16" s="151">
        <f ca="1">MAX(0,IFERROR(VLOOKUP(MID(CELL("filename",$A$1),FIND("]",CELL("filename",$A$1))+1,255)&amp;$A16,eurostat_source[],4+D$1-1990,FALSE),0))</f>
        <v>0.17600919780995655</v>
      </c>
      <c r="E16" s="151">
        <f ca="1">MAX(0,IFERROR(VLOOKUP(MID(CELL("filename",$A$1),FIND("]",CELL("filename",$A$1))+1,255)&amp;$A16,eurostat_source[],4+E$1-1990,FALSE),0))</f>
        <v>0.17566365028200603</v>
      </c>
      <c r="F16" s="151">
        <f ca="1">MAX(0,IFERROR(VLOOKUP(MID(CELL("filename",$A$1),FIND("]",CELL("filename",$A$1))+1,255)&amp;$A16,eurostat_source[],4+F$1-1990,FALSE),0))</f>
        <v>0.17571241033461241</v>
      </c>
      <c r="G16" s="148">
        <f ca="1">INDEX(OFFSET(_summary!$S$25,0,MATCH(MID(CELL("filename",$A$1),FIND("]",CELL("filename",$A$1))+1,255),_summary!$T$24:$AG$24,0),140,1),MATCH($A16,_summary!$T$25:$T$53,0))</f>
        <v>0.17584740517629663</v>
      </c>
      <c r="H16" s="149">
        <f t="shared" ca="1" si="1"/>
        <v>0.17584740517629663</v>
      </c>
      <c r="I16" s="149">
        <f t="shared" ca="1" si="1"/>
        <v>0.17584740517629663</v>
      </c>
      <c r="J16" s="149">
        <f t="shared" ca="1" si="1"/>
        <v>0.17584740517629663</v>
      </c>
      <c r="K16" s="149">
        <f t="shared" ca="1" si="1"/>
        <v>0.17584740517629663</v>
      </c>
      <c r="L16" s="149">
        <f t="shared" ca="1" si="1"/>
        <v>0.17584740517629663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0.17584740517629663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0.19918295840374567</v>
      </c>
      <c r="D17" s="151">
        <f ca="1">MAX(0,IFERROR(VLOOKUP(MID(CELL("filename",$A$1),FIND("]",CELL("filename",$A$1))+1,255)&amp;$A17,eurostat_source[],4+D$1-1990,FALSE),0))</f>
        <v>0.1728141463213401</v>
      </c>
      <c r="E17" s="151">
        <f ca="1">MAX(0,IFERROR(VLOOKUP(MID(CELL("filename",$A$1),FIND("]",CELL("filename",$A$1))+1,255)&amp;$A17,eurostat_source[],4+E$1-1990,FALSE),0))</f>
        <v>0.17532179431148529</v>
      </c>
      <c r="F17" s="151">
        <f ca="1">MAX(0,IFERROR(VLOOKUP(MID(CELL("filename",$A$1),FIND("]",CELL("filename",$A$1))+1,255)&amp;$A17,eurostat_source[],4+F$1-1990,FALSE),0))</f>
        <v>0.17637860071531999</v>
      </c>
      <c r="G17" s="148">
        <f ca="1">INDEX(OFFSET(_summary!$S$25,0,MATCH(MID(CELL("filename",$A$1),FIND("]",CELL("filename",$A$1))+1,255),_summary!$T$24:$AG$24,0),140,1),MATCH($A17,_summary!$T$25:$T$53,0))</f>
        <v>0.1790189593675012</v>
      </c>
      <c r="H17" s="149">
        <f t="shared" ca="1" si="1"/>
        <v>0.1790189593675012</v>
      </c>
      <c r="I17" s="149">
        <f t="shared" ca="1" si="1"/>
        <v>0.1790189593675012</v>
      </c>
      <c r="J17" s="149">
        <f t="shared" ca="1" si="1"/>
        <v>0.1790189593675012</v>
      </c>
      <c r="K17" s="149">
        <f t="shared" ca="1" si="1"/>
        <v>0.1790189593675012</v>
      </c>
      <c r="L17" s="149">
        <f t="shared" ca="1" si="1"/>
        <v>0.1790189593675012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0.1790189593675012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0.24678444951927059</v>
      </c>
      <c r="D18" s="151">
        <f ca="1">MAX(0,IFERROR(VLOOKUP(MID(CELL("filename",$A$1),FIND("]",CELL("filename",$A$1))+1,255)&amp;$A18,eurostat_source[],4+D$1-1990,FALSE),0))</f>
        <v>0.24882440945122788</v>
      </c>
      <c r="E18" s="151">
        <f ca="1">MAX(0,IFERROR(VLOOKUP(MID(CELL("filename",$A$1),FIND("]",CELL("filename",$A$1))+1,255)&amp;$A18,eurostat_source[],4+E$1-1990,FALSE),0))</f>
        <v>0.25234898451634352</v>
      </c>
      <c r="F18" s="151">
        <f ca="1">MAX(0,IFERROR(VLOOKUP(MID(CELL("filename",$A$1),FIND("]",CELL("filename",$A$1))+1,255)&amp;$A18,eurostat_source[],4+F$1-1990,FALSE),0))</f>
        <v>0.2550997663300304</v>
      </c>
      <c r="G18" s="148">
        <f ca="1">INDEX(OFFSET(_summary!$S$25,0,MATCH(MID(CELL("filename",$A$1),FIND("]",CELL("filename",$A$1))+1,255),_summary!$T$24:$AG$24,0),140,1),MATCH($A18,_summary!$T$25:$T$53,0))</f>
        <v>0.25832449390558265</v>
      </c>
      <c r="H18" s="149">
        <f t="shared" ca="1" si="1"/>
        <v>0.25832449390558265</v>
      </c>
      <c r="I18" s="149">
        <f t="shared" ca="1" si="1"/>
        <v>0.25832449390558265</v>
      </c>
      <c r="J18" s="149">
        <f t="shared" ca="1" si="1"/>
        <v>0.25832449390558265</v>
      </c>
      <c r="K18" s="149">
        <f t="shared" ca="1" si="1"/>
        <v>0.25832449390558265</v>
      </c>
      <c r="L18" s="149">
        <f t="shared" ca="1" si="1"/>
        <v>0.25832449390558265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0.25832449390558265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0.15921231025949767</v>
      </c>
      <c r="D19" s="151">
        <f ca="1">MAX(0,IFERROR(VLOOKUP(MID(CELL("filename",$A$1),FIND("]",CELL("filename",$A$1))+1,255)&amp;$A19,eurostat_source[],4+D$1-1990,FALSE),0))</f>
        <v>0.15300659254119625</v>
      </c>
      <c r="E19" s="151">
        <f ca="1">MAX(0,IFERROR(VLOOKUP(MID(CELL("filename",$A$1),FIND("]",CELL("filename",$A$1))+1,255)&amp;$A19,eurostat_source[],4+E$1-1990,FALSE),0))</f>
        <v>0.15386621627109318</v>
      </c>
      <c r="F19" s="151">
        <f ca="1">MAX(0,IFERROR(VLOOKUP(MID(CELL("filename",$A$1),FIND("]",CELL("filename",$A$1))+1,255)&amp;$A19,eurostat_source[],4+F$1-1990,FALSE),0))</f>
        <v>0.15621533709264698</v>
      </c>
      <c r="G19" s="148">
        <f ca="1">INDEX(OFFSET(_summary!$S$25,0,MATCH(MID(CELL("filename",$A$1),FIND("]",CELL("filename",$A$1))+1,255),_summary!$T$24:$AG$24,0),140,1),MATCH($A19,_summary!$T$25:$T$53,0))</f>
        <v>0.15683536619550129</v>
      </c>
      <c r="H19" s="149">
        <f t="shared" ref="H19:L34" ca="1" si="2">G19-5*(G19-$M19)/($M$1-G$1)</f>
        <v>0.15683536619550129</v>
      </c>
      <c r="I19" s="149">
        <f t="shared" ca="1" si="2"/>
        <v>0.15683536619550129</v>
      </c>
      <c r="J19" s="149">
        <f t="shared" ca="1" si="2"/>
        <v>0.15683536619550129</v>
      </c>
      <c r="K19" s="149">
        <f t="shared" ca="1" si="2"/>
        <v>0.15683536619550129</v>
      </c>
      <c r="L19" s="149">
        <f t="shared" ca="1" si="2"/>
        <v>0.15683536619550129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0.15683536619550129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0.69938965470846526</v>
      </c>
      <c r="D20" s="151">
        <f ca="1">MAX(0,IFERROR(VLOOKUP(MID(CELL("filename",$A$1),FIND("]",CELL("filename",$A$1))+1,255)&amp;$A20,eurostat_source[],4+D$1-1990,FALSE),0))</f>
        <v>0.69986096812880083</v>
      </c>
      <c r="E20" s="151">
        <f ca="1">MAX(0,IFERROR(VLOOKUP(MID(CELL("filename",$A$1),FIND("]",CELL("filename",$A$1))+1,255)&amp;$A20,eurostat_source[],4+E$1-1990,FALSE),0))</f>
        <v>0.6899436641960025</v>
      </c>
      <c r="F20" s="151">
        <f ca="1">MAX(0,IFERROR(VLOOKUP(MID(CELL("filename",$A$1),FIND("]",CELL("filename",$A$1))+1,255)&amp;$A20,eurostat_source[],4+F$1-1990,FALSE),0))</f>
        <v>0.68059252495794409</v>
      </c>
      <c r="G20" s="148">
        <f ca="1">INDEX(OFFSET(_summary!$S$25,0,MATCH(MID(CELL("filename",$A$1),FIND("]",CELL("filename",$A$1))+1,255),_summary!$T$24:$AG$24,0),140,1),MATCH($A20,_summary!$T$25:$T$53,0))</f>
        <v>0.67253946710944645</v>
      </c>
      <c r="H20" s="149">
        <f t="shared" ca="1" si="2"/>
        <v>0.67253946710944645</v>
      </c>
      <c r="I20" s="149">
        <f t="shared" ca="1" si="2"/>
        <v>0.67253946710944645</v>
      </c>
      <c r="J20" s="149">
        <f t="shared" ca="1" si="2"/>
        <v>0.67253946710944645</v>
      </c>
      <c r="K20" s="149">
        <f t="shared" ca="1" si="2"/>
        <v>0.67253946710944645</v>
      </c>
      <c r="L20" s="149">
        <f t="shared" ca="1" si="2"/>
        <v>0.67253946710944645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0.67253946710944645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0.20217668059956578</v>
      </c>
      <c r="D21" s="151">
        <f ca="1">MAX(0,IFERROR(VLOOKUP(MID(CELL("filename",$A$1),FIND("]",CELL("filename",$A$1))+1,255)&amp;$A21,eurostat_source[],4+D$1-1990,FALSE),0))</f>
        <v>0.20636162455854218</v>
      </c>
      <c r="E21" s="151">
        <f ca="1">MAX(0,IFERROR(VLOOKUP(MID(CELL("filename",$A$1),FIND("]",CELL("filename",$A$1))+1,255)&amp;$A21,eurostat_source[],4+E$1-1990,FALSE),0))</f>
        <v>0.20741527324007758</v>
      </c>
      <c r="F21" s="151">
        <f ca="1">MAX(0,IFERROR(VLOOKUP(MID(CELL("filename",$A$1),FIND("]",CELL("filename",$A$1))+1,255)&amp;$A21,eurostat_source[],4+F$1-1990,FALSE),0))</f>
        <v>0.21023244251902584</v>
      </c>
      <c r="G21" s="148">
        <f ca="1">INDEX(OFFSET(_summary!$S$25,0,MATCH(MID(CELL("filename",$A$1),FIND("]",CELL("filename",$A$1))+1,255),_summary!$T$24:$AG$24,0),140,1),MATCH($A21,_summary!$T$25:$T$53,0))</f>
        <v>0.21303704393632319</v>
      </c>
      <c r="H21" s="149">
        <f t="shared" ca="1" si="2"/>
        <v>0.21303704393632319</v>
      </c>
      <c r="I21" s="149">
        <f t="shared" ca="1" si="2"/>
        <v>0.21303704393632319</v>
      </c>
      <c r="J21" s="149">
        <f t="shared" ca="1" si="2"/>
        <v>0.21303704393632319</v>
      </c>
      <c r="K21" s="149">
        <f t="shared" ca="1" si="2"/>
        <v>0.21303704393632319</v>
      </c>
      <c r="L21" s="149">
        <f t="shared" ca="1" si="2"/>
        <v>0.21303704393632319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0.21303704393632319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0.15644039749791228</v>
      </c>
      <c r="D22" s="151">
        <f ca="1">MAX(0,IFERROR(VLOOKUP(MID(CELL("filename",$A$1),FIND("]",CELL("filename",$A$1))+1,255)&amp;$A22,eurostat_source[],4+D$1-1990,FALSE),0))</f>
        <v>0.15663384746728834</v>
      </c>
      <c r="E22" s="151">
        <f ca="1">MAX(0,IFERROR(VLOOKUP(MID(CELL("filename",$A$1),FIND("]",CELL("filename",$A$1))+1,255)&amp;$A22,eurostat_source[],4+E$1-1990,FALSE),0))</f>
        <v>0.15725068188131855</v>
      </c>
      <c r="F22" s="151">
        <f ca="1">MAX(0,IFERROR(VLOOKUP(MID(CELL("filename",$A$1),FIND("]",CELL("filename",$A$1))+1,255)&amp;$A22,eurostat_source[],4+F$1-1990,FALSE),0))</f>
        <v>0.15792431403810195</v>
      </c>
      <c r="G22" s="148">
        <f ca="1">INDEX(OFFSET(_summary!$S$25,0,MATCH(MID(CELL("filename",$A$1),FIND("]",CELL("filename",$A$1))+1,255),_summary!$T$24:$AG$24,0),140,1),MATCH($A22,_summary!$T$25:$T$53,0))</f>
        <v>0.15867518400008371</v>
      </c>
      <c r="H22" s="149">
        <f t="shared" ca="1" si="2"/>
        <v>0.15867518400008371</v>
      </c>
      <c r="I22" s="149">
        <f t="shared" ca="1" si="2"/>
        <v>0.15867518400008371</v>
      </c>
      <c r="J22" s="149">
        <f t="shared" ca="1" si="2"/>
        <v>0.15867518400008371</v>
      </c>
      <c r="K22" s="149">
        <f t="shared" ca="1" si="2"/>
        <v>0.15867518400008371</v>
      </c>
      <c r="L22" s="149">
        <f t="shared" ca="1" si="2"/>
        <v>0.15867518400008371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0.15867518400008371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0.42832863321905607</v>
      </c>
      <c r="D23" s="151">
        <f ca="1">MAX(0,IFERROR(VLOOKUP(MID(CELL("filename",$A$1),FIND("]",CELL("filename",$A$1))+1,255)&amp;$A23,eurostat_source[],4+D$1-1990,FALSE),0))</f>
        <v>0.42094684137338895</v>
      </c>
      <c r="E23" s="151">
        <f ca="1">MAX(0,IFERROR(VLOOKUP(MID(CELL("filename",$A$1),FIND("]",CELL("filename",$A$1))+1,255)&amp;$A23,eurostat_source[],4+E$1-1990,FALSE),0))</f>
        <v>0.42601598012302133</v>
      </c>
      <c r="F23" s="151">
        <f ca="1">MAX(0,IFERROR(VLOOKUP(MID(CELL("filename",$A$1),FIND("]",CELL("filename",$A$1))+1,255)&amp;$A23,eurostat_source[],4+F$1-1990,FALSE),0))</f>
        <v>0.4315294898510072</v>
      </c>
      <c r="G23" s="148">
        <f ca="1">INDEX(OFFSET(_summary!$S$25,0,MATCH(MID(CELL("filename",$A$1),FIND("]",CELL("filename",$A$1))+1,255),_summary!$T$24:$AG$24,0),140,1),MATCH($A23,_summary!$T$25:$T$53,0))</f>
        <v>0.43651769471180568</v>
      </c>
      <c r="H23" s="149">
        <f t="shared" ca="1" si="2"/>
        <v>0.43651769471180568</v>
      </c>
      <c r="I23" s="149">
        <f t="shared" ca="1" si="2"/>
        <v>0.43651769471180568</v>
      </c>
      <c r="J23" s="149">
        <f t="shared" ca="1" si="2"/>
        <v>0.43651769471180568</v>
      </c>
      <c r="K23" s="149">
        <f t="shared" ca="1" si="2"/>
        <v>0.43651769471180568</v>
      </c>
      <c r="L23" s="149">
        <f t="shared" ca="1" si="2"/>
        <v>0.43651769471180568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0.43651769471180568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0.15694817983524281</v>
      </c>
      <c r="D24" s="151">
        <f ca="1">MAX(0,IFERROR(VLOOKUP(MID(CELL("filename",$A$1),FIND("]",CELL("filename",$A$1))+1,255)&amp;$A24,eurostat_source[],4+D$1-1990,FALSE),0))</f>
        <v>0.15755851572037208</v>
      </c>
      <c r="E24" s="151">
        <f ca="1">MAX(0,IFERROR(VLOOKUP(MID(CELL("filename",$A$1),FIND("]",CELL("filename",$A$1))+1,255)&amp;$A24,eurostat_source[],4+E$1-1990,FALSE),0))</f>
        <v>0.15905324542998445</v>
      </c>
      <c r="F24" s="151">
        <f ca="1">MAX(0,IFERROR(VLOOKUP(MID(CELL("filename",$A$1),FIND("]",CELL("filename",$A$1))+1,255)&amp;$A24,eurostat_source[],4+F$1-1990,FALSE),0))</f>
        <v>0.1619309180866125</v>
      </c>
      <c r="G24" s="148">
        <f ca="1">INDEX(OFFSET(_summary!$S$25,0,MATCH(MID(CELL("filename",$A$1),FIND("]",CELL("filename",$A$1))+1,255),_summary!$T$24:$AG$24,0),140,1),MATCH($A24,_summary!$T$25:$T$53,0))</f>
        <v>0.16425547772918006</v>
      </c>
      <c r="H24" s="149">
        <f t="shared" ca="1" si="2"/>
        <v>0.16425547772918006</v>
      </c>
      <c r="I24" s="149">
        <f t="shared" ca="1" si="2"/>
        <v>0.16425547772918006</v>
      </c>
      <c r="J24" s="149">
        <f t="shared" ca="1" si="2"/>
        <v>0.16425547772918006</v>
      </c>
      <c r="K24" s="149">
        <f t="shared" ca="1" si="2"/>
        <v>0.16425547772918006</v>
      </c>
      <c r="L24" s="149">
        <f t="shared" ca="1" si="2"/>
        <v>0.16425547772918006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0.16425547772918006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0.27706862816375172</v>
      </c>
      <c r="D25" s="151">
        <f ca="1">MAX(0,IFERROR(VLOOKUP(MID(CELL("filename",$A$1),FIND("]",CELL("filename",$A$1))+1,255)&amp;$A25,eurostat_source[],4+D$1-1990,FALSE),0))</f>
        <v>0.2551388415235899</v>
      </c>
      <c r="E25" s="151">
        <f ca="1">MAX(0,IFERROR(VLOOKUP(MID(CELL("filename",$A$1),FIND("]",CELL("filename",$A$1))+1,255)&amp;$A25,eurostat_source[],4+E$1-1990,FALSE),0))</f>
        <v>0.25590849978306102</v>
      </c>
      <c r="F25" s="151">
        <f ca="1">MAX(0,IFERROR(VLOOKUP(MID(CELL("filename",$A$1),FIND("]",CELL("filename",$A$1))+1,255)&amp;$A25,eurostat_source[],4+F$1-1990,FALSE),0))</f>
        <v>0.25841524359234896</v>
      </c>
      <c r="G25" s="148">
        <f ca="1">INDEX(OFFSET(_summary!$S$25,0,MATCH(MID(CELL("filename",$A$1),FIND("]",CELL("filename",$A$1))+1,255),_summary!$T$24:$AG$24,0),140,1),MATCH($A25,_summary!$T$25:$T$53,0))</f>
        <v>0.2617158156450583</v>
      </c>
      <c r="H25" s="149">
        <f t="shared" ca="1" si="2"/>
        <v>0.2617158156450583</v>
      </c>
      <c r="I25" s="149">
        <f t="shared" ca="1" si="2"/>
        <v>0.2617158156450583</v>
      </c>
      <c r="J25" s="149">
        <f t="shared" ca="1" si="2"/>
        <v>0.2617158156450583</v>
      </c>
      <c r="K25" s="149">
        <f t="shared" ca="1" si="2"/>
        <v>0.2617158156450583</v>
      </c>
      <c r="L25" s="149">
        <f t="shared" ca="1" si="2"/>
        <v>0.2617158156450583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0.2617158156450583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0.26304108943734866</v>
      </c>
      <c r="D26" s="151">
        <f ca="1">MAX(0,IFERROR(VLOOKUP(MID(CELL("filename",$A$1),FIND("]",CELL("filename",$A$1))+1,255)&amp;$A26,eurostat_source[],4+D$1-1990,FALSE),0))</f>
        <v>0.27469337627457813</v>
      </c>
      <c r="E26" s="151">
        <f ca="1">MAX(0,IFERROR(VLOOKUP(MID(CELL("filename",$A$1),FIND("]",CELL("filename",$A$1))+1,255)&amp;$A26,eurostat_source[],4+E$1-1990,FALSE),0))</f>
        <v>0.27496241986631187</v>
      </c>
      <c r="F26" s="151">
        <f ca="1">MAX(0,IFERROR(VLOOKUP(MID(CELL("filename",$A$1),FIND("]",CELL("filename",$A$1))+1,255)&amp;$A26,eurostat_source[],4+F$1-1990,FALSE),0))</f>
        <v>0.27552210089339768</v>
      </c>
      <c r="G26" s="148">
        <f ca="1">INDEX(OFFSET(_summary!$S$25,0,MATCH(MID(CELL("filename",$A$1),FIND("]",CELL("filename",$A$1))+1,255),_summary!$T$24:$AG$24,0),140,1),MATCH($A26,_summary!$T$25:$T$53,0))</f>
        <v>0.28040395743740859</v>
      </c>
      <c r="H26" s="149">
        <f t="shared" ca="1" si="2"/>
        <v>0.28040395743740859</v>
      </c>
      <c r="I26" s="149">
        <f t="shared" ca="1" si="2"/>
        <v>0.28040395743740859</v>
      </c>
      <c r="J26" s="149">
        <f t="shared" ca="1" si="2"/>
        <v>0.28040395743740859</v>
      </c>
      <c r="K26" s="149">
        <f t="shared" ca="1" si="2"/>
        <v>0.28040395743740859</v>
      </c>
      <c r="L26" s="149">
        <f t="shared" ca="1" si="2"/>
        <v>0.28040395743740859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0.28040395743740859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0.39376265592883486</v>
      </c>
      <c r="D27" s="151">
        <f ca="1">MAX(0,IFERROR(VLOOKUP(MID(CELL("filename",$A$1),FIND("]",CELL("filename",$A$1))+1,255)&amp;$A27,eurostat_source[],4+D$1-1990,FALSE),0))</f>
        <v>0.38999847296721118</v>
      </c>
      <c r="E27" s="151">
        <f ca="1">MAX(0,IFERROR(VLOOKUP(MID(CELL("filename",$A$1),FIND("]",CELL("filename",$A$1))+1,255)&amp;$A27,eurostat_source[],4+E$1-1990,FALSE),0))</f>
        <v>0.3916320686958692</v>
      </c>
      <c r="F27" s="151">
        <f ca="1">MAX(0,IFERROR(VLOOKUP(MID(CELL("filename",$A$1),FIND("]",CELL("filename",$A$1))+1,255)&amp;$A27,eurostat_source[],4+F$1-1990,FALSE),0))</f>
        <v>0.3924419276700043</v>
      </c>
      <c r="G27" s="148">
        <f ca="1">INDEX(OFFSET(_summary!$S$25,0,MATCH(MID(CELL("filename",$A$1),FIND("]",CELL("filename",$A$1))+1,255),_summary!$T$24:$AG$24,0),140,1),MATCH($A27,_summary!$T$25:$T$53,0))</f>
        <v>0.39328447070684391</v>
      </c>
      <c r="H27" s="149">
        <f t="shared" ca="1" si="2"/>
        <v>0.39328447070684391</v>
      </c>
      <c r="I27" s="149">
        <f t="shared" ca="1" si="2"/>
        <v>0.39328447070684391</v>
      </c>
      <c r="J27" s="149">
        <f t="shared" ca="1" si="2"/>
        <v>0.39328447070684391</v>
      </c>
      <c r="K27" s="149">
        <f t="shared" ca="1" si="2"/>
        <v>0.39328447070684391</v>
      </c>
      <c r="L27" s="149">
        <f t="shared" ca="1" si="2"/>
        <v>0.39328447070684391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0.39328447070684391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0.78792201929942673</v>
      </c>
      <c r="D28" s="151">
        <f ca="1">MAX(0,IFERROR(VLOOKUP(MID(CELL("filename",$A$1),FIND("]",CELL("filename",$A$1))+1,255)&amp;$A28,eurostat_source[],4+D$1-1990,FALSE),0))</f>
        <v>0.79264569000962659</v>
      </c>
      <c r="E28" s="151">
        <f ca="1">MAX(0,IFERROR(VLOOKUP(MID(CELL("filename",$A$1),FIND("]",CELL("filename",$A$1))+1,255)&amp;$A28,eurostat_source[],4+E$1-1990,FALSE),0))</f>
        <v>0.79147669126996623</v>
      </c>
      <c r="F28" s="151">
        <f ca="1">MAX(0,IFERROR(VLOOKUP(MID(CELL("filename",$A$1),FIND("]",CELL("filename",$A$1))+1,255)&amp;$A28,eurostat_source[],4+F$1-1990,FALSE),0))</f>
        <v>0.79080968507281391</v>
      </c>
      <c r="G28" s="148">
        <f ca="1">INDEX(OFFSET(_summary!$S$25,0,MATCH(MID(CELL("filename",$A$1),FIND("]",CELL("filename",$A$1))+1,255),_summary!$T$24:$AG$24,0),140,1),MATCH($A28,_summary!$T$25:$T$53,0))</f>
        <v>0.78942309581132308</v>
      </c>
      <c r="H28" s="149">
        <f t="shared" ca="1" si="2"/>
        <v>0.78942309581132308</v>
      </c>
      <c r="I28" s="149">
        <f t="shared" ca="1" si="2"/>
        <v>0.78942309581132308</v>
      </c>
      <c r="J28" s="149">
        <f t="shared" ca="1" si="2"/>
        <v>0.78942309581132308</v>
      </c>
      <c r="K28" s="149">
        <f t="shared" ca="1" si="2"/>
        <v>0.78942309581132308</v>
      </c>
      <c r="L28" s="149">
        <f t="shared" ca="1" si="2"/>
        <v>0.78942309581132308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0.78942309581132308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0.10485435084610482</v>
      </c>
      <c r="D29" s="151">
        <f ca="1">MAX(0,IFERROR(VLOOKUP(MID(CELL("filename",$A$1),FIND("]",CELL("filename",$A$1))+1,255)&amp;$A29,eurostat_source[],4+D$1-1990,FALSE),0))</f>
        <v>0.10970803522886516</v>
      </c>
      <c r="E29" s="151">
        <f ca="1">MAX(0,IFERROR(VLOOKUP(MID(CELL("filename",$A$1),FIND("]",CELL("filename",$A$1))+1,255)&amp;$A29,eurostat_source[],4+E$1-1990,FALSE),0))</f>
        <v>0.11158940292543118</v>
      </c>
      <c r="F29" s="151">
        <f ca="1">MAX(0,IFERROR(VLOOKUP(MID(CELL("filename",$A$1),FIND("]",CELL("filename",$A$1))+1,255)&amp;$A29,eurostat_source[],4+F$1-1990,FALSE),0))</f>
        <v>0.1140066981121948</v>
      </c>
      <c r="G29" s="148">
        <f ca="1">INDEX(OFFSET(_summary!$S$25,0,MATCH(MID(CELL("filename",$A$1),FIND("]",CELL("filename",$A$1))+1,255),_summary!$T$24:$AG$24,0),140,1),MATCH($A29,_summary!$T$25:$T$53,0))</f>
        <v>0.11649969113269402</v>
      </c>
      <c r="H29" s="149">
        <f t="shared" ca="1" si="2"/>
        <v>0.11649969113269402</v>
      </c>
      <c r="I29" s="149">
        <f t="shared" ca="1" si="2"/>
        <v>0.11649969113269402</v>
      </c>
      <c r="J29" s="149">
        <f t="shared" ca="1" si="2"/>
        <v>0.11649969113269402</v>
      </c>
      <c r="K29" s="149">
        <f t="shared" ca="1" si="2"/>
        <v>0.11649969113269402</v>
      </c>
      <c r="L29" s="149">
        <f t="shared" ca="1" si="2"/>
        <v>0.11649969113269402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0.11649969113269402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0.24283439557086914</v>
      </c>
      <c r="D30" s="151">
        <f ca="1">MAX(0,IFERROR(VLOOKUP(MID(CELL("filename",$A$1),FIND("]",CELL("filename",$A$1))+1,255)&amp;$A30,eurostat_source[],4+D$1-1990,FALSE),0))</f>
        <v>0.24614463187287569</v>
      </c>
      <c r="E30" s="151">
        <f ca="1">MAX(0,IFERROR(VLOOKUP(MID(CELL("filename",$A$1),FIND("]",CELL("filename",$A$1))+1,255)&amp;$A30,eurostat_source[],4+E$1-1990,FALSE),0))</f>
        <v>0.24530114816902904</v>
      </c>
      <c r="F30" s="151">
        <f ca="1">MAX(0,IFERROR(VLOOKUP(MID(CELL("filename",$A$1),FIND("]",CELL("filename",$A$1))+1,255)&amp;$A30,eurostat_source[],4+F$1-1990,FALSE),0))</f>
        <v>0.24558218501952334</v>
      </c>
      <c r="G30" s="148">
        <f ca="1">INDEX(OFFSET(_summary!$S$25,0,MATCH(MID(CELL("filename",$A$1),FIND("]",CELL("filename",$A$1))+1,255),_summary!$T$24:$AG$24,0),140,1),MATCH($A30,_summary!$T$25:$T$53,0))</f>
        <v>0.24544707534354265</v>
      </c>
      <c r="H30" s="149">
        <f t="shared" ca="1" si="2"/>
        <v>0.24544707534354265</v>
      </c>
      <c r="I30" s="149">
        <f t="shared" ca="1" si="2"/>
        <v>0.24544707534354265</v>
      </c>
      <c r="J30" s="149">
        <f t="shared" ca="1" si="2"/>
        <v>0.24544707534354265</v>
      </c>
      <c r="K30" s="149">
        <f t="shared" ca="1" si="2"/>
        <v>0.24544707534354265</v>
      </c>
      <c r="L30" s="149">
        <f t="shared" ca="1" si="2"/>
        <v>0.24544707534354265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0.24544707534354265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0.25676434337520809</v>
      </c>
      <c r="D31" s="151">
        <f ca="1">MAX(0,IFERROR(VLOOKUP(MID(CELL("filename",$A$1),FIND("]",CELL("filename",$A$1))+1,255)&amp;$A31,eurostat_source[],4+D$1-1990,FALSE),0))</f>
        <v>0.2555625662988032</v>
      </c>
      <c r="E31" s="151">
        <f ca="1">MAX(0,IFERROR(VLOOKUP(MID(CELL("filename",$A$1),FIND("]",CELL("filename",$A$1))+1,255)&amp;$A31,eurostat_source[],4+E$1-1990,FALSE),0))</f>
        <v>0.25412643033137794</v>
      </c>
      <c r="F31" s="151">
        <f ca="1">MAX(0,IFERROR(VLOOKUP(MID(CELL("filename",$A$1),FIND("]",CELL("filename",$A$1))+1,255)&amp;$A31,eurostat_source[],4+F$1-1990,FALSE),0))</f>
        <v>0.25297660434955105</v>
      </c>
      <c r="G31" s="148">
        <f ca="1">INDEX(OFFSET(_summary!$S$25,0,MATCH(MID(CELL("filename",$A$1),FIND("]",CELL("filename",$A$1))+1,255),_summary!$T$24:$AG$24,0),140,1),MATCH($A31,_summary!$T$25:$T$53,0))</f>
        <v>0.2514136938471358</v>
      </c>
      <c r="H31" s="149">
        <f t="shared" ca="1" si="2"/>
        <v>0.2514136938471358</v>
      </c>
      <c r="I31" s="149">
        <f t="shared" ca="1" si="2"/>
        <v>0.2514136938471358</v>
      </c>
      <c r="J31" s="149">
        <f t="shared" ca="1" si="2"/>
        <v>0.2514136938471358</v>
      </c>
      <c r="K31" s="149">
        <f t="shared" ca="1" si="2"/>
        <v>0.2514136938471358</v>
      </c>
      <c r="L31" s="149">
        <f t="shared" ca="1" si="2"/>
        <v>0.2514136938471358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0.2514136938471358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0.19483542597792816</v>
      </c>
      <c r="D32" s="151">
        <f ca="1">MAX(0,IFERROR(VLOOKUP(MID(CELL("filename",$A$1),FIND("]",CELL("filename",$A$1))+1,255)&amp;$A32,eurostat_source[],4+D$1-1990,FALSE),0))</f>
        <v>0.19192374680562893</v>
      </c>
      <c r="E32" s="151">
        <f ca="1">MAX(0,IFERROR(VLOOKUP(MID(CELL("filename",$A$1),FIND("]",CELL("filename",$A$1))+1,255)&amp;$A32,eurostat_source[],4+E$1-1990,FALSE),0))</f>
        <v>0.18848717635079767</v>
      </c>
      <c r="F32" s="151">
        <f ca="1">MAX(0,IFERROR(VLOOKUP(MID(CELL("filename",$A$1),FIND("]",CELL("filename",$A$1))+1,255)&amp;$A32,eurostat_source[],4+F$1-1990,FALSE),0))</f>
        <v>0.18819469202289776</v>
      </c>
      <c r="G32" s="148">
        <f ca="1">INDEX(OFFSET(_summary!$S$25,0,MATCH(MID(CELL("filename",$A$1),FIND("]",CELL("filename",$A$1))+1,255),_summary!$T$24:$AG$24,0),140,1),MATCH($A32,_summary!$T$25:$T$53,0))</f>
        <v>0.18662935070659542</v>
      </c>
      <c r="H32" s="149">
        <f t="shared" ca="1" si="2"/>
        <v>0.18662935070659542</v>
      </c>
      <c r="I32" s="149">
        <f t="shared" ca="1" si="2"/>
        <v>0.18662935070659542</v>
      </c>
      <c r="J32" s="149">
        <f t="shared" ca="1" si="2"/>
        <v>0.18662935070659542</v>
      </c>
      <c r="K32" s="149">
        <f t="shared" ca="1" si="2"/>
        <v>0.18662935070659542</v>
      </c>
      <c r="L32" s="149">
        <f t="shared" ca="1" si="2"/>
        <v>0.18662935070659542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0.18662935070659542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0.47879345990521371</v>
      </c>
      <c r="D33" s="151">
        <f ca="1">MAX(0,IFERROR(VLOOKUP(MID(CELL("filename",$A$1),FIND("]",CELL("filename",$A$1))+1,255)&amp;$A33,eurostat_source[],4+D$1-1990,FALSE),0))</f>
        <v>0.48392714027709977</v>
      </c>
      <c r="E33" s="151">
        <f ca="1">MAX(0,IFERROR(VLOOKUP(MID(CELL("filename",$A$1),FIND("]",CELL("filename",$A$1))+1,255)&amp;$A33,eurostat_source[],4+E$1-1990,FALSE),0))</f>
        <v>0.48446068838860995</v>
      </c>
      <c r="F33" s="151">
        <f ca="1">MAX(0,IFERROR(VLOOKUP(MID(CELL("filename",$A$1),FIND("]",CELL("filename",$A$1))+1,255)&amp;$A33,eurostat_source[],4+F$1-1990,FALSE),0))</f>
        <v>0.48397365545838816</v>
      </c>
      <c r="G33" s="148">
        <f ca="1">INDEX(OFFSET(_summary!$S$25,0,MATCH(MID(CELL("filename",$A$1),FIND("]",CELL("filename",$A$1))+1,255),_summary!$T$24:$AG$24,0),140,1),MATCH($A33,_summary!$T$25:$T$53,0))</f>
        <v>0.48183964500565085</v>
      </c>
      <c r="H33" s="149">
        <f t="shared" ca="1" si="2"/>
        <v>0.48183964500565085</v>
      </c>
      <c r="I33" s="149">
        <f t="shared" ca="1" si="2"/>
        <v>0.48183964500565085</v>
      </c>
      <c r="J33" s="149">
        <f t="shared" ca="1" si="2"/>
        <v>0.48183964500565085</v>
      </c>
      <c r="K33" s="149">
        <f t="shared" ca="1" si="2"/>
        <v>0.48183964500565085</v>
      </c>
      <c r="L33" s="149">
        <f t="shared" ca="1" si="2"/>
        <v>0.48183964500565085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0.48183964500565085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0.23172052089874914</v>
      </c>
      <c r="D34" s="151">
        <f ca="1">MAX(0,IFERROR(VLOOKUP(MID(CELL("filename",$A$1),FIND("]",CELL("filename",$A$1))+1,255)&amp;$A34,eurostat_source[],4+D$1-1990,FALSE),0))</f>
        <v>0.23840474373015616</v>
      </c>
      <c r="E34" s="151">
        <f ca="1">MAX(0,IFERROR(VLOOKUP(MID(CELL("filename",$A$1),FIND("]",CELL("filename",$A$1))+1,255)&amp;$A34,eurostat_source[],4+E$1-1990,FALSE),0))</f>
        <v>0.23923440671074497</v>
      </c>
      <c r="F34" s="151">
        <f ca="1">MAX(0,IFERROR(VLOOKUP(MID(CELL("filename",$A$1),FIND("]",CELL("filename",$A$1))+1,255)&amp;$A34,eurostat_source[],4+F$1-1990,FALSE),0))</f>
        <v>0.23950880800801028</v>
      </c>
      <c r="G34" s="148">
        <f ca="1">INDEX(OFFSET(_summary!$S$25,0,MATCH(MID(CELL("filename",$A$1),FIND("]",CELL("filename",$A$1))+1,255),_summary!$T$24:$AG$24,0),140,1),MATCH($A34,_summary!$T$25:$T$53,0))</f>
        <v>0.24110082160836124</v>
      </c>
      <c r="H34" s="149">
        <f t="shared" ca="1" si="2"/>
        <v>0.24110082160836124</v>
      </c>
      <c r="I34" s="149">
        <f t="shared" ca="1" si="2"/>
        <v>0.24110082160836124</v>
      </c>
      <c r="J34" s="149">
        <f t="shared" ca="1" si="2"/>
        <v>0.24110082160836124</v>
      </c>
      <c r="K34" s="149">
        <f t="shared" ca="1" si="2"/>
        <v>0.24110082160836124</v>
      </c>
      <c r="L34" s="149">
        <f t="shared" ca="1" si="2"/>
        <v>0.24110082160836124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0.24110082160836124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0.41771515617768495</v>
      </c>
      <c r="D35" s="151">
        <f ca="1">MAX(0,IFERROR(VLOOKUP(MID(CELL("filename",$A$1),FIND("]",CELL("filename",$A$1))+1,255)&amp;$A35,eurostat_source[],4+D$1-1990,FALSE),0))</f>
        <v>0.42504491929376476</v>
      </c>
      <c r="E35" s="151">
        <f ca="1">MAX(0,IFERROR(VLOOKUP(MID(CELL("filename",$A$1),FIND("]",CELL("filename",$A$1))+1,255)&amp;$A35,eurostat_source[],4+E$1-1990,FALSE),0))</f>
        <v>0.42684107923926407</v>
      </c>
      <c r="F35" s="151">
        <f ca="1">MAX(0,IFERROR(VLOOKUP(MID(CELL("filename",$A$1),FIND("]",CELL("filename",$A$1))+1,255)&amp;$A35,eurostat_source[],4+F$1-1990,FALSE),0))</f>
        <v>0.42608235013386975</v>
      </c>
      <c r="G35" s="148">
        <f ca="1">INDEX(OFFSET(_summary!$S$25,0,MATCH(MID(CELL("filename",$A$1),FIND("]",CELL("filename",$A$1))+1,255),_summary!$T$24:$AG$24,0),140,1),MATCH($A35,_summary!$T$25:$T$53,0))</f>
        <v>0.42666367702656754</v>
      </c>
      <c r="H35" s="149">
        <f t="shared" ref="H35:L50" ca="1" si="4">G35-5*(G35-$M35)/($M$1-G$1)</f>
        <v>0.42666367702656754</v>
      </c>
      <c r="I35" s="149">
        <f t="shared" ca="1" si="4"/>
        <v>0.42666367702656754</v>
      </c>
      <c r="J35" s="149">
        <f t="shared" ca="1" si="4"/>
        <v>0.42666367702656754</v>
      </c>
      <c r="K35" s="149">
        <f t="shared" ca="1" si="4"/>
        <v>0.42666367702656754</v>
      </c>
      <c r="L35" s="149">
        <f t="shared" ca="1" si="4"/>
        <v>0.42666367702656754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0.42666367702656754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0.21334432246785706</v>
      </c>
      <c r="D36" s="151">
        <f ca="1">MAX(0,IFERROR(VLOOKUP(MID(CELL("filename",$A$1),FIND("]",CELL("filename",$A$1))+1,255)&amp;$A36,eurostat_source[],4+D$1-1990,FALSE),0))</f>
        <v>0.21367491626163646</v>
      </c>
      <c r="E36" s="151">
        <f ca="1">MAX(0,IFERROR(VLOOKUP(MID(CELL("filename",$A$1),FIND("]",CELL("filename",$A$1))+1,255)&amp;$A36,eurostat_source[],4+E$1-1990,FALSE),0))</f>
        <v>0.21118553823181571</v>
      </c>
      <c r="F36" s="151">
        <f ca="1">MAX(0,IFERROR(VLOOKUP(MID(CELL("filename",$A$1),FIND("]",CELL("filename",$A$1))+1,255)&amp;$A36,eurostat_source[],4+F$1-1990,FALSE),0))</f>
        <v>0.20875563501789735</v>
      </c>
      <c r="G36" s="148">
        <f ca="1">INDEX(OFFSET(_summary!$S$25,0,MATCH(MID(CELL("filename",$A$1),FIND("]",CELL("filename",$A$1))+1,255),_summary!$T$24:$AG$24,0),140,1),MATCH($A36,_summary!$T$25:$T$53,0))</f>
        <v>0.20685217804345168</v>
      </c>
      <c r="H36" s="149">
        <f t="shared" ca="1" si="4"/>
        <v>0.20685217804345168</v>
      </c>
      <c r="I36" s="149">
        <f t="shared" ca="1" si="4"/>
        <v>0.20685217804345168</v>
      </c>
      <c r="J36" s="149">
        <f t="shared" ca="1" si="4"/>
        <v>0.20685217804345168</v>
      </c>
      <c r="K36" s="149">
        <f t="shared" ca="1" si="4"/>
        <v>0.20685217804345168</v>
      </c>
      <c r="L36" s="149">
        <f t="shared" ca="1" si="4"/>
        <v>0.20685217804345168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0.20685217804345168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0.30089345859699002</v>
      </c>
      <c r="D37" s="151">
        <f ca="1">MAX(0,IFERROR(VLOOKUP(MID(CELL("filename",$A$1),FIND("]",CELL("filename",$A$1))+1,255)&amp;$A37,eurostat_source[],4+D$1-1990,FALSE),0))</f>
        <v>0.2944633004525905</v>
      </c>
      <c r="E37" s="151">
        <f ca="1">MAX(0,IFERROR(VLOOKUP(MID(CELL("filename",$A$1),FIND("]",CELL("filename",$A$1))+1,255)&amp;$A37,eurostat_source[],4+E$1-1990,FALSE),0))</f>
        <v>0.29468265962812568</v>
      </c>
      <c r="F37" s="151">
        <f ca="1">MAX(0,IFERROR(VLOOKUP(MID(CELL("filename",$A$1),FIND("]",CELL("filename",$A$1))+1,255)&amp;$A37,eurostat_source[],4+F$1-1990,FALSE),0))</f>
        <v>0.29456571121953967</v>
      </c>
      <c r="G37" s="148">
        <f ca="1">INDEX(OFFSET(_summary!$S$25,0,MATCH(MID(CELL("filename",$A$1),FIND("]",CELL("filename",$A$1))+1,255),_summary!$T$24:$AG$24,0),140,1),MATCH($A37,_summary!$T$25:$T$53,0))</f>
        <v>0.29464638729204767</v>
      </c>
      <c r="H37" s="149">
        <f t="shared" ca="1" si="4"/>
        <v>0.29464638729204767</v>
      </c>
      <c r="I37" s="149">
        <f t="shared" ca="1" si="4"/>
        <v>0.29464638729204767</v>
      </c>
      <c r="J37" s="149">
        <f t="shared" ca="1" si="4"/>
        <v>0.29464638729204767</v>
      </c>
      <c r="K37" s="149">
        <f t="shared" ca="1" si="4"/>
        <v>0.29464638729204767</v>
      </c>
      <c r="L37" s="149">
        <f t="shared" ca="1" si="4"/>
        <v>0.29464638729204767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0.29464638729204767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0.2658533707656327</v>
      </c>
      <c r="D38" s="151">
        <f ca="1">MAX(0,IFERROR(VLOOKUP(MID(CELL("filename",$A$1),FIND("]",CELL("filename",$A$1))+1,255)&amp;$A38,eurostat_source[],4+D$1-1990,FALSE),0))</f>
        <v>0.26717214913334425</v>
      </c>
      <c r="E38" s="151">
        <f ca="1">MAX(0,IFERROR(VLOOKUP(MID(CELL("filename",$A$1),FIND("]",CELL("filename",$A$1))+1,255)&amp;$A38,eurostat_source[],4+E$1-1990,FALSE),0))</f>
        <v>0.26845033721448003</v>
      </c>
      <c r="F38" s="151">
        <f ca="1">MAX(0,IFERROR(VLOOKUP(MID(CELL("filename",$A$1),FIND("]",CELL("filename",$A$1))+1,255)&amp;$A38,eurostat_source[],4+F$1-1990,FALSE),0))</f>
        <v>0.26963830081125006</v>
      </c>
      <c r="G38" s="148">
        <f ca="1">INDEX(OFFSET(_summary!$S$25,0,MATCH(MID(CELL("filename",$A$1),FIND("]",CELL("filename",$A$1))+1,255),_summary!$T$24:$AG$24,0),140,1),MATCH($A38,_summary!$T$25:$T$53,0))</f>
        <v>0.27126895811167639</v>
      </c>
      <c r="H38" s="149">
        <f t="shared" ca="1" si="4"/>
        <v>0.27126895811167639</v>
      </c>
      <c r="I38" s="149">
        <f t="shared" ca="1" si="4"/>
        <v>0.27126895811167639</v>
      </c>
      <c r="J38" s="149">
        <f t="shared" ca="1" si="4"/>
        <v>0.27126895811167639</v>
      </c>
      <c r="K38" s="149">
        <f t="shared" ca="1" si="4"/>
        <v>0.27126895811167639</v>
      </c>
      <c r="L38" s="149">
        <f t="shared" ca="1" si="4"/>
        <v>0.27126895811167639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0.27126895811167639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0.52928480538860756</v>
      </c>
      <c r="D39" s="151">
        <f ca="1">MAX(0,IFERROR(VLOOKUP(MID(CELL("filename",$A$1),FIND("]",CELL("filename",$A$1))+1,255)&amp;$A39,eurostat_source[],4+D$1-1990,FALSE),0))</f>
        <v>0.47186396222689692</v>
      </c>
      <c r="E39" s="151">
        <f ca="1">MAX(0,IFERROR(VLOOKUP(MID(CELL("filename",$A$1),FIND("]",CELL("filename",$A$1))+1,255)&amp;$A39,eurostat_source[],4+E$1-1990,FALSE),0))</f>
        <v>0.47017967727677518</v>
      </c>
      <c r="F39" s="151">
        <f ca="1">MAX(0,IFERROR(VLOOKUP(MID(CELL("filename",$A$1),FIND("]",CELL("filename",$A$1))+1,255)&amp;$A39,eurostat_source[],4+F$1-1990,FALSE),0))</f>
        <v>0.46799311157033396</v>
      </c>
      <c r="G39" s="148">
        <f ca="1">INDEX(OFFSET(_summary!$S$25,0,MATCH(MID(CELL("filename",$A$1),FIND("]",CELL("filename",$A$1))+1,255),_summary!$T$24:$AG$24,0),140,1),MATCH($A39,_summary!$T$25:$T$53,0))</f>
        <v>0.46562955112491189</v>
      </c>
      <c r="H39" s="149">
        <f t="shared" ca="1" si="4"/>
        <v>0.46562955112491189</v>
      </c>
      <c r="I39" s="149">
        <f t="shared" ca="1" si="4"/>
        <v>0.46562955112491189</v>
      </c>
      <c r="J39" s="149">
        <f t="shared" ca="1" si="4"/>
        <v>0.46562955112491189</v>
      </c>
      <c r="K39" s="149">
        <f t="shared" ca="1" si="4"/>
        <v>0.46562955112491189</v>
      </c>
      <c r="L39" s="149">
        <f t="shared" ca="1" si="4"/>
        <v>0.46562955112491189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0.46562955112491189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0.34642075188054133</v>
      </c>
      <c r="D40" s="151">
        <f ca="1">MAX(0,IFERROR(VLOOKUP(MID(CELL("filename",$A$1),FIND("]",CELL("filename",$A$1))+1,255)&amp;$A40,eurostat_source[],4+D$1-1990,FALSE),0))</f>
        <v>0.34817444940558212</v>
      </c>
      <c r="E40" s="151">
        <f ca="1">MAX(0,IFERROR(VLOOKUP(MID(CELL("filename",$A$1),FIND("]",CELL("filename",$A$1))+1,255)&amp;$A40,eurostat_source[],4+E$1-1990,FALSE),0))</f>
        <v>0.35192142545613364</v>
      </c>
      <c r="F40" s="151">
        <f ca="1">MAX(0,IFERROR(VLOOKUP(MID(CELL("filename",$A$1),FIND("]",CELL("filename",$A$1))+1,255)&amp;$A40,eurostat_source[],4+F$1-1990,FALSE),0))</f>
        <v>0.35645395284474168</v>
      </c>
      <c r="G40" s="148">
        <f ca="1">INDEX(OFFSET(_summary!$S$25,0,MATCH(MID(CELL("filename",$A$1),FIND("]",CELL("filename",$A$1))+1,255),_summary!$T$24:$AG$24,0),140,1),MATCH($A40,_summary!$T$25:$T$53,0))</f>
        <v>0.36214802096851501</v>
      </c>
      <c r="H40" s="149">
        <f t="shared" ca="1" si="4"/>
        <v>0.36214802096851501</v>
      </c>
      <c r="I40" s="149">
        <f t="shared" ca="1" si="4"/>
        <v>0.36214802096851501</v>
      </c>
      <c r="J40" s="149">
        <f t="shared" ca="1" si="4"/>
        <v>0.36214802096851501</v>
      </c>
      <c r="K40" s="149">
        <f t="shared" ca="1" si="4"/>
        <v>0.36214802096851501</v>
      </c>
      <c r="L40" s="149">
        <f t="shared" ca="1" si="4"/>
        <v>0.36214802096851501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0.36214802096851501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0.21254575401323617</v>
      </c>
      <c r="D41" s="151">
        <f ca="1">MAX(0,IFERROR(VLOOKUP(MID(CELL("filename",$A$1),FIND("]",CELL("filename",$A$1))+1,255)&amp;$A41,eurostat_source[],4+D$1-1990,FALSE),0))</f>
        <v>0.21149215043356961</v>
      </c>
      <c r="E41" s="151">
        <f ca="1">MAX(0,IFERROR(VLOOKUP(MID(CELL("filename",$A$1),FIND("]",CELL("filename",$A$1))+1,255)&amp;$A41,eurostat_source[],4+E$1-1990,FALSE),0))</f>
        <v>0.20857581106806974</v>
      </c>
      <c r="F41" s="151">
        <f ca="1">MAX(0,IFERROR(VLOOKUP(MID(CELL("filename",$A$1),FIND("]",CELL("filename",$A$1))+1,255)&amp;$A41,eurostat_source[],4+F$1-1990,FALSE),0))</f>
        <v>0.2080893153299144</v>
      </c>
      <c r="G41" s="148">
        <f ca="1">INDEX(OFFSET(_summary!$S$25,0,MATCH(MID(CELL("filename",$A$1),FIND("]",CELL("filename",$A$1))+1,255),_summary!$T$24:$AG$24,0),140,1),MATCH($A41,_summary!$T$25:$T$53,0))</f>
        <v>0.20686055170420559</v>
      </c>
      <c r="H41" s="149">
        <f t="shared" ca="1" si="4"/>
        <v>0.20686055170420559</v>
      </c>
      <c r="I41" s="149">
        <f t="shared" ca="1" si="4"/>
        <v>0.20686055170420559</v>
      </c>
      <c r="J41" s="149">
        <f t="shared" ca="1" si="4"/>
        <v>0.20686055170420559</v>
      </c>
      <c r="K41" s="149">
        <f t="shared" ca="1" si="4"/>
        <v>0.20686055170420559</v>
      </c>
      <c r="L41" s="149">
        <f t="shared" ca="1" si="4"/>
        <v>0.20686055170420559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0.20686055170420559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0.40588543835446989</v>
      </c>
      <c r="D42" s="151">
        <f ca="1">MAX(0,IFERROR(VLOOKUP(MID(CELL("filename",$A$1),FIND("]",CELL("filename",$A$1))+1,255)&amp;$A42,eurostat_source[],4+D$1-1990,FALSE),0))</f>
        <v>0.3868852601821261</v>
      </c>
      <c r="E42" s="151">
        <f ca="1">MAX(0,IFERROR(VLOOKUP(MID(CELL("filename",$A$1),FIND("]",CELL("filename",$A$1))+1,255)&amp;$A42,eurostat_source[],4+E$1-1990,FALSE),0))</f>
        <v>0.39673712207240452</v>
      </c>
      <c r="F42" s="151">
        <f ca="1">MAX(0,IFERROR(VLOOKUP(MID(CELL("filename",$A$1),FIND("]",CELL("filename",$A$1))+1,255)&amp;$A42,eurostat_source[],4+F$1-1990,FALSE),0))</f>
        <v>0.4063579249000937</v>
      </c>
      <c r="G42" s="148">
        <f ca="1">INDEX(OFFSET(_summary!$S$25,0,MATCH(MID(CELL("filename",$A$1),FIND("]",CELL("filename",$A$1))+1,255),_summary!$T$24:$AG$24,0),140,1),MATCH($A42,_summary!$T$25:$T$53,0))</f>
        <v>0.41442391884637775</v>
      </c>
      <c r="H42" s="149">
        <f t="shared" ca="1" si="4"/>
        <v>0.41442391884637775</v>
      </c>
      <c r="I42" s="149">
        <f t="shared" ca="1" si="4"/>
        <v>0.41442391884637775</v>
      </c>
      <c r="J42" s="149">
        <f t="shared" ca="1" si="4"/>
        <v>0.41442391884637775</v>
      </c>
      <c r="K42" s="149">
        <f t="shared" ca="1" si="4"/>
        <v>0.41442391884637775</v>
      </c>
      <c r="L42" s="149">
        <f t="shared" ca="1" si="4"/>
        <v>0.41442391884637775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0.41442391884637775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0.16624772636411533</v>
      </c>
      <c r="D43" s="151">
        <f ca="1">MAX(0,IFERROR(VLOOKUP(MID(CELL("filename",$A$1),FIND("]",CELL("filename",$A$1))+1,255)&amp;$A43,eurostat_source[],4+D$1-1990,FALSE),0))</f>
        <v>0.16676928392693005</v>
      </c>
      <c r="E43" s="151">
        <f ca="1">MAX(0,IFERROR(VLOOKUP(MID(CELL("filename",$A$1),FIND("]",CELL("filename",$A$1))+1,255)&amp;$A43,eurostat_source[],4+E$1-1990,FALSE),0))</f>
        <v>0.16584798472078419</v>
      </c>
      <c r="F43" s="151">
        <f ca="1">MAX(0,IFERROR(VLOOKUP(MID(CELL("filename",$A$1),FIND("]",CELL("filename",$A$1))+1,255)&amp;$A43,eurostat_source[],4+F$1-1990,FALSE),0))</f>
        <v>0.16439706328543316</v>
      </c>
      <c r="G43" s="148">
        <f ca="1">INDEX(OFFSET(_summary!$S$25,0,MATCH(MID(CELL("filename",$A$1),FIND("]",CELL("filename",$A$1))+1,255),_summary!$T$24:$AG$24,0),140,1),MATCH($A43,_summary!$T$25:$T$53,0))</f>
        <v>0.16410057061655178</v>
      </c>
      <c r="H43" s="149">
        <f t="shared" ca="1" si="4"/>
        <v>0.16410057061655178</v>
      </c>
      <c r="I43" s="149">
        <f t="shared" ca="1" si="4"/>
        <v>0.16410057061655178</v>
      </c>
      <c r="J43" s="149">
        <f t="shared" ca="1" si="4"/>
        <v>0.16410057061655178</v>
      </c>
      <c r="K43" s="149">
        <f t="shared" ca="1" si="4"/>
        <v>0.16410057061655178</v>
      </c>
      <c r="L43" s="149">
        <f t="shared" ca="1" si="4"/>
        <v>0.16410057061655178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0.16410057061655178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0.25447890833317355</v>
      </c>
      <c r="D44" s="151">
        <f ca="1">MAX(0,IFERROR(VLOOKUP(MID(CELL("filename",$A$1),FIND("]",CELL("filename",$A$1))+1,255)&amp;$A44,eurostat_source[],4+D$1-1990,FALSE),0))</f>
        <v>0.26533303298401567</v>
      </c>
      <c r="E44" s="151">
        <f ca="1">MAX(0,IFERROR(VLOOKUP(MID(CELL("filename",$A$1),FIND("]",CELL("filename",$A$1))+1,255)&amp;$A44,eurostat_source[],4+E$1-1990,FALSE),0))</f>
        <v>0.26837812192579813</v>
      </c>
      <c r="F44" s="151">
        <f ca="1">MAX(0,IFERROR(VLOOKUP(MID(CELL("filename",$A$1),FIND("]",CELL("filename",$A$1))+1,255)&amp;$A44,eurostat_source[],4+F$1-1990,FALSE),0))</f>
        <v>0.27228710826853314</v>
      </c>
      <c r="G44" s="148">
        <f ca="1">INDEX(OFFSET(_summary!$S$25,0,MATCH(MID(CELL("filename",$A$1),FIND("]",CELL("filename",$A$1))+1,255),_summary!$T$24:$AG$24,0),140,1),MATCH($A44,_summary!$T$25:$T$53,0))</f>
        <v>0.27724331706573474</v>
      </c>
      <c r="H44" s="149">
        <f t="shared" ca="1" si="4"/>
        <v>0.27724331706573474</v>
      </c>
      <c r="I44" s="149">
        <f t="shared" ca="1" si="4"/>
        <v>0.27724331706573474</v>
      </c>
      <c r="J44" s="149">
        <f t="shared" ca="1" si="4"/>
        <v>0.27724331706573474</v>
      </c>
      <c r="K44" s="149">
        <f t="shared" ca="1" si="4"/>
        <v>0.27724331706573474</v>
      </c>
      <c r="L44" s="149">
        <f t="shared" ca="1" si="4"/>
        <v>0.27724331706573474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0.27724331706573474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0.17699826585428283</v>
      </c>
      <c r="D45" s="151">
        <f ca="1">MAX(0,IFERROR(VLOOKUP(MID(CELL("filename",$A$1),FIND("]",CELL("filename",$A$1))+1,255)&amp;$A45,eurostat_source[],4+D$1-1990,FALSE),0))</f>
        <v>0.17600919780995655</v>
      </c>
      <c r="E45" s="151">
        <f ca="1">MAX(0,IFERROR(VLOOKUP(MID(CELL("filename",$A$1),FIND("]",CELL("filename",$A$1))+1,255)&amp;$A45,eurostat_source[],4+E$1-1990,FALSE),0))</f>
        <v>0.17566365028200603</v>
      </c>
      <c r="F45" s="151">
        <f ca="1">MAX(0,IFERROR(VLOOKUP(MID(CELL("filename",$A$1),FIND("]",CELL("filename",$A$1))+1,255)&amp;$A45,eurostat_source[],4+F$1-1990,FALSE),0))</f>
        <v>0.17571241033461241</v>
      </c>
      <c r="G45" s="148">
        <f ca="1">INDEX(OFFSET(_summary!$S$25,0,MATCH(MID(CELL("filename",$A$1),FIND("]",CELL("filename",$A$1))+1,255),_summary!$T$24:$AG$24,0),140,1),MATCH($A45,_summary!$T$25:$T$53,0))</f>
        <v>0.17584740517629663</v>
      </c>
      <c r="H45" s="149">
        <f t="shared" ca="1" si="4"/>
        <v>0.17584740517629663</v>
      </c>
      <c r="I45" s="149">
        <f t="shared" ca="1" si="4"/>
        <v>0.17584740517629663</v>
      </c>
      <c r="J45" s="149">
        <f t="shared" ca="1" si="4"/>
        <v>0.17584740517629663</v>
      </c>
      <c r="K45" s="149">
        <f t="shared" ca="1" si="4"/>
        <v>0.17584740517629663</v>
      </c>
      <c r="L45" s="149">
        <f t="shared" ca="1" si="4"/>
        <v>0.17584740517629663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0.17584740517629663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0.19918295840374567</v>
      </c>
      <c r="D46" s="151">
        <f ca="1">MAX(0,IFERROR(VLOOKUP(MID(CELL("filename",$A$1),FIND("]",CELL("filename",$A$1))+1,255)&amp;$A46,eurostat_source[],4+D$1-1990,FALSE),0))</f>
        <v>0.1728141463213401</v>
      </c>
      <c r="E46" s="151">
        <f ca="1">MAX(0,IFERROR(VLOOKUP(MID(CELL("filename",$A$1),FIND("]",CELL("filename",$A$1))+1,255)&amp;$A46,eurostat_source[],4+E$1-1990,FALSE),0))</f>
        <v>0.17532179431148529</v>
      </c>
      <c r="F46" s="151">
        <f ca="1">MAX(0,IFERROR(VLOOKUP(MID(CELL("filename",$A$1),FIND("]",CELL("filename",$A$1))+1,255)&amp;$A46,eurostat_source[],4+F$1-1990,FALSE),0))</f>
        <v>0.17637860071531999</v>
      </c>
      <c r="G46" s="148">
        <f ca="1">INDEX(OFFSET(_summary!$S$25,0,MATCH(MID(CELL("filename",$A$1),FIND("]",CELL("filename",$A$1))+1,255),_summary!$T$24:$AG$24,0),140,1),MATCH($A46,_summary!$T$25:$T$53,0))</f>
        <v>0.1790189593675012</v>
      </c>
      <c r="H46" s="149">
        <f t="shared" ca="1" si="4"/>
        <v>0.1790189593675012</v>
      </c>
      <c r="I46" s="149">
        <f t="shared" ca="1" si="4"/>
        <v>0.1790189593675012</v>
      </c>
      <c r="J46" s="149">
        <f t="shared" ca="1" si="4"/>
        <v>0.1790189593675012</v>
      </c>
      <c r="K46" s="149">
        <f t="shared" ca="1" si="4"/>
        <v>0.1790189593675012</v>
      </c>
      <c r="L46" s="149">
        <f t="shared" ca="1" si="4"/>
        <v>0.1790189593675012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0.1790189593675012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0.24678444951927059</v>
      </c>
      <c r="D47" s="151">
        <f ca="1">MAX(0,IFERROR(VLOOKUP(MID(CELL("filename",$A$1),FIND("]",CELL("filename",$A$1))+1,255)&amp;$A47,eurostat_source[],4+D$1-1990,FALSE),0))</f>
        <v>0.24882440945122788</v>
      </c>
      <c r="E47" s="151">
        <f ca="1">MAX(0,IFERROR(VLOOKUP(MID(CELL("filename",$A$1),FIND("]",CELL("filename",$A$1))+1,255)&amp;$A47,eurostat_source[],4+E$1-1990,FALSE),0))</f>
        <v>0.25234898451634352</v>
      </c>
      <c r="F47" s="151">
        <f ca="1">MAX(0,IFERROR(VLOOKUP(MID(CELL("filename",$A$1),FIND("]",CELL("filename",$A$1))+1,255)&amp;$A47,eurostat_source[],4+F$1-1990,FALSE),0))</f>
        <v>0.2550997663300304</v>
      </c>
      <c r="G47" s="148">
        <f ca="1">INDEX(OFFSET(_summary!$S$25,0,MATCH(MID(CELL("filename",$A$1),FIND("]",CELL("filename",$A$1))+1,255),_summary!$T$24:$AG$24,0),140,1),MATCH($A47,_summary!$T$25:$T$53,0))</f>
        <v>0.25832449390558265</v>
      </c>
      <c r="H47" s="149">
        <f t="shared" ca="1" si="4"/>
        <v>0.25832449390558265</v>
      </c>
      <c r="I47" s="149">
        <f t="shared" ca="1" si="4"/>
        <v>0.25832449390558265</v>
      </c>
      <c r="J47" s="149">
        <f t="shared" ca="1" si="4"/>
        <v>0.25832449390558265</v>
      </c>
      <c r="K47" s="149">
        <f t="shared" ca="1" si="4"/>
        <v>0.25832449390558265</v>
      </c>
      <c r="L47" s="149">
        <f t="shared" ca="1" si="4"/>
        <v>0.25832449390558265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0.25832449390558265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0.15921231025949767</v>
      </c>
      <c r="D48" s="151">
        <f ca="1">MAX(0,IFERROR(VLOOKUP(MID(CELL("filename",$A$1),FIND("]",CELL("filename",$A$1))+1,255)&amp;$A48,eurostat_source[],4+D$1-1990,FALSE),0))</f>
        <v>0.15300659254119625</v>
      </c>
      <c r="E48" s="151">
        <f ca="1">MAX(0,IFERROR(VLOOKUP(MID(CELL("filename",$A$1),FIND("]",CELL("filename",$A$1))+1,255)&amp;$A48,eurostat_source[],4+E$1-1990,FALSE),0))</f>
        <v>0.15386621627109318</v>
      </c>
      <c r="F48" s="151">
        <f ca="1">MAX(0,IFERROR(VLOOKUP(MID(CELL("filename",$A$1),FIND("]",CELL("filename",$A$1))+1,255)&amp;$A48,eurostat_source[],4+F$1-1990,FALSE),0))</f>
        <v>0.15621533709264698</v>
      </c>
      <c r="G48" s="148">
        <f ca="1">INDEX(OFFSET(_summary!$S$25,0,MATCH(MID(CELL("filename",$A$1),FIND("]",CELL("filename",$A$1))+1,255),_summary!$T$24:$AG$24,0),140,1),MATCH($A48,_summary!$T$25:$T$53,0))</f>
        <v>0.15683536619550129</v>
      </c>
      <c r="H48" s="149">
        <f t="shared" ca="1" si="4"/>
        <v>0.15683536619550129</v>
      </c>
      <c r="I48" s="149">
        <f t="shared" ca="1" si="4"/>
        <v>0.15683536619550129</v>
      </c>
      <c r="J48" s="149">
        <f t="shared" ca="1" si="4"/>
        <v>0.15683536619550129</v>
      </c>
      <c r="K48" s="149">
        <f t="shared" ca="1" si="4"/>
        <v>0.15683536619550129</v>
      </c>
      <c r="L48" s="149">
        <f t="shared" ca="1" si="4"/>
        <v>0.15683536619550129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0.15683536619550129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0.69938965470846526</v>
      </c>
      <c r="D49" s="151">
        <f ca="1">MAX(0,IFERROR(VLOOKUP(MID(CELL("filename",$A$1),FIND("]",CELL("filename",$A$1))+1,255)&amp;$A49,eurostat_source[],4+D$1-1990,FALSE),0))</f>
        <v>0.69986096812880083</v>
      </c>
      <c r="E49" s="151">
        <f ca="1">MAX(0,IFERROR(VLOOKUP(MID(CELL("filename",$A$1),FIND("]",CELL("filename",$A$1))+1,255)&amp;$A49,eurostat_source[],4+E$1-1990,FALSE),0))</f>
        <v>0.6899436641960025</v>
      </c>
      <c r="F49" s="151">
        <f ca="1">MAX(0,IFERROR(VLOOKUP(MID(CELL("filename",$A$1),FIND("]",CELL("filename",$A$1))+1,255)&amp;$A49,eurostat_source[],4+F$1-1990,FALSE),0))</f>
        <v>0.68059252495794409</v>
      </c>
      <c r="G49" s="148">
        <f ca="1">INDEX(OFFSET(_summary!$S$25,0,MATCH(MID(CELL("filename",$A$1),FIND("]",CELL("filename",$A$1))+1,255),_summary!$T$24:$AG$24,0),140,1),MATCH($A49,_summary!$T$25:$T$53,0))</f>
        <v>0.67253946710944645</v>
      </c>
      <c r="H49" s="149">
        <f t="shared" ca="1" si="4"/>
        <v>0.67253946710944645</v>
      </c>
      <c r="I49" s="149">
        <f t="shared" ca="1" si="4"/>
        <v>0.67253946710944645</v>
      </c>
      <c r="J49" s="149">
        <f t="shared" ca="1" si="4"/>
        <v>0.67253946710944645</v>
      </c>
      <c r="K49" s="149">
        <f t="shared" ca="1" si="4"/>
        <v>0.67253946710944645</v>
      </c>
      <c r="L49" s="149">
        <f t="shared" ca="1" si="4"/>
        <v>0.67253946710944645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0.67253946710944645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0.20217668059956578</v>
      </c>
      <c r="D50" s="151">
        <f ca="1">MAX(0,IFERROR(VLOOKUP(MID(CELL("filename",$A$1),FIND("]",CELL("filename",$A$1))+1,255)&amp;$A50,eurostat_source[],4+D$1-1990,FALSE),0))</f>
        <v>0.20636162455854218</v>
      </c>
      <c r="E50" s="151">
        <f ca="1">MAX(0,IFERROR(VLOOKUP(MID(CELL("filename",$A$1),FIND("]",CELL("filename",$A$1))+1,255)&amp;$A50,eurostat_source[],4+E$1-1990,FALSE),0))</f>
        <v>0.20741527324007758</v>
      </c>
      <c r="F50" s="151">
        <f ca="1">MAX(0,IFERROR(VLOOKUP(MID(CELL("filename",$A$1),FIND("]",CELL("filename",$A$1))+1,255)&amp;$A50,eurostat_source[],4+F$1-1990,FALSE),0))</f>
        <v>0.21023244251902584</v>
      </c>
      <c r="G50" s="148">
        <f ca="1">INDEX(OFFSET(_summary!$S$25,0,MATCH(MID(CELL("filename",$A$1),FIND("]",CELL("filename",$A$1))+1,255),_summary!$T$24:$AG$24,0),140,1),MATCH($A50,_summary!$T$25:$T$53,0))</f>
        <v>0.21303704393632319</v>
      </c>
      <c r="H50" s="149">
        <f t="shared" ca="1" si="4"/>
        <v>0.21303704393632319</v>
      </c>
      <c r="I50" s="149">
        <f t="shared" ca="1" si="4"/>
        <v>0.21303704393632319</v>
      </c>
      <c r="J50" s="149">
        <f t="shared" ca="1" si="4"/>
        <v>0.21303704393632319</v>
      </c>
      <c r="K50" s="149">
        <f t="shared" ca="1" si="4"/>
        <v>0.21303704393632319</v>
      </c>
      <c r="L50" s="149">
        <f t="shared" ca="1" si="4"/>
        <v>0.21303704393632319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0.21303704393632319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0.15644039749791228</v>
      </c>
      <c r="D51" s="151">
        <f ca="1">MAX(0,IFERROR(VLOOKUP(MID(CELL("filename",$A$1),FIND("]",CELL("filename",$A$1))+1,255)&amp;$A51,eurostat_source[],4+D$1-1990,FALSE),0))</f>
        <v>0.15663384746728834</v>
      </c>
      <c r="E51" s="151">
        <f ca="1">MAX(0,IFERROR(VLOOKUP(MID(CELL("filename",$A$1),FIND("]",CELL("filename",$A$1))+1,255)&amp;$A51,eurostat_source[],4+E$1-1990,FALSE),0))</f>
        <v>0.15725068188131855</v>
      </c>
      <c r="F51" s="151">
        <f ca="1">MAX(0,IFERROR(VLOOKUP(MID(CELL("filename",$A$1),FIND("]",CELL("filename",$A$1))+1,255)&amp;$A51,eurostat_source[],4+F$1-1990,FALSE),0))</f>
        <v>0.15792431403810195</v>
      </c>
      <c r="G51" s="148">
        <f ca="1">INDEX(OFFSET(_summary!$S$25,0,MATCH(MID(CELL("filename",$A$1),FIND("]",CELL("filename",$A$1))+1,255),_summary!$T$24:$AG$24,0),140,1),MATCH($A51,_summary!$T$25:$T$53,0))</f>
        <v>0.15867518400008371</v>
      </c>
      <c r="H51" s="149">
        <f t="shared" ref="H51:L66" ca="1" si="5">G51-5*(G51-$M51)/($M$1-G$1)</f>
        <v>0.15867518400008371</v>
      </c>
      <c r="I51" s="149">
        <f t="shared" ca="1" si="5"/>
        <v>0.15867518400008371</v>
      </c>
      <c r="J51" s="149">
        <f t="shared" ca="1" si="5"/>
        <v>0.15867518400008371</v>
      </c>
      <c r="K51" s="149">
        <f t="shared" ca="1" si="5"/>
        <v>0.15867518400008371</v>
      </c>
      <c r="L51" s="149">
        <f t="shared" ca="1" si="5"/>
        <v>0.15867518400008371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0.15867518400008371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0.42832863321905607</v>
      </c>
      <c r="D52" s="151">
        <f ca="1">MAX(0,IFERROR(VLOOKUP(MID(CELL("filename",$A$1),FIND("]",CELL("filename",$A$1))+1,255)&amp;$A52,eurostat_source[],4+D$1-1990,FALSE),0))</f>
        <v>0.42094684137338895</v>
      </c>
      <c r="E52" s="151">
        <f ca="1">MAX(0,IFERROR(VLOOKUP(MID(CELL("filename",$A$1),FIND("]",CELL("filename",$A$1))+1,255)&amp;$A52,eurostat_source[],4+E$1-1990,FALSE),0))</f>
        <v>0.42601598012302133</v>
      </c>
      <c r="F52" s="151">
        <f ca="1">MAX(0,IFERROR(VLOOKUP(MID(CELL("filename",$A$1),FIND("]",CELL("filename",$A$1))+1,255)&amp;$A52,eurostat_source[],4+F$1-1990,FALSE),0))</f>
        <v>0.4315294898510072</v>
      </c>
      <c r="G52" s="148">
        <f ca="1">INDEX(OFFSET(_summary!$S$25,0,MATCH(MID(CELL("filename",$A$1),FIND("]",CELL("filename",$A$1))+1,255),_summary!$T$24:$AG$24,0),140,1),MATCH($A52,_summary!$T$25:$T$53,0))</f>
        <v>0.43651769471180568</v>
      </c>
      <c r="H52" s="149">
        <f t="shared" ca="1" si="5"/>
        <v>0.43651769471180568</v>
      </c>
      <c r="I52" s="149">
        <f t="shared" ca="1" si="5"/>
        <v>0.43651769471180568</v>
      </c>
      <c r="J52" s="149">
        <f t="shared" ca="1" si="5"/>
        <v>0.43651769471180568</v>
      </c>
      <c r="K52" s="149">
        <f t="shared" ca="1" si="5"/>
        <v>0.43651769471180568</v>
      </c>
      <c r="L52" s="149">
        <f t="shared" ca="1" si="5"/>
        <v>0.43651769471180568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0.43651769471180568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0.15694817983524281</v>
      </c>
      <c r="D53" s="151">
        <f ca="1">MAX(0,IFERROR(VLOOKUP(MID(CELL("filename",$A$1),FIND("]",CELL("filename",$A$1))+1,255)&amp;$A53,eurostat_source[],4+D$1-1990,FALSE),0))</f>
        <v>0.15755851572037208</v>
      </c>
      <c r="E53" s="151">
        <f ca="1">MAX(0,IFERROR(VLOOKUP(MID(CELL("filename",$A$1),FIND("]",CELL("filename",$A$1))+1,255)&amp;$A53,eurostat_source[],4+E$1-1990,FALSE),0))</f>
        <v>0.15905324542998445</v>
      </c>
      <c r="F53" s="151">
        <f ca="1">MAX(0,IFERROR(VLOOKUP(MID(CELL("filename",$A$1),FIND("]",CELL("filename",$A$1))+1,255)&amp;$A53,eurostat_source[],4+F$1-1990,FALSE),0))</f>
        <v>0.1619309180866125</v>
      </c>
      <c r="G53" s="148">
        <f ca="1">INDEX(OFFSET(_summary!$S$25,0,MATCH(MID(CELL("filename",$A$1),FIND("]",CELL("filename",$A$1))+1,255),_summary!$T$24:$AG$24,0),140,1),MATCH($A53,_summary!$T$25:$T$53,0))</f>
        <v>0.16425547772918006</v>
      </c>
      <c r="H53" s="149">
        <f t="shared" ca="1" si="5"/>
        <v>0.16425547772918006</v>
      </c>
      <c r="I53" s="149">
        <f t="shared" ca="1" si="5"/>
        <v>0.16425547772918006</v>
      </c>
      <c r="J53" s="149">
        <f t="shared" ca="1" si="5"/>
        <v>0.16425547772918006</v>
      </c>
      <c r="K53" s="149">
        <f t="shared" ca="1" si="5"/>
        <v>0.16425547772918006</v>
      </c>
      <c r="L53" s="149">
        <f t="shared" ca="1" si="5"/>
        <v>0.16425547772918006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0.16425547772918006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0.27706862816375172</v>
      </c>
      <c r="D54" s="151">
        <f ca="1">MAX(0,IFERROR(VLOOKUP(MID(CELL("filename",$A$1),FIND("]",CELL("filename",$A$1))+1,255)&amp;$A54,eurostat_source[],4+D$1-1990,FALSE),0))</f>
        <v>0.2551388415235899</v>
      </c>
      <c r="E54" s="151">
        <f ca="1">MAX(0,IFERROR(VLOOKUP(MID(CELL("filename",$A$1),FIND("]",CELL("filename",$A$1))+1,255)&amp;$A54,eurostat_source[],4+E$1-1990,FALSE),0))</f>
        <v>0.25590849978306102</v>
      </c>
      <c r="F54" s="151">
        <f ca="1">MAX(0,IFERROR(VLOOKUP(MID(CELL("filename",$A$1),FIND("]",CELL("filename",$A$1))+1,255)&amp;$A54,eurostat_source[],4+F$1-1990,FALSE),0))</f>
        <v>0.25841524359234896</v>
      </c>
      <c r="G54" s="148">
        <f ca="1">INDEX(OFFSET(_summary!$S$25,0,MATCH(MID(CELL("filename",$A$1),FIND("]",CELL("filename",$A$1))+1,255),_summary!$T$24:$AG$24,0),140,1),MATCH($A54,_summary!$T$25:$T$53,0))</f>
        <v>0.2617158156450583</v>
      </c>
      <c r="H54" s="149">
        <f t="shared" ca="1" si="5"/>
        <v>0.2617158156450583</v>
      </c>
      <c r="I54" s="149">
        <f t="shared" ca="1" si="5"/>
        <v>0.2617158156450583</v>
      </c>
      <c r="J54" s="149">
        <f t="shared" ca="1" si="5"/>
        <v>0.2617158156450583</v>
      </c>
      <c r="K54" s="149">
        <f t="shared" ca="1" si="5"/>
        <v>0.2617158156450583</v>
      </c>
      <c r="L54" s="149">
        <f t="shared" ca="1" si="5"/>
        <v>0.2617158156450583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0.2617158156450583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0.26304108943734866</v>
      </c>
      <c r="D55" s="151">
        <f ca="1">MAX(0,IFERROR(VLOOKUP(MID(CELL("filename",$A$1),FIND("]",CELL("filename",$A$1))+1,255)&amp;$A55,eurostat_source[],4+D$1-1990,FALSE),0))</f>
        <v>0.27469337627457813</v>
      </c>
      <c r="E55" s="151">
        <f ca="1">MAX(0,IFERROR(VLOOKUP(MID(CELL("filename",$A$1),FIND("]",CELL("filename",$A$1))+1,255)&amp;$A55,eurostat_source[],4+E$1-1990,FALSE),0))</f>
        <v>0.27496241986631187</v>
      </c>
      <c r="F55" s="151">
        <f ca="1">MAX(0,IFERROR(VLOOKUP(MID(CELL("filename",$A$1),FIND("]",CELL("filename",$A$1))+1,255)&amp;$A55,eurostat_source[],4+F$1-1990,FALSE),0))</f>
        <v>0.27552210089339768</v>
      </c>
      <c r="G55" s="148">
        <f ca="1">INDEX(OFFSET(_summary!$S$25,0,MATCH(MID(CELL("filename",$A$1),FIND("]",CELL("filename",$A$1))+1,255),_summary!$T$24:$AG$24,0),140,1),MATCH($A55,_summary!$T$25:$T$53,0))</f>
        <v>0.28040395743740859</v>
      </c>
      <c r="H55" s="149">
        <f t="shared" ca="1" si="5"/>
        <v>0.28040395743740859</v>
      </c>
      <c r="I55" s="149">
        <f t="shared" ca="1" si="5"/>
        <v>0.28040395743740859</v>
      </c>
      <c r="J55" s="149">
        <f t="shared" ca="1" si="5"/>
        <v>0.28040395743740859</v>
      </c>
      <c r="K55" s="149">
        <f t="shared" ca="1" si="5"/>
        <v>0.28040395743740859</v>
      </c>
      <c r="L55" s="149">
        <f t="shared" ca="1" si="5"/>
        <v>0.28040395743740859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0.28040395743740859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0.39376265592883486</v>
      </c>
      <c r="D56" s="151">
        <f ca="1">MAX(0,IFERROR(VLOOKUP(MID(CELL("filename",$A$1),FIND("]",CELL("filename",$A$1))+1,255)&amp;$A56,eurostat_source[],4+D$1-1990,FALSE),0))</f>
        <v>0.38999847296721118</v>
      </c>
      <c r="E56" s="151">
        <f ca="1">MAX(0,IFERROR(VLOOKUP(MID(CELL("filename",$A$1),FIND("]",CELL("filename",$A$1))+1,255)&amp;$A56,eurostat_source[],4+E$1-1990,FALSE),0))</f>
        <v>0.3916320686958692</v>
      </c>
      <c r="F56" s="151">
        <f ca="1">MAX(0,IFERROR(VLOOKUP(MID(CELL("filename",$A$1),FIND("]",CELL("filename",$A$1))+1,255)&amp;$A56,eurostat_source[],4+F$1-1990,FALSE),0))</f>
        <v>0.3924419276700043</v>
      </c>
      <c r="G56" s="148">
        <f ca="1">INDEX(OFFSET(_summary!$S$25,0,MATCH(MID(CELL("filename",$A$1),FIND("]",CELL("filename",$A$1))+1,255),_summary!$T$24:$AG$24,0),140,1),MATCH($A56,_summary!$T$25:$T$53,0))</f>
        <v>0.39328447070684391</v>
      </c>
      <c r="H56" s="149">
        <f t="shared" ca="1" si="5"/>
        <v>0.39328447070684391</v>
      </c>
      <c r="I56" s="149">
        <f t="shared" ca="1" si="5"/>
        <v>0.39328447070684391</v>
      </c>
      <c r="J56" s="149">
        <f t="shared" ca="1" si="5"/>
        <v>0.39328447070684391</v>
      </c>
      <c r="K56" s="149">
        <f t="shared" ca="1" si="5"/>
        <v>0.39328447070684391</v>
      </c>
      <c r="L56" s="149">
        <f t="shared" ca="1" si="5"/>
        <v>0.39328447070684391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0.39328447070684391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0.78792201929942673</v>
      </c>
      <c r="D57" s="151">
        <f ca="1">MAX(0,IFERROR(VLOOKUP(MID(CELL("filename",$A$1),FIND("]",CELL("filename",$A$1))+1,255)&amp;$A57,eurostat_source[],4+D$1-1990,FALSE),0))</f>
        <v>0.79264569000962659</v>
      </c>
      <c r="E57" s="151">
        <f ca="1">MAX(0,IFERROR(VLOOKUP(MID(CELL("filename",$A$1),FIND("]",CELL("filename",$A$1))+1,255)&amp;$A57,eurostat_source[],4+E$1-1990,FALSE),0))</f>
        <v>0.79147669126996623</v>
      </c>
      <c r="F57" s="151">
        <f ca="1">MAX(0,IFERROR(VLOOKUP(MID(CELL("filename",$A$1),FIND("]",CELL("filename",$A$1))+1,255)&amp;$A57,eurostat_source[],4+F$1-1990,FALSE),0))</f>
        <v>0.79080968507281391</v>
      </c>
      <c r="G57" s="148">
        <f ca="1">INDEX(OFFSET(_summary!$S$25,0,MATCH(MID(CELL("filename",$A$1),FIND("]",CELL("filename",$A$1))+1,255),_summary!$T$24:$AG$24,0),140,1),MATCH($A57,_summary!$T$25:$T$53,0))</f>
        <v>0.78942309581132308</v>
      </c>
      <c r="H57" s="149">
        <f t="shared" ca="1" si="5"/>
        <v>0.78942309581132308</v>
      </c>
      <c r="I57" s="149">
        <f t="shared" ca="1" si="5"/>
        <v>0.78942309581132308</v>
      </c>
      <c r="J57" s="149">
        <f t="shared" ca="1" si="5"/>
        <v>0.78942309581132308</v>
      </c>
      <c r="K57" s="149">
        <f t="shared" ca="1" si="5"/>
        <v>0.78942309581132308</v>
      </c>
      <c r="L57" s="149">
        <f t="shared" ca="1" si="5"/>
        <v>0.78942309581132308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0.78942309581132308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0.10485435084610482</v>
      </c>
      <c r="D58" s="151">
        <f ca="1">MAX(0,IFERROR(VLOOKUP(MID(CELL("filename",$A$1),FIND("]",CELL("filename",$A$1))+1,255)&amp;$A58,eurostat_source[],4+D$1-1990,FALSE),0))</f>
        <v>0.10970803522886516</v>
      </c>
      <c r="E58" s="151">
        <f ca="1">MAX(0,IFERROR(VLOOKUP(MID(CELL("filename",$A$1),FIND("]",CELL("filename",$A$1))+1,255)&amp;$A58,eurostat_source[],4+E$1-1990,FALSE),0))</f>
        <v>0.11158940292543118</v>
      </c>
      <c r="F58" s="151">
        <f ca="1">MAX(0,IFERROR(VLOOKUP(MID(CELL("filename",$A$1),FIND("]",CELL("filename",$A$1))+1,255)&amp;$A58,eurostat_source[],4+F$1-1990,FALSE),0))</f>
        <v>0.1140066981121948</v>
      </c>
      <c r="G58" s="148">
        <f ca="1">INDEX(OFFSET(_summary!$S$25,0,MATCH(MID(CELL("filename",$A$1),FIND("]",CELL("filename",$A$1))+1,255),_summary!$T$24:$AG$24,0),140,1),MATCH($A58,_summary!$T$25:$T$53,0))</f>
        <v>0.11649969113269402</v>
      </c>
      <c r="H58" s="149">
        <f t="shared" ca="1" si="5"/>
        <v>0.11649969113269402</v>
      </c>
      <c r="I58" s="149">
        <f t="shared" ca="1" si="5"/>
        <v>0.11649969113269402</v>
      </c>
      <c r="J58" s="149">
        <f t="shared" ca="1" si="5"/>
        <v>0.11649969113269402</v>
      </c>
      <c r="K58" s="149">
        <f t="shared" ca="1" si="5"/>
        <v>0.11649969113269402</v>
      </c>
      <c r="L58" s="149">
        <f t="shared" ca="1" si="5"/>
        <v>0.11649969113269402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0.11649969113269402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0.24283439557086914</v>
      </c>
      <c r="D59" s="151">
        <f ca="1">MAX(0,IFERROR(VLOOKUP(MID(CELL("filename",$A$1),FIND("]",CELL("filename",$A$1))+1,255)&amp;$A59,eurostat_source[],4+D$1-1990,FALSE),0))</f>
        <v>0.24614463187287569</v>
      </c>
      <c r="E59" s="151">
        <f ca="1">MAX(0,IFERROR(VLOOKUP(MID(CELL("filename",$A$1),FIND("]",CELL("filename",$A$1))+1,255)&amp;$A59,eurostat_source[],4+E$1-1990,FALSE),0))</f>
        <v>0.24530114816902904</v>
      </c>
      <c r="F59" s="151">
        <f ca="1">MAX(0,IFERROR(VLOOKUP(MID(CELL("filename",$A$1),FIND("]",CELL("filename",$A$1))+1,255)&amp;$A59,eurostat_source[],4+F$1-1990,FALSE),0))</f>
        <v>0.24558218501952334</v>
      </c>
      <c r="G59" s="148">
        <f ca="1">INDEX(OFFSET(_summary!$S$25,0,MATCH(MID(CELL("filename",$A$1),FIND("]",CELL("filename",$A$1))+1,255),_summary!$T$24:$AG$24,0),140,1),MATCH($A59,_summary!$T$25:$T$53,0))</f>
        <v>0.24544707534354265</v>
      </c>
      <c r="H59" s="149">
        <f t="shared" ca="1" si="5"/>
        <v>0.24544707534354265</v>
      </c>
      <c r="I59" s="149">
        <f t="shared" ca="1" si="5"/>
        <v>0.24544707534354265</v>
      </c>
      <c r="J59" s="149">
        <f t="shared" ca="1" si="5"/>
        <v>0.24544707534354265</v>
      </c>
      <c r="K59" s="149">
        <f t="shared" ca="1" si="5"/>
        <v>0.24544707534354265</v>
      </c>
      <c r="L59" s="149">
        <f t="shared" ca="1" si="5"/>
        <v>0.24544707534354265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0.24544707534354265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0.25676434337520809</v>
      </c>
      <c r="D60" s="151">
        <f ca="1">MAX(0,IFERROR(VLOOKUP(MID(CELL("filename",$A$1),FIND("]",CELL("filename",$A$1))+1,255)&amp;$A60,eurostat_source[],4+D$1-1990,FALSE),0))</f>
        <v>0.2555625662988032</v>
      </c>
      <c r="E60" s="151">
        <f ca="1">MAX(0,IFERROR(VLOOKUP(MID(CELL("filename",$A$1),FIND("]",CELL("filename",$A$1))+1,255)&amp;$A60,eurostat_source[],4+E$1-1990,FALSE),0))</f>
        <v>0.25412643033137794</v>
      </c>
      <c r="F60" s="151">
        <f ca="1">MAX(0,IFERROR(VLOOKUP(MID(CELL("filename",$A$1),FIND("]",CELL("filename",$A$1))+1,255)&amp;$A60,eurostat_source[],4+F$1-1990,FALSE),0))</f>
        <v>0.25297660434955105</v>
      </c>
      <c r="G60" s="148">
        <f ca="1">INDEX(OFFSET(_summary!$S$25,0,MATCH(MID(CELL("filename",$A$1),FIND("]",CELL("filename",$A$1))+1,255),_summary!$T$24:$AG$24,0),140,1),MATCH($A60,_summary!$T$25:$T$53,0))</f>
        <v>0.2514136938471358</v>
      </c>
      <c r="H60" s="149">
        <f t="shared" ca="1" si="5"/>
        <v>0.2514136938471358</v>
      </c>
      <c r="I60" s="149">
        <f t="shared" ca="1" si="5"/>
        <v>0.2514136938471358</v>
      </c>
      <c r="J60" s="149">
        <f t="shared" ca="1" si="5"/>
        <v>0.2514136938471358</v>
      </c>
      <c r="K60" s="149">
        <f t="shared" ca="1" si="5"/>
        <v>0.2514136938471358</v>
      </c>
      <c r="L60" s="149">
        <f t="shared" ca="1" si="5"/>
        <v>0.2514136938471358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0.2514136938471358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0.19483542597792816</v>
      </c>
      <c r="D61" s="151">
        <f ca="1">MAX(0,IFERROR(VLOOKUP(MID(CELL("filename",$A$1),FIND("]",CELL("filename",$A$1))+1,255)&amp;$A61,eurostat_source[],4+D$1-1990,FALSE),0))</f>
        <v>0.19192374680562893</v>
      </c>
      <c r="E61" s="151">
        <f ca="1">MAX(0,IFERROR(VLOOKUP(MID(CELL("filename",$A$1),FIND("]",CELL("filename",$A$1))+1,255)&amp;$A61,eurostat_source[],4+E$1-1990,FALSE),0))</f>
        <v>0.18848717635079767</v>
      </c>
      <c r="F61" s="151">
        <f ca="1">MAX(0,IFERROR(VLOOKUP(MID(CELL("filename",$A$1),FIND("]",CELL("filename",$A$1))+1,255)&amp;$A61,eurostat_source[],4+F$1-1990,FALSE),0))</f>
        <v>0.18819469202289776</v>
      </c>
      <c r="G61" s="148">
        <f ca="1">INDEX(OFFSET(_summary!$S$25,0,MATCH(MID(CELL("filename",$A$1),FIND("]",CELL("filename",$A$1))+1,255),_summary!$T$24:$AG$24,0),140,1),MATCH($A61,_summary!$T$25:$T$53,0))</f>
        <v>0.18662935070659542</v>
      </c>
      <c r="H61" s="149">
        <f t="shared" ca="1" si="5"/>
        <v>0.18662935070659542</v>
      </c>
      <c r="I61" s="149">
        <f t="shared" ca="1" si="5"/>
        <v>0.18662935070659542</v>
      </c>
      <c r="J61" s="149">
        <f t="shared" ca="1" si="5"/>
        <v>0.18662935070659542</v>
      </c>
      <c r="K61" s="149">
        <f t="shared" ca="1" si="5"/>
        <v>0.18662935070659542</v>
      </c>
      <c r="L61" s="149">
        <f t="shared" ca="1" si="5"/>
        <v>0.18662935070659542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0.18662935070659542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0.47879345990521371</v>
      </c>
      <c r="D62" s="151">
        <f ca="1">MAX(0,IFERROR(VLOOKUP(MID(CELL("filename",$A$1),FIND("]",CELL("filename",$A$1))+1,255)&amp;$A62,eurostat_source[],4+D$1-1990,FALSE),0))</f>
        <v>0.48392714027709977</v>
      </c>
      <c r="E62" s="151">
        <f ca="1">MAX(0,IFERROR(VLOOKUP(MID(CELL("filename",$A$1),FIND("]",CELL("filename",$A$1))+1,255)&amp;$A62,eurostat_source[],4+E$1-1990,FALSE),0))</f>
        <v>0.48446068838860995</v>
      </c>
      <c r="F62" s="151">
        <f ca="1">MAX(0,IFERROR(VLOOKUP(MID(CELL("filename",$A$1),FIND("]",CELL("filename",$A$1))+1,255)&amp;$A62,eurostat_source[],4+F$1-1990,FALSE),0))</f>
        <v>0.48397365545838816</v>
      </c>
      <c r="G62" s="148">
        <f ca="1">INDEX(OFFSET(_summary!$S$25,0,MATCH(MID(CELL("filename",$A$1),FIND("]",CELL("filename",$A$1))+1,255),_summary!$T$24:$AG$24,0),140,1),MATCH($A62,_summary!$T$25:$T$53,0))</f>
        <v>0.48183964500565085</v>
      </c>
      <c r="H62" s="149">
        <f t="shared" ca="1" si="5"/>
        <v>0.48183964500565085</v>
      </c>
      <c r="I62" s="149">
        <f t="shared" ca="1" si="5"/>
        <v>0.48183964500565085</v>
      </c>
      <c r="J62" s="149">
        <f t="shared" ca="1" si="5"/>
        <v>0.48183964500565085</v>
      </c>
      <c r="K62" s="149">
        <f t="shared" ca="1" si="5"/>
        <v>0.48183964500565085</v>
      </c>
      <c r="L62" s="149">
        <f t="shared" ca="1" si="5"/>
        <v>0.48183964500565085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0.48183964500565085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0.23172052089874914</v>
      </c>
      <c r="D63" s="151">
        <f ca="1">MAX(0,IFERROR(VLOOKUP(MID(CELL("filename",$A$1),FIND("]",CELL("filename",$A$1))+1,255)&amp;$A63,eurostat_source[],4+D$1-1990,FALSE),0))</f>
        <v>0.23840474373015616</v>
      </c>
      <c r="E63" s="151">
        <f ca="1">MAX(0,IFERROR(VLOOKUP(MID(CELL("filename",$A$1),FIND("]",CELL("filename",$A$1))+1,255)&amp;$A63,eurostat_source[],4+E$1-1990,FALSE),0))</f>
        <v>0.23923440671074497</v>
      </c>
      <c r="F63" s="151">
        <f ca="1">MAX(0,IFERROR(VLOOKUP(MID(CELL("filename",$A$1),FIND("]",CELL("filename",$A$1))+1,255)&amp;$A63,eurostat_source[],4+F$1-1990,FALSE),0))</f>
        <v>0.23950880800801028</v>
      </c>
      <c r="G63" s="148">
        <f ca="1">INDEX(OFFSET(_summary!$S$25,0,MATCH(MID(CELL("filename",$A$1),FIND("]",CELL("filename",$A$1))+1,255),_summary!$T$24:$AG$24,0),140,1),MATCH($A63,_summary!$T$25:$T$53,0))</f>
        <v>0.24110082160836124</v>
      </c>
      <c r="H63" s="149">
        <f t="shared" ca="1" si="5"/>
        <v>0.24110082160836124</v>
      </c>
      <c r="I63" s="149">
        <f t="shared" ca="1" si="5"/>
        <v>0.24110082160836124</v>
      </c>
      <c r="J63" s="149">
        <f t="shared" ca="1" si="5"/>
        <v>0.24110082160836124</v>
      </c>
      <c r="K63" s="149">
        <f t="shared" ca="1" si="5"/>
        <v>0.24110082160836124</v>
      </c>
      <c r="L63" s="149">
        <f t="shared" ca="1" si="5"/>
        <v>0.24110082160836124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0.24110082160836124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0.41771515617768495</v>
      </c>
      <c r="D64" s="151">
        <f ca="1">MAX(0,IFERROR(VLOOKUP(MID(CELL("filename",$A$1),FIND("]",CELL("filename",$A$1))+1,255)&amp;$A64,eurostat_source[],4+D$1-1990,FALSE),0))</f>
        <v>0.42504491929376476</v>
      </c>
      <c r="E64" s="151">
        <f ca="1">MAX(0,IFERROR(VLOOKUP(MID(CELL("filename",$A$1),FIND("]",CELL("filename",$A$1))+1,255)&amp;$A64,eurostat_source[],4+E$1-1990,FALSE),0))</f>
        <v>0.42684107923926407</v>
      </c>
      <c r="F64" s="151">
        <f ca="1">MAX(0,IFERROR(VLOOKUP(MID(CELL("filename",$A$1),FIND("]",CELL("filename",$A$1))+1,255)&amp;$A64,eurostat_source[],4+F$1-1990,FALSE),0))</f>
        <v>0.42608235013386975</v>
      </c>
      <c r="G64" s="148">
        <f ca="1">INDEX(OFFSET(_summary!$S$25,0,MATCH(MID(CELL("filename",$A$1),FIND("]",CELL("filename",$A$1))+1,255),_summary!$T$24:$AG$24,0),140,1),MATCH($A64,_summary!$T$25:$T$53,0))</f>
        <v>0.42666367702656754</v>
      </c>
      <c r="H64" s="149">
        <f t="shared" ca="1" si="5"/>
        <v>0.42666367702656754</v>
      </c>
      <c r="I64" s="149">
        <f t="shared" ca="1" si="5"/>
        <v>0.42666367702656754</v>
      </c>
      <c r="J64" s="149">
        <f t="shared" ca="1" si="5"/>
        <v>0.42666367702656754</v>
      </c>
      <c r="K64" s="149">
        <f t="shared" ca="1" si="5"/>
        <v>0.42666367702656754</v>
      </c>
      <c r="L64" s="149">
        <f t="shared" ca="1" si="5"/>
        <v>0.42666367702656754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0.42666367702656754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0.21334432246785706</v>
      </c>
      <c r="D65" s="151">
        <f ca="1">MAX(0,IFERROR(VLOOKUP(MID(CELL("filename",$A$1),FIND("]",CELL("filename",$A$1))+1,255)&amp;$A65,eurostat_source[],4+D$1-1990,FALSE),0))</f>
        <v>0.21367491626163646</v>
      </c>
      <c r="E65" s="151">
        <f ca="1">MAX(0,IFERROR(VLOOKUP(MID(CELL("filename",$A$1),FIND("]",CELL("filename",$A$1))+1,255)&amp;$A65,eurostat_source[],4+E$1-1990,FALSE),0))</f>
        <v>0.21118553823181571</v>
      </c>
      <c r="F65" s="151">
        <f ca="1">MAX(0,IFERROR(VLOOKUP(MID(CELL("filename",$A$1),FIND("]",CELL("filename",$A$1))+1,255)&amp;$A65,eurostat_source[],4+F$1-1990,FALSE),0))</f>
        <v>0.20875563501789735</v>
      </c>
      <c r="G65" s="148">
        <f ca="1">INDEX(OFFSET(_summary!$S$25,0,MATCH(MID(CELL("filename",$A$1),FIND("]",CELL("filename",$A$1))+1,255),_summary!$T$24:$AG$24,0),140,1),MATCH($A65,_summary!$T$25:$T$53,0))</f>
        <v>0.20685217804345168</v>
      </c>
      <c r="H65" s="149">
        <f t="shared" ca="1" si="5"/>
        <v>0.20685217804345168</v>
      </c>
      <c r="I65" s="149">
        <f t="shared" ca="1" si="5"/>
        <v>0.20685217804345168</v>
      </c>
      <c r="J65" s="149">
        <f t="shared" ca="1" si="5"/>
        <v>0.20685217804345168</v>
      </c>
      <c r="K65" s="149">
        <f t="shared" ca="1" si="5"/>
        <v>0.20685217804345168</v>
      </c>
      <c r="L65" s="149">
        <f t="shared" ca="1" si="5"/>
        <v>0.20685217804345168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0.20685217804345168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0.30089345859699002</v>
      </c>
      <c r="D66" s="151">
        <f ca="1">MAX(0,IFERROR(VLOOKUP(MID(CELL("filename",$A$1),FIND("]",CELL("filename",$A$1))+1,255)&amp;$A66,eurostat_source[],4+D$1-1990,FALSE),0))</f>
        <v>0.2944633004525905</v>
      </c>
      <c r="E66" s="151">
        <f ca="1">MAX(0,IFERROR(VLOOKUP(MID(CELL("filename",$A$1),FIND("]",CELL("filename",$A$1))+1,255)&amp;$A66,eurostat_source[],4+E$1-1990,FALSE),0))</f>
        <v>0.29468265962812568</v>
      </c>
      <c r="F66" s="151">
        <f ca="1">MAX(0,IFERROR(VLOOKUP(MID(CELL("filename",$A$1),FIND("]",CELL("filename",$A$1))+1,255)&amp;$A66,eurostat_source[],4+F$1-1990,FALSE),0))</f>
        <v>0.29456571121953967</v>
      </c>
      <c r="G66" s="148">
        <f ca="1">INDEX(OFFSET(_summary!$S$25,0,MATCH(MID(CELL("filename",$A$1),FIND("]",CELL("filename",$A$1))+1,255),_summary!$T$24:$AG$24,0),140,1),MATCH($A66,_summary!$T$25:$T$53,0))</f>
        <v>0.29464638729204767</v>
      </c>
      <c r="H66" s="149">
        <f t="shared" ca="1" si="5"/>
        <v>0.29464638729204767</v>
      </c>
      <c r="I66" s="149">
        <f t="shared" ca="1" si="5"/>
        <v>0.29464638729204767</v>
      </c>
      <c r="J66" s="149">
        <f t="shared" ca="1" si="5"/>
        <v>0.29464638729204767</v>
      </c>
      <c r="K66" s="149">
        <f t="shared" ca="1" si="5"/>
        <v>0.29464638729204767</v>
      </c>
      <c r="L66" s="149">
        <f t="shared" ca="1" si="5"/>
        <v>0.29464638729204767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0.29464638729204767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0.2658533707656327</v>
      </c>
      <c r="D67" s="151">
        <f ca="1">MAX(0,IFERROR(VLOOKUP(MID(CELL("filename",$A$1),FIND("]",CELL("filename",$A$1))+1,255)&amp;$A67,eurostat_source[],4+D$1-1990,FALSE),0))</f>
        <v>0.26717214913334425</v>
      </c>
      <c r="E67" s="151">
        <f ca="1">MAX(0,IFERROR(VLOOKUP(MID(CELL("filename",$A$1),FIND("]",CELL("filename",$A$1))+1,255)&amp;$A67,eurostat_source[],4+E$1-1990,FALSE),0))</f>
        <v>0.26845033721448003</v>
      </c>
      <c r="F67" s="151">
        <f ca="1">MAX(0,IFERROR(VLOOKUP(MID(CELL("filename",$A$1),FIND("]",CELL("filename",$A$1))+1,255)&amp;$A67,eurostat_source[],4+F$1-1990,FALSE),0))</f>
        <v>0.26963830081125006</v>
      </c>
      <c r="G67" s="148">
        <f ca="1">INDEX(OFFSET(_summary!$S$25,0,MATCH(MID(CELL("filename",$A$1),FIND("]",CELL("filename",$A$1))+1,255),_summary!$T$24:$AG$24,0),140,1),MATCH($A67,_summary!$T$25:$T$53,0))</f>
        <v>0.27126895811167639</v>
      </c>
      <c r="H67" s="149">
        <f t="shared" ref="H67:L82" ca="1" si="7">G67-5*(G67-$M67)/($M$1-G$1)</f>
        <v>0.27126895811167639</v>
      </c>
      <c r="I67" s="149">
        <f t="shared" ca="1" si="7"/>
        <v>0.27126895811167639</v>
      </c>
      <c r="J67" s="149">
        <f t="shared" ca="1" si="7"/>
        <v>0.27126895811167639</v>
      </c>
      <c r="K67" s="149">
        <f t="shared" ca="1" si="7"/>
        <v>0.27126895811167639</v>
      </c>
      <c r="L67" s="149">
        <f t="shared" ca="1" si="7"/>
        <v>0.27126895811167639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0.27126895811167639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0.52928480538860756</v>
      </c>
      <c r="D68" s="151">
        <f ca="1">MAX(0,IFERROR(VLOOKUP(MID(CELL("filename",$A$1),FIND("]",CELL("filename",$A$1))+1,255)&amp;$A68,eurostat_source[],4+D$1-1990,FALSE),0))</f>
        <v>0.47186396222689692</v>
      </c>
      <c r="E68" s="151">
        <f ca="1">MAX(0,IFERROR(VLOOKUP(MID(CELL("filename",$A$1),FIND("]",CELL("filename",$A$1))+1,255)&amp;$A68,eurostat_source[],4+E$1-1990,FALSE),0))</f>
        <v>0.47017967727677518</v>
      </c>
      <c r="F68" s="151">
        <f ca="1">MAX(0,IFERROR(VLOOKUP(MID(CELL("filename",$A$1),FIND("]",CELL("filename",$A$1))+1,255)&amp;$A68,eurostat_source[],4+F$1-1990,FALSE),0))</f>
        <v>0.46799311157033396</v>
      </c>
      <c r="G68" s="148">
        <f ca="1">INDEX(OFFSET(_summary!$S$25,0,MATCH(MID(CELL("filename",$A$1),FIND("]",CELL("filename",$A$1))+1,255),_summary!$T$24:$AG$24,0),140,1),MATCH($A68,_summary!$T$25:$T$53,0))</f>
        <v>0.46562955112491189</v>
      </c>
      <c r="H68" s="149">
        <f t="shared" ca="1" si="7"/>
        <v>0.46562955112491189</v>
      </c>
      <c r="I68" s="149">
        <f t="shared" ca="1" si="7"/>
        <v>0.46562955112491189</v>
      </c>
      <c r="J68" s="149">
        <f t="shared" ca="1" si="7"/>
        <v>0.46562955112491189</v>
      </c>
      <c r="K68" s="149">
        <f t="shared" ca="1" si="7"/>
        <v>0.46562955112491189</v>
      </c>
      <c r="L68" s="149">
        <f t="shared" ca="1" si="7"/>
        <v>0.46562955112491189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0.46562955112491189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0.34642075188054133</v>
      </c>
      <c r="D69" s="151">
        <f ca="1">MAX(0,IFERROR(VLOOKUP(MID(CELL("filename",$A$1),FIND("]",CELL("filename",$A$1))+1,255)&amp;$A69,eurostat_source[],4+D$1-1990,FALSE),0))</f>
        <v>0.34817444940558212</v>
      </c>
      <c r="E69" s="151">
        <f ca="1">MAX(0,IFERROR(VLOOKUP(MID(CELL("filename",$A$1),FIND("]",CELL("filename",$A$1))+1,255)&amp;$A69,eurostat_source[],4+E$1-1990,FALSE),0))</f>
        <v>0.35192142545613364</v>
      </c>
      <c r="F69" s="151">
        <f ca="1">MAX(0,IFERROR(VLOOKUP(MID(CELL("filename",$A$1),FIND("]",CELL("filename",$A$1))+1,255)&amp;$A69,eurostat_source[],4+F$1-1990,FALSE),0))</f>
        <v>0.35645395284474168</v>
      </c>
      <c r="G69" s="148">
        <f ca="1">INDEX(OFFSET(_summary!$S$25,0,MATCH(MID(CELL("filename",$A$1),FIND("]",CELL("filename",$A$1))+1,255),_summary!$T$24:$AG$24,0),140,1),MATCH($A69,_summary!$T$25:$T$53,0))</f>
        <v>0.36214802096851501</v>
      </c>
      <c r="H69" s="149">
        <f t="shared" ca="1" si="7"/>
        <v>0.36214802096851501</v>
      </c>
      <c r="I69" s="149">
        <f t="shared" ca="1" si="7"/>
        <v>0.36214802096851501</v>
      </c>
      <c r="J69" s="149">
        <f t="shared" ca="1" si="7"/>
        <v>0.36214802096851501</v>
      </c>
      <c r="K69" s="149">
        <f t="shared" ca="1" si="7"/>
        <v>0.36214802096851501</v>
      </c>
      <c r="L69" s="149">
        <f t="shared" ca="1" si="7"/>
        <v>0.36214802096851501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0.36214802096851501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0.21254575401323617</v>
      </c>
      <c r="D70" s="151">
        <f ca="1">MAX(0,IFERROR(VLOOKUP(MID(CELL("filename",$A$1),FIND("]",CELL("filename",$A$1))+1,255)&amp;$A70,eurostat_source[],4+D$1-1990,FALSE),0))</f>
        <v>0.21149215043356961</v>
      </c>
      <c r="E70" s="151">
        <f ca="1">MAX(0,IFERROR(VLOOKUP(MID(CELL("filename",$A$1),FIND("]",CELL("filename",$A$1))+1,255)&amp;$A70,eurostat_source[],4+E$1-1990,FALSE),0))</f>
        <v>0.20857581106806974</v>
      </c>
      <c r="F70" s="151">
        <f ca="1">MAX(0,IFERROR(VLOOKUP(MID(CELL("filename",$A$1),FIND("]",CELL("filename",$A$1))+1,255)&amp;$A70,eurostat_source[],4+F$1-1990,FALSE),0))</f>
        <v>0.2080893153299144</v>
      </c>
      <c r="G70" s="148">
        <f ca="1">INDEX(OFFSET(_summary!$S$25,0,MATCH(MID(CELL("filename",$A$1),FIND("]",CELL("filename",$A$1))+1,255),_summary!$T$24:$AG$24,0),140,1),MATCH($A70,_summary!$T$25:$T$53,0))</f>
        <v>0.20686055170420559</v>
      </c>
      <c r="H70" s="149">
        <f t="shared" ca="1" si="7"/>
        <v>0.20686055170420559</v>
      </c>
      <c r="I70" s="149">
        <f t="shared" ca="1" si="7"/>
        <v>0.20686055170420559</v>
      </c>
      <c r="J70" s="149">
        <f t="shared" ca="1" si="7"/>
        <v>0.20686055170420559</v>
      </c>
      <c r="K70" s="149">
        <f t="shared" ca="1" si="7"/>
        <v>0.20686055170420559</v>
      </c>
      <c r="L70" s="149">
        <f t="shared" ca="1" si="7"/>
        <v>0.20686055170420559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0.20686055170420559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0.40588543835446989</v>
      </c>
      <c r="D71" s="151">
        <f ca="1">MAX(0,IFERROR(VLOOKUP(MID(CELL("filename",$A$1),FIND("]",CELL("filename",$A$1))+1,255)&amp;$A71,eurostat_source[],4+D$1-1990,FALSE),0))</f>
        <v>0.3868852601821261</v>
      </c>
      <c r="E71" s="151">
        <f ca="1">MAX(0,IFERROR(VLOOKUP(MID(CELL("filename",$A$1),FIND("]",CELL("filename",$A$1))+1,255)&amp;$A71,eurostat_source[],4+E$1-1990,FALSE),0))</f>
        <v>0.39673712207240452</v>
      </c>
      <c r="F71" s="151">
        <f ca="1">MAX(0,IFERROR(VLOOKUP(MID(CELL("filename",$A$1),FIND("]",CELL("filename",$A$1))+1,255)&amp;$A71,eurostat_source[],4+F$1-1990,FALSE),0))</f>
        <v>0.4063579249000937</v>
      </c>
      <c r="G71" s="148">
        <f ca="1">INDEX(OFFSET(_summary!$S$25,0,MATCH(MID(CELL("filename",$A$1),FIND("]",CELL("filename",$A$1))+1,255),_summary!$T$24:$AG$24,0),140,1),MATCH($A71,_summary!$T$25:$T$53,0))</f>
        <v>0.41442391884637775</v>
      </c>
      <c r="H71" s="149">
        <f t="shared" ca="1" si="7"/>
        <v>0.41442391884637775</v>
      </c>
      <c r="I71" s="149">
        <f t="shared" ca="1" si="7"/>
        <v>0.41442391884637775</v>
      </c>
      <c r="J71" s="149">
        <f t="shared" ca="1" si="7"/>
        <v>0.41442391884637775</v>
      </c>
      <c r="K71" s="149">
        <f t="shared" ca="1" si="7"/>
        <v>0.41442391884637775</v>
      </c>
      <c r="L71" s="149">
        <f t="shared" ca="1" si="7"/>
        <v>0.41442391884637775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0.41442391884637775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0.16624772636411533</v>
      </c>
      <c r="D72" s="151">
        <f ca="1">MAX(0,IFERROR(VLOOKUP(MID(CELL("filename",$A$1),FIND("]",CELL("filename",$A$1))+1,255)&amp;$A72,eurostat_source[],4+D$1-1990,FALSE),0))</f>
        <v>0.16676928392693005</v>
      </c>
      <c r="E72" s="151">
        <f ca="1">MAX(0,IFERROR(VLOOKUP(MID(CELL("filename",$A$1),FIND("]",CELL("filename",$A$1))+1,255)&amp;$A72,eurostat_source[],4+E$1-1990,FALSE),0))</f>
        <v>0.16584798472078419</v>
      </c>
      <c r="F72" s="151">
        <f ca="1">MAX(0,IFERROR(VLOOKUP(MID(CELL("filename",$A$1),FIND("]",CELL("filename",$A$1))+1,255)&amp;$A72,eurostat_source[],4+F$1-1990,FALSE),0))</f>
        <v>0.16439706328543316</v>
      </c>
      <c r="G72" s="148">
        <f ca="1">INDEX(OFFSET(_summary!$S$25,0,MATCH(MID(CELL("filename",$A$1),FIND("]",CELL("filename",$A$1))+1,255),_summary!$T$24:$AG$24,0),140,1),MATCH($A72,_summary!$T$25:$T$53,0))</f>
        <v>0.16410057061655178</v>
      </c>
      <c r="H72" s="149">
        <f t="shared" ca="1" si="7"/>
        <v>0.16410057061655178</v>
      </c>
      <c r="I72" s="149">
        <f t="shared" ca="1" si="7"/>
        <v>0.16410057061655178</v>
      </c>
      <c r="J72" s="149">
        <f t="shared" ca="1" si="7"/>
        <v>0.16410057061655178</v>
      </c>
      <c r="K72" s="149">
        <f t="shared" ca="1" si="7"/>
        <v>0.16410057061655178</v>
      </c>
      <c r="L72" s="149">
        <f t="shared" ca="1" si="7"/>
        <v>0.16410057061655178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0.16410057061655178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0.25447890833317355</v>
      </c>
      <c r="D73" s="151">
        <f ca="1">MAX(0,IFERROR(VLOOKUP(MID(CELL("filename",$A$1),FIND("]",CELL("filename",$A$1))+1,255)&amp;$A73,eurostat_source[],4+D$1-1990,FALSE),0))</f>
        <v>0.26533303298401567</v>
      </c>
      <c r="E73" s="151">
        <f ca="1">MAX(0,IFERROR(VLOOKUP(MID(CELL("filename",$A$1),FIND("]",CELL("filename",$A$1))+1,255)&amp;$A73,eurostat_source[],4+E$1-1990,FALSE),0))</f>
        <v>0.26837812192579813</v>
      </c>
      <c r="F73" s="151">
        <f ca="1">MAX(0,IFERROR(VLOOKUP(MID(CELL("filename",$A$1),FIND("]",CELL("filename",$A$1))+1,255)&amp;$A73,eurostat_source[],4+F$1-1990,FALSE),0))</f>
        <v>0.27228710826853314</v>
      </c>
      <c r="G73" s="148">
        <f ca="1">INDEX(OFFSET(_summary!$S$25,0,MATCH(MID(CELL("filename",$A$1),FIND("]",CELL("filename",$A$1))+1,255),_summary!$T$24:$AG$24,0),140,1),MATCH($A73,_summary!$T$25:$T$53,0))</f>
        <v>0.27724331706573474</v>
      </c>
      <c r="H73" s="149">
        <f t="shared" ca="1" si="7"/>
        <v>0.27724331706573474</v>
      </c>
      <c r="I73" s="149">
        <f t="shared" ca="1" si="7"/>
        <v>0.27724331706573474</v>
      </c>
      <c r="J73" s="149">
        <f t="shared" ca="1" si="7"/>
        <v>0.27724331706573474</v>
      </c>
      <c r="K73" s="149">
        <f t="shared" ca="1" si="7"/>
        <v>0.27724331706573474</v>
      </c>
      <c r="L73" s="149">
        <f t="shared" ca="1" si="7"/>
        <v>0.27724331706573474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0.27724331706573474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0.17699826585428283</v>
      </c>
      <c r="D74" s="151">
        <f ca="1">MAX(0,IFERROR(VLOOKUP(MID(CELL("filename",$A$1),FIND("]",CELL("filename",$A$1))+1,255)&amp;$A74,eurostat_source[],4+D$1-1990,FALSE),0))</f>
        <v>0.17600919780995655</v>
      </c>
      <c r="E74" s="151">
        <f ca="1">MAX(0,IFERROR(VLOOKUP(MID(CELL("filename",$A$1),FIND("]",CELL("filename",$A$1))+1,255)&amp;$A74,eurostat_source[],4+E$1-1990,FALSE),0))</f>
        <v>0.17566365028200603</v>
      </c>
      <c r="F74" s="151">
        <f ca="1">MAX(0,IFERROR(VLOOKUP(MID(CELL("filename",$A$1),FIND("]",CELL("filename",$A$1))+1,255)&amp;$A74,eurostat_source[],4+F$1-1990,FALSE),0))</f>
        <v>0.17571241033461241</v>
      </c>
      <c r="G74" s="148">
        <f ca="1">INDEX(OFFSET(_summary!$S$25,0,MATCH(MID(CELL("filename",$A$1),FIND("]",CELL("filename",$A$1))+1,255),_summary!$T$24:$AG$24,0),140,1),MATCH($A74,_summary!$T$25:$T$53,0))</f>
        <v>0.17584740517629663</v>
      </c>
      <c r="H74" s="149">
        <f t="shared" ca="1" si="7"/>
        <v>0.17584740517629663</v>
      </c>
      <c r="I74" s="149">
        <f t="shared" ca="1" si="7"/>
        <v>0.17584740517629663</v>
      </c>
      <c r="J74" s="149">
        <f t="shared" ca="1" si="7"/>
        <v>0.17584740517629663</v>
      </c>
      <c r="K74" s="149">
        <f t="shared" ca="1" si="7"/>
        <v>0.17584740517629663</v>
      </c>
      <c r="L74" s="149">
        <f t="shared" ca="1" si="7"/>
        <v>0.17584740517629663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0.17584740517629663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0.19918295840374567</v>
      </c>
      <c r="D75" s="151">
        <f ca="1">MAX(0,IFERROR(VLOOKUP(MID(CELL("filename",$A$1),FIND("]",CELL("filename",$A$1))+1,255)&amp;$A75,eurostat_source[],4+D$1-1990,FALSE),0))</f>
        <v>0.1728141463213401</v>
      </c>
      <c r="E75" s="151">
        <f ca="1">MAX(0,IFERROR(VLOOKUP(MID(CELL("filename",$A$1),FIND("]",CELL("filename",$A$1))+1,255)&amp;$A75,eurostat_source[],4+E$1-1990,FALSE),0))</f>
        <v>0.17532179431148529</v>
      </c>
      <c r="F75" s="151">
        <f ca="1">MAX(0,IFERROR(VLOOKUP(MID(CELL("filename",$A$1),FIND("]",CELL("filename",$A$1))+1,255)&amp;$A75,eurostat_source[],4+F$1-1990,FALSE),0))</f>
        <v>0.17637860071531999</v>
      </c>
      <c r="G75" s="148">
        <f ca="1">INDEX(OFFSET(_summary!$S$25,0,MATCH(MID(CELL("filename",$A$1),FIND("]",CELL("filename",$A$1))+1,255),_summary!$T$24:$AG$24,0),140,1),MATCH($A75,_summary!$T$25:$T$53,0))</f>
        <v>0.1790189593675012</v>
      </c>
      <c r="H75" s="149">
        <f t="shared" ca="1" si="7"/>
        <v>0.1790189593675012</v>
      </c>
      <c r="I75" s="149">
        <f t="shared" ca="1" si="7"/>
        <v>0.1790189593675012</v>
      </c>
      <c r="J75" s="149">
        <f t="shared" ca="1" si="7"/>
        <v>0.1790189593675012</v>
      </c>
      <c r="K75" s="149">
        <f t="shared" ca="1" si="7"/>
        <v>0.1790189593675012</v>
      </c>
      <c r="L75" s="149">
        <f t="shared" ca="1" si="7"/>
        <v>0.1790189593675012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0.1790189593675012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0.24678444951927059</v>
      </c>
      <c r="D76" s="151">
        <f ca="1">MAX(0,IFERROR(VLOOKUP(MID(CELL("filename",$A$1),FIND("]",CELL("filename",$A$1))+1,255)&amp;$A76,eurostat_source[],4+D$1-1990,FALSE),0))</f>
        <v>0.24882440945122788</v>
      </c>
      <c r="E76" s="151">
        <f ca="1">MAX(0,IFERROR(VLOOKUP(MID(CELL("filename",$A$1),FIND("]",CELL("filename",$A$1))+1,255)&amp;$A76,eurostat_source[],4+E$1-1990,FALSE),0))</f>
        <v>0.25234898451634352</v>
      </c>
      <c r="F76" s="151">
        <f ca="1">MAX(0,IFERROR(VLOOKUP(MID(CELL("filename",$A$1),FIND("]",CELL("filename",$A$1))+1,255)&amp;$A76,eurostat_source[],4+F$1-1990,FALSE),0))</f>
        <v>0.2550997663300304</v>
      </c>
      <c r="G76" s="148">
        <f ca="1">INDEX(OFFSET(_summary!$S$25,0,MATCH(MID(CELL("filename",$A$1),FIND("]",CELL("filename",$A$1))+1,255),_summary!$T$24:$AG$24,0),140,1),MATCH($A76,_summary!$T$25:$T$53,0))</f>
        <v>0.25832449390558265</v>
      </c>
      <c r="H76" s="149">
        <f t="shared" ca="1" si="7"/>
        <v>0.25832449390558265</v>
      </c>
      <c r="I76" s="149">
        <f t="shared" ca="1" si="7"/>
        <v>0.25832449390558265</v>
      </c>
      <c r="J76" s="149">
        <f t="shared" ca="1" si="7"/>
        <v>0.25832449390558265</v>
      </c>
      <c r="K76" s="149">
        <f t="shared" ca="1" si="7"/>
        <v>0.25832449390558265</v>
      </c>
      <c r="L76" s="149">
        <f t="shared" ca="1" si="7"/>
        <v>0.25832449390558265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0.25832449390558265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0.15921231025949767</v>
      </c>
      <c r="D77" s="151">
        <f ca="1">MAX(0,IFERROR(VLOOKUP(MID(CELL("filename",$A$1),FIND("]",CELL("filename",$A$1))+1,255)&amp;$A77,eurostat_source[],4+D$1-1990,FALSE),0))</f>
        <v>0.15300659254119625</v>
      </c>
      <c r="E77" s="151">
        <f ca="1">MAX(0,IFERROR(VLOOKUP(MID(CELL("filename",$A$1),FIND("]",CELL("filename",$A$1))+1,255)&amp;$A77,eurostat_source[],4+E$1-1990,FALSE),0))</f>
        <v>0.15386621627109318</v>
      </c>
      <c r="F77" s="151">
        <f ca="1">MAX(0,IFERROR(VLOOKUP(MID(CELL("filename",$A$1),FIND("]",CELL("filename",$A$1))+1,255)&amp;$A77,eurostat_source[],4+F$1-1990,FALSE),0))</f>
        <v>0.15621533709264698</v>
      </c>
      <c r="G77" s="148">
        <f ca="1">INDEX(OFFSET(_summary!$S$25,0,MATCH(MID(CELL("filename",$A$1),FIND("]",CELL("filename",$A$1))+1,255),_summary!$T$24:$AG$24,0),140,1),MATCH($A77,_summary!$T$25:$T$53,0))</f>
        <v>0.15683536619550129</v>
      </c>
      <c r="H77" s="149">
        <f t="shared" ca="1" si="7"/>
        <v>0.15683536619550129</v>
      </c>
      <c r="I77" s="149">
        <f t="shared" ca="1" si="7"/>
        <v>0.15683536619550129</v>
      </c>
      <c r="J77" s="149">
        <f t="shared" ca="1" si="7"/>
        <v>0.15683536619550129</v>
      </c>
      <c r="K77" s="149">
        <f t="shared" ca="1" si="7"/>
        <v>0.15683536619550129</v>
      </c>
      <c r="L77" s="149">
        <f t="shared" ca="1" si="7"/>
        <v>0.15683536619550129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0.15683536619550129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0.69938965470846526</v>
      </c>
      <c r="D78" s="151">
        <f ca="1">MAX(0,IFERROR(VLOOKUP(MID(CELL("filename",$A$1),FIND("]",CELL("filename",$A$1))+1,255)&amp;$A78,eurostat_source[],4+D$1-1990,FALSE),0))</f>
        <v>0.69986096812880083</v>
      </c>
      <c r="E78" s="151">
        <f ca="1">MAX(0,IFERROR(VLOOKUP(MID(CELL("filename",$A$1),FIND("]",CELL("filename",$A$1))+1,255)&amp;$A78,eurostat_source[],4+E$1-1990,FALSE),0))</f>
        <v>0.6899436641960025</v>
      </c>
      <c r="F78" s="151">
        <f ca="1">MAX(0,IFERROR(VLOOKUP(MID(CELL("filename",$A$1),FIND("]",CELL("filename",$A$1))+1,255)&amp;$A78,eurostat_source[],4+F$1-1990,FALSE),0))</f>
        <v>0.68059252495794409</v>
      </c>
      <c r="G78" s="148">
        <f ca="1">INDEX(OFFSET(_summary!$S$25,0,MATCH(MID(CELL("filename",$A$1),FIND("]",CELL("filename",$A$1))+1,255),_summary!$T$24:$AG$24,0),140,1),MATCH($A78,_summary!$T$25:$T$53,0))</f>
        <v>0.67253946710944645</v>
      </c>
      <c r="H78" s="149">
        <f t="shared" ca="1" si="7"/>
        <v>0.67253946710944645</v>
      </c>
      <c r="I78" s="149">
        <f t="shared" ca="1" si="7"/>
        <v>0.67253946710944645</v>
      </c>
      <c r="J78" s="149">
        <f t="shared" ca="1" si="7"/>
        <v>0.67253946710944645</v>
      </c>
      <c r="K78" s="149">
        <f t="shared" ca="1" si="7"/>
        <v>0.67253946710944645</v>
      </c>
      <c r="L78" s="149">
        <f t="shared" ca="1" si="7"/>
        <v>0.67253946710944645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0.67253946710944645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0.20217668059956578</v>
      </c>
      <c r="D79" s="151">
        <f ca="1">MAX(0,IFERROR(VLOOKUP(MID(CELL("filename",$A$1),FIND("]",CELL("filename",$A$1))+1,255)&amp;$A79,eurostat_source[],4+D$1-1990,FALSE),0))</f>
        <v>0.20636162455854218</v>
      </c>
      <c r="E79" s="151">
        <f ca="1">MAX(0,IFERROR(VLOOKUP(MID(CELL("filename",$A$1),FIND("]",CELL("filename",$A$1))+1,255)&amp;$A79,eurostat_source[],4+E$1-1990,FALSE),0))</f>
        <v>0.20741527324007758</v>
      </c>
      <c r="F79" s="151">
        <f ca="1">MAX(0,IFERROR(VLOOKUP(MID(CELL("filename",$A$1),FIND("]",CELL("filename",$A$1))+1,255)&amp;$A79,eurostat_source[],4+F$1-1990,FALSE),0))</f>
        <v>0.21023244251902584</v>
      </c>
      <c r="G79" s="148">
        <f ca="1">INDEX(OFFSET(_summary!$S$25,0,MATCH(MID(CELL("filename",$A$1),FIND("]",CELL("filename",$A$1))+1,255),_summary!$T$24:$AG$24,0),140,1),MATCH($A79,_summary!$T$25:$T$53,0))</f>
        <v>0.21303704393632319</v>
      </c>
      <c r="H79" s="149">
        <f t="shared" ca="1" si="7"/>
        <v>0.21303704393632319</v>
      </c>
      <c r="I79" s="149">
        <f t="shared" ca="1" si="7"/>
        <v>0.21303704393632319</v>
      </c>
      <c r="J79" s="149">
        <f t="shared" ca="1" si="7"/>
        <v>0.21303704393632319</v>
      </c>
      <c r="K79" s="149">
        <f t="shared" ca="1" si="7"/>
        <v>0.21303704393632319</v>
      </c>
      <c r="L79" s="149">
        <f t="shared" ca="1" si="7"/>
        <v>0.21303704393632319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0.21303704393632319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0.15644039749791228</v>
      </c>
      <c r="D80" s="151">
        <f ca="1">MAX(0,IFERROR(VLOOKUP(MID(CELL("filename",$A$1),FIND("]",CELL("filename",$A$1))+1,255)&amp;$A80,eurostat_source[],4+D$1-1990,FALSE),0))</f>
        <v>0.15663384746728834</v>
      </c>
      <c r="E80" s="151">
        <f ca="1">MAX(0,IFERROR(VLOOKUP(MID(CELL("filename",$A$1),FIND("]",CELL("filename",$A$1))+1,255)&amp;$A80,eurostat_source[],4+E$1-1990,FALSE),0))</f>
        <v>0.15725068188131855</v>
      </c>
      <c r="F80" s="151">
        <f ca="1">MAX(0,IFERROR(VLOOKUP(MID(CELL("filename",$A$1),FIND("]",CELL("filename",$A$1))+1,255)&amp;$A80,eurostat_source[],4+F$1-1990,FALSE),0))</f>
        <v>0.15792431403810195</v>
      </c>
      <c r="G80" s="148">
        <f ca="1">INDEX(OFFSET(_summary!$S$25,0,MATCH(MID(CELL("filename",$A$1),FIND("]",CELL("filename",$A$1))+1,255),_summary!$T$24:$AG$24,0),140,1),MATCH($A80,_summary!$T$25:$T$53,0))</f>
        <v>0.15867518400008371</v>
      </c>
      <c r="H80" s="149">
        <f t="shared" ca="1" si="7"/>
        <v>0.15867518400008371</v>
      </c>
      <c r="I80" s="149">
        <f t="shared" ca="1" si="7"/>
        <v>0.15867518400008371</v>
      </c>
      <c r="J80" s="149">
        <f t="shared" ca="1" si="7"/>
        <v>0.15867518400008371</v>
      </c>
      <c r="K80" s="149">
        <f t="shared" ca="1" si="7"/>
        <v>0.15867518400008371</v>
      </c>
      <c r="L80" s="149">
        <f t="shared" ca="1" si="7"/>
        <v>0.15867518400008371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0.15867518400008371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0.42832863321905607</v>
      </c>
      <c r="D81" s="151">
        <f ca="1">MAX(0,IFERROR(VLOOKUP(MID(CELL("filename",$A$1),FIND("]",CELL("filename",$A$1))+1,255)&amp;$A81,eurostat_source[],4+D$1-1990,FALSE),0))</f>
        <v>0.42094684137338895</v>
      </c>
      <c r="E81" s="151">
        <f ca="1">MAX(0,IFERROR(VLOOKUP(MID(CELL("filename",$A$1),FIND("]",CELL("filename",$A$1))+1,255)&amp;$A81,eurostat_source[],4+E$1-1990,FALSE),0))</f>
        <v>0.42601598012302133</v>
      </c>
      <c r="F81" s="151">
        <f ca="1">MAX(0,IFERROR(VLOOKUP(MID(CELL("filename",$A$1),FIND("]",CELL("filename",$A$1))+1,255)&amp;$A81,eurostat_source[],4+F$1-1990,FALSE),0))</f>
        <v>0.4315294898510072</v>
      </c>
      <c r="G81" s="148">
        <f ca="1">INDEX(OFFSET(_summary!$S$25,0,MATCH(MID(CELL("filename",$A$1),FIND("]",CELL("filename",$A$1))+1,255),_summary!$T$24:$AG$24,0),140,1),MATCH($A81,_summary!$T$25:$T$53,0))</f>
        <v>0.43651769471180568</v>
      </c>
      <c r="H81" s="149">
        <f t="shared" ca="1" si="7"/>
        <v>0.43651769471180568</v>
      </c>
      <c r="I81" s="149">
        <f t="shared" ca="1" si="7"/>
        <v>0.43651769471180568</v>
      </c>
      <c r="J81" s="149">
        <f t="shared" ca="1" si="7"/>
        <v>0.43651769471180568</v>
      </c>
      <c r="K81" s="149">
        <f t="shared" ca="1" si="7"/>
        <v>0.43651769471180568</v>
      </c>
      <c r="L81" s="149">
        <f t="shared" ca="1" si="7"/>
        <v>0.43651769471180568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0.43651769471180568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0.15694817983524281</v>
      </c>
      <c r="D82" s="151">
        <f ca="1">MAX(0,IFERROR(VLOOKUP(MID(CELL("filename",$A$1),FIND("]",CELL("filename",$A$1))+1,255)&amp;$A82,eurostat_source[],4+D$1-1990,FALSE),0))</f>
        <v>0.15755851572037208</v>
      </c>
      <c r="E82" s="151">
        <f ca="1">MAX(0,IFERROR(VLOOKUP(MID(CELL("filename",$A$1),FIND("]",CELL("filename",$A$1))+1,255)&amp;$A82,eurostat_source[],4+E$1-1990,FALSE),0))</f>
        <v>0.15905324542998445</v>
      </c>
      <c r="F82" s="151">
        <f ca="1">MAX(0,IFERROR(VLOOKUP(MID(CELL("filename",$A$1),FIND("]",CELL("filename",$A$1))+1,255)&amp;$A82,eurostat_source[],4+F$1-1990,FALSE),0))</f>
        <v>0.1619309180866125</v>
      </c>
      <c r="G82" s="148">
        <f ca="1">INDEX(OFFSET(_summary!$S$25,0,MATCH(MID(CELL("filename",$A$1),FIND("]",CELL("filename",$A$1))+1,255),_summary!$T$24:$AG$24,0),140,1),MATCH($A82,_summary!$T$25:$T$53,0))</f>
        <v>0.16425547772918006</v>
      </c>
      <c r="H82" s="149">
        <f t="shared" ca="1" si="7"/>
        <v>0.16425547772918006</v>
      </c>
      <c r="I82" s="149">
        <f t="shared" ca="1" si="7"/>
        <v>0.16425547772918006</v>
      </c>
      <c r="J82" s="149">
        <f t="shared" ca="1" si="7"/>
        <v>0.16425547772918006</v>
      </c>
      <c r="K82" s="149">
        <f t="shared" ca="1" si="7"/>
        <v>0.16425547772918006</v>
      </c>
      <c r="L82" s="149">
        <f t="shared" ca="1" si="7"/>
        <v>0.16425547772918006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0.16425547772918006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0.27706862816375172</v>
      </c>
      <c r="D83" s="151">
        <f ca="1">MAX(0,IFERROR(VLOOKUP(MID(CELL("filename",$A$1),FIND("]",CELL("filename",$A$1))+1,255)&amp;$A83,eurostat_source[],4+D$1-1990,FALSE),0))</f>
        <v>0.2551388415235899</v>
      </c>
      <c r="E83" s="151">
        <f ca="1">MAX(0,IFERROR(VLOOKUP(MID(CELL("filename",$A$1),FIND("]",CELL("filename",$A$1))+1,255)&amp;$A83,eurostat_source[],4+E$1-1990,FALSE),0))</f>
        <v>0.25590849978306102</v>
      </c>
      <c r="F83" s="151">
        <f ca="1">MAX(0,IFERROR(VLOOKUP(MID(CELL("filename",$A$1),FIND("]",CELL("filename",$A$1))+1,255)&amp;$A83,eurostat_source[],4+F$1-1990,FALSE),0))</f>
        <v>0.25841524359234896</v>
      </c>
      <c r="G83" s="148">
        <f ca="1">INDEX(OFFSET(_summary!$S$25,0,MATCH(MID(CELL("filename",$A$1),FIND("]",CELL("filename",$A$1))+1,255),_summary!$T$24:$AG$24,0),140,1),MATCH($A83,_summary!$T$25:$T$53,0))</f>
        <v>0.2617158156450583</v>
      </c>
      <c r="H83" s="149">
        <f t="shared" ref="H83:L98" ca="1" si="8">G83-5*(G83-$M83)/($M$1-G$1)</f>
        <v>0.2617158156450583</v>
      </c>
      <c r="I83" s="149">
        <f t="shared" ca="1" si="8"/>
        <v>0.2617158156450583</v>
      </c>
      <c r="J83" s="149">
        <f t="shared" ca="1" si="8"/>
        <v>0.2617158156450583</v>
      </c>
      <c r="K83" s="149">
        <f t="shared" ca="1" si="8"/>
        <v>0.2617158156450583</v>
      </c>
      <c r="L83" s="149">
        <f t="shared" ca="1" si="8"/>
        <v>0.2617158156450583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0.2617158156450583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0.26304108943734866</v>
      </c>
      <c r="D84" s="151">
        <f ca="1">MAX(0,IFERROR(VLOOKUP(MID(CELL("filename",$A$1),FIND("]",CELL("filename",$A$1))+1,255)&amp;$A84,eurostat_source[],4+D$1-1990,FALSE),0))</f>
        <v>0.27469337627457813</v>
      </c>
      <c r="E84" s="151">
        <f ca="1">MAX(0,IFERROR(VLOOKUP(MID(CELL("filename",$A$1),FIND("]",CELL("filename",$A$1))+1,255)&amp;$A84,eurostat_source[],4+E$1-1990,FALSE),0))</f>
        <v>0.27496241986631187</v>
      </c>
      <c r="F84" s="151">
        <f ca="1">MAX(0,IFERROR(VLOOKUP(MID(CELL("filename",$A$1),FIND("]",CELL("filename",$A$1))+1,255)&amp;$A84,eurostat_source[],4+F$1-1990,FALSE),0))</f>
        <v>0.27552210089339768</v>
      </c>
      <c r="G84" s="148">
        <f ca="1">INDEX(OFFSET(_summary!$S$25,0,MATCH(MID(CELL("filename",$A$1),FIND("]",CELL("filename",$A$1))+1,255),_summary!$T$24:$AG$24,0),140,1),MATCH($A84,_summary!$T$25:$T$53,0))</f>
        <v>0.28040395743740859</v>
      </c>
      <c r="H84" s="149">
        <f t="shared" ca="1" si="8"/>
        <v>0.28040395743740859</v>
      </c>
      <c r="I84" s="149">
        <f t="shared" ca="1" si="8"/>
        <v>0.28040395743740859</v>
      </c>
      <c r="J84" s="149">
        <f t="shared" ca="1" si="8"/>
        <v>0.28040395743740859</v>
      </c>
      <c r="K84" s="149">
        <f t="shared" ca="1" si="8"/>
        <v>0.28040395743740859</v>
      </c>
      <c r="L84" s="149">
        <f t="shared" ca="1" si="8"/>
        <v>0.28040395743740859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0.28040395743740859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0.39376265592883486</v>
      </c>
      <c r="D85" s="151">
        <f ca="1">MAX(0,IFERROR(VLOOKUP(MID(CELL("filename",$A$1),FIND("]",CELL("filename",$A$1))+1,255)&amp;$A85,eurostat_source[],4+D$1-1990,FALSE),0))</f>
        <v>0.38999847296721118</v>
      </c>
      <c r="E85" s="151">
        <f ca="1">MAX(0,IFERROR(VLOOKUP(MID(CELL("filename",$A$1),FIND("]",CELL("filename",$A$1))+1,255)&amp;$A85,eurostat_source[],4+E$1-1990,FALSE),0))</f>
        <v>0.3916320686958692</v>
      </c>
      <c r="F85" s="151">
        <f ca="1">MAX(0,IFERROR(VLOOKUP(MID(CELL("filename",$A$1),FIND("]",CELL("filename",$A$1))+1,255)&amp;$A85,eurostat_source[],4+F$1-1990,FALSE),0))</f>
        <v>0.3924419276700043</v>
      </c>
      <c r="G85" s="148">
        <f ca="1">INDEX(OFFSET(_summary!$S$25,0,MATCH(MID(CELL("filename",$A$1),FIND("]",CELL("filename",$A$1))+1,255),_summary!$T$24:$AG$24,0),140,1),MATCH($A85,_summary!$T$25:$T$53,0))</f>
        <v>0.39328447070684391</v>
      </c>
      <c r="H85" s="149">
        <f t="shared" ca="1" si="8"/>
        <v>0.39328447070684391</v>
      </c>
      <c r="I85" s="149">
        <f t="shared" ca="1" si="8"/>
        <v>0.39328447070684391</v>
      </c>
      <c r="J85" s="149">
        <f t="shared" ca="1" si="8"/>
        <v>0.39328447070684391</v>
      </c>
      <c r="K85" s="149">
        <f t="shared" ca="1" si="8"/>
        <v>0.39328447070684391</v>
      </c>
      <c r="L85" s="149">
        <f t="shared" ca="1" si="8"/>
        <v>0.39328447070684391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0.39328447070684391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0.78792201929942673</v>
      </c>
      <c r="D86" s="151">
        <f ca="1">MAX(0,IFERROR(VLOOKUP(MID(CELL("filename",$A$1),FIND("]",CELL("filename",$A$1))+1,255)&amp;$A86,eurostat_source[],4+D$1-1990,FALSE),0))</f>
        <v>0.79264569000962659</v>
      </c>
      <c r="E86" s="151">
        <f ca="1">MAX(0,IFERROR(VLOOKUP(MID(CELL("filename",$A$1),FIND("]",CELL("filename",$A$1))+1,255)&amp;$A86,eurostat_source[],4+E$1-1990,FALSE),0))</f>
        <v>0.79147669126996623</v>
      </c>
      <c r="F86" s="151">
        <f ca="1">MAX(0,IFERROR(VLOOKUP(MID(CELL("filename",$A$1),FIND("]",CELL("filename",$A$1))+1,255)&amp;$A86,eurostat_source[],4+F$1-1990,FALSE),0))</f>
        <v>0.79080968507281391</v>
      </c>
      <c r="G86" s="148">
        <f ca="1">INDEX(OFFSET(_summary!$S$25,0,MATCH(MID(CELL("filename",$A$1),FIND("]",CELL("filename",$A$1))+1,255),_summary!$T$24:$AG$24,0),140,1),MATCH($A86,_summary!$T$25:$T$53,0))</f>
        <v>0.78942309581132308</v>
      </c>
      <c r="H86" s="149">
        <f t="shared" ca="1" si="8"/>
        <v>0.78942309581132308</v>
      </c>
      <c r="I86" s="149">
        <f t="shared" ca="1" si="8"/>
        <v>0.78942309581132308</v>
      </c>
      <c r="J86" s="149">
        <f t="shared" ca="1" si="8"/>
        <v>0.78942309581132308</v>
      </c>
      <c r="K86" s="149">
        <f t="shared" ca="1" si="8"/>
        <v>0.78942309581132308</v>
      </c>
      <c r="L86" s="149">
        <f t="shared" ca="1" si="8"/>
        <v>0.78942309581132308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0.78942309581132308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0.10485435084610482</v>
      </c>
      <c r="D87" s="151">
        <f ca="1">MAX(0,IFERROR(VLOOKUP(MID(CELL("filename",$A$1),FIND("]",CELL("filename",$A$1))+1,255)&amp;$A87,eurostat_source[],4+D$1-1990,FALSE),0))</f>
        <v>0.10970803522886516</v>
      </c>
      <c r="E87" s="151">
        <f ca="1">MAX(0,IFERROR(VLOOKUP(MID(CELL("filename",$A$1),FIND("]",CELL("filename",$A$1))+1,255)&amp;$A87,eurostat_source[],4+E$1-1990,FALSE),0))</f>
        <v>0.11158940292543118</v>
      </c>
      <c r="F87" s="151">
        <f ca="1">MAX(0,IFERROR(VLOOKUP(MID(CELL("filename",$A$1),FIND("]",CELL("filename",$A$1))+1,255)&amp;$A87,eurostat_source[],4+F$1-1990,FALSE),0))</f>
        <v>0.1140066981121948</v>
      </c>
      <c r="G87" s="148">
        <f ca="1">INDEX(OFFSET(_summary!$S$25,0,MATCH(MID(CELL("filename",$A$1),FIND("]",CELL("filename",$A$1))+1,255),_summary!$T$24:$AG$24,0),140,1),MATCH($A87,_summary!$T$25:$T$53,0))</f>
        <v>0.11649969113269402</v>
      </c>
      <c r="H87" s="149">
        <f t="shared" ca="1" si="8"/>
        <v>0.11649969113269402</v>
      </c>
      <c r="I87" s="149">
        <f t="shared" ca="1" si="8"/>
        <v>0.11649969113269402</v>
      </c>
      <c r="J87" s="149">
        <f t="shared" ca="1" si="8"/>
        <v>0.11649969113269402</v>
      </c>
      <c r="K87" s="149">
        <f t="shared" ca="1" si="8"/>
        <v>0.11649969113269402</v>
      </c>
      <c r="L87" s="149">
        <f t="shared" ca="1" si="8"/>
        <v>0.11649969113269402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0.11649969113269402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0.24283439557086914</v>
      </c>
      <c r="D88" s="151">
        <f ca="1">MAX(0,IFERROR(VLOOKUP(MID(CELL("filename",$A$1),FIND("]",CELL("filename",$A$1))+1,255)&amp;$A88,eurostat_source[],4+D$1-1990,FALSE),0))</f>
        <v>0.24614463187287569</v>
      </c>
      <c r="E88" s="151">
        <f ca="1">MAX(0,IFERROR(VLOOKUP(MID(CELL("filename",$A$1),FIND("]",CELL("filename",$A$1))+1,255)&amp;$A88,eurostat_source[],4+E$1-1990,FALSE),0))</f>
        <v>0.24530114816902904</v>
      </c>
      <c r="F88" s="151">
        <f ca="1">MAX(0,IFERROR(VLOOKUP(MID(CELL("filename",$A$1),FIND("]",CELL("filename",$A$1))+1,255)&amp;$A88,eurostat_source[],4+F$1-1990,FALSE),0))</f>
        <v>0.24558218501952334</v>
      </c>
      <c r="G88" s="148">
        <f ca="1">INDEX(OFFSET(_summary!$S$25,0,MATCH(MID(CELL("filename",$A$1),FIND("]",CELL("filename",$A$1))+1,255),_summary!$T$24:$AG$24,0),140,1),MATCH($A88,_summary!$T$25:$T$53,0))</f>
        <v>0.24544707534354265</v>
      </c>
      <c r="H88" s="149">
        <f t="shared" ca="1" si="8"/>
        <v>0.24544707534354265</v>
      </c>
      <c r="I88" s="149">
        <f t="shared" ca="1" si="8"/>
        <v>0.24544707534354265</v>
      </c>
      <c r="J88" s="149">
        <f t="shared" ca="1" si="8"/>
        <v>0.24544707534354265</v>
      </c>
      <c r="K88" s="149">
        <f t="shared" ca="1" si="8"/>
        <v>0.24544707534354265</v>
      </c>
      <c r="L88" s="149">
        <f t="shared" ca="1" si="8"/>
        <v>0.24544707534354265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0.24544707534354265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0.25676434337520809</v>
      </c>
      <c r="D89" s="151">
        <f ca="1">MAX(0,IFERROR(VLOOKUP(MID(CELL("filename",$A$1),FIND("]",CELL("filename",$A$1))+1,255)&amp;$A89,eurostat_source[],4+D$1-1990,FALSE),0))</f>
        <v>0.2555625662988032</v>
      </c>
      <c r="E89" s="151">
        <f ca="1">MAX(0,IFERROR(VLOOKUP(MID(CELL("filename",$A$1),FIND("]",CELL("filename",$A$1))+1,255)&amp;$A89,eurostat_source[],4+E$1-1990,FALSE),0))</f>
        <v>0.25412643033137794</v>
      </c>
      <c r="F89" s="151">
        <f ca="1">MAX(0,IFERROR(VLOOKUP(MID(CELL("filename",$A$1),FIND("]",CELL("filename",$A$1))+1,255)&amp;$A89,eurostat_source[],4+F$1-1990,FALSE),0))</f>
        <v>0.25297660434955105</v>
      </c>
      <c r="G89" s="148">
        <f ca="1">INDEX(OFFSET(_summary!$S$25,0,MATCH(MID(CELL("filename",$A$1),FIND("]",CELL("filename",$A$1))+1,255),_summary!$T$24:$AG$24,0),140,1),MATCH($A89,_summary!$T$25:$T$53,0))</f>
        <v>0.2514136938471358</v>
      </c>
      <c r="H89" s="149">
        <f t="shared" ca="1" si="8"/>
        <v>0.2514136938471358</v>
      </c>
      <c r="I89" s="149">
        <f t="shared" ca="1" si="8"/>
        <v>0.2514136938471358</v>
      </c>
      <c r="J89" s="149">
        <f t="shared" ca="1" si="8"/>
        <v>0.2514136938471358</v>
      </c>
      <c r="K89" s="149">
        <f t="shared" ca="1" si="8"/>
        <v>0.2514136938471358</v>
      </c>
      <c r="L89" s="149">
        <f t="shared" ca="1" si="8"/>
        <v>0.2514136938471358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0.2514136938471358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0.19483542597792816</v>
      </c>
      <c r="D90" s="151">
        <f ca="1">MAX(0,IFERROR(VLOOKUP(MID(CELL("filename",$A$1),FIND("]",CELL("filename",$A$1))+1,255)&amp;$A90,eurostat_source[],4+D$1-1990,FALSE),0))</f>
        <v>0.19192374680562893</v>
      </c>
      <c r="E90" s="151">
        <f ca="1">MAX(0,IFERROR(VLOOKUP(MID(CELL("filename",$A$1),FIND("]",CELL("filename",$A$1))+1,255)&amp;$A90,eurostat_source[],4+E$1-1990,FALSE),0))</f>
        <v>0.18848717635079767</v>
      </c>
      <c r="F90" s="151">
        <f ca="1">MAX(0,IFERROR(VLOOKUP(MID(CELL("filename",$A$1),FIND("]",CELL("filename",$A$1))+1,255)&amp;$A90,eurostat_source[],4+F$1-1990,FALSE),0))</f>
        <v>0.18819469202289776</v>
      </c>
      <c r="G90" s="148">
        <f ca="1">INDEX(OFFSET(_summary!$S$25,0,MATCH(MID(CELL("filename",$A$1),FIND("]",CELL("filename",$A$1))+1,255),_summary!$T$24:$AG$24,0),140,1),MATCH($A90,_summary!$T$25:$T$53,0))</f>
        <v>0.18662935070659542</v>
      </c>
      <c r="H90" s="149">
        <f t="shared" ca="1" si="8"/>
        <v>0.18662935070659542</v>
      </c>
      <c r="I90" s="149">
        <f t="shared" ca="1" si="8"/>
        <v>0.18662935070659542</v>
      </c>
      <c r="J90" s="149">
        <f t="shared" ca="1" si="8"/>
        <v>0.18662935070659542</v>
      </c>
      <c r="K90" s="149">
        <f t="shared" ca="1" si="8"/>
        <v>0.18662935070659542</v>
      </c>
      <c r="L90" s="149">
        <f t="shared" ca="1" si="8"/>
        <v>0.18662935070659542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0.18662935070659542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0.47879345990521371</v>
      </c>
      <c r="D91" s="151">
        <f ca="1">MAX(0,IFERROR(VLOOKUP(MID(CELL("filename",$A$1),FIND("]",CELL("filename",$A$1))+1,255)&amp;$A91,eurostat_source[],4+D$1-1990,FALSE),0))</f>
        <v>0.48392714027709977</v>
      </c>
      <c r="E91" s="151">
        <f ca="1">MAX(0,IFERROR(VLOOKUP(MID(CELL("filename",$A$1),FIND("]",CELL("filename",$A$1))+1,255)&amp;$A91,eurostat_source[],4+E$1-1990,FALSE),0))</f>
        <v>0.48446068838860995</v>
      </c>
      <c r="F91" s="151">
        <f ca="1">MAX(0,IFERROR(VLOOKUP(MID(CELL("filename",$A$1),FIND("]",CELL("filename",$A$1))+1,255)&amp;$A91,eurostat_source[],4+F$1-1990,FALSE),0))</f>
        <v>0.48397365545838816</v>
      </c>
      <c r="G91" s="148">
        <f ca="1">INDEX(OFFSET(_summary!$S$25,0,MATCH(MID(CELL("filename",$A$1),FIND("]",CELL("filename",$A$1))+1,255),_summary!$T$24:$AG$24,0),140,1),MATCH($A91,_summary!$T$25:$T$53,0))</f>
        <v>0.48183964500565085</v>
      </c>
      <c r="H91" s="149">
        <f t="shared" ca="1" si="8"/>
        <v>0.48183964500565085</v>
      </c>
      <c r="I91" s="149">
        <f t="shared" ca="1" si="8"/>
        <v>0.48183964500565085</v>
      </c>
      <c r="J91" s="149">
        <f t="shared" ca="1" si="8"/>
        <v>0.48183964500565085</v>
      </c>
      <c r="K91" s="149">
        <f t="shared" ca="1" si="8"/>
        <v>0.48183964500565085</v>
      </c>
      <c r="L91" s="149">
        <f t="shared" ca="1" si="8"/>
        <v>0.48183964500565085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0.48183964500565085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0.23172052089874914</v>
      </c>
      <c r="D92" s="151">
        <f ca="1">MAX(0,IFERROR(VLOOKUP(MID(CELL("filename",$A$1),FIND("]",CELL("filename",$A$1))+1,255)&amp;$A92,eurostat_source[],4+D$1-1990,FALSE),0))</f>
        <v>0.23840474373015616</v>
      </c>
      <c r="E92" s="151">
        <f ca="1">MAX(0,IFERROR(VLOOKUP(MID(CELL("filename",$A$1),FIND("]",CELL("filename",$A$1))+1,255)&amp;$A92,eurostat_source[],4+E$1-1990,FALSE),0))</f>
        <v>0.23923440671074497</v>
      </c>
      <c r="F92" s="151">
        <f ca="1">MAX(0,IFERROR(VLOOKUP(MID(CELL("filename",$A$1),FIND("]",CELL("filename",$A$1))+1,255)&amp;$A92,eurostat_source[],4+F$1-1990,FALSE),0))</f>
        <v>0.23950880800801028</v>
      </c>
      <c r="G92" s="148">
        <f ca="1">INDEX(OFFSET(_summary!$S$25,0,MATCH(MID(CELL("filename",$A$1),FIND("]",CELL("filename",$A$1))+1,255),_summary!$T$24:$AG$24,0),140,1),MATCH($A92,_summary!$T$25:$T$53,0))</f>
        <v>0.24110082160836124</v>
      </c>
      <c r="H92" s="149">
        <f t="shared" ca="1" si="8"/>
        <v>0.24110082160836124</v>
      </c>
      <c r="I92" s="149">
        <f t="shared" ca="1" si="8"/>
        <v>0.24110082160836124</v>
      </c>
      <c r="J92" s="149">
        <f t="shared" ca="1" si="8"/>
        <v>0.24110082160836124</v>
      </c>
      <c r="K92" s="149">
        <f t="shared" ca="1" si="8"/>
        <v>0.24110082160836124</v>
      </c>
      <c r="L92" s="149">
        <f t="shared" ca="1" si="8"/>
        <v>0.24110082160836124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0.24110082160836124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0.41771515617768495</v>
      </c>
      <c r="D93" s="151">
        <f ca="1">MAX(0,IFERROR(VLOOKUP(MID(CELL("filename",$A$1),FIND("]",CELL("filename",$A$1))+1,255)&amp;$A93,eurostat_source[],4+D$1-1990,FALSE),0))</f>
        <v>0.42504491929376476</v>
      </c>
      <c r="E93" s="151">
        <f ca="1">MAX(0,IFERROR(VLOOKUP(MID(CELL("filename",$A$1),FIND("]",CELL("filename",$A$1))+1,255)&amp;$A93,eurostat_source[],4+E$1-1990,FALSE),0))</f>
        <v>0.42684107923926407</v>
      </c>
      <c r="F93" s="151">
        <f ca="1">MAX(0,IFERROR(VLOOKUP(MID(CELL("filename",$A$1),FIND("]",CELL("filename",$A$1))+1,255)&amp;$A93,eurostat_source[],4+F$1-1990,FALSE),0))</f>
        <v>0.42608235013386975</v>
      </c>
      <c r="G93" s="148">
        <f ca="1">INDEX(OFFSET(_summary!$S$25,0,MATCH(MID(CELL("filename",$A$1),FIND("]",CELL("filename",$A$1))+1,255),_summary!$T$24:$AG$24,0),140,1),MATCH($A93,_summary!$T$25:$T$53,0))</f>
        <v>0.42666367702656754</v>
      </c>
      <c r="H93" s="149">
        <f t="shared" ca="1" si="8"/>
        <v>0.42666367702656754</v>
      </c>
      <c r="I93" s="149">
        <f t="shared" ca="1" si="8"/>
        <v>0.42666367702656754</v>
      </c>
      <c r="J93" s="149">
        <f t="shared" ca="1" si="8"/>
        <v>0.42666367702656754</v>
      </c>
      <c r="K93" s="149">
        <f t="shared" ca="1" si="8"/>
        <v>0.42666367702656754</v>
      </c>
      <c r="L93" s="149">
        <f t="shared" ca="1" si="8"/>
        <v>0.42666367702656754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0.42666367702656754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0.21334432246785706</v>
      </c>
      <c r="D94" s="151">
        <f ca="1">MAX(0,IFERROR(VLOOKUP(MID(CELL("filename",$A$1),FIND("]",CELL("filename",$A$1))+1,255)&amp;$A94,eurostat_source[],4+D$1-1990,FALSE),0))</f>
        <v>0.21367491626163646</v>
      </c>
      <c r="E94" s="151">
        <f ca="1">MAX(0,IFERROR(VLOOKUP(MID(CELL("filename",$A$1),FIND("]",CELL("filename",$A$1))+1,255)&amp;$A94,eurostat_source[],4+E$1-1990,FALSE),0))</f>
        <v>0.21118553823181571</v>
      </c>
      <c r="F94" s="151">
        <f ca="1">MAX(0,IFERROR(VLOOKUP(MID(CELL("filename",$A$1),FIND("]",CELL("filename",$A$1))+1,255)&amp;$A94,eurostat_source[],4+F$1-1990,FALSE),0))</f>
        <v>0.20875563501789735</v>
      </c>
      <c r="G94" s="148">
        <f ca="1">INDEX(OFFSET(_summary!$S$25,0,MATCH(MID(CELL("filename",$A$1),FIND("]",CELL("filename",$A$1))+1,255),_summary!$T$24:$AG$24,0),140,1),MATCH($A94,_summary!$T$25:$T$53,0))</f>
        <v>0.20685217804345168</v>
      </c>
      <c r="H94" s="149">
        <f t="shared" ca="1" si="8"/>
        <v>0.20685217804345168</v>
      </c>
      <c r="I94" s="149">
        <f t="shared" ca="1" si="8"/>
        <v>0.20685217804345168</v>
      </c>
      <c r="J94" s="149">
        <f t="shared" ca="1" si="8"/>
        <v>0.20685217804345168</v>
      </c>
      <c r="K94" s="149">
        <f t="shared" ca="1" si="8"/>
        <v>0.20685217804345168</v>
      </c>
      <c r="L94" s="149">
        <f t="shared" ca="1" si="8"/>
        <v>0.20685217804345168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0.20685217804345168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0.30089345859699002</v>
      </c>
      <c r="D95" s="151">
        <f ca="1">MAX(0,IFERROR(VLOOKUP(MID(CELL("filename",$A$1),FIND("]",CELL("filename",$A$1))+1,255)&amp;$A95,eurostat_source[],4+D$1-1990,FALSE),0))</f>
        <v>0.2944633004525905</v>
      </c>
      <c r="E95" s="151">
        <f ca="1">MAX(0,IFERROR(VLOOKUP(MID(CELL("filename",$A$1),FIND("]",CELL("filename",$A$1))+1,255)&amp;$A95,eurostat_source[],4+E$1-1990,FALSE),0))</f>
        <v>0.29468265962812568</v>
      </c>
      <c r="F95" s="151">
        <f ca="1">MAX(0,IFERROR(VLOOKUP(MID(CELL("filename",$A$1),FIND("]",CELL("filename",$A$1))+1,255)&amp;$A95,eurostat_source[],4+F$1-1990,FALSE),0))</f>
        <v>0.29456571121953967</v>
      </c>
      <c r="G95" s="148">
        <f ca="1">INDEX(OFFSET(_summary!$S$25,0,MATCH(MID(CELL("filename",$A$1),FIND("]",CELL("filename",$A$1))+1,255),_summary!$T$24:$AG$24,0),140,1),MATCH($A95,_summary!$T$25:$T$53,0))</f>
        <v>0.29464638729204767</v>
      </c>
      <c r="H95" s="149">
        <f t="shared" ca="1" si="8"/>
        <v>0.29464638729204767</v>
      </c>
      <c r="I95" s="149">
        <f t="shared" ca="1" si="8"/>
        <v>0.29464638729204767</v>
      </c>
      <c r="J95" s="149">
        <f t="shared" ca="1" si="8"/>
        <v>0.29464638729204767</v>
      </c>
      <c r="K95" s="149">
        <f t="shared" ca="1" si="8"/>
        <v>0.29464638729204767</v>
      </c>
      <c r="L95" s="149">
        <f t="shared" ca="1" si="8"/>
        <v>0.29464638729204767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0.29464638729204767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0.2658533707656327</v>
      </c>
      <c r="D96" s="151">
        <f ca="1">MAX(0,IFERROR(VLOOKUP(MID(CELL("filename",$A$1),FIND("]",CELL("filename",$A$1))+1,255)&amp;$A96,eurostat_source[],4+D$1-1990,FALSE),0))</f>
        <v>0.26717214913334425</v>
      </c>
      <c r="E96" s="151">
        <f ca="1">MAX(0,IFERROR(VLOOKUP(MID(CELL("filename",$A$1),FIND("]",CELL("filename",$A$1))+1,255)&amp;$A96,eurostat_source[],4+E$1-1990,FALSE),0))</f>
        <v>0.26845033721448003</v>
      </c>
      <c r="F96" s="151">
        <f ca="1">MAX(0,IFERROR(VLOOKUP(MID(CELL("filename",$A$1),FIND("]",CELL("filename",$A$1))+1,255)&amp;$A96,eurostat_source[],4+F$1-1990,FALSE),0))</f>
        <v>0.26963830081125006</v>
      </c>
      <c r="G96" s="148">
        <f ca="1">INDEX(OFFSET(_summary!$S$25,0,MATCH(MID(CELL("filename",$A$1),FIND("]",CELL("filename",$A$1))+1,255),_summary!$T$24:$AG$24,0),140,1),MATCH($A96,_summary!$T$25:$T$53,0))</f>
        <v>0.27126895811167639</v>
      </c>
      <c r="H96" s="149">
        <f t="shared" ca="1" si="8"/>
        <v>0.27126895811167639</v>
      </c>
      <c r="I96" s="149">
        <f t="shared" ca="1" si="8"/>
        <v>0.27126895811167639</v>
      </c>
      <c r="J96" s="149">
        <f t="shared" ca="1" si="8"/>
        <v>0.27126895811167639</v>
      </c>
      <c r="K96" s="149">
        <f t="shared" ca="1" si="8"/>
        <v>0.27126895811167639</v>
      </c>
      <c r="L96" s="149">
        <f t="shared" ca="1" si="8"/>
        <v>0.27126895811167639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0.27126895811167639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0.52928480538860756</v>
      </c>
      <c r="D97" s="151">
        <f ca="1">MAX(0,IFERROR(VLOOKUP(MID(CELL("filename",$A$1),FIND("]",CELL("filename",$A$1))+1,255)&amp;$A97,eurostat_source[],4+D$1-1990,FALSE),0))</f>
        <v>0.47186396222689692</v>
      </c>
      <c r="E97" s="151">
        <f ca="1">MAX(0,IFERROR(VLOOKUP(MID(CELL("filename",$A$1),FIND("]",CELL("filename",$A$1))+1,255)&amp;$A97,eurostat_source[],4+E$1-1990,FALSE),0))</f>
        <v>0.47017967727677518</v>
      </c>
      <c r="F97" s="151">
        <f ca="1">MAX(0,IFERROR(VLOOKUP(MID(CELL("filename",$A$1),FIND("]",CELL("filename",$A$1))+1,255)&amp;$A97,eurostat_source[],4+F$1-1990,FALSE),0))</f>
        <v>0.46799311157033396</v>
      </c>
      <c r="G97" s="148">
        <f ca="1">INDEX(OFFSET(_summary!$S$25,0,MATCH(MID(CELL("filename",$A$1),FIND("]",CELL("filename",$A$1))+1,255),_summary!$T$24:$AG$24,0),140,1),MATCH($A97,_summary!$T$25:$T$53,0))</f>
        <v>0.46562955112491189</v>
      </c>
      <c r="H97" s="149">
        <f t="shared" ca="1" si="8"/>
        <v>0.46562955112491189</v>
      </c>
      <c r="I97" s="149">
        <f t="shared" ca="1" si="8"/>
        <v>0.46562955112491189</v>
      </c>
      <c r="J97" s="149">
        <f t="shared" ca="1" si="8"/>
        <v>0.46562955112491189</v>
      </c>
      <c r="K97" s="149">
        <f t="shared" ca="1" si="8"/>
        <v>0.46562955112491189</v>
      </c>
      <c r="L97" s="149">
        <f t="shared" ca="1" si="8"/>
        <v>0.46562955112491189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0.46562955112491189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0.34642075188054133</v>
      </c>
      <c r="D98" s="151">
        <f ca="1">MAX(0,IFERROR(VLOOKUP(MID(CELL("filename",$A$1),FIND("]",CELL("filename",$A$1))+1,255)&amp;$A98,eurostat_source[],4+D$1-1990,FALSE),0))</f>
        <v>0.34817444940558212</v>
      </c>
      <c r="E98" s="151">
        <f ca="1">MAX(0,IFERROR(VLOOKUP(MID(CELL("filename",$A$1),FIND("]",CELL("filename",$A$1))+1,255)&amp;$A98,eurostat_source[],4+E$1-1990,FALSE),0))</f>
        <v>0.35192142545613364</v>
      </c>
      <c r="F98" s="151">
        <f ca="1">MAX(0,IFERROR(VLOOKUP(MID(CELL("filename",$A$1),FIND("]",CELL("filename",$A$1))+1,255)&amp;$A98,eurostat_source[],4+F$1-1990,FALSE),0))</f>
        <v>0.35645395284474168</v>
      </c>
      <c r="G98" s="148">
        <f ca="1">INDEX(OFFSET(_summary!$S$25,0,MATCH(MID(CELL("filename",$A$1),FIND("]",CELL("filename",$A$1))+1,255),_summary!$T$24:$AG$24,0),140,1),MATCH($A98,_summary!$T$25:$T$53,0))</f>
        <v>0.36214802096851501</v>
      </c>
      <c r="H98" s="149">
        <f t="shared" ca="1" si="8"/>
        <v>0.36214802096851501</v>
      </c>
      <c r="I98" s="149">
        <f t="shared" ca="1" si="8"/>
        <v>0.36214802096851501</v>
      </c>
      <c r="J98" s="149">
        <f t="shared" ca="1" si="8"/>
        <v>0.36214802096851501</v>
      </c>
      <c r="K98" s="149">
        <f t="shared" ca="1" si="8"/>
        <v>0.36214802096851501</v>
      </c>
      <c r="L98" s="149">
        <f t="shared" ca="1" si="8"/>
        <v>0.36214802096851501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0.36214802096851501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0.21254575401323617</v>
      </c>
      <c r="D99" s="151">
        <f ca="1">MAX(0,IFERROR(VLOOKUP(MID(CELL("filename",$A$1),FIND("]",CELL("filename",$A$1))+1,255)&amp;$A99,eurostat_source[],4+D$1-1990,FALSE),0))</f>
        <v>0.21149215043356961</v>
      </c>
      <c r="E99" s="151">
        <f ca="1">MAX(0,IFERROR(VLOOKUP(MID(CELL("filename",$A$1),FIND("]",CELL("filename",$A$1))+1,255)&amp;$A99,eurostat_source[],4+E$1-1990,FALSE),0))</f>
        <v>0.20857581106806974</v>
      </c>
      <c r="F99" s="151">
        <f ca="1">MAX(0,IFERROR(VLOOKUP(MID(CELL("filename",$A$1),FIND("]",CELL("filename",$A$1))+1,255)&amp;$A99,eurostat_source[],4+F$1-1990,FALSE),0))</f>
        <v>0.2080893153299144</v>
      </c>
      <c r="G99" s="148">
        <f ca="1">INDEX(OFFSET(_summary!$S$25,0,MATCH(MID(CELL("filename",$A$1),FIND("]",CELL("filename",$A$1))+1,255),_summary!$T$24:$AG$24,0),140,1),MATCH($A99,_summary!$T$25:$T$53,0))</f>
        <v>0.20686055170420559</v>
      </c>
      <c r="H99" s="149">
        <f t="shared" ref="H99:L114" ca="1" si="10">G99-5*(G99-$M99)/($M$1-G$1)</f>
        <v>0.20686055170420559</v>
      </c>
      <c r="I99" s="149">
        <f t="shared" ca="1" si="10"/>
        <v>0.20686055170420559</v>
      </c>
      <c r="J99" s="149">
        <f t="shared" ca="1" si="10"/>
        <v>0.20686055170420559</v>
      </c>
      <c r="K99" s="149">
        <f t="shared" ca="1" si="10"/>
        <v>0.20686055170420559</v>
      </c>
      <c r="L99" s="149">
        <f t="shared" ca="1" si="10"/>
        <v>0.20686055170420559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0.20686055170420559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0.40588543835446989</v>
      </c>
      <c r="D100" s="151">
        <f ca="1">MAX(0,IFERROR(VLOOKUP(MID(CELL("filename",$A$1),FIND("]",CELL("filename",$A$1))+1,255)&amp;$A100,eurostat_source[],4+D$1-1990,FALSE),0))</f>
        <v>0.3868852601821261</v>
      </c>
      <c r="E100" s="151">
        <f ca="1">MAX(0,IFERROR(VLOOKUP(MID(CELL("filename",$A$1),FIND("]",CELL("filename",$A$1))+1,255)&amp;$A100,eurostat_source[],4+E$1-1990,FALSE),0))</f>
        <v>0.39673712207240452</v>
      </c>
      <c r="F100" s="151">
        <f ca="1">MAX(0,IFERROR(VLOOKUP(MID(CELL("filename",$A$1),FIND("]",CELL("filename",$A$1))+1,255)&amp;$A100,eurostat_source[],4+F$1-1990,FALSE),0))</f>
        <v>0.4063579249000937</v>
      </c>
      <c r="G100" s="148">
        <f ca="1">INDEX(OFFSET(_summary!$S$25,0,MATCH(MID(CELL("filename",$A$1),FIND("]",CELL("filename",$A$1))+1,255),_summary!$T$24:$AG$24,0),140,1),MATCH($A100,_summary!$T$25:$T$53,0))</f>
        <v>0.41442391884637775</v>
      </c>
      <c r="H100" s="149">
        <f t="shared" ca="1" si="10"/>
        <v>0.41442391884637775</v>
      </c>
      <c r="I100" s="149">
        <f t="shared" ca="1" si="10"/>
        <v>0.41442391884637775</v>
      </c>
      <c r="J100" s="149">
        <f t="shared" ca="1" si="10"/>
        <v>0.41442391884637775</v>
      </c>
      <c r="K100" s="149">
        <f t="shared" ca="1" si="10"/>
        <v>0.41442391884637775</v>
      </c>
      <c r="L100" s="149">
        <f t="shared" ca="1" si="10"/>
        <v>0.41442391884637775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0.41442391884637775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0.16624772636411533</v>
      </c>
      <c r="D101" s="151">
        <f ca="1">MAX(0,IFERROR(VLOOKUP(MID(CELL("filename",$A$1),FIND("]",CELL("filename",$A$1))+1,255)&amp;$A101,eurostat_source[],4+D$1-1990,FALSE),0))</f>
        <v>0.16676928392693005</v>
      </c>
      <c r="E101" s="151">
        <f ca="1">MAX(0,IFERROR(VLOOKUP(MID(CELL("filename",$A$1),FIND("]",CELL("filename",$A$1))+1,255)&amp;$A101,eurostat_source[],4+E$1-1990,FALSE),0))</f>
        <v>0.16584798472078419</v>
      </c>
      <c r="F101" s="151">
        <f ca="1">MAX(0,IFERROR(VLOOKUP(MID(CELL("filename",$A$1),FIND("]",CELL("filename",$A$1))+1,255)&amp;$A101,eurostat_source[],4+F$1-1990,FALSE),0))</f>
        <v>0.16439706328543316</v>
      </c>
      <c r="G101" s="148">
        <f ca="1">INDEX(OFFSET(_summary!$S$25,0,MATCH(MID(CELL("filename",$A$1),FIND("]",CELL("filename",$A$1))+1,255),_summary!$T$24:$AG$24,0),140,1),MATCH($A101,_summary!$T$25:$T$53,0))</f>
        <v>0.16410057061655178</v>
      </c>
      <c r="H101" s="149">
        <f t="shared" ca="1" si="10"/>
        <v>0.16410057061655178</v>
      </c>
      <c r="I101" s="149">
        <f t="shared" ca="1" si="10"/>
        <v>0.16410057061655178</v>
      </c>
      <c r="J101" s="149">
        <f t="shared" ca="1" si="10"/>
        <v>0.16410057061655178</v>
      </c>
      <c r="K101" s="149">
        <f t="shared" ca="1" si="10"/>
        <v>0.16410057061655178</v>
      </c>
      <c r="L101" s="149">
        <f t="shared" ca="1" si="10"/>
        <v>0.16410057061655178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0.16410057061655178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0.25447890833317355</v>
      </c>
      <c r="D102" s="151">
        <f ca="1">MAX(0,IFERROR(VLOOKUP(MID(CELL("filename",$A$1),FIND("]",CELL("filename",$A$1))+1,255)&amp;$A102,eurostat_source[],4+D$1-1990,FALSE),0))</f>
        <v>0.26533303298401567</v>
      </c>
      <c r="E102" s="151">
        <f ca="1">MAX(0,IFERROR(VLOOKUP(MID(CELL("filename",$A$1),FIND("]",CELL("filename",$A$1))+1,255)&amp;$A102,eurostat_source[],4+E$1-1990,FALSE),0))</f>
        <v>0.26837812192579813</v>
      </c>
      <c r="F102" s="151">
        <f ca="1">MAX(0,IFERROR(VLOOKUP(MID(CELL("filename",$A$1),FIND("]",CELL("filename",$A$1))+1,255)&amp;$A102,eurostat_source[],4+F$1-1990,FALSE),0))</f>
        <v>0.27228710826853314</v>
      </c>
      <c r="G102" s="148">
        <f ca="1">INDEX(OFFSET(_summary!$S$25,0,MATCH(MID(CELL("filename",$A$1),FIND("]",CELL("filename",$A$1))+1,255),_summary!$T$24:$AG$24,0),140,1),MATCH($A102,_summary!$T$25:$T$53,0))</f>
        <v>0.27724331706573474</v>
      </c>
      <c r="H102" s="149">
        <f t="shared" ca="1" si="10"/>
        <v>0.27724331706573474</v>
      </c>
      <c r="I102" s="149">
        <f t="shared" ca="1" si="10"/>
        <v>0.27724331706573474</v>
      </c>
      <c r="J102" s="149">
        <f t="shared" ca="1" si="10"/>
        <v>0.27724331706573474</v>
      </c>
      <c r="K102" s="149">
        <f t="shared" ca="1" si="10"/>
        <v>0.27724331706573474</v>
      </c>
      <c r="L102" s="149">
        <f t="shared" ca="1" si="10"/>
        <v>0.27724331706573474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0.27724331706573474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0.17699826585428283</v>
      </c>
      <c r="D103" s="151">
        <f ca="1">MAX(0,IFERROR(VLOOKUP(MID(CELL("filename",$A$1),FIND("]",CELL("filename",$A$1))+1,255)&amp;$A103,eurostat_source[],4+D$1-1990,FALSE),0))</f>
        <v>0.17600919780995655</v>
      </c>
      <c r="E103" s="151">
        <f ca="1">MAX(0,IFERROR(VLOOKUP(MID(CELL("filename",$A$1),FIND("]",CELL("filename",$A$1))+1,255)&amp;$A103,eurostat_source[],4+E$1-1990,FALSE),0))</f>
        <v>0.17566365028200603</v>
      </c>
      <c r="F103" s="151">
        <f ca="1">MAX(0,IFERROR(VLOOKUP(MID(CELL("filename",$A$1),FIND("]",CELL("filename",$A$1))+1,255)&amp;$A103,eurostat_source[],4+F$1-1990,FALSE),0))</f>
        <v>0.17571241033461241</v>
      </c>
      <c r="G103" s="148">
        <f ca="1">INDEX(OFFSET(_summary!$S$25,0,MATCH(MID(CELL("filename",$A$1),FIND("]",CELL("filename",$A$1))+1,255),_summary!$T$24:$AG$24,0),140,1),MATCH($A103,_summary!$T$25:$T$53,0))</f>
        <v>0.17584740517629663</v>
      </c>
      <c r="H103" s="149">
        <f t="shared" ca="1" si="10"/>
        <v>0.17584740517629663</v>
      </c>
      <c r="I103" s="149">
        <f t="shared" ca="1" si="10"/>
        <v>0.17584740517629663</v>
      </c>
      <c r="J103" s="149">
        <f t="shared" ca="1" si="10"/>
        <v>0.17584740517629663</v>
      </c>
      <c r="K103" s="149">
        <f t="shared" ca="1" si="10"/>
        <v>0.17584740517629663</v>
      </c>
      <c r="L103" s="149">
        <f t="shared" ca="1" si="10"/>
        <v>0.17584740517629663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0.17584740517629663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0.19918295840374567</v>
      </c>
      <c r="D104" s="151">
        <f ca="1">MAX(0,IFERROR(VLOOKUP(MID(CELL("filename",$A$1),FIND("]",CELL("filename",$A$1))+1,255)&amp;$A104,eurostat_source[],4+D$1-1990,FALSE),0))</f>
        <v>0.1728141463213401</v>
      </c>
      <c r="E104" s="151">
        <f ca="1">MAX(0,IFERROR(VLOOKUP(MID(CELL("filename",$A$1),FIND("]",CELL("filename",$A$1))+1,255)&amp;$A104,eurostat_source[],4+E$1-1990,FALSE),0))</f>
        <v>0.17532179431148529</v>
      </c>
      <c r="F104" s="151">
        <f ca="1">MAX(0,IFERROR(VLOOKUP(MID(CELL("filename",$A$1),FIND("]",CELL("filename",$A$1))+1,255)&amp;$A104,eurostat_source[],4+F$1-1990,FALSE),0))</f>
        <v>0.17637860071531999</v>
      </c>
      <c r="G104" s="148">
        <f ca="1">INDEX(OFFSET(_summary!$S$25,0,MATCH(MID(CELL("filename",$A$1),FIND("]",CELL("filename",$A$1))+1,255),_summary!$T$24:$AG$24,0),140,1),MATCH($A104,_summary!$T$25:$T$53,0))</f>
        <v>0.1790189593675012</v>
      </c>
      <c r="H104" s="149">
        <f t="shared" ca="1" si="10"/>
        <v>0.1790189593675012</v>
      </c>
      <c r="I104" s="149">
        <f t="shared" ca="1" si="10"/>
        <v>0.1790189593675012</v>
      </c>
      <c r="J104" s="149">
        <f t="shared" ca="1" si="10"/>
        <v>0.1790189593675012</v>
      </c>
      <c r="K104" s="149">
        <f t="shared" ca="1" si="10"/>
        <v>0.1790189593675012</v>
      </c>
      <c r="L104" s="149">
        <f t="shared" ca="1" si="10"/>
        <v>0.1790189593675012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0.1790189593675012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0.24678444951927059</v>
      </c>
      <c r="D105" s="151">
        <f ca="1">MAX(0,IFERROR(VLOOKUP(MID(CELL("filename",$A$1),FIND("]",CELL("filename",$A$1))+1,255)&amp;$A105,eurostat_source[],4+D$1-1990,FALSE),0))</f>
        <v>0.24882440945122788</v>
      </c>
      <c r="E105" s="151">
        <f ca="1">MAX(0,IFERROR(VLOOKUP(MID(CELL("filename",$A$1),FIND("]",CELL("filename",$A$1))+1,255)&amp;$A105,eurostat_source[],4+E$1-1990,FALSE),0))</f>
        <v>0.25234898451634352</v>
      </c>
      <c r="F105" s="151">
        <f ca="1">MAX(0,IFERROR(VLOOKUP(MID(CELL("filename",$A$1),FIND("]",CELL("filename",$A$1))+1,255)&amp;$A105,eurostat_source[],4+F$1-1990,FALSE),0))</f>
        <v>0.2550997663300304</v>
      </c>
      <c r="G105" s="148">
        <f ca="1">INDEX(OFFSET(_summary!$S$25,0,MATCH(MID(CELL("filename",$A$1),FIND("]",CELL("filename",$A$1))+1,255),_summary!$T$24:$AG$24,0),140,1),MATCH($A105,_summary!$T$25:$T$53,0))</f>
        <v>0.25832449390558265</v>
      </c>
      <c r="H105" s="149">
        <f t="shared" ca="1" si="10"/>
        <v>0.25832449390558265</v>
      </c>
      <c r="I105" s="149">
        <f t="shared" ca="1" si="10"/>
        <v>0.25832449390558265</v>
      </c>
      <c r="J105" s="149">
        <f t="shared" ca="1" si="10"/>
        <v>0.25832449390558265</v>
      </c>
      <c r="K105" s="149">
        <f t="shared" ca="1" si="10"/>
        <v>0.25832449390558265</v>
      </c>
      <c r="L105" s="149">
        <f t="shared" ca="1" si="10"/>
        <v>0.25832449390558265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0.25832449390558265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0.15921231025949767</v>
      </c>
      <c r="D106" s="151">
        <f ca="1">MAX(0,IFERROR(VLOOKUP(MID(CELL("filename",$A$1),FIND("]",CELL("filename",$A$1))+1,255)&amp;$A106,eurostat_source[],4+D$1-1990,FALSE),0))</f>
        <v>0.15300659254119625</v>
      </c>
      <c r="E106" s="151">
        <f ca="1">MAX(0,IFERROR(VLOOKUP(MID(CELL("filename",$A$1),FIND("]",CELL("filename",$A$1))+1,255)&amp;$A106,eurostat_source[],4+E$1-1990,FALSE),0))</f>
        <v>0.15386621627109318</v>
      </c>
      <c r="F106" s="151">
        <f ca="1">MAX(0,IFERROR(VLOOKUP(MID(CELL("filename",$A$1),FIND("]",CELL("filename",$A$1))+1,255)&amp;$A106,eurostat_source[],4+F$1-1990,FALSE),0))</f>
        <v>0.15621533709264698</v>
      </c>
      <c r="G106" s="148">
        <f ca="1">INDEX(OFFSET(_summary!$S$25,0,MATCH(MID(CELL("filename",$A$1),FIND("]",CELL("filename",$A$1))+1,255),_summary!$T$24:$AG$24,0),140,1),MATCH($A106,_summary!$T$25:$T$53,0))</f>
        <v>0.15683536619550129</v>
      </c>
      <c r="H106" s="149">
        <f t="shared" ca="1" si="10"/>
        <v>0.15683536619550129</v>
      </c>
      <c r="I106" s="149">
        <f t="shared" ca="1" si="10"/>
        <v>0.15683536619550129</v>
      </c>
      <c r="J106" s="149">
        <f t="shared" ca="1" si="10"/>
        <v>0.15683536619550129</v>
      </c>
      <c r="K106" s="149">
        <f t="shared" ca="1" si="10"/>
        <v>0.15683536619550129</v>
      </c>
      <c r="L106" s="149">
        <f t="shared" ca="1" si="10"/>
        <v>0.15683536619550129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0.15683536619550129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0.69938965470846526</v>
      </c>
      <c r="D107" s="151">
        <f ca="1">MAX(0,IFERROR(VLOOKUP(MID(CELL("filename",$A$1),FIND("]",CELL("filename",$A$1))+1,255)&amp;$A107,eurostat_source[],4+D$1-1990,FALSE),0))</f>
        <v>0.69986096812880083</v>
      </c>
      <c r="E107" s="151">
        <f ca="1">MAX(0,IFERROR(VLOOKUP(MID(CELL("filename",$A$1),FIND("]",CELL("filename",$A$1))+1,255)&amp;$A107,eurostat_source[],4+E$1-1990,FALSE),0))</f>
        <v>0.6899436641960025</v>
      </c>
      <c r="F107" s="151">
        <f ca="1">MAX(0,IFERROR(VLOOKUP(MID(CELL("filename",$A$1),FIND("]",CELL("filename",$A$1))+1,255)&amp;$A107,eurostat_source[],4+F$1-1990,FALSE),0))</f>
        <v>0.68059252495794409</v>
      </c>
      <c r="G107" s="148">
        <f ca="1">INDEX(OFFSET(_summary!$S$25,0,MATCH(MID(CELL("filename",$A$1),FIND("]",CELL("filename",$A$1))+1,255),_summary!$T$24:$AG$24,0),140,1),MATCH($A107,_summary!$T$25:$T$53,0))</f>
        <v>0.67253946710944645</v>
      </c>
      <c r="H107" s="149">
        <f t="shared" ca="1" si="10"/>
        <v>0.67253946710944645</v>
      </c>
      <c r="I107" s="149">
        <f t="shared" ca="1" si="10"/>
        <v>0.67253946710944645</v>
      </c>
      <c r="J107" s="149">
        <f t="shared" ca="1" si="10"/>
        <v>0.67253946710944645</v>
      </c>
      <c r="K107" s="149">
        <f t="shared" ca="1" si="10"/>
        <v>0.67253946710944645</v>
      </c>
      <c r="L107" s="149">
        <f t="shared" ca="1" si="10"/>
        <v>0.67253946710944645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0.67253946710944645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0.20217668059956578</v>
      </c>
      <c r="D108" s="151">
        <f ca="1">MAX(0,IFERROR(VLOOKUP(MID(CELL("filename",$A$1),FIND("]",CELL("filename",$A$1))+1,255)&amp;$A108,eurostat_source[],4+D$1-1990,FALSE),0))</f>
        <v>0.20636162455854218</v>
      </c>
      <c r="E108" s="151">
        <f ca="1">MAX(0,IFERROR(VLOOKUP(MID(CELL("filename",$A$1),FIND("]",CELL("filename",$A$1))+1,255)&amp;$A108,eurostat_source[],4+E$1-1990,FALSE),0))</f>
        <v>0.20741527324007758</v>
      </c>
      <c r="F108" s="151">
        <f ca="1">MAX(0,IFERROR(VLOOKUP(MID(CELL("filename",$A$1),FIND("]",CELL("filename",$A$1))+1,255)&amp;$A108,eurostat_source[],4+F$1-1990,FALSE),0))</f>
        <v>0.21023244251902584</v>
      </c>
      <c r="G108" s="148">
        <f ca="1">INDEX(OFFSET(_summary!$S$25,0,MATCH(MID(CELL("filename",$A$1),FIND("]",CELL("filename",$A$1))+1,255),_summary!$T$24:$AG$24,0),140,1),MATCH($A108,_summary!$T$25:$T$53,0))</f>
        <v>0.21303704393632319</v>
      </c>
      <c r="H108" s="149">
        <f t="shared" ca="1" si="10"/>
        <v>0.21303704393632319</v>
      </c>
      <c r="I108" s="149">
        <f t="shared" ca="1" si="10"/>
        <v>0.21303704393632319</v>
      </c>
      <c r="J108" s="149">
        <f t="shared" ca="1" si="10"/>
        <v>0.21303704393632319</v>
      </c>
      <c r="K108" s="149">
        <f t="shared" ca="1" si="10"/>
        <v>0.21303704393632319</v>
      </c>
      <c r="L108" s="149">
        <f t="shared" ca="1" si="10"/>
        <v>0.21303704393632319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0.21303704393632319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0.15644039749791228</v>
      </c>
      <c r="D109" s="151">
        <f ca="1">MAX(0,IFERROR(VLOOKUP(MID(CELL("filename",$A$1),FIND("]",CELL("filename",$A$1))+1,255)&amp;$A109,eurostat_source[],4+D$1-1990,FALSE),0))</f>
        <v>0.15663384746728834</v>
      </c>
      <c r="E109" s="151">
        <f ca="1">MAX(0,IFERROR(VLOOKUP(MID(CELL("filename",$A$1),FIND("]",CELL("filename",$A$1))+1,255)&amp;$A109,eurostat_source[],4+E$1-1990,FALSE),0))</f>
        <v>0.15725068188131855</v>
      </c>
      <c r="F109" s="151">
        <f ca="1">MAX(0,IFERROR(VLOOKUP(MID(CELL("filename",$A$1),FIND("]",CELL("filename",$A$1))+1,255)&amp;$A109,eurostat_source[],4+F$1-1990,FALSE),0))</f>
        <v>0.15792431403810195</v>
      </c>
      <c r="G109" s="148">
        <f ca="1">INDEX(OFFSET(_summary!$S$25,0,MATCH(MID(CELL("filename",$A$1),FIND("]",CELL("filename",$A$1))+1,255),_summary!$T$24:$AG$24,0),140,1),MATCH($A109,_summary!$T$25:$T$53,0))</f>
        <v>0.15867518400008371</v>
      </c>
      <c r="H109" s="149">
        <f t="shared" ca="1" si="10"/>
        <v>0.15867518400008371</v>
      </c>
      <c r="I109" s="149">
        <f t="shared" ca="1" si="10"/>
        <v>0.15867518400008371</v>
      </c>
      <c r="J109" s="149">
        <f t="shared" ca="1" si="10"/>
        <v>0.15867518400008371</v>
      </c>
      <c r="K109" s="149">
        <f t="shared" ca="1" si="10"/>
        <v>0.15867518400008371</v>
      </c>
      <c r="L109" s="149">
        <f t="shared" ca="1" si="10"/>
        <v>0.15867518400008371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0.15867518400008371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0.42832863321905607</v>
      </c>
      <c r="D110" s="151">
        <f ca="1">MAX(0,IFERROR(VLOOKUP(MID(CELL("filename",$A$1),FIND("]",CELL("filename",$A$1))+1,255)&amp;$A110,eurostat_source[],4+D$1-1990,FALSE),0))</f>
        <v>0.42094684137338895</v>
      </c>
      <c r="E110" s="151">
        <f ca="1">MAX(0,IFERROR(VLOOKUP(MID(CELL("filename",$A$1),FIND("]",CELL("filename",$A$1))+1,255)&amp;$A110,eurostat_source[],4+E$1-1990,FALSE),0))</f>
        <v>0.42601598012302133</v>
      </c>
      <c r="F110" s="151">
        <f ca="1">MAX(0,IFERROR(VLOOKUP(MID(CELL("filename",$A$1),FIND("]",CELL("filename",$A$1))+1,255)&amp;$A110,eurostat_source[],4+F$1-1990,FALSE),0))</f>
        <v>0.4315294898510072</v>
      </c>
      <c r="G110" s="148">
        <f ca="1">INDEX(OFFSET(_summary!$S$25,0,MATCH(MID(CELL("filename",$A$1),FIND("]",CELL("filename",$A$1))+1,255),_summary!$T$24:$AG$24,0),140,1),MATCH($A110,_summary!$T$25:$T$53,0))</f>
        <v>0.43651769471180568</v>
      </c>
      <c r="H110" s="149">
        <f t="shared" ca="1" si="10"/>
        <v>0.43651769471180568</v>
      </c>
      <c r="I110" s="149">
        <f t="shared" ca="1" si="10"/>
        <v>0.43651769471180568</v>
      </c>
      <c r="J110" s="149">
        <f t="shared" ca="1" si="10"/>
        <v>0.43651769471180568</v>
      </c>
      <c r="K110" s="149">
        <f t="shared" ca="1" si="10"/>
        <v>0.43651769471180568</v>
      </c>
      <c r="L110" s="149">
        <f t="shared" ca="1" si="10"/>
        <v>0.43651769471180568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0.43651769471180568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0.15694817983524281</v>
      </c>
      <c r="D111" s="151">
        <f ca="1">MAX(0,IFERROR(VLOOKUP(MID(CELL("filename",$A$1),FIND("]",CELL("filename",$A$1))+1,255)&amp;$A111,eurostat_source[],4+D$1-1990,FALSE),0))</f>
        <v>0.15755851572037208</v>
      </c>
      <c r="E111" s="151">
        <f ca="1">MAX(0,IFERROR(VLOOKUP(MID(CELL("filename",$A$1),FIND("]",CELL("filename",$A$1))+1,255)&amp;$A111,eurostat_source[],4+E$1-1990,FALSE),0))</f>
        <v>0.15905324542998445</v>
      </c>
      <c r="F111" s="151">
        <f ca="1">MAX(0,IFERROR(VLOOKUP(MID(CELL("filename",$A$1),FIND("]",CELL("filename",$A$1))+1,255)&amp;$A111,eurostat_source[],4+F$1-1990,FALSE),0))</f>
        <v>0.1619309180866125</v>
      </c>
      <c r="G111" s="148">
        <f ca="1">INDEX(OFFSET(_summary!$S$25,0,MATCH(MID(CELL("filename",$A$1),FIND("]",CELL("filename",$A$1))+1,255),_summary!$T$24:$AG$24,0),140,1),MATCH($A111,_summary!$T$25:$T$53,0))</f>
        <v>0.16425547772918006</v>
      </c>
      <c r="H111" s="149">
        <f t="shared" ca="1" si="10"/>
        <v>0.16425547772918006</v>
      </c>
      <c r="I111" s="149">
        <f t="shared" ca="1" si="10"/>
        <v>0.16425547772918006</v>
      </c>
      <c r="J111" s="149">
        <f t="shared" ca="1" si="10"/>
        <v>0.16425547772918006</v>
      </c>
      <c r="K111" s="149">
        <f t="shared" ca="1" si="10"/>
        <v>0.16425547772918006</v>
      </c>
      <c r="L111" s="149">
        <f t="shared" ca="1" si="10"/>
        <v>0.16425547772918006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0.16425547772918006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0.27706862816375172</v>
      </c>
      <c r="D112" s="151">
        <f ca="1">MAX(0,IFERROR(VLOOKUP(MID(CELL("filename",$A$1),FIND("]",CELL("filename",$A$1))+1,255)&amp;$A112,eurostat_source[],4+D$1-1990,FALSE),0))</f>
        <v>0.2551388415235899</v>
      </c>
      <c r="E112" s="151">
        <f ca="1">MAX(0,IFERROR(VLOOKUP(MID(CELL("filename",$A$1),FIND("]",CELL("filename",$A$1))+1,255)&amp;$A112,eurostat_source[],4+E$1-1990,FALSE),0))</f>
        <v>0.25590849978306102</v>
      </c>
      <c r="F112" s="151">
        <f ca="1">MAX(0,IFERROR(VLOOKUP(MID(CELL("filename",$A$1),FIND("]",CELL("filename",$A$1))+1,255)&amp;$A112,eurostat_source[],4+F$1-1990,FALSE),0))</f>
        <v>0.25841524359234896</v>
      </c>
      <c r="G112" s="148">
        <f ca="1">INDEX(OFFSET(_summary!$S$25,0,MATCH(MID(CELL("filename",$A$1),FIND("]",CELL("filename",$A$1))+1,255),_summary!$T$24:$AG$24,0),140,1),MATCH($A112,_summary!$T$25:$T$53,0))</f>
        <v>0.2617158156450583</v>
      </c>
      <c r="H112" s="149">
        <f t="shared" ca="1" si="10"/>
        <v>0.2617158156450583</v>
      </c>
      <c r="I112" s="149">
        <f t="shared" ca="1" si="10"/>
        <v>0.2617158156450583</v>
      </c>
      <c r="J112" s="149">
        <f t="shared" ca="1" si="10"/>
        <v>0.2617158156450583</v>
      </c>
      <c r="K112" s="149">
        <f t="shared" ca="1" si="10"/>
        <v>0.2617158156450583</v>
      </c>
      <c r="L112" s="149">
        <f t="shared" ca="1" si="10"/>
        <v>0.2617158156450583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0.2617158156450583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0.26304108943734866</v>
      </c>
      <c r="D113" s="151">
        <f ca="1">MAX(0,IFERROR(VLOOKUP(MID(CELL("filename",$A$1),FIND("]",CELL("filename",$A$1))+1,255)&amp;$A113,eurostat_source[],4+D$1-1990,FALSE),0))</f>
        <v>0.27469337627457813</v>
      </c>
      <c r="E113" s="151">
        <f ca="1">MAX(0,IFERROR(VLOOKUP(MID(CELL("filename",$A$1),FIND("]",CELL("filename",$A$1))+1,255)&amp;$A113,eurostat_source[],4+E$1-1990,FALSE),0))</f>
        <v>0.27496241986631187</v>
      </c>
      <c r="F113" s="151">
        <f ca="1">MAX(0,IFERROR(VLOOKUP(MID(CELL("filename",$A$1),FIND("]",CELL("filename",$A$1))+1,255)&amp;$A113,eurostat_source[],4+F$1-1990,FALSE),0))</f>
        <v>0.27552210089339768</v>
      </c>
      <c r="G113" s="148">
        <f ca="1">INDEX(OFFSET(_summary!$S$25,0,MATCH(MID(CELL("filename",$A$1),FIND("]",CELL("filename",$A$1))+1,255),_summary!$T$24:$AG$24,0),140,1),MATCH($A113,_summary!$T$25:$T$53,0))</f>
        <v>0.28040395743740859</v>
      </c>
      <c r="H113" s="149">
        <f t="shared" ca="1" si="10"/>
        <v>0.28040395743740859</v>
      </c>
      <c r="I113" s="149">
        <f t="shared" ca="1" si="10"/>
        <v>0.28040395743740859</v>
      </c>
      <c r="J113" s="149">
        <f t="shared" ca="1" si="10"/>
        <v>0.28040395743740859</v>
      </c>
      <c r="K113" s="149">
        <f t="shared" ca="1" si="10"/>
        <v>0.28040395743740859</v>
      </c>
      <c r="L113" s="149">
        <f t="shared" ca="1" si="10"/>
        <v>0.28040395743740859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0.28040395743740859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0.39376265592883486</v>
      </c>
      <c r="D114" s="151">
        <f ca="1">MAX(0,IFERROR(VLOOKUP(MID(CELL("filename",$A$1),FIND("]",CELL("filename",$A$1))+1,255)&amp;$A114,eurostat_source[],4+D$1-1990,FALSE),0))</f>
        <v>0.38999847296721118</v>
      </c>
      <c r="E114" s="151">
        <f ca="1">MAX(0,IFERROR(VLOOKUP(MID(CELL("filename",$A$1),FIND("]",CELL("filename",$A$1))+1,255)&amp;$A114,eurostat_source[],4+E$1-1990,FALSE),0))</f>
        <v>0.3916320686958692</v>
      </c>
      <c r="F114" s="151">
        <f ca="1">MAX(0,IFERROR(VLOOKUP(MID(CELL("filename",$A$1),FIND("]",CELL("filename",$A$1))+1,255)&amp;$A114,eurostat_source[],4+F$1-1990,FALSE),0))</f>
        <v>0.3924419276700043</v>
      </c>
      <c r="G114" s="148">
        <f ca="1">INDEX(OFFSET(_summary!$S$25,0,MATCH(MID(CELL("filename",$A$1),FIND("]",CELL("filename",$A$1))+1,255),_summary!$T$24:$AG$24,0),140,1),MATCH($A114,_summary!$T$25:$T$53,0))</f>
        <v>0.39328447070684391</v>
      </c>
      <c r="H114" s="149">
        <f t="shared" ca="1" si="10"/>
        <v>0.39328447070684391</v>
      </c>
      <c r="I114" s="149">
        <f t="shared" ca="1" si="10"/>
        <v>0.39328447070684391</v>
      </c>
      <c r="J114" s="149">
        <f t="shared" ca="1" si="10"/>
        <v>0.39328447070684391</v>
      </c>
      <c r="K114" s="149">
        <f t="shared" ca="1" si="10"/>
        <v>0.39328447070684391</v>
      </c>
      <c r="L114" s="149">
        <f t="shared" ca="1" si="10"/>
        <v>0.39328447070684391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0.39328447070684391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0.78792201929942673</v>
      </c>
      <c r="D115" s="151">
        <f ca="1">MAX(0,IFERROR(VLOOKUP(MID(CELL("filename",$A$1),FIND("]",CELL("filename",$A$1))+1,255)&amp;$A115,eurostat_source[],4+D$1-1990,FALSE),0))</f>
        <v>0.79264569000962659</v>
      </c>
      <c r="E115" s="151">
        <f ca="1">MAX(0,IFERROR(VLOOKUP(MID(CELL("filename",$A$1),FIND("]",CELL("filename",$A$1))+1,255)&amp;$A115,eurostat_source[],4+E$1-1990,FALSE),0))</f>
        <v>0.79147669126996623</v>
      </c>
      <c r="F115" s="151">
        <f ca="1">MAX(0,IFERROR(VLOOKUP(MID(CELL("filename",$A$1),FIND("]",CELL("filename",$A$1))+1,255)&amp;$A115,eurostat_source[],4+F$1-1990,FALSE),0))</f>
        <v>0.79080968507281391</v>
      </c>
      <c r="G115" s="148">
        <f ca="1">INDEX(OFFSET(_summary!$S$25,0,MATCH(MID(CELL("filename",$A$1),FIND("]",CELL("filename",$A$1))+1,255),_summary!$T$24:$AG$24,0),140,1),MATCH($A115,_summary!$T$25:$T$53,0))</f>
        <v>0.78942309581132308</v>
      </c>
      <c r="H115" s="149">
        <f t="shared" ref="H115:L117" ca="1" si="11">G115-5*(G115-$M115)/($M$1-G$1)</f>
        <v>0.78942309581132308</v>
      </c>
      <c r="I115" s="149">
        <f t="shared" ca="1" si="11"/>
        <v>0.78942309581132308</v>
      </c>
      <c r="J115" s="149">
        <f t="shared" ca="1" si="11"/>
        <v>0.78942309581132308</v>
      </c>
      <c r="K115" s="149">
        <f t="shared" ca="1" si="11"/>
        <v>0.78942309581132308</v>
      </c>
      <c r="L115" s="149">
        <f t="shared" ca="1" si="11"/>
        <v>0.78942309581132308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0.78942309581132308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0.10485435084610482</v>
      </c>
      <c r="D116" s="151">
        <f ca="1">MAX(0,IFERROR(VLOOKUP(MID(CELL("filename",$A$1),FIND("]",CELL("filename",$A$1))+1,255)&amp;$A116,eurostat_source[],4+D$1-1990,FALSE),0))</f>
        <v>0.10970803522886516</v>
      </c>
      <c r="E116" s="151">
        <f ca="1">MAX(0,IFERROR(VLOOKUP(MID(CELL("filename",$A$1),FIND("]",CELL("filename",$A$1))+1,255)&amp;$A116,eurostat_source[],4+E$1-1990,FALSE),0))</f>
        <v>0.11158940292543118</v>
      </c>
      <c r="F116" s="151">
        <f ca="1">MAX(0,IFERROR(VLOOKUP(MID(CELL("filename",$A$1),FIND("]",CELL("filename",$A$1))+1,255)&amp;$A116,eurostat_source[],4+F$1-1990,FALSE),0))</f>
        <v>0.1140066981121948</v>
      </c>
      <c r="G116" s="148">
        <f ca="1">INDEX(OFFSET(_summary!$S$25,0,MATCH(MID(CELL("filename",$A$1),FIND("]",CELL("filename",$A$1))+1,255),_summary!$T$24:$AG$24,0),140,1),MATCH($A116,_summary!$T$25:$T$53,0))</f>
        <v>0.11649969113269402</v>
      </c>
      <c r="H116" s="149">
        <f t="shared" ca="1" si="11"/>
        <v>0.11649969113269402</v>
      </c>
      <c r="I116" s="149">
        <f t="shared" ca="1" si="11"/>
        <v>0.11649969113269402</v>
      </c>
      <c r="J116" s="149">
        <f t="shared" ca="1" si="11"/>
        <v>0.11649969113269402</v>
      </c>
      <c r="K116" s="149">
        <f t="shared" ca="1" si="11"/>
        <v>0.11649969113269402</v>
      </c>
      <c r="L116" s="149">
        <f t="shared" ca="1" si="11"/>
        <v>0.11649969113269402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0.11649969113269402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0.24283439557086914</v>
      </c>
      <c r="D117" s="151">
        <f ca="1">MAX(0,IFERROR(VLOOKUP(MID(CELL("filename",$A$1),FIND("]",CELL("filename",$A$1))+1,255)&amp;$A117,eurostat_source[],4+D$1-1990,FALSE),0))</f>
        <v>0.24614463187287569</v>
      </c>
      <c r="E117" s="151">
        <f ca="1">MAX(0,IFERROR(VLOOKUP(MID(CELL("filename",$A$1),FIND("]",CELL("filename",$A$1))+1,255)&amp;$A117,eurostat_source[],4+E$1-1990,FALSE),0))</f>
        <v>0.24530114816902904</v>
      </c>
      <c r="F117" s="151">
        <f ca="1">MAX(0,IFERROR(VLOOKUP(MID(CELL("filename",$A$1),FIND("]",CELL("filename",$A$1))+1,255)&amp;$A117,eurostat_source[],4+F$1-1990,FALSE),0))</f>
        <v>0.24558218501952334</v>
      </c>
      <c r="G117" s="148">
        <f ca="1">INDEX(OFFSET(_summary!$S$25,0,MATCH(MID(CELL("filename",$A$1),FIND("]",CELL("filename",$A$1))+1,255),_summary!$T$24:$AG$24,0),140,1),MATCH($A117,_summary!$T$25:$T$53,0))</f>
        <v>0.24544707534354265</v>
      </c>
      <c r="H117" s="149">
        <f t="shared" ca="1" si="11"/>
        <v>0.24544707534354265</v>
      </c>
      <c r="I117" s="149">
        <f t="shared" ca="1" si="11"/>
        <v>0.24544707534354265</v>
      </c>
      <c r="J117" s="149">
        <f t="shared" ca="1" si="11"/>
        <v>0.24544707534354265</v>
      </c>
      <c r="K117" s="149">
        <f t="shared" ca="1" si="11"/>
        <v>0.24544707534354265</v>
      </c>
      <c r="L117" s="149">
        <f t="shared" ca="1" si="11"/>
        <v>0.24544707534354265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0.24544707534354265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3.6225668346652853E-4</v>
      </c>
      <c r="I2" s="149">
        <f t="shared" ref="I2:L2" ca="1" si="0">H2-5*(H2-$M2)/($M$1-H$1)</f>
        <v>7.2451336693305705E-4</v>
      </c>
      <c r="J2" s="149">
        <f t="shared" ca="1" si="0"/>
        <v>1.0867700503995857E-3</v>
      </c>
      <c r="K2" s="149">
        <f t="shared" ca="1" si="0"/>
        <v>1.4490267338661141E-3</v>
      </c>
      <c r="L2" s="149">
        <f t="shared" ca="1" si="0"/>
        <v>1.8112834173326427E-3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2.1735401007991714E-3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6.5190194505151077E-4</v>
      </c>
      <c r="I3" s="149">
        <f t="shared" ca="1" si="1"/>
        <v>1.3038038901030213E-3</v>
      </c>
      <c r="J3" s="149">
        <f t="shared" ca="1" si="1"/>
        <v>1.9557058351545322E-3</v>
      </c>
      <c r="K3" s="149">
        <f t="shared" ca="1" si="1"/>
        <v>2.6076077802060431E-3</v>
      </c>
      <c r="L3" s="149">
        <f t="shared" ca="1" si="1"/>
        <v>3.2595097252575535E-3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3.9114116703090644E-3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2.9845444429281437E-4</v>
      </c>
      <c r="I4" s="149">
        <f t="shared" ca="1" si="1"/>
        <v>5.9690888858562874E-4</v>
      </c>
      <c r="J4" s="149">
        <f t="shared" ca="1" si="1"/>
        <v>8.9536333287844317E-4</v>
      </c>
      <c r="K4" s="149">
        <f t="shared" ca="1" si="1"/>
        <v>1.1938177771712575E-3</v>
      </c>
      <c r="L4" s="149">
        <f t="shared" ca="1" si="1"/>
        <v>1.4922722214640719E-3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1.7907266657568863E-3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1.8280535866948712E-4</v>
      </c>
      <c r="I5" s="149">
        <f t="shared" ca="1" si="1"/>
        <v>3.6561071733897429E-4</v>
      </c>
      <c r="J5" s="149">
        <f t="shared" ca="1" si="1"/>
        <v>5.4841607600846138E-4</v>
      </c>
      <c r="K5" s="149">
        <f t="shared" ca="1" si="1"/>
        <v>7.3122143467794847E-4</v>
      </c>
      <c r="L5" s="149">
        <f t="shared" ca="1" si="1"/>
        <v>9.1402679334743556E-4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1.0968321520169228E-3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3.5990821839299486E-4</v>
      </c>
      <c r="I6" s="149">
        <f t="shared" ca="1" si="1"/>
        <v>7.1981643678598983E-4</v>
      </c>
      <c r="J6" s="149">
        <f t="shared" ca="1" si="1"/>
        <v>1.0797246551789846E-3</v>
      </c>
      <c r="K6" s="149">
        <f t="shared" ca="1" si="1"/>
        <v>1.4396328735719794E-3</v>
      </c>
      <c r="L6" s="149">
        <f t="shared" ca="1" si="1"/>
        <v>1.7995410919649743E-3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2.1594493103579693E-3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7.2860611105499964E-4</v>
      </c>
      <c r="I7" s="149">
        <f t="shared" ca="1" si="1"/>
        <v>1.4572122221099995E-3</v>
      </c>
      <c r="J7" s="149">
        <f t="shared" ca="1" si="1"/>
        <v>2.185818333164999E-3</v>
      </c>
      <c r="K7" s="149">
        <f t="shared" ca="1" si="1"/>
        <v>2.9144244442199986E-3</v>
      </c>
      <c r="L7" s="149">
        <f t="shared" ca="1" si="1"/>
        <v>3.6430305552749981E-3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4.371636666329998E-3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1.8210535168335573E-4</v>
      </c>
      <c r="I8" s="149">
        <f t="shared" ca="1" si="1"/>
        <v>3.6421070336671146E-4</v>
      </c>
      <c r="J8" s="149">
        <f t="shared" ca="1" si="1"/>
        <v>5.4631605505006718E-4</v>
      </c>
      <c r="K8" s="149">
        <f t="shared" ca="1" si="1"/>
        <v>7.2842140673342291E-4</v>
      </c>
      <c r="L8" s="149">
        <f t="shared" ca="1" si="1"/>
        <v>9.1052675841677864E-4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1.0926321101001344E-3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6.7622989699196346E-5</v>
      </c>
      <c r="I9" s="149">
        <f t="shared" ca="1" si="1"/>
        <v>1.3524597939839269E-4</v>
      </c>
      <c r="J9" s="149">
        <f t="shared" ca="1" si="1"/>
        <v>2.0286896909758902E-4</v>
      </c>
      <c r="K9" s="149">
        <f t="shared" ca="1" si="1"/>
        <v>2.7049195879678538E-4</v>
      </c>
      <c r="L9" s="149">
        <f t="shared" ca="1" si="1"/>
        <v>3.3811494849598172E-4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4.0573793819517805E-4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1"/>
        <v>8.5651162412515183E-5</v>
      </c>
      <c r="I10" s="149">
        <f t="shared" ca="1" si="1"/>
        <v>1.7130232482503037E-4</v>
      </c>
      <c r="J10" s="149">
        <f t="shared" ca="1" si="1"/>
        <v>2.5695348723754553E-4</v>
      </c>
      <c r="K10" s="149">
        <f t="shared" ca="1" si="1"/>
        <v>3.4260464965006073E-4</v>
      </c>
      <c r="L10" s="149">
        <f t="shared" ca="1" si="1"/>
        <v>4.2825581206257593E-4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5.1390697447509107E-4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3.0422908564373407E-4</v>
      </c>
      <c r="I11" s="149">
        <f t="shared" ca="1" si="1"/>
        <v>6.0845817128746813E-4</v>
      </c>
      <c r="J11" s="149">
        <f t="shared" ca="1" si="1"/>
        <v>9.1268725693120214E-4</v>
      </c>
      <c r="K11" s="149">
        <f t="shared" ca="1" si="1"/>
        <v>1.2169163425749363E-3</v>
      </c>
      <c r="L11" s="149">
        <f t="shared" ca="1" si="1"/>
        <v>1.5211454282186704E-3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1.8253745138624043E-3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>
        <f ca="1">INDEX(OFFSET(_summary!$S$25,0,MATCH(MID(CELL("filename",$A$1),FIND("]",CELL("filename",$A$1))+1,255),_summary!$T$24:$AG$24,0),140,1),MATCH($A12,_summary!$T$25:$T$53,0))</f>
        <v>0</v>
      </c>
      <c r="H12" s="149">
        <f t="shared" ca="1" si="1"/>
        <v>5.4279296987894588E-4</v>
      </c>
      <c r="I12" s="149">
        <f t="shared" ca="1" si="1"/>
        <v>1.0855859397578918E-3</v>
      </c>
      <c r="J12" s="149">
        <f t="shared" ca="1" si="1"/>
        <v>1.6283789096368376E-3</v>
      </c>
      <c r="K12" s="149">
        <f t="shared" ca="1" si="1"/>
        <v>2.1711718795157835E-3</v>
      </c>
      <c r="L12" s="149">
        <f t="shared" ca="1" si="1"/>
        <v>2.7139648493947292E-3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3.2567578192736753E-3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3.2474181884156316E-4</v>
      </c>
      <c r="I13" s="149">
        <f t="shared" ca="1" si="1"/>
        <v>6.4948363768312632E-4</v>
      </c>
      <c r="J13" s="149">
        <f t="shared" ca="1" si="1"/>
        <v>9.7422545652468948E-4</v>
      </c>
      <c r="K13" s="149">
        <f t="shared" ca="1" si="1"/>
        <v>1.2989672753662526E-3</v>
      </c>
      <c r="L13" s="149">
        <f t="shared" ca="1" si="1"/>
        <v>1.6237090942078157E-3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1.948450913049379E-3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4.0257930516880675E-4</v>
      </c>
      <c r="I14" s="149">
        <f t="shared" ca="1" si="1"/>
        <v>8.051586103376135E-4</v>
      </c>
      <c r="J14" s="149">
        <f t="shared" ca="1" si="1"/>
        <v>1.2077379155064202E-3</v>
      </c>
      <c r="K14" s="149">
        <f t="shared" ca="1" si="1"/>
        <v>1.610317220675227E-3</v>
      </c>
      <c r="L14" s="149">
        <f t="shared" ca="1" si="1"/>
        <v>2.0128965258440338E-3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2.4154758310128404E-3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1.0295356315933406E-3</v>
      </c>
      <c r="I15" s="149">
        <f t="shared" ca="1" si="1"/>
        <v>2.0590712631866808E-3</v>
      </c>
      <c r="J15" s="149">
        <f t="shared" ca="1" si="1"/>
        <v>3.0886068947800216E-3</v>
      </c>
      <c r="K15" s="149">
        <f t="shared" ca="1" si="1"/>
        <v>4.1181425263733624E-3</v>
      </c>
      <c r="L15" s="149">
        <f t="shared" ca="1" si="1"/>
        <v>5.1476781579667032E-3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6.1772137895600432E-3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3.8656104616148051E-4</v>
      </c>
      <c r="I16" s="149">
        <f t="shared" ca="1" si="1"/>
        <v>7.7312209232296091E-4</v>
      </c>
      <c r="J16" s="149">
        <f t="shared" ca="1" si="1"/>
        <v>1.1596831384844415E-3</v>
      </c>
      <c r="K16" s="149">
        <f t="shared" ca="1" si="1"/>
        <v>1.546244184645922E-3</v>
      </c>
      <c r="L16" s="149">
        <f t="shared" ca="1" si="1"/>
        <v>1.9328052308074024E-3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2.3193662769688829E-3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2.1091257617663131E-4</v>
      </c>
      <c r="I17" s="149">
        <f t="shared" ca="1" si="1"/>
        <v>4.2182515235326262E-4</v>
      </c>
      <c r="J17" s="149">
        <f t="shared" ca="1" si="1"/>
        <v>6.3273772852989393E-4</v>
      </c>
      <c r="K17" s="149">
        <f t="shared" ca="1" si="1"/>
        <v>8.4365030470652524E-4</v>
      </c>
      <c r="L17" s="149">
        <f t="shared" ca="1" si="1"/>
        <v>1.0545628808831566E-3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1.2654754570597879E-3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3.8773236877629743E-4</v>
      </c>
      <c r="I18" s="149">
        <f t="shared" ca="1" si="1"/>
        <v>7.7546473755259486E-4</v>
      </c>
      <c r="J18" s="149">
        <f t="shared" ca="1" si="1"/>
        <v>1.1631971063288922E-3</v>
      </c>
      <c r="K18" s="149">
        <f t="shared" ca="1" si="1"/>
        <v>1.5509294751051897E-3</v>
      </c>
      <c r="L18" s="149">
        <f t="shared" ca="1" si="1"/>
        <v>1.9386618438814872E-3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2.3263942126577845E-3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6.6379527433925575E-4</v>
      </c>
      <c r="I19" s="149">
        <f t="shared" ca="1" si="2"/>
        <v>1.3275905486785115E-3</v>
      </c>
      <c r="J19" s="149">
        <f t="shared" ca="1" si="2"/>
        <v>1.9913858230177672E-3</v>
      </c>
      <c r="K19" s="149">
        <f t="shared" ca="1" si="2"/>
        <v>2.655181097357023E-3</v>
      </c>
      <c r="L19" s="149">
        <f t="shared" ca="1" si="2"/>
        <v>3.3189763716962787E-3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3.9827716460355345E-3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9.9870397153140321E-5</v>
      </c>
      <c r="I20" s="149">
        <f t="shared" ca="1" si="2"/>
        <v>1.9974079430628064E-4</v>
      </c>
      <c r="J20" s="149">
        <f t="shared" ca="1" si="2"/>
        <v>2.9961119145942099E-4</v>
      </c>
      <c r="K20" s="149">
        <f t="shared" ca="1" si="2"/>
        <v>3.9948158861256129E-4</v>
      </c>
      <c r="L20" s="149">
        <f t="shared" ca="1" si="2"/>
        <v>4.9935198576570158E-4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5.9922238291884187E-4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4.5319646085678519E-4</v>
      </c>
      <c r="I21" s="149">
        <f t="shared" ca="1" si="2"/>
        <v>9.0639292171357038E-4</v>
      </c>
      <c r="J21" s="149">
        <f t="shared" ca="1" si="2"/>
        <v>1.3595893825703556E-3</v>
      </c>
      <c r="K21" s="149">
        <f t="shared" ca="1" si="2"/>
        <v>1.8127858434271408E-3</v>
      </c>
      <c r="L21" s="149">
        <f t="shared" ca="1" si="2"/>
        <v>2.2659823042839259E-3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2.7191787651407113E-3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1.6781149240896593E-3</v>
      </c>
      <c r="I22" s="149">
        <f t="shared" ca="1" si="2"/>
        <v>3.3562298481793185E-3</v>
      </c>
      <c r="J22" s="149">
        <f t="shared" ca="1" si="2"/>
        <v>5.0343447722689776E-3</v>
      </c>
      <c r="K22" s="149">
        <f t="shared" ca="1" si="2"/>
        <v>6.712459696358637E-3</v>
      </c>
      <c r="L22" s="149">
        <f t="shared" ca="1" si="2"/>
        <v>8.3905746204482965E-3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1.0068689544537955E-2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1.7908153938474882E-4</v>
      </c>
      <c r="I23" s="149">
        <f t="shared" ca="1" si="2"/>
        <v>3.5816307876949759E-4</v>
      </c>
      <c r="J23" s="149">
        <f t="shared" ca="1" si="2"/>
        <v>5.3724461815424641E-4</v>
      </c>
      <c r="K23" s="149">
        <f t="shared" ca="1" si="2"/>
        <v>7.1632615753899529E-4</v>
      </c>
      <c r="L23" s="149">
        <f t="shared" ca="1" si="2"/>
        <v>8.9540769692374406E-4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1.0744892363084928E-3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2.7670641857166603E-4</v>
      </c>
      <c r="I24" s="149">
        <f t="shared" ca="1" si="2"/>
        <v>5.5341283714333207E-4</v>
      </c>
      <c r="J24" s="149">
        <f t="shared" ca="1" si="2"/>
        <v>8.3011925571499804E-4</v>
      </c>
      <c r="K24" s="149">
        <f t="shared" ca="1" si="2"/>
        <v>1.1068256742866641E-3</v>
      </c>
      <c r="L24" s="149">
        <f t="shared" ca="1" si="2"/>
        <v>1.3835320928583302E-3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1.6602385114299961E-3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5.0135111330348132E-4</v>
      </c>
      <c r="I25" s="149">
        <f t="shared" ca="1" si="2"/>
        <v>1.0027022266069626E-3</v>
      </c>
      <c r="J25" s="149">
        <f t="shared" ca="1" si="2"/>
        <v>1.504053339910444E-3</v>
      </c>
      <c r="K25" s="149">
        <f t="shared" ca="1" si="2"/>
        <v>2.0054044532139253E-3</v>
      </c>
      <c r="L25" s="149">
        <f t="shared" ca="1" si="2"/>
        <v>2.5067555665174066E-3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3.0081066798208879E-3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1.5351740402770066E-4</v>
      </c>
      <c r="I26" s="149">
        <f t="shared" ca="1" si="2"/>
        <v>3.0703480805540132E-4</v>
      </c>
      <c r="J26" s="149">
        <f t="shared" ca="1" si="2"/>
        <v>4.6055221208310198E-4</v>
      </c>
      <c r="K26" s="149">
        <f t="shared" ca="1" si="2"/>
        <v>6.1406961611080264E-4</v>
      </c>
      <c r="L26" s="149">
        <f t="shared" ca="1" si="2"/>
        <v>7.675870201385033E-4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9.2110442416620396E-4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2"/>
        <v>3.2195469659464964E-4</v>
      </c>
      <c r="I27" s="149">
        <f t="shared" ca="1" si="2"/>
        <v>6.4390939318929928E-4</v>
      </c>
      <c r="J27" s="149">
        <f t="shared" ca="1" si="2"/>
        <v>9.6586408978394892E-4</v>
      </c>
      <c r="K27" s="149">
        <f t="shared" ca="1" si="2"/>
        <v>1.2878187863785986E-3</v>
      </c>
      <c r="L27" s="149">
        <f t="shared" ca="1" si="2"/>
        <v>1.6097734829732483E-3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1.9317281795678978E-3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3.4382716849629422E-6</v>
      </c>
      <c r="I28" s="149">
        <f t="shared" ca="1" si="2"/>
        <v>6.8765433699258843E-6</v>
      </c>
      <c r="J28" s="149">
        <f t="shared" ca="1" si="2"/>
        <v>1.0314815054888827E-5</v>
      </c>
      <c r="K28" s="149">
        <f t="shared" ca="1" si="2"/>
        <v>1.3753086739851769E-5</v>
      </c>
      <c r="L28" s="149">
        <f t="shared" ca="1" si="2"/>
        <v>1.7191358424814712E-5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2.0629630109777654E-5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7.5098137075835627E-4</v>
      </c>
      <c r="I29" s="149">
        <f t="shared" ca="1" si="2"/>
        <v>1.5019627415167125E-3</v>
      </c>
      <c r="J29" s="149">
        <f t="shared" ca="1" si="2"/>
        <v>2.2529441122750688E-3</v>
      </c>
      <c r="K29" s="149">
        <f t="shared" ca="1" si="2"/>
        <v>3.0039254830334251E-3</v>
      </c>
      <c r="L29" s="149">
        <f t="shared" ca="1" si="2"/>
        <v>3.7549068537917813E-3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4.5058882245501376E-3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5.1124392324732699E-4</v>
      </c>
      <c r="I30" s="149">
        <f t="shared" ca="1" si="2"/>
        <v>1.022487846494654E-3</v>
      </c>
      <c r="J30" s="149">
        <f t="shared" ca="1" si="2"/>
        <v>1.5337317697419811E-3</v>
      </c>
      <c r="K30" s="149">
        <f t="shared" ca="1" si="2"/>
        <v>2.044975692989308E-3</v>
      </c>
      <c r="L30" s="149">
        <f t="shared" ca="1" si="2"/>
        <v>2.5562196162366348E-3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3.0674635394839622E-3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2"/>
        <v>3.4605262891302599E-3</v>
      </c>
      <c r="I31" s="149">
        <f t="shared" ca="1" si="2"/>
        <v>6.9210525782605198E-3</v>
      </c>
      <c r="J31" s="149">
        <f t="shared" ca="1" si="2"/>
        <v>1.038157886739078E-2</v>
      </c>
      <c r="K31" s="149">
        <f t="shared" ca="1" si="2"/>
        <v>1.384210515652104E-2</v>
      </c>
      <c r="L31" s="149">
        <f t="shared" ca="1" si="2"/>
        <v>1.7302631445651299E-2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2.0763157734781559E-2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6.0590459188366768E-3</v>
      </c>
      <c r="I32" s="149">
        <f t="shared" ca="1" si="2"/>
        <v>1.2118091837673355E-2</v>
      </c>
      <c r="J32" s="149">
        <f t="shared" ca="1" si="2"/>
        <v>1.8177137756510031E-2</v>
      </c>
      <c r="K32" s="149">
        <f t="shared" ca="1" si="2"/>
        <v>2.4236183675346707E-2</v>
      </c>
      <c r="L32" s="149">
        <f t="shared" ca="1" si="2"/>
        <v>3.0295229594183383E-2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3.6354275513020062E-2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1.3669691578152292E-3</v>
      </c>
      <c r="I33" s="149">
        <f t="shared" ca="1" si="2"/>
        <v>2.7339383156304584E-3</v>
      </c>
      <c r="J33" s="149">
        <f t="shared" ca="1" si="2"/>
        <v>4.100907473445688E-3</v>
      </c>
      <c r="K33" s="149">
        <f t="shared" ca="1" si="2"/>
        <v>5.4678766312609168E-3</v>
      </c>
      <c r="L33" s="149">
        <f t="shared" ca="1" si="2"/>
        <v>6.8348457890761464E-3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8.2018149468913761E-3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2.148907132215618E-3</v>
      </c>
      <c r="I34" s="149">
        <f t="shared" ca="1" si="2"/>
        <v>4.2978142644312361E-3</v>
      </c>
      <c r="J34" s="149">
        <f t="shared" ca="1" si="2"/>
        <v>6.4467213966468533E-3</v>
      </c>
      <c r="K34" s="149">
        <f t="shared" ca="1" si="2"/>
        <v>8.5956285288624722E-3</v>
      </c>
      <c r="L34" s="149">
        <f t="shared" ca="1" si="2"/>
        <v>1.0744535661078089E-2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1.2893442793293707E-2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2.8696227144034089E-3</v>
      </c>
      <c r="I35" s="149">
        <f t="shared" ca="1" si="4"/>
        <v>5.7392454288068186E-3</v>
      </c>
      <c r="J35" s="149">
        <f t="shared" ca="1" si="4"/>
        <v>8.6088681432102271E-3</v>
      </c>
      <c r="K35" s="149">
        <f t="shared" ca="1" si="4"/>
        <v>1.1478490857613636E-2</v>
      </c>
      <c r="L35" s="149">
        <f t="shared" ca="1" si="4"/>
        <v>1.4348113572017044E-2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1.7217736286420454E-2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4.538933295602102E-3</v>
      </c>
      <c r="I36" s="149">
        <f t="shared" ca="1" si="4"/>
        <v>9.0778665912042041E-3</v>
      </c>
      <c r="J36" s="149">
        <f t="shared" ca="1" si="4"/>
        <v>1.3616799886806306E-2</v>
      </c>
      <c r="K36" s="149">
        <f t="shared" ca="1" si="4"/>
        <v>1.8155733182408408E-2</v>
      </c>
      <c r="L36" s="149">
        <f t="shared" ca="1" si="4"/>
        <v>2.2694666478010508E-2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2.7233599773612612E-2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2.0962288770910885E-3</v>
      </c>
      <c r="I37" s="149">
        <f t="shared" ca="1" si="4"/>
        <v>4.1924577541821769E-3</v>
      </c>
      <c r="J37" s="149">
        <f t="shared" ca="1" si="4"/>
        <v>6.2886866312732662E-3</v>
      </c>
      <c r="K37" s="149">
        <f t="shared" ca="1" si="4"/>
        <v>8.3849155083643538E-3</v>
      </c>
      <c r="L37" s="149">
        <f t="shared" ca="1" si="4"/>
        <v>1.0481144385455443E-2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1.2577373262546532E-2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8.9334636303475302E-4</v>
      </c>
      <c r="I38" s="149">
        <f t="shared" ca="1" si="4"/>
        <v>1.786692726069506E-3</v>
      </c>
      <c r="J38" s="149">
        <f t="shared" ca="1" si="4"/>
        <v>2.6800390891042591E-3</v>
      </c>
      <c r="K38" s="149">
        <f t="shared" ca="1" si="4"/>
        <v>3.5733854521390121E-3</v>
      </c>
      <c r="L38" s="149">
        <f t="shared" ca="1" si="4"/>
        <v>4.4667318151737651E-3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5.3600781782085181E-3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4"/>
        <v>5.9100146889559365E-4</v>
      </c>
      <c r="I39" s="149">
        <f t="shared" ca="1" si="4"/>
        <v>1.1820029377911873E-3</v>
      </c>
      <c r="J39" s="149">
        <f t="shared" ca="1" si="4"/>
        <v>1.7730044066867809E-3</v>
      </c>
      <c r="K39" s="149">
        <f t="shared" ca="1" si="4"/>
        <v>2.3640058755823746E-3</v>
      </c>
      <c r="L39" s="149">
        <f t="shared" ca="1" si="4"/>
        <v>2.9550073444779682E-3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3.5460088133735619E-3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3.2593779931645267E-3</v>
      </c>
      <c r="I40" s="149">
        <f t="shared" ca="1" si="4"/>
        <v>6.5187559863290542E-3</v>
      </c>
      <c r="J40" s="149">
        <f t="shared" ca="1" si="4"/>
        <v>9.7781339794935813E-3</v>
      </c>
      <c r="K40" s="149">
        <f t="shared" ca="1" si="4"/>
        <v>1.3037511972658108E-2</v>
      </c>
      <c r="L40" s="149">
        <f t="shared" ca="1" si="4"/>
        <v>1.6296889965822636E-2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1.9556267958987163E-2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>
        <f ca="1">INDEX(OFFSET(_summary!$S$25,0,MATCH(MID(CELL("filename",$A$1),FIND("]",CELL("filename",$A$1))+1,255),_summary!$T$24:$AG$24,0),140,1),MATCH($A41,_summary!$T$25:$T$53,0))</f>
        <v>0</v>
      </c>
      <c r="H41" s="149">
        <f t="shared" ca="1" si="4"/>
        <v>5.2985308191735754E-3</v>
      </c>
      <c r="I41" s="149">
        <f t="shared" ca="1" si="4"/>
        <v>1.0597061638347151E-2</v>
      </c>
      <c r="J41" s="149">
        <f t="shared" ca="1" si="4"/>
        <v>1.5895592457520726E-2</v>
      </c>
      <c r="K41" s="149">
        <f t="shared" ca="1" si="4"/>
        <v>2.1194123276694302E-2</v>
      </c>
      <c r="L41" s="149">
        <f t="shared" ca="1" si="4"/>
        <v>2.6492654095867877E-2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3.1791184915041452E-2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2.6438571888623601E-3</v>
      </c>
      <c r="I42" s="149">
        <f t="shared" ca="1" si="4"/>
        <v>5.2877143777247202E-3</v>
      </c>
      <c r="J42" s="149">
        <f t="shared" ca="1" si="4"/>
        <v>7.9315715665870794E-3</v>
      </c>
      <c r="K42" s="149">
        <f t="shared" ca="1" si="4"/>
        <v>1.057542875544944E-2</v>
      </c>
      <c r="L42" s="149">
        <f t="shared" ca="1" si="4"/>
        <v>1.32192859443118E-2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1.5863143133174159E-2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4.4947514428093256E-3</v>
      </c>
      <c r="I43" s="149">
        <f t="shared" ca="1" si="4"/>
        <v>8.9895028856186512E-3</v>
      </c>
      <c r="J43" s="149">
        <f t="shared" ca="1" si="4"/>
        <v>1.3484254328427977E-2</v>
      </c>
      <c r="K43" s="149">
        <f t="shared" ca="1" si="4"/>
        <v>1.7979005771237302E-2</v>
      </c>
      <c r="L43" s="149">
        <f t="shared" ca="1" si="4"/>
        <v>2.2473757214046628E-2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2.6968508656855954E-2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6.4642598436725771E-3</v>
      </c>
      <c r="I44" s="149">
        <f t="shared" ca="1" si="4"/>
        <v>1.2928519687345154E-2</v>
      </c>
      <c r="J44" s="149">
        <f t="shared" ca="1" si="4"/>
        <v>1.9392779531017732E-2</v>
      </c>
      <c r="K44" s="149">
        <f t="shared" ca="1" si="4"/>
        <v>2.5857039374690308E-2</v>
      </c>
      <c r="L44" s="149">
        <f t="shared" ca="1" si="4"/>
        <v>3.2321299218362888E-2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3.8785559062035464E-2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5.0354802912171391E-3</v>
      </c>
      <c r="I45" s="149">
        <f t="shared" ca="1" si="4"/>
        <v>1.0070960582434278E-2</v>
      </c>
      <c r="J45" s="149">
        <f t="shared" ca="1" si="4"/>
        <v>1.5106440873651417E-2</v>
      </c>
      <c r="K45" s="149">
        <f t="shared" ca="1" si="4"/>
        <v>2.0141921164868556E-2</v>
      </c>
      <c r="L45" s="149">
        <f t="shared" ca="1" si="4"/>
        <v>2.5177401456085692E-2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3.0212881747302831E-2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1.9988998480401899E-3</v>
      </c>
      <c r="I46" s="149">
        <f t="shared" ca="1" si="4"/>
        <v>3.9977996960803789E-3</v>
      </c>
      <c r="J46" s="149">
        <f t="shared" ca="1" si="4"/>
        <v>5.9966995441205692E-3</v>
      </c>
      <c r="K46" s="149">
        <f t="shared" ca="1" si="4"/>
        <v>7.9955993921607595E-3</v>
      </c>
      <c r="L46" s="149">
        <f t="shared" ca="1" si="4"/>
        <v>9.9944992402009498E-3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1.1993399088241138E-2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2.6930845710550783E-3</v>
      </c>
      <c r="I47" s="149">
        <f t="shared" ca="1" si="4"/>
        <v>5.3861691421101567E-3</v>
      </c>
      <c r="J47" s="149">
        <f t="shared" ca="1" si="4"/>
        <v>8.079253713165235E-3</v>
      </c>
      <c r="K47" s="149">
        <f t="shared" ca="1" si="4"/>
        <v>1.0772338284220313E-2</v>
      </c>
      <c r="L47" s="149">
        <f t="shared" ca="1" si="4"/>
        <v>1.3465422855275392E-2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1.615850742633047E-2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6.4175948841390766E-3</v>
      </c>
      <c r="I48" s="149">
        <f t="shared" ca="1" si="4"/>
        <v>1.2835189768278153E-2</v>
      </c>
      <c r="J48" s="149">
        <f t="shared" ca="1" si="4"/>
        <v>1.925278465241723E-2</v>
      </c>
      <c r="K48" s="149">
        <f t="shared" ca="1" si="4"/>
        <v>2.5670379536556306E-2</v>
      </c>
      <c r="L48" s="149">
        <f t="shared" ca="1" si="4"/>
        <v>3.2087974420695387E-2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3.850556930483446E-2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1.3316052953752041E-3</v>
      </c>
      <c r="I49" s="149">
        <f t="shared" ca="1" si="4"/>
        <v>2.6632105907504083E-3</v>
      </c>
      <c r="J49" s="149">
        <f t="shared" ca="1" si="4"/>
        <v>3.9948158861256126E-3</v>
      </c>
      <c r="K49" s="149">
        <f t="shared" ca="1" si="4"/>
        <v>5.3264211815008166E-3</v>
      </c>
      <c r="L49" s="149">
        <f t="shared" ca="1" si="4"/>
        <v>6.6580264768760205E-3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7.9896317722512253E-3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6.0284838733125632E-3</v>
      </c>
      <c r="I50" s="149">
        <f t="shared" ca="1" si="4"/>
        <v>1.2056967746625126E-2</v>
      </c>
      <c r="J50" s="149">
        <f t="shared" ca="1" si="4"/>
        <v>1.808545161993769E-2</v>
      </c>
      <c r="K50" s="149">
        <f t="shared" ca="1" si="4"/>
        <v>2.4113935493250253E-2</v>
      </c>
      <c r="L50" s="149">
        <f t="shared" ca="1" si="4"/>
        <v>3.0142419366562818E-2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3.6170903239875381E-2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7.5820482186085185E-3</v>
      </c>
      <c r="I51" s="149">
        <f t="shared" ca="1" si="5"/>
        <v>1.5164096437217035E-2</v>
      </c>
      <c r="J51" s="149">
        <f t="shared" ca="1" si="5"/>
        <v>2.2746144655825556E-2</v>
      </c>
      <c r="K51" s="149">
        <f t="shared" ca="1" si="5"/>
        <v>3.0328192874434074E-2</v>
      </c>
      <c r="L51" s="149">
        <f t="shared" ca="1" si="5"/>
        <v>3.7910241093042592E-2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4.5492289311651113E-2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2.1934049465309933E-3</v>
      </c>
      <c r="I52" s="149">
        <f t="shared" ca="1" si="5"/>
        <v>4.3868098930619857E-3</v>
      </c>
      <c r="J52" s="149">
        <f t="shared" ca="1" si="5"/>
        <v>6.5802148395929794E-3</v>
      </c>
      <c r="K52" s="149">
        <f t="shared" ca="1" si="5"/>
        <v>8.7736197861239731E-3</v>
      </c>
      <c r="L52" s="149">
        <f t="shared" ca="1" si="5"/>
        <v>1.0967024732654967E-2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1.3160429679185959E-2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3.4200744760191967E-3</v>
      </c>
      <c r="I53" s="149">
        <f t="shared" ca="1" si="5"/>
        <v>6.8401489520383933E-3</v>
      </c>
      <c r="J53" s="149">
        <f t="shared" ca="1" si="5"/>
        <v>1.026022342805759E-2</v>
      </c>
      <c r="K53" s="149">
        <f t="shared" ca="1" si="5"/>
        <v>1.3680297904076787E-2</v>
      </c>
      <c r="L53" s="149">
        <f t="shared" ca="1" si="5"/>
        <v>1.7100372380095985E-2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2.052044685611518E-2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6.0323492714207099E-3</v>
      </c>
      <c r="I54" s="149">
        <f t="shared" ca="1" si="5"/>
        <v>1.206469854284142E-2</v>
      </c>
      <c r="J54" s="149">
        <f t="shared" ca="1" si="5"/>
        <v>1.8097047814262128E-2</v>
      </c>
      <c r="K54" s="149">
        <f t="shared" ca="1" si="5"/>
        <v>2.412939708568284E-2</v>
      </c>
      <c r="L54" s="149">
        <f t="shared" ca="1" si="5"/>
        <v>3.0161746357103548E-2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3.6194095628524256E-2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1.6445854967783423E-3</v>
      </c>
      <c r="I55" s="149">
        <f t="shared" ca="1" si="5"/>
        <v>3.2891709935566841E-3</v>
      </c>
      <c r="J55" s="149">
        <f t="shared" ca="1" si="5"/>
        <v>4.933756490335027E-3</v>
      </c>
      <c r="K55" s="149">
        <f t="shared" ca="1" si="5"/>
        <v>6.578341987113369E-3</v>
      </c>
      <c r="L55" s="149">
        <f t="shared" ca="1" si="5"/>
        <v>8.2229274838917111E-3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9.867512980670054E-3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5"/>
        <v>3.3718982485842759E-3</v>
      </c>
      <c r="I56" s="149">
        <f t="shared" ca="1" si="5"/>
        <v>6.7437964971685518E-3</v>
      </c>
      <c r="J56" s="149">
        <f t="shared" ca="1" si="5"/>
        <v>1.0115694745752827E-2</v>
      </c>
      <c r="K56" s="149">
        <f t="shared" ca="1" si="5"/>
        <v>1.3487592994337104E-2</v>
      </c>
      <c r="L56" s="149">
        <f t="shared" ca="1" si="5"/>
        <v>1.6859491242921378E-2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2.0231389491505655E-2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4.5843622466172561E-5</v>
      </c>
      <c r="I57" s="149">
        <f t="shared" ca="1" si="5"/>
        <v>9.1687244932345122E-5</v>
      </c>
      <c r="J57" s="149">
        <f t="shared" ca="1" si="5"/>
        <v>1.375308673985177E-4</v>
      </c>
      <c r="K57" s="149">
        <f t="shared" ca="1" si="5"/>
        <v>1.8337448986469024E-4</v>
      </c>
      <c r="L57" s="149">
        <f t="shared" ca="1" si="5"/>
        <v>2.2921811233086282E-4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2.7506173479703539E-4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6.2493747270333157E-3</v>
      </c>
      <c r="I58" s="149">
        <f t="shared" ca="1" si="5"/>
        <v>1.2498749454066631E-2</v>
      </c>
      <c r="J58" s="149">
        <f t="shared" ca="1" si="5"/>
        <v>1.8748124181099949E-2</v>
      </c>
      <c r="K58" s="149">
        <f t="shared" ca="1" si="5"/>
        <v>2.4997498908133263E-2</v>
      </c>
      <c r="L58" s="149">
        <f t="shared" ca="1" si="5"/>
        <v>3.124687363516658E-2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3.7496248362199898E-2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5.8290377330365347E-3</v>
      </c>
      <c r="I59" s="149">
        <f t="shared" ca="1" si="5"/>
        <v>1.1658075466073069E-2</v>
      </c>
      <c r="J59" s="149">
        <f t="shared" ca="1" si="5"/>
        <v>1.7487113199109606E-2</v>
      </c>
      <c r="K59" s="149">
        <f t="shared" ca="1" si="5"/>
        <v>2.3316150932146139E-2</v>
      </c>
      <c r="L59" s="149">
        <f t="shared" ca="1" si="5"/>
        <v>2.9145188665182675E-2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3.4974226398219212E-2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5"/>
        <v>5.6209327767597498E-3</v>
      </c>
      <c r="I60" s="149">
        <f t="shared" ca="1" si="5"/>
        <v>1.1241865553519501E-2</v>
      </c>
      <c r="J60" s="149">
        <f t="shared" ca="1" si="5"/>
        <v>1.686279833027925E-2</v>
      </c>
      <c r="K60" s="149">
        <f t="shared" ca="1" si="5"/>
        <v>2.2483731107038999E-2</v>
      </c>
      <c r="L60" s="149">
        <f t="shared" ca="1" si="5"/>
        <v>2.8104663883798751E-2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3.37255966605585E-2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9.8222800417119092E-3</v>
      </c>
      <c r="I61" s="149">
        <f t="shared" ca="1" si="5"/>
        <v>1.9644560083423822E-2</v>
      </c>
      <c r="J61" s="149">
        <f t="shared" ca="1" si="5"/>
        <v>2.9466840125135729E-2</v>
      </c>
      <c r="K61" s="149">
        <f t="shared" ca="1" si="5"/>
        <v>3.9289120166847637E-2</v>
      </c>
      <c r="L61" s="149">
        <f t="shared" ca="1" si="5"/>
        <v>4.9111400208559544E-2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5.8933680250271459E-2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2.0137043764871915E-3</v>
      </c>
      <c r="I62" s="149">
        <f t="shared" ca="1" si="5"/>
        <v>4.027408752974383E-3</v>
      </c>
      <c r="J62" s="149">
        <f t="shared" ca="1" si="5"/>
        <v>6.041113129461575E-3</v>
      </c>
      <c r="K62" s="149">
        <f t="shared" ca="1" si="5"/>
        <v>8.0548175059487661E-3</v>
      </c>
      <c r="L62" s="149">
        <f t="shared" ca="1" si="5"/>
        <v>1.0068521882435958E-2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1.208222625892315E-2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3.4872819522237344E-3</v>
      </c>
      <c r="I63" s="149">
        <f t="shared" ca="1" si="5"/>
        <v>6.9745639044474679E-3</v>
      </c>
      <c r="J63" s="149">
        <f t="shared" ca="1" si="5"/>
        <v>1.0461845856671204E-2</v>
      </c>
      <c r="K63" s="149">
        <f t="shared" ca="1" si="5"/>
        <v>1.3949127808894938E-2</v>
      </c>
      <c r="L63" s="149">
        <f t="shared" ca="1" si="5"/>
        <v>1.7436409761118671E-2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2.0923691713342407E-2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4.6631369109055394E-3</v>
      </c>
      <c r="I64" s="149">
        <f t="shared" ca="1" si="5"/>
        <v>9.326273821811077E-3</v>
      </c>
      <c r="J64" s="149">
        <f t="shared" ca="1" si="5"/>
        <v>1.3989410732716617E-2</v>
      </c>
      <c r="K64" s="149">
        <f t="shared" ca="1" si="5"/>
        <v>1.8652547643622158E-2</v>
      </c>
      <c r="L64" s="149">
        <f t="shared" ca="1" si="5"/>
        <v>2.3315684554527698E-2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2.7978821465433235E-2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6.9640540603240373E-3</v>
      </c>
      <c r="I65" s="149">
        <f t="shared" ca="1" si="5"/>
        <v>1.3928108120648075E-2</v>
      </c>
      <c r="J65" s="149">
        <f t="shared" ca="1" si="5"/>
        <v>2.0892162180972111E-2</v>
      </c>
      <c r="K65" s="149">
        <f t="shared" ca="1" si="5"/>
        <v>2.7856216241296149E-2</v>
      </c>
      <c r="L65" s="149">
        <f t="shared" ca="1" si="5"/>
        <v>3.4820270301620188E-2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4.1784324361944222E-2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3.4063719252730184E-3</v>
      </c>
      <c r="I66" s="149">
        <f t="shared" ca="1" si="5"/>
        <v>6.8127438505460368E-3</v>
      </c>
      <c r="J66" s="149">
        <f t="shared" ca="1" si="5"/>
        <v>1.0219115775819056E-2</v>
      </c>
      <c r="K66" s="149">
        <f t="shared" ca="1" si="5"/>
        <v>1.3625487701092074E-2</v>
      </c>
      <c r="L66" s="149">
        <f t="shared" ca="1" si="5"/>
        <v>1.7031859626365092E-2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2.0438231551638111E-2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1.4516878399314739E-3</v>
      </c>
      <c r="I67" s="149">
        <f t="shared" ca="1" si="6"/>
        <v>2.9033756798629478E-3</v>
      </c>
      <c r="J67" s="149">
        <f t="shared" ca="1" si="6"/>
        <v>4.3550635197944212E-3</v>
      </c>
      <c r="K67" s="149">
        <f t="shared" ca="1" si="6"/>
        <v>5.8067513597258955E-3</v>
      </c>
      <c r="L67" s="149">
        <f t="shared" ca="1" si="6"/>
        <v>7.258439199657369E-3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8.7101270395888424E-3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6"/>
        <v>9.5933149801788128E-4</v>
      </c>
      <c r="I68" s="149">
        <f t="shared" ca="1" si="6"/>
        <v>1.9186629960357626E-3</v>
      </c>
      <c r="J68" s="149">
        <f t="shared" ca="1" si="6"/>
        <v>2.877994494053644E-3</v>
      </c>
      <c r="K68" s="149">
        <f t="shared" ca="1" si="6"/>
        <v>3.8373259920715251E-3</v>
      </c>
      <c r="L68" s="149">
        <f t="shared" ca="1" si="6"/>
        <v>4.7966574900894067E-3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5.7559889881072879E-3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5.2964892388923553E-3</v>
      </c>
      <c r="I69" s="149">
        <f t="shared" ca="1" si="6"/>
        <v>1.0592978477784711E-2</v>
      </c>
      <c r="J69" s="149">
        <f t="shared" ca="1" si="6"/>
        <v>1.5889467716677066E-2</v>
      </c>
      <c r="K69" s="149">
        <f t="shared" ca="1" si="6"/>
        <v>2.1185956955569421E-2</v>
      </c>
      <c r="L69" s="149">
        <f t="shared" ca="1" si="6"/>
        <v>2.6482446194461776E-2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3.1778935433354132E-2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>
        <f ca="1">INDEX(OFFSET(_summary!$S$25,0,MATCH(MID(CELL("filename",$A$1),FIND("]",CELL("filename",$A$1))+1,255),_summary!$T$24:$AG$24,0),140,1),MATCH($A70,_summary!$T$25:$T$53,0))</f>
        <v>0</v>
      </c>
      <c r="H70" s="149">
        <f t="shared" ca="1" si="6"/>
        <v>8.5850319908593702E-3</v>
      </c>
      <c r="I70" s="149">
        <f t="shared" ca="1" si="6"/>
        <v>1.717006398171874E-2</v>
      </c>
      <c r="J70" s="149">
        <f t="shared" ca="1" si="6"/>
        <v>2.575509597257811E-2</v>
      </c>
      <c r="K70" s="149">
        <f t="shared" ca="1" si="6"/>
        <v>3.4340127963437481E-2</v>
      </c>
      <c r="L70" s="149">
        <f t="shared" ca="1" si="6"/>
        <v>4.2925159954296854E-2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5.1510191945156221E-2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4.2930252677946213E-3</v>
      </c>
      <c r="I71" s="149">
        <f t="shared" ca="1" si="6"/>
        <v>8.5860505355892409E-3</v>
      </c>
      <c r="J71" s="149">
        <f t="shared" ca="1" si="6"/>
        <v>1.2879075803383863E-2</v>
      </c>
      <c r="K71" s="149">
        <f t="shared" ca="1" si="6"/>
        <v>1.7172101071178485E-2</v>
      </c>
      <c r="L71" s="149">
        <f t="shared" ca="1" si="6"/>
        <v>2.1465126338973108E-2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2.5758151606767726E-2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7.2345300902156469E-3</v>
      </c>
      <c r="I72" s="149">
        <f t="shared" ca="1" si="6"/>
        <v>1.4469060180431294E-2</v>
      </c>
      <c r="J72" s="149">
        <f t="shared" ca="1" si="6"/>
        <v>2.1703590270646941E-2</v>
      </c>
      <c r="K72" s="149">
        <f t="shared" ca="1" si="6"/>
        <v>2.8938120360862588E-2</v>
      </c>
      <c r="L72" s="149">
        <f t="shared" ca="1" si="6"/>
        <v>3.6172650451078231E-2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4.3407180541293881E-2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1.0162132332037284E-2</v>
      </c>
      <c r="I73" s="149">
        <f t="shared" ca="1" si="6"/>
        <v>2.0324264664074568E-2</v>
      </c>
      <c r="J73" s="149">
        <f t="shared" ca="1" si="6"/>
        <v>3.0486396996111852E-2</v>
      </c>
      <c r="K73" s="149">
        <f t="shared" ca="1" si="6"/>
        <v>4.0648529328149136E-2</v>
      </c>
      <c r="L73" s="149">
        <f t="shared" ca="1" si="6"/>
        <v>5.0810661660186426E-2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6.097279399222371E-2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8.1826554732278515E-3</v>
      </c>
      <c r="I74" s="149">
        <f t="shared" ca="1" si="6"/>
        <v>1.6365310946455703E-2</v>
      </c>
      <c r="J74" s="149">
        <f t="shared" ca="1" si="6"/>
        <v>2.4547966419683553E-2</v>
      </c>
      <c r="K74" s="149">
        <f t="shared" ca="1" si="6"/>
        <v>3.2730621892911406E-2</v>
      </c>
      <c r="L74" s="149">
        <f t="shared" ca="1" si="6"/>
        <v>4.0913277366139256E-2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4.9095932839367105E-2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3.2194758155547416E-3</v>
      </c>
      <c r="I75" s="149">
        <f t="shared" ca="1" si="6"/>
        <v>6.4389516311094842E-3</v>
      </c>
      <c r="J75" s="149">
        <f t="shared" ca="1" si="6"/>
        <v>9.6584274466642271E-3</v>
      </c>
      <c r="K75" s="149">
        <f t="shared" ca="1" si="6"/>
        <v>1.2877903262218968E-2</v>
      </c>
      <c r="L75" s="149">
        <f t="shared" ca="1" si="6"/>
        <v>1.609737907777371E-2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1.9316854893328451E-2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4.1959657536739213E-3</v>
      </c>
      <c r="I76" s="149">
        <f t="shared" ca="1" si="6"/>
        <v>8.3919315073478426E-3</v>
      </c>
      <c r="J76" s="149">
        <f t="shared" ca="1" si="6"/>
        <v>1.2587897261021764E-2</v>
      </c>
      <c r="K76" s="149">
        <f t="shared" ca="1" si="6"/>
        <v>1.6783863014695685E-2</v>
      </c>
      <c r="L76" s="149">
        <f t="shared" ca="1" si="6"/>
        <v>2.0979828768369603E-2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2.5175794522043524E-2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1.0426721525156881E-2</v>
      </c>
      <c r="I77" s="149">
        <f t="shared" ca="1" si="6"/>
        <v>2.0853443050313763E-2</v>
      </c>
      <c r="J77" s="149">
        <f t="shared" ca="1" si="6"/>
        <v>3.1280164575470643E-2</v>
      </c>
      <c r="K77" s="149">
        <f t="shared" ca="1" si="6"/>
        <v>4.1706886100627526E-2</v>
      </c>
      <c r="L77" s="149">
        <f t="shared" ca="1" si="6"/>
        <v>5.2133607625784409E-2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6.2560329150941285E-2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2.1638586049847067E-3</v>
      </c>
      <c r="I78" s="149">
        <f t="shared" ca="1" si="6"/>
        <v>4.3277172099694134E-3</v>
      </c>
      <c r="J78" s="149">
        <f t="shared" ca="1" si="6"/>
        <v>6.491575814954121E-3</v>
      </c>
      <c r="K78" s="149">
        <f t="shared" ca="1" si="6"/>
        <v>8.6554344199388268E-3</v>
      </c>
      <c r="L78" s="149">
        <f t="shared" ca="1" si="6"/>
        <v>1.0819293024923534E-2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1.2983151629908242E-2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9.7961135278533291E-3</v>
      </c>
      <c r="I79" s="149">
        <f t="shared" ca="1" si="6"/>
        <v>1.9592227055706658E-2</v>
      </c>
      <c r="J79" s="149">
        <f t="shared" ca="1" si="6"/>
        <v>2.9388340583559987E-2</v>
      </c>
      <c r="K79" s="149">
        <f t="shared" ca="1" si="6"/>
        <v>3.9184454111413317E-2</v>
      </c>
      <c r="L79" s="149">
        <f t="shared" ca="1" si="6"/>
        <v>4.8980567639266642E-2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5.8776681167119975E-2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1.1144126968290638E-2</v>
      </c>
      <c r="I80" s="149">
        <f t="shared" ca="1" si="6"/>
        <v>2.2288253936581275E-2</v>
      </c>
      <c r="J80" s="149">
        <f t="shared" ca="1" si="6"/>
        <v>3.3432380904871911E-2</v>
      </c>
      <c r="K80" s="149">
        <f t="shared" ca="1" si="6"/>
        <v>4.4576507873162551E-2</v>
      </c>
      <c r="L80" s="149">
        <f t="shared" ca="1" si="6"/>
        <v>5.572063484145319E-2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6.6864761809743822E-2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3.5642830381128637E-3</v>
      </c>
      <c r="I81" s="149">
        <f t="shared" ca="1" si="6"/>
        <v>7.1285660762257274E-3</v>
      </c>
      <c r="J81" s="149">
        <f t="shared" ca="1" si="6"/>
        <v>1.0692849114338591E-2</v>
      </c>
      <c r="K81" s="149">
        <f t="shared" ca="1" si="6"/>
        <v>1.4257132152451455E-2</v>
      </c>
      <c r="L81" s="149">
        <f t="shared" ca="1" si="6"/>
        <v>1.7821415190564318E-2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2.1385698228677183E-2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5.536195897759744E-3</v>
      </c>
      <c r="I82" s="149">
        <f t="shared" ca="1" si="6"/>
        <v>1.1072391795519488E-2</v>
      </c>
      <c r="J82" s="149">
        <f t="shared" ca="1" si="6"/>
        <v>1.660858769327923E-2</v>
      </c>
      <c r="K82" s="149">
        <f t="shared" ca="1" si="6"/>
        <v>2.2144783591038976E-2</v>
      </c>
      <c r="L82" s="149">
        <f t="shared" ca="1" si="6"/>
        <v>2.7680979488798718E-2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3.321717538655846E-2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9.7506775015694866E-3</v>
      </c>
      <c r="I83" s="149">
        <f t="shared" ca="1" si="7"/>
        <v>1.9501355003138973E-2</v>
      </c>
      <c r="J83" s="149">
        <f t="shared" ca="1" si="7"/>
        <v>2.925203250470846E-2</v>
      </c>
      <c r="K83" s="149">
        <f t="shared" ca="1" si="7"/>
        <v>3.9002710006277946E-2</v>
      </c>
      <c r="L83" s="149">
        <f t="shared" ca="1" si="7"/>
        <v>4.8753387507847433E-2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5.850406500941692E-2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2.6724514322648066E-3</v>
      </c>
      <c r="I84" s="149">
        <f t="shared" ca="1" si="7"/>
        <v>5.3449028645296132E-3</v>
      </c>
      <c r="J84" s="149">
        <f t="shared" ca="1" si="7"/>
        <v>8.0173542967944197E-3</v>
      </c>
      <c r="K84" s="149">
        <f t="shared" ca="1" si="7"/>
        <v>1.0689805729059226E-2</v>
      </c>
      <c r="L84" s="149">
        <f t="shared" ca="1" si="7"/>
        <v>1.3362257161324033E-2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1.6034708593588839E-2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7"/>
        <v>5.4711841454193506E-3</v>
      </c>
      <c r="I85" s="149">
        <f t="shared" ca="1" si="7"/>
        <v>1.0942368290838701E-2</v>
      </c>
      <c r="J85" s="149">
        <f t="shared" ca="1" si="7"/>
        <v>1.6413552436258052E-2</v>
      </c>
      <c r="K85" s="149">
        <f t="shared" ca="1" si="7"/>
        <v>2.1884736581677403E-2</v>
      </c>
      <c r="L85" s="149">
        <f t="shared" ca="1" si="7"/>
        <v>2.7355920727096753E-2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3.2827104872516104E-2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7"/>
        <v>7.4495886507530427E-5</v>
      </c>
      <c r="I86" s="149">
        <f t="shared" ca="1" si="7"/>
        <v>1.4899177301506085E-4</v>
      </c>
      <c r="J86" s="149">
        <f t="shared" ca="1" si="7"/>
        <v>2.2348765952259127E-4</v>
      </c>
      <c r="K86" s="149">
        <f t="shared" ca="1" si="7"/>
        <v>2.9798354603012171E-4</v>
      </c>
      <c r="L86" s="149">
        <f t="shared" ca="1" si="7"/>
        <v>3.7247943253765212E-4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4.4697531904518253E-4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1.0154887343459214E-2</v>
      </c>
      <c r="I87" s="149">
        <f t="shared" ca="1" si="7"/>
        <v>2.0309774686918428E-2</v>
      </c>
      <c r="J87" s="149">
        <f t="shared" ca="1" si="7"/>
        <v>3.0464662030377641E-2</v>
      </c>
      <c r="K87" s="149">
        <f t="shared" ca="1" si="7"/>
        <v>4.0619549373836855E-2</v>
      </c>
      <c r="L87" s="149">
        <f t="shared" ca="1" si="7"/>
        <v>5.0774436717296076E-2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6.092932406075529E-2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9.4314579270230285E-3</v>
      </c>
      <c r="I88" s="149">
        <f t="shared" ca="1" si="7"/>
        <v>1.8862915854046057E-2</v>
      </c>
      <c r="J88" s="149">
        <f t="shared" ca="1" si="7"/>
        <v>2.8294373781069089E-2</v>
      </c>
      <c r="K88" s="149">
        <f t="shared" ca="1" si="7"/>
        <v>3.7725831708092114E-2</v>
      </c>
      <c r="L88" s="149">
        <f t="shared" ca="1" si="7"/>
        <v>4.7157289635115146E-2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5.6588747562138178E-2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7"/>
        <v>9.8506645592739885E-3</v>
      </c>
      <c r="I89" s="149">
        <f t="shared" ca="1" si="7"/>
        <v>1.9701329118547974E-2</v>
      </c>
      <c r="J89" s="149">
        <f t="shared" ca="1" si="7"/>
        <v>2.9551993677821964E-2</v>
      </c>
      <c r="K89" s="149">
        <f t="shared" ca="1" si="7"/>
        <v>3.9402658237095954E-2</v>
      </c>
      <c r="L89" s="149">
        <f t="shared" ca="1" si="7"/>
        <v>4.9253322796369944E-2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5.9103987355643928E-2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1.7152638081141532E-2</v>
      </c>
      <c r="I90" s="149">
        <f t="shared" ca="1" si="7"/>
        <v>3.4305276162283065E-2</v>
      </c>
      <c r="J90" s="149">
        <f t="shared" ca="1" si="7"/>
        <v>5.1457914243424593E-2</v>
      </c>
      <c r="K90" s="149">
        <f t="shared" ca="1" si="7"/>
        <v>6.8610552324566129E-2</v>
      </c>
      <c r="L90" s="149">
        <f t="shared" ca="1" si="7"/>
        <v>8.5763190405707651E-2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0.10291582848684919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2.8814876326706284E-3</v>
      </c>
      <c r="I91" s="149">
        <f t="shared" ca="1" si="7"/>
        <v>5.7629752653412568E-3</v>
      </c>
      <c r="J91" s="149">
        <f t="shared" ca="1" si="7"/>
        <v>8.6444628980118857E-3</v>
      </c>
      <c r="K91" s="149">
        <f t="shared" ca="1" si="7"/>
        <v>1.1525950530682514E-2</v>
      </c>
      <c r="L91" s="149">
        <f t="shared" ca="1" si="7"/>
        <v>1.4407438163353142E-2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1.7288925796023771E-2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6.1014608829814765E-3</v>
      </c>
      <c r="I92" s="149">
        <f t="shared" ca="1" si="7"/>
        <v>1.2202921765962951E-2</v>
      </c>
      <c r="J92" s="149">
        <f t="shared" ca="1" si="7"/>
        <v>1.8304382648944427E-2</v>
      </c>
      <c r="K92" s="149">
        <f t="shared" ca="1" si="7"/>
        <v>2.4405843531925903E-2</v>
      </c>
      <c r="L92" s="149">
        <f t="shared" ca="1" si="7"/>
        <v>3.0507304414907378E-2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3.6608765297888854E-2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8.1784247360497143E-3</v>
      </c>
      <c r="I93" s="149">
        <f t="shared" ca="1" si="7"/>
        <v>1.6356849472099429E-2</v>
      </c>
      <c r="J93" s="149">
        <f t="shared" ca="1" si="7"/>
        <v>2.4535274208149143E-2</v>
      </c>
      <c r="K93" s="149">
        <f t="shared" ca="1" si="7"/>
        <v>3.2713698944198857E-2</v>
      </c>
      <c r="L93" s="149">
        <f t="shared" ca="1" si="7"/>
        <v>4.0892123680248568E-2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4.9070548416298286E-2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1.0924450029608171E-2</v>
      </c>
      <c r="I94" s="149">
        <f t="shared" ca="1" si="7"/>
        <v>2.1848900059216341E-2</v>
      </c>
      <c r="J94" s="149">
        <f t="shared" ca="1" si="7"/>
        <v>3.277335008882451E-2</v>
      </c>
      <c r="K94" s="149">
        <f t="shared" ca="1" si="7"/>
        <v>4.3697800118432682E-2</v>
      </c>
      <c r="L94" s="149">
        <f t="shared" ca="1" si="7"/>
        <v>5.4622250148040855E-2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6.554670017764902E-2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7"/>
        <v>5.974252299709602E-3</v>
      </c>
      <c r="I95" s="149">
        <f t="shared" ca="1" si="7"/>
        <v>1.1948504599419204E-2</v>
      </c>
      <c r="J95" s="149">
        <f t="shared" ca="1" si="7"/>
        <v>1.7922756899128804E-2</v>
      </c>
      <c r="K95" s="149">
        <f t="shared" ca="1" si="7"/>
        <v>2.3897009198838408E-2</v>
      </c>
      <c r="L95" s="149">
        <f t="shared" ca="1" si="7"/>
        <v>2.9871261498548008E-2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3.5845513798257608E-2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2.5460371346490459E-3</v>
      </c>
      <c r="I96" s="149">
        <f t="shared" ca="1" si="7"/>
        <v>5.0920742692980928E-3</v>
      </c>
      <c r="J96" s="149">
        <f t="shared" ca="1" si="7"/>
        <v>7.6381114039471391E-3</v>
      </c>
      <c r="K96" s="149">
        <f t="shared" ca="1" si="7"/>
        <v>1.0184148538596186E-2</v>
      </c>
      <c r="L96" s="149">
        <f t="shared" ca="1" si="7"/>
        <v>1.2730185673245232E-2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1.5276222807894277E-2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7"/>
        <v>1.6792442718294312E-3</v>
      </c>
      <c r="I97" s="149">
        <f t="shared" ca="1" si="7"/>
        <v>3.3584885436588625E-3</v>
      </c>
      <c r="J97" s="149">
        <f t="shared" ca="1" si="7"/>
        <v>5.0377328154882937E-3</v>
      </c>
      <c r="K97" s="149">
        <f t="shared" ca="1" si="7"/>
        <v>6.7169770873177249E-3</v>
      </c>
      <c r="L97" s="149">
        <f t="shared" ca="1" si="7"/>
        <v>8.3962213591471553E-3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1.0075465630976587E-2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9.2892272805188986E-3</v>
      </c>
      <c r="I98" s="149">
        <f t="shared" ca="1" si="7"/>
        <v>1.8578454561037797E-2</v>
      </c>
      <c r="J98" s="149">
        <f t="shared" ca="1" si="7"/>
        <v>2.7867681841556698E-2</v>
      </c>
      <c r="K98" s="149">
        <f t="shared" ca="1" si="7"/>
        <v>3.7156909122075595E-2</v>
      </c>
      <c r="L98" s="149">
        <f t="shared" ca="1" si="7"/>
        <v>4.6446136402594498E-2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5.5735363683113395E-2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>
        <f ca="1">INDEX(OFFSET(_summary!$S$25,0,MATCH(MID(CELL("filename",$A$1),FIND("]",CELL("filename",$A$1))+1,255),_summary!$T$24:$AG$24,0),140,1),MATCH($A99,_summary!$T$25:$T$53,0))</f>
        <v>0</v>
      </c>
      <c r="H99" s="149">
        <f t="shared" ref="H99:L114" ca="1" si="9">G99-5*(G99-$M99)/($M$1-G$1)</f>
        <v>1.4978276236333122E-2</v>
      </c>
      <c r="I99" s="149">
        <f t="shared" ca="1" si="9"/>
        <v>2.9956552472666244E-2</v>
      </c>
      <c r="J99" s="149">
        <f t="shared" ca="1" si="9"/>
        <v>4.4934828708999369E-2</v>
      </c>
      <c r="K99" s="149">
        <f t="shared" ca="1" si="9"/>
        <v>5.9913104945332488E-2</v>
      </c>
      <c r="L99" s="149">
        <f t="shared" ca="1" si="9"/>
        <v>7.4891381181665606E-2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8.9869657417998725E-2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7.5191502579077816E-3</v>
      </c>
      <c r="I100" s="149">
        <f t="shared" ca="1" si="9"/>
        <v>1.5038300515815563E-2</v>
      </c>
      <c r="J100" s="149">
        <f t="shared" ca="1" si="9"/>
        <v>2.2557450773723346E-2</v>
      </c>
      <c r="K100" s="149">
        <f t="shared" ca="1" si="9"/>
        <v>3.0076601031631126E-2</v>
      </c>
      <c r="L100" s="149">
        <f t="shared" ca="1" si="9"/>
        <v>3.759575128953891E-2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4.5114901547446691E-2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1.2470772705041841E-2</v>
      </c>
      <c r="I101" s="149">
        <f t="shared" ca="1" si="9"/>
        <v>2.4941545410083678E-2</v>
      </c>
      <c r="J101" s="149">
        <f t="shared" ca="1" si="9"/>
        <v>3.741231811512552E-2</v>
      </c>
      <c r="K101" s="149">
        <f t="shared" ca="1" si="9"/>
        <v>4.9883090820167363E-2</v>
      </c>
      <c r="L101" s="149">
        <f t="shared" ca="1" si="9"/>
        <v>6.2353863525209205E-2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7.482463623025104E-2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1.6750809832119944E-2</v>
      </c>
      <c r="I102" s="149">
        <f t="shared" ca="1" si="9"/>
        <v>3.3501619664239882E-2</v>
      </c>
      <c r="J102" s="149">
        <f t="shared" ca="1" si="9"/>
        <v>5.0252429496359829E-2</v>
      </c>
      <c r="K102" s="149">
        <f t="shared" ca="1" si="9"/>
        <v>6.7003239328479777E-2</v>
      </c>
      <c r="L102" s="149">
        <f t="shared" ca="1" si="9"/>
        <v>8.3754049160599725E-2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0.10050485899271966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1.4351118829968845E-2</v>
      </c>
      <c r="I103" s="149">
        <f t="shared" ca="1" si="9"/>
        <v>2.870223765993769E-2</v>
      </c>
      <c r="J103" s="149">
        <f t="shared" ca="1" si="9"/>
        <v>4.3053356489906533E-2</v>
      </c>
      <c r="K103" s="149">
        <f t="shared" ca="1" si="9"/>
        <v>5.740447531987538E-2</v>
      </c>
      <c r="L103" s="149">
        <f t="shared" ca="1" si="9"/>
        <v>7.1755594149844226E-2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8.6106712979813066E-2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5.5564665436486325E-3</v>
      </c>
      <c r="I104" s="149">
        <f t="shared" ca="1" si="9"/>
        <v>1.1112933087297265E-2</v>
      </c>
      <c r="J104" s="149">
        <f t="shared" ca="1" si="9"/>
        <v>1.6669399630945898E-2</v>
      </c>
      <c r="K104" s="149">
        <f t="shared" ca="1" si="9"/>
        <v>2.222586617459453E-2</v>
      </c>
      <c r="L104" s="149">
        <f t="shared" ca="1" si="9"/>
        <v>2.7782332718243163E-2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3.3338799261891795E-2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6.7944129902587063E-3</v>
      </c>
      <c r="I105" s="149">
        <f t="shared" ca="1" si="9"/>
        <v>1.3588825980517411E-2</v>
      </c>
      <c r="J105" s="149">
        <f t="shared" ca="1" si="9"/>
        <v>2.0383238970776117E-2</v>
      </c>
      <c r="K105" s="149">
        <f t="shared" ca="1" si="9"/>
        <v>2.7177651961034825E-2</v>
      </c>
      <c r="L105" s="149">
        <f t="shared" ca="1" si="9"/>
        <v>3.3972064951293533E-2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4.0766477941552234E-2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1.8281008344701529E-2</v>
      </c>
      <c r="I106" s="149">
        <f t="shared" ca="1" si="9"/>
        <v>3.6562016689403058E-2</v>
      </c>
      <c r="J106" s="149">
        <f t="shared" ca="1" si="9"/>
        <v>5.4843025034104591E-2</v>
      </c>
      <c r="K106" s="149">
        <f t="shared" ca="1" si="9"/>
        <v>7.3124033378806116E-2</v>
      </c>
      <c r="L106" s="149">
        <f t="shared" ca="1" si="9"/>
        <v>9.1405041723507649E-2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0.10968605006820918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3.7950750918193318E-3</v>
      </c>
      <c r="I107" s="149">
        <f t="shared" ca="1" si="9"/>
        <v>7.5901501836386637E-3</v>
      </c>
      <c r="J107" s="149">
        <f t="shared" ca="1" si="9"/>
        <v>1.1385225275457996E-2</v>
      </c>
      <c r="K107" s="149">
        <f t="shared" ca="1" si="9"/>
        <v>1.5180300367277327E-2</v>
      </c>
      <c r="L107" s="149">
        <f t="shared" ca="1" si="9"/>
        <v>1.8975375459096659E-2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2.2770450550915991E-2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1.7180334952260543E-2</v>
      </c>
      <c r="I108" s="149">
        <f t="shared" ca="1" si="9"/>
        <v>3.4360669904521086E-2</v>
      </c>
      <c r="J108" s="149">
        <f t="shared" ca="1" si="9"/>
        <v>5.1541004856781626E-2</v>
      </c>
      <c r="K108" s="149">
        <f t="shared" ca="1" si="9"/>
        <v>6.8721339809042173E-2</v>
      </c>
      <c r="L108" s="149">
        <f t="shared" ca="1" si="9"/>
        <v>8.5901674761302713E-2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0.10308200971356325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1.5859810646801621E-2</v>
      </c>
      <c r="I109" s="149">
        <f t="shared" ca="1" si="9"/>
        <v>3.1719621293603242E-2</v>
      </c>
      <c r="J109" s="149">
        <f t="shared" ca="1" si="9"/>
        <v>4.7579431940404864E-2</v>
      </c>
      <c r="K109" s="149">
        <f t="shared" ca="1" si="9"/>
        <v>6.3439242587206485E-2</v>
      </c>
      <c r="L109" s="149">
        <f t="shared" ca="1" si="9"/>
        <v>7.9299053234008099E-2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9.5158863880809727E-2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6.2512040976133295E-3</v>
      </c>
      <c r="I110" s="149">
        <f t="shared" ca="1" si="9"/>
        <v>1.2502408195226657E-2</v>
      </c>
      <c r="J110" s="149">
        <f t="shared" ca="1" si="9"/>
        <v>1.8753612292839984E-2</v>
      </c>
      <c r="K110" s="149">
        <f t="shared" ca="1" si="9"/>
        <v>2.5004816390453315E-2</v>
      </c>
      <c r="L110" s="149">
        <f t="shared" ca="1" si="9"/>
        <v>3.1256020488066645E-2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3.7507224585679975E-2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9.6425352135999006E-3</v>
      </c>
      <c r="I111" s="149">
        <f t="shared" ca="1" si="9"/>
        <v>1.9285070427199801E-2</v>
      </c>
      <c r="J111" s="149">
        <f t="shared" ca="1" si="9"/>
        <v>2.8927605640799704E-2</v>
      </c>
      <c r="K111" s="149">
        <f t="shared" ca="1" si="9"/>
        <v>3.8570140854399602E-2</v>
      </c>
      <c r="L111" s="149">
        <f t="shared" ca="1" si="9"/>
        <v>4.8212676067999505E-2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5.7855211281599407E-2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1.6938675394187665E-2</v>
      </c>
      <c r="I112" s="149">
        <f t="shared" ca="1" si="9"/>
        <v>3.3877350788375331E-2</v>
      </c>
      <c r="J112" s="149">
        <f t="shared" ca="1" si="9"/>
        <v>5.0816026182563E-2</v>
      </c>
      <c r="K112" s="149">
        <f t="shared" ca="1" si="9"/>
        <v>6.7754701576750662E-2</v>
      </c>
      <c r="L112" s="149">
        <f t="shared" ca="1" si="9"/>
        <v>8.4693376970938331E-2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0.101632052365126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4.6870686658182755E-3</v>
      </c>
      <c r="I113" s="149">
        <f t="shared" ca="1" si="9"/>
        <v>9.374137331636551E-3</v>
      </c>
      <c r="J113" s="149">
        <f t="shared" ca="1" si="9"/>
        <v>1.4061205997454826E-2</v>
      </c>
      <c r="K113" s="149">
        <f t="shared" ca="1" si="9"/>
        <v>1.8748274663273102E-2</v>
      </c>
      <c r="L113" s="149">
        <f t="shared" ca="1" si="9"/>
        <v>2.3435343329091377E-2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2.8122411994909651E-2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9"/>
        <v>9.5700889525038493E-3</v>
      </c>
      <c r="I114" s="149">
        <f t="shared" ca="1" si="9"/>
        <v>1.9140177905007695E-2</v>
      </c>
      <c r="J114" s="149">
        <f t="shared" ca="1" si="9"/>
        <v>2.8710266857511546E-2</v>
      </c>
      <c r="K114" s="149">
        <f t="shared" ca="1" si="9"/>
        <v>3.8280355810015397E-2</v>
      </c>
      <c r="L114" s="149">
        <f t="shared" ca="1" si="9"/>
        <v>4.7850444762519248E-2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5.7420533715023092E-2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0">G115-5*(G115-$M115)/($M$1-G$1)</f>
        <v>1.3065432402859181E-4</v>
      </c>
      <c r="I115" s="149">
        <f t="shared" ca="1" si="10"/>
        <v>2.6130864805718363E-4</v>
      </c>
      <c r="J115" s="149">
        <f t="shared" ca="1" si="10"/>
        <v>3.9196297208577541E-4</v>
      </c>
      <c r="K115" s="149">
        <f t="shared" ca="1" si="10"/>
        <v>5.2261729611436725E-4</v>
      </c>
      <c r="L115" s="149">
        <f t="shared" ca="1" si="10"/>
        <v>6.5327162014295909E-4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7.8392594417155083E-4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1.7809024642249028E-2</v>
      </c>
      <c r="I116" s="149">
        <f t="shared" ca="1" si="10"/>
        <v>3.5618049284498056E-2</v>
      </c>
      <c r="J116" s="149">
        <f t="shared" ca="1" si="10"/>
        <v>5.3427073926747087E-2</v>
      </c>
      <c r="K116" s="149">
        <f t="shared" ca="1" si="10"/>
        <v>7.1236098568996112E-2</v>
      </c>
      <c r="L116" s="149">
        <f t="shared" ca="1" si="10"/>
        <v>8.9045123211245136E-2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0.10685414785349417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1.6413770266394435E-2</v>
      </c>
      <c r="I117" s="149">
        <f t="shared" ca="1" si="10"/>
        <v>3.2827540532788871E-2</v>
      </c>
      <c r="J117" s="149">
        <f t="shared" ca="1" si="10"/>
        <v>4.9241310799183299E-2</v>
      </c>
      <c r="K117" s="149">
        <f t="shared" ca="1" si="10"/>
        <v>6.5655081065577742E-2</v>
      </c>
      <c r="L117" s="149">
        <f t="shared" ca="1" si="10"/>
        <v>8.206885133197217E-2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9.8482621598366599E-2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S15" sqref="S15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0.2514136938471358</v>
      </c>
      <c r="D2" s="46">
        <f ca="1">electricity!H2+'electricity-heatpumps'!H2</f>
        <v>0.25177595053060231</v>
      </c>
      <c r="E2" s="46">
        <f ca="1">electricity!I2+'electricity-heatpumps'!I2</f>
        <v>0.25213820721406888</v>
      </c>
      <c r="F2" s="46">
        <f ca="1">electricity!J2+'electricity-heatpumps'!J2</f>
        <v>0.25250046389753539</v>
      </c>
      <c r="G2" s="46">
        <f ca="1">electricity!K2+'electricity-heatpumps'!K2</f>
        <v>0.2528627205810019</v>
      </c>
      <c r="H2" s="46">
        <f ca="1">electricity!L2+'electricity-heatpumps'!L2</f>
        <v>0.25322497726446846</v>
      </c>
      <c r="I2" s="47">
        <f ca="1">electricity!M2+'electricity-heatpumps'!M2</f>
        <v>0.25358723394793498</v>
      </c>
      <c r="J2" s="1"/>
      <c r="K2">
        <v>1</v>
      </c>
      <c r="L2" t="s">
        <v>62</v>
      </c>
      <c r="M2" s="77">
        <f t="shared" ref="M2:S5" ca="1" si="1">AVERAGEIF($B$2:$B$117,$K2,C$2:C$117)</f>
        <v>0.30181537379918533</v>
      </c>
      <c r="N2" s="77">
        <f t="shared" ca="1" si="1"/>
        <v>0.3022326720357707</v>
      </c>
      <c r="O2" s="77">
        <f t="shared" ca="1" si="1"/>
        <v>0.30264997027235613</v>
      </c>
      <c r="P2" s="77">
        <f t="shared" ca="1" si="1"/>
        <v>0.3030672685089415</v>
      </c>
      <c r="Q2" s="77">
        <f t="shared" ca="1" si="1"/>
        <v>0.30348456674552687</v>
      </c>
      <c r="R2" s="77">
        <f t="shared" ca="1" si="1"/>
        <v>0.30390186498211225</v>
      </c>
      <c r="S2" s="77">
        <f t="shared" ca="1" si="1"/>
        <v>0.30431916321869756</v>
      </c>
    </row>
    <row r="3" spans="1:19" x14ac:dyDescent="0.3">
      <c r="A3" t="s">
        <v>1</v>
      </c>
      <c r="B3">
        <v>1</v>
      </c>
      <c r="C3" s="47">
        <f ca="1">electricity!G3+'electricity-heatpumps'!G3</f>
        <v>0.18662935070659542</v>
      </c>
      <c r="D3" s="46">
        <f ca="1">electricity!H3+'electricity-heatpumps'!H3</f>
        <v>0.18728125265164694</v>
      </c>
      <c r="E3" s="46">
        <f ca="1">electricity!I3+'electricity-heatpumps'!I3</f>
        <v>0.18793315459669843</v>
      </c>
      <c r="F3" s="46">
        <f ca="1">electricity!J3+'electricity-heatpumps'!J3</f>
        <v>0.18858505654174995</v>
      </c>
      <c r="G3" s="46">
        <f ca="1">electricity!K3+'electricity-heatpumps'!K3</f>
        <v>0.18923695848680147</v>
      </c>
      <c r="H3" s="46">
        <f ca="1">electricity!L3+'electricity-heatpumps'!L3</f>
        <v>0.18988886043185296</v>
      </c>
      <c r="I3" s="47">
        <f ca="1">electricity!M3+'electricity-heatpumps'!M3</f>
        <v>0.19054076237690448</v>
      </c>
      <c r="J3" s="1"/>
      <c r="K3">
        <v>2</v>
      </c>
      <c r="L3" t="s">
        <v>63</v>
      </c>
      <c r="M3" s="77">
        <f t="shared" ca="1" si="1"/>
        <v>0.30181537379918533</v>
      </c>
      <c r="N3" s="77">
        <f t="shared" ca="1" si="1"/>
        <v>0.30547258497188612</v>
      </c>
      <c r="O3" s="77">
        <f t="shared" ca="1" si="1"/>
        <v>0.30912979614458708</v>
      </c>
      <c r="P3" s="77">
        <f t="shared" ca="1" si="1"/>
        <v>0.31278700731728787</v>
      </c>
      <c r="Q3" s="77">
        <f t="shared" ca="1" si="1"/>
        <v>0.31644421848998872</v>
      </c>
      <c r="R3" s="77">
        <f t="shared" ca="1" si="1"/>
        <v>0.32010142966268956</v>
      </c>
      <c r="S3" s="77">
        <f t="shared" ca="1" si="1"/>
        <v>0.32375864083539041</v>
      </c>
    </row>
    <row r="4" spans="1:19" x14ac:dyDescent="0.3">
      <c r="A4" t="s">
        <v>19</v>
      </c>
      <c r="B4">
        <v>1</v>
      </c>
      <c r="C4" s="47">
        <f ca="1">electricity!G4+'electricity-heatpumps'!G4</f>
        <v>0.48183964500565085</v>
      </c>
      <c r="D4" s="46">
        <f ca="1">electricity!H4+'electricity-heatpumps'!H4</f>
        <v>0.48213809944994368</v>
      </c>
      <c r="E4" s="46">
        <f ca="1">electricity!I4+'electricity-heatpumps'!I4</f>
        <v>0.48243655389423645</v>
      </c>
      <c r="F4" s="46">
        <f ca="1">electricity!J4+'electricity-heatpumps'!J4</f>
        <v>0.48273500833852928</v>
      </c>
      <c r="G4" s="46">
        <f ca="1">electricity!K4+'electricity-heatpumps'!K4</f>
        <v>0.48303346278282211</v>
      </c>
      <c r="H4" s="46">
        <f ca="1">electricity!L4+'electricity-heatpumps'!L4</f>
        <v>0.48333191722711494</v>
      </c>
      <c r="I4" s="47">
        <f ca="1">electricity!M4+'electricity-heatpumps'!M4</f>
        <v>0.48363037167140771</v>
      </c>
      <c r="J4" s="1"/>
      <c r="K4">
        <v>3</v>
      </c>
      <c r="L4" t="s">
        <v>64</v>
      </c>
      <c r="M4" s="77">
        <f t="shared" ca="1" si="1"/>
        <v>0.30181537379918533</v>
      </c>
      <c r="N4" s="77">
        <f t="shared" ca="1" si="1"/>
        <v>0.30766863383857468</v>
      </c>
      <c r="O4" s="77">
        <f t="shared" ca="1" si="1"/>
        <v>0.31352189387796403</v>
      </c>
      <c r="P4" s="77">
        <f t="shared" ca="1" si="1"/>
        <v>0.31937515391735344</v>
      </c>
      <c r="Q4" s="77">
        <f t="shared" ca="1" si="1"/>
        <v>0.32522841395674285</v>
      </c>
      <c r="R4" s="77">
        <f t="shared" ca="1" si="1"/>
        <v>0.3310816739961322</v>
      </c>
      <c r="S4" s="77">
        <f t="shared" ca="1" si="1"/>
        <v>0.3369349340355216</v>
      </c>
    </row>
    <row r="5" spans="1:19" x14ac:dyDescent="0.3">
      <c r="A5" t="s">
        <v>22</v>
      </c>
      <c r="B5">
        <v>1</v>
      </c>
      <c r="C5" s="47">
        <f ca="1">electricity!G5+'electricity-heatpumps'!G5</f>
        <v>0.24110082160836124</v>
      </c>
      <c r="D5" s="46">
        <f ca="1">electricity!H5+'electricity-heatpumps'!H5</f>
        <v>0.24128362696703073</v>
      </c>
      <c r="E5" s="46">
        <f ca="1">electricity!I5+'electricity-heatpumps'!I5</f>
        <v>0.24146643232570023</v>
      </c>
      <c r="F5" s="46">
        <f ca="1">electricity!J5+'electricity-heatpumps'!J5</f>
        <v>0.24164923768436972</v>
      </c>
      <c r="G5" s="46">
        <f ca="1">electricity!K5+'electricity-heatpumps'!K5</f>
        <v>0.24183204304303918</v>
      </c>
      <c r="H5" s="46">
        <f ca="1">electricity!L5+'electricity-heatpumps'!L5</f>
        <v>0.24201484840170867</v>
      </c>
      <c r="I5" s="47">
        <f ca="1">electricity!M5+'electricity-heatpumps'!M5</f>
        <v>0.24219765376037816</v>
      </c>
      <c r="J5" s="1"/>
      <c r="K5" s="78">
        <v>4</v>
      </c>
      <c r="L5" s="78" t="s">
        <v>65</v>
      </c>
      <c r="M5" s="77">
        <f t="shared" ca="1" si="1"/>
        <v>0.30181537379918533</v>
      </c>
      <c r="N5" s="77">
        <f t="shared" ca="1" si="1"/>
        <v>0.31180013741627799</v>
      </c>
      <c r="O5" s="77">
        <f t="shared" ca="1" si="1"/>
        <v>0.32178490103337082</v>
      </c>
      <c r="P5" s="77">
        <f t="shared" ca="1" si="1"/>
        <v>0.33176966465046359</v>
      </c>
      <c r="Q5" s="77">
        <f t="shared" ca="1" si="1"/>
        <v>0.34175442826755631</v>
      </c>
      <c r="R5" s="77">
        <f t="shared" ca="1" si="1"/>
        <v>0.35173919188464897</v>
      </c>
      <c r="S5" s="77">
        <f t="shared" ca="1" si="1"/>
        <v>0.36172395550174175</v>
      </c>
    </row>
    <row r="6" spans="1:19" x14ac:dyDescent="0.3">
      <c r="A6" t="s">
        <v>28</v>
      </c>
      <c r="B6">
        <v>1</v>
      </c>
      <c r="C6" s="47">
        <f ca="1">electricity!G6+'electricity-heatpumps'!G6</f>
        <v>0.42666367702656754</v>
      </c>
      <c r="D6" s="46">
        <f ca="1">electricity!H6+'electricity-heatpumps'!H6</f>
        <v>0.42702358524496054</v>
      </c>
      <c r="E6" s="46">
        <f ca="1">electricity!I6+'electricity-heatpumps'!I6</f>
        <v>0.42738349346335353</v>
      </c>
      <c r="F6" s="46">
        <f ca="1">electricity!J6+'electricity-heatpumps'!J6</f>
        <v>0.42774340168174652</v>
      </c>
      <c r="G6" s="46">
        <f ca="1">electricity!K6+'electricity-heatpumps'!K6</f>
        <v>0.42810330990013951</v>
      </c>
      <c r="H6" s="46">
        <f ca="1">electricity!L6+'electricity-heatpumps'!L6</f>
        <v>0.4284632181185325</v>
      </c>
      <c r="I6" s="47">
        <f ca="1">electricity!M6+'electricity-heatpumps'!M6</f>
        <v>0.42882312633692554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0.20685217804345168</v>
      </c>
      <c r="D7" s="46">
        <f ca="1">electricity!H7+'electricity-heatpumps'!H7</f>
        <v>0.20758078415450668</v>
      </c>
      <c r="E7" s="46">
        <f ca="1">electricity!I7+'electricity-heatpumps'!I7</f>
        <v>0.20830939026556169</v>
      </c>
      <c r="F7" s="46">
        <f ca="1">electricity!J7+'electricity-heatpumps'!J7</f>
        <v>0.20903799637661669</v>
      </c>
      <c r="G7" s="46">
        <f ca="1">electricity!K7+'electricity-heatpumps'!K7</f>
        <v>0.20976660248767168</v>
      </c>
      <c r="H7" s="46">
        <f ca="1">electricity!L7+'electricity-heatpumps'!L7</f>
        <v>0.21049520859872667</v>
      </c>
      <c r="I7" s="47">
        <f ca="1">electricity!M7+'electricity-heatpumps'!M7</f>
        <v>0.21122381470978169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0.29464638729204767</v>
      </c>
      <c r="D8" s="46">
        <f ca="1">electricity!H8+'electricity-heatpumps'!H8</f>
        <v>0.29482849264373101</v>
      </c>
      <c r="E8" s="46">
        <f ca="1">electricity!I8+'electricity-heatpumps'!I8</f>
        <v>0.2950105979954144</v>
      </c>
      <c r="F8" s="46">
        <f ca="1">electricity!J8+'electricity-heatpumps'!J8</f>
        <v>0.29519270334709774</v>
      </c>
      <c r="G8" s="46">
        <f ca="1">electricity!K8+'electricity-heatpumps'!K8</f>
        <v>0.29537480869878108</v>
      </c>
      <c r="H8" s="46">
        <f ca="1">electricity!L8+'electricity-heatpumps'!L8</f>
        <v>0.29555691405046447</v>
      </c>
      <c r="I8" s="47">
        <f ca="1">electricity!M8+'electricity-heatpumps'!M8</f>
        <v>0.29573901940214781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0.27126895811167639</v>
      </c>
      <c r="D9" s="46">
        <f ca="1">electricity!H9+'electricity-heatpumps'!H9</f>
        <v>0.2713365811013756</v>
      </c>
      <c r="E9" s="46">
        <f ca="1">electricity!I9+'electricity-heatpumps'!I9</f>
        <v>0.2714042040910748</v>
      </c>
      <c r="F9" s="46">
        <f ca="1">electricity!J9+'electricity-heatpumps'!J9</f>
        <v>0.271471827080774</v>
      </c>
      <c r="G9" s="46">
        <f ca="1">electricity!K9+'electricity-heatpumps'!K9</f>
        <v>0.2715394500704732</v>
      </c>
      <c r="H9" s="46">
        <f ca="1">electricity!L9+'electricity-heatpumps'!L9</f>
        <v>0.2716070730601724</v>
      </c>
      <c r="I9" s="47">
        <f ca="1">electricity!M9+'electricity-heatpumps'!M9</f>
        <v>0.2716746960498716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0.46562955112491189</v>
      </c>
      <c r="D10" s="46">
        <f ca="1">electricity!H10+'electricity-heatpumps'!H10</f>
        <v>0.46571520228732438</v>
      </c>
      <c r="E10" s="46">
        <f ca="1">electricity!I10+'electricity-heatpumps'!I10</f>
        <v>0.46580085344973693</v>
      </c>
      <c r="F10" s="46">
        <f ca="1">electricity!J10+'electricity-heatpumps'!J10</f>
        <v>0.46588650461214942</v>
      </c>
      <c r="G10" s="46">
        <f ca="1">electricity!K10+'electricity-heatpumps'!K10</f>
        <v>0.46597215577456197</v>
      </c>
      <c r="H10" s="46">
        <f ca="1">electricity!L10+'electricity-heatpumps'!L10</f>
        <v>0.46605780693697446</v>
      </c>
      <c r="I10" s="47">
        <f ca="1">electricity!M10+'electricity-heatpumps'!M10</f>
        <v>0.46614345809938695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0.36214802096851501</v>
      </c>
      <c r="D11" s="46">
        <f ca="1">electricity!H11+'electricity-heatpumps'!H11</f>
        <v>0.36245225005415876</v>
      </c>
      <c r="E11" s="46">
        <f ca="1">electricity!I11+'electricity-heatpumps'!I11</f>
        <v>0.36275647913980247</v>
      </c>
      <c r="F11" s="46">
        <f ca="1">electricity!J11+'electricity-heatpumps'!J11</f>
        <v>0.36306070822544623</v>
      </c>
      <c r="G11" s="46">
        <f ca="1">electricity!K11+'electricity-heatpumps'!K11</f>
        <v>0.36336493731108993</v>
      </c>
      <c r="H11" s="46">
        <f ca="1">electricity!L11+'electricity-heatpumps'!L11</f>
        <v>0.36366916639673369</v>
      </c>
      <c r="I11" s="47">
        <f ca="1">electricity!M11+'electricity-heatpumps'!M11</f>
        <v>0.36397339548237739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0.20686055170420559</v>
      </c>
      <c r="D12" s="46">
        <f ca="1">electricity!H12+'electricity-heatpumps'!H12</f>
        <v>0.20740334467408453</v>
      </c>
      <c r="E12" s="46">
        <f ca="1">electricity!I12+'electricity-heatpumps'!I12</f>
        <v>0.20794613764396347</v>
      </c>
      <c r="F12" s="46">
        <f ca="1">electricity!J12+'electricity-heatpumps'!J12</f>
        <v>0.20848893061384241</v>
      </c>
      <c r="G12" s="46">
        <f ca="1">electricity!K12+'electricity-heatpumps'!K12</f>
        <v>0.20903172358372138</v>
      </c>
      <c r="H12" s="46">
        <f ca="1">electricity!L12+'electricity-heatpumps'!L12</f>
        <v>0.20957451655360032</v>
      </c>
      <c r="I12" s="47">
        <f ca="1">electricity!M12+'electricity-heatpumps'!M12</f>
        <v>0.21011730952347926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0.41442391884637775</v>
      </c>
      <c r="D13" s="46">
        <f ca="1">electricity!H13+'electricity-heatpumps'!H13</f>
        <v>0.41474866066521932</v>
      </c>
      <c r="E13" s="46">
        <f ca="1">electricity!I13+'electricity-heatpumps'!I13</f>
        <v>0.41507340248406088</v>
      </c>
      <c r="F13" s="46">
        <f ca="1">electricity!J13+'electricity-heatpumps'!J13</f>
        <v>0.41539814430290245</v>
      </c>
      <c r="G13" s="46">
        <f ca="1">electricity!K13+'electricity-heatpumps'!K13</f>
        <v>0.41572288612174402</v>
      </c>
      <c r="H13" s="46">
        <f ca="1">electricity!L13+'electricity-heatpumps'!L13</f>
        <v>0.41604762794058558</v>
      </c>
      <c r="I13" s="47">
        <f ca="1">electricity!M13+'electricity-heatpumps'!M13</f>
        <v>0.41637236975942715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0.16410057061655178</v>
      </c>
      <c r="D14" s="46">
        <f ca="1">electricity!H14+'electricity-heatpumps'!H14</f>
        <v>0.16450314992172058</v>
      </c>
      <c r="E14" s="46">
        <f ca="1">electricity!I14+'electricity-heatpumps'!I14</f>
        <v>0.1649057292268894</v>
      </c>
      <c r="F14" s="46">
        <f ca="1">electricity!J14+'electricity-heatpumps'!J14</f>
        <v>0.16530830853205819</v>
      </c>
      <c r="G14" s="46">
        <f ca="1">electricity!K14+'electricity-heatpumps'!K14</f>
        <v>0.16571088783722701</v>
      </c>
      <c r="H14" s="46">
        <f ca="1">electricity!L14+'electricity-heatpumps'!L14</f>
        <v>0.1661134671423958</v>
      </c>
      <c r="I14" s="47">
        <f ca="1">electricity!M14+'electricity-heatpumps'!M14</f>
        <v>0.16651604644756463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0.27724331706573474</v>
      </c>
      <c r="D15" s="46">
        <f ca="1">electricity!H15+'electricity-heatpumps'!H15</f>
        <v>0.2782728526973281</v>
      </c>
      <c r="E15" s="46">
        <f ca="1">electricity!I15+'electricity-heatpumps'!I15</f>
        <v>0.2793023883289214</v>
      </c>
      <c r="F15" s="46">
        <f ca="1">electricity!J15+'electricity-heatpumps'!J15</f>
        <v>0.28033192396051476</v>
      </c>
      <c r="G15" s="46">
        <f ca="1">electricity!K15+'electricity-heatpumps'!K15</f>
        <v>0.28136145959210812</v>
      </c>
      <c r="H15" s="46">
        <f ca="1">electricity!L15+'electricity-heatpumps'!L15</f>
        <v>0.28239099522370142</v>
      </c>
      <c r="I15" s="47">
        <f ca="1">electricity!M15+'electricity-heatpumps'!M15</f>
        <v>0.28342053085529478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0.17584740517629663</v>
      </c>
      <c r="D16" s="46">
        <f ca="1">electricity!H16+'electricity-heatpumps'!H16</f>
        <v>0.1762339662224581</v>
      </c>
      <c r="E16" s="46">
        <f ca="1">electricity!I16+'electricity-heatpumps'!I16</f>
        <v>0.1766205272686196</v>
      </c>
      <c r="F16" s="46">
        <f ca="1">electricity!J16+'electricity-heatpumps'!J16</f>
        <v>0.17700708831478107</v>
      </c>
      <c r="G16" s="46">
        <f ca="1">electricity!K16+'electricity-heatpumps'!K16</f>
        <v>0.17739364936094254</v>
      </c>
      <c r="H16" s="46">
        <f ca="1">electricity!L16+'electricity-heatpumps'!L16</f>
        <v>0.17778021040710404</v>
      </c>
      <c r="I16" s="47">
        <f ca="1">electricity!M16+'electricity-heatpumps'!M16</f>
        <v>0.17816677145326551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0.1790189593675012</v>
      </c>
      <c r="D17" s="46">
        <f ca="1">electricity!H17+'electricity-heatpumps'!H17</f>
        <v>0.17922987194367784</v>
      </c>
      <c r="E17" s="46">
        <f ca="1">electricity!I17+'electricity-heatpumps'!I17</f>
        <v>0.17944078451985446</v>
      </c>
      <c r="F17" s="46">
        <f ca="1">electricity!J17+'electricity-heatpumps'!J17</f>
        <v>0.1796516970960311</v>
      </c>
      <c r="G17" s="46">
        <f ca="1">electricity!K17+'electricity-heatpumps'!K17</f>
        <v>0.17986260967220774</v>
      </c>
      <c r="H17" s="46">
        <f ca="1">electricity!L17+'electricity-heatpumps'!L17</f>
        <v>0.18007352224838435</v>
      </c>
      <c r="I17" s="47">
        <f ca="1">electricity!M17+'electricity-heatpumps'!M17</f>
        <v>0.180284434824561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0.25832449390558265</v>
      </c>
      <c r="D18" s="46">
        <f ca="1">electricity!H18+'electricity-heatpumps'!H18</f>
        <v>0.25871222627435897</v>
      </c>
      <c r="E18" s="46">
        <f ca="1">electricity!I18+'electricity-heatpumps'!I18</f>
        <v>0.25909995864313523</v>
      </c>
      <c r="F18" s="46">
        <f ca="1">electricity!J18+'electricity-heatpumps'!J18</f>
        <v>0.25948769101191155</v>
      </c>
      <c r="G18" s="46">
        <f ca="1">electricity!K18+'electricity-heatpumps'!K18</f>
        <v>0.25987542338068786</v>
      </c>
      <c r="H18" s="46">
        <f ca="1">electricity!L18+'electricity-heatpumps'!L18</f>
        <v>0.26026315574946413</v>
      </c>
      <c r="I18" s="47">
        <f ca="1">electricity!M18+'electricity-heatpumps'!M18</f>
        <v>0.26065088811824044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0.15683536619550129</v>
      </c>
      <c r="D19" s="46">
        <f ca="1">electricity!H19+'electricity-heatpumps'!H19</f>
        <v>0.15749916146984055</v>
      </c>
      <c r="E19" s="46">
        <f ca="1">electricity!I19+'electricity-heatpumps'!I19</f>
        <v>0.15816295674417979</v>
      </c>
      <c r="F19" s="46">
        <f ca="1">electricity!J19+'electricity-heatpumps'!J19</f>
        <v>0.15882675201851906</v>
      </c>
      <c r="G19" s="46">
        <f ca="1">electricity!K19+'electricity-heatpumps'!K19</f>
        <v>0.1594905472928583</v>
      </c>
      <c r="H19" s="46">
        <f ca="1">electricity!L19+'electricity-heatpumps'!L19</f>
        <v>0.16015434256719757</v>
      </c>
      <c r="I19" s="47">
        <f ca="1">electricity!M19+'electricity-heatpumps'!M19</f>
        <v>0.16081813784153681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0.67253946710944645</v>
      </c>
      <c r="D20" s="46">
        <f ca="1">electricity!H20+'electricity-heatpumps'!H20</f>
        <v>0.67263933750659954</v>
      </c>
      <c r="E20" s="46">
        <f ca="1">electricity!I20+'electricity-heatpumps'!I20</f>
        <v>0.67273920790375275</v>
      </c>
      <c r="F20" s="46">
        <f ca="1">electricity!J20+'electricity-heatpumps'!J20</f>
        <v>0.67283907830090584</v>
      </c>
      <c r="G20" s="46">
        <f ca="1">electricity!K20+'electricity-heatpumps'!K20</f>
        <v>0.67293894869805904</v>
      </c>
      <c r="H20" s="46">
        <f ca="1">electricity!L20+'electricity-heatpumps'!L20</f>
        <v>0.67303881909521213</v>
      </c>
      <c r="I20" s="47">
        <f ca="1">electricity!M20+'electricity-heatpumps'!M20</f>
        <v>0.67313868949236533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0.21303704393632319</v>
      </c>
      <c r="D21" s="46">
        <f ca="1">electricity!H21+'electricity-heatpumps'!H21</f>
        <v>0.21349024039717998</v>
      </c>
      <c r="E21" s="46">
        <f ca="1">electricity!I21+'electricity-heatpumps'!I21</f>
        <v>0.21394343685803677</v>
      </c>
      <c r="F21" s="46">
        <f ca="1">electricity!J21+'electricity-heatpumps'!J21</f>
        <v>0.21439663331889355</v>
      </c>
      <c r="G21" s="46">
        <f ca="1">electricity!K21+'electricity-heatpumps'!K21</f>
        <v>0.21484982977975034</v>
      </c>
      <c r="H21" s="46">
        <f ca="1">electricity!L21+'electricity-heatpumps'!L21</f>
        <v>0.21530302624060713</v>
      </c>
      <c r="I21" s="47">
        <f ca="1">electricity!M21+'electricity-heatpumps'!M21</f>
        <v>0.21575622270146391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0.15867518400008371</v>
      </c>
      <c r="D22" s="46">
        <f ca="1">electricity!H22+'electricity-heatpumps'!H22</f>
        <v>0.16035329892417335</v>
      </c>
      <c r="E22" s="46">
        <f ca="1">electricity!I22+'electricity-heatpumps'!I22</f>
        <v>0.16203141384826303</v>
      </c>
      <c r="F22" s="46">
        <f ca="1">electricity!J22+'electricity-heatpumps'!J22</f>
        <v>0.16370952877235267</v>
      </c>
      <c r="G22" s="46">
        <f ca="1">electricity!K22+'electricity-heatpumps'!K22</f>
        <v>0.16538764369644235</v>
      </c>
      <c r="H22" s="46">
        <f ca="1">electricity!L22+'electricity-heatpumps'!L22</f>
        <v>0.167065758620532</v>
      </c>
      <c r="I22" s="47">
        <f ca="1">electricity!M22+'electricity-heatpumps'!M22</f>
        <v>0.16874387354462167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0.43651769471180568</v>
      </c>
      <c r="D23" s="46">
        <f ca="1">electricity!H23+'electricity-heatpumps'!H23</f>
        <v>0.43669677625119041</v>
      </c>
      <c r="E23" s="46">
        <f ca="1">electricity!I23+'electricity-heatpumps'!I23</f>
        <v>0.43687585779057519</v>
      </c>
      <c r="F23" s="46">
        <f ca="1">electricity!J23+'electricity-heatpumps'!J23</f>
        <v>0.43705493932995992</v>
      </c>
      <c r="G23" s="46">
        <f ca="1">electricity!K23+'electricity-heatpumps'!K23</f>
        <v>0.43723402086934465</v>
      </c>
      <c r="H23" s="46">
        <f ca="1">electricity!L23+'electricity-heatpumps'!L23</f>
        <v>0.43741310240872944</v>
      </c>
      <c r="I23" s="47">
        <f ca="1">electricity!M23+'electricity-heatpumps'!M23</f>
        <v>0.43759218394811417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0.16425547772918006</v>
      </c>
      <c r="D24" s="46">
        <f ca="1">electricity!H24+'electricity-heatpumps'!H24</f>
        <v>0.16453218414775173</v>
      </c>
      <c r="E24" s="46">
        <f ca="1">electricity!I24+'electricity-heatpumps'!I24</f>
        <v>0.16480889056632339</v>
      </c>
      <c r="F24" s="46">
        <f ca="1">electricity!J24+'electricity-heatpumps'!J24</f>
        <v>0.16508559698489506</v>
      </c>
      <c r="G24" s="46">
        <f ca="1">electricity!K24+'electricity-heatpumps'!K24</f>
        <v>0.16536230340346672</v>
      </c>
      <c r="H24" s="46">
        <f ca="1">electricity!L24+'electricity-heatpumps'!L24</f>
        <v>0.16563900982203839</v>
      </c>
      <c r="I24" s="47">
        <f ca="1">electricity!M24+'electricity-heatpumps'!M24</f>
        <v>0.16591571624061005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0.2617158156450583</v>
      </c>
      <c r="D25" s="46">
        <f ca="1">electricity!H25+'electricity-heatpumps'!H25</f>
        <v>0.26221716675836176</v>
      </c>
      <c r="E25" s="46">
        <f ca="1">electricity!I25+'electricity-heatpumps'!I25</f>
        <v>0.26271851787166528</v>
      </c>
      <c r="F25" s="46">
        <f ca="1">electricity!J25+'electricity-heatpumps'!J25</f>
        <v>0.26321986898496874</v>
      </c>
      <c r="G25" s="46">
        <f ca="1">electricity!K25+'electricity-heatpumps'!K25</f>
        <v>0.2637212200982722</v>
      </c>
      <c r="H25" s="46">
        <f ca="1">electricity!L25+'electricity-heatpumps'!L25</f>
        <v>0.26422257121157572</v>
      </c>
      <c r="I25" s="47">
        <f ca="1">electricity!M25+'electricity-heatpumps'!M25</f>
        <v>0.26472392232487918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0.28040395743740859</v>
      </c>
      <c r="D26" s="46">
        <f ca="1">electricity!H26+'electricity-heatpumps'!H26</f>
        <v>0.28055747484143628</v>
      </c>
      <c r="E26" s="46">
        <f ca="1">electricity!I26+'electricity-heatpumps'!I26</f>
        <v>0.28071099224546397</v>
      </c>
      <c r="F26" s="46">
        <f ca="1">electricity!J26+'electricity-heatpumps'!J26</f>
        <v>0.28086450964949167</v>
      </c>
      <c r="G26" s="46">
        <f ca="1">electricity!K26+'electricity-heatpumps'!K26</f>
        <v>0.28101802705351941</v>
      </c>
      <c r="H26" s="46">
        <f ca="1">electricity!L26+'electricity-heatpumps'!L26</f>
        <v>0.28117154445754711</v>
      </c>
      <c r="I26" s="47">
        <f ca="1">electricity!M26+'electricity-heatpumps'!M26</f>
        <v>0.2813250618615748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0.39328447070684391</v>
      </c>
      <c r="D27" s="46">
        <f ca="1">electricity!H27+'electricity-heatpumps'!H27</f>
        <v>0.39360642540343854</v>
      </c>
      <c r="E27" s="46">
        <f ca="1">electricity!I27+'electricity-heatpumps'!I27</f>
        <v>0.39392838010003323</v>
      </c>
      <c r="F27" s="46">
        <f ca="1">electricity!J27+'electricity-heatpumps'!J27</f>
        <v>0.39425033479662785</v>
      </c>
      <c r="G27" s="46">
        <f ca="1">electricity!K27+'electricity-heatpumps'!K27</f>
        <v>0.39457228949322254</v>
      </c>
      <c r="H27" s="46">
        <f ca="1">electricity!L27+'electricity-heatpumps'!L27</f>
        <v>0.39489424418981717</v>
      </c>
      <c r="I27" s="47">
        <f ca="1">electricity!M27+'electricity-heatpumps'!M27</f>
        <v>0.3952161988864118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0.78942309581132308</v>
      </c>
      <c r="D28" s="46">
        <f ca="1">electricity!H28+'electricity-heatpumps'!H28</f>
        <v>0.789426534083008</v>
      </c>
      <c r="E28" s="46">
        <f ca="1">electricity!I28+'electricity-heatpumps'!I28</f>
        <v>0.78942997235469303</v>
      </c>
      <c r="F28" s="46">
        <f ca="1">electricity!J28+'electricity-heatpumps'!J28</f>
        <v>0.78943341062637795</v>
      </c>
      <c r="G28" s="46">
        <f ca="1">electricity!K28+'electricity-heatpumps'!K28</f>
        <v>0.78943684889806298</v>
      </c>
      <c r="H28" s="46">
        <f ca="1">electricity!L28+'electricity-heatpumps'!L28</f>
        <v>0.7894402871697479</v>
      </c>
      <c r="I28" s="47">
        <f ca="1">electricity!M28+'electricity-heatpumps'!M28</f>
        <v>0.78944372544143282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0.11649969113269402</v>
      </c>
      <c r="D29" s="46">
        <f ca="1">electricity!H29+'electricity-heatpumps'!H29</f>
        <v>0.11725067250345238</v>
      </c>
      <c r="E29" s="46">
        <f ca="1">electricity!I29+'electricity-heatpumps'!I29</f>
        <v>0.11800165387421074</v>
      </c>
      <c r="F29" s="46">
        <f ca="1">electricity!J29+'electricity-heatpumps'!J29</f>
        <v>0.1187526352449691</v>
      </c>
      <c r="G29" s="46">
        <f ca="1">electricity!K29+'electricity-heatpumps'!K29</f>
        <v>0.11950361661572745</v>
      </c>
      <c r="H29" s="46">
        <f ca="1">electricity!L29+'electricity-heatpumps'!L29</f>
        <v>0.1202545979864858</v>
      </c>
      <c r="I29" s="47">
        <f ca="1">electricity!M29+'electricity-heatpumps'!M29</f>
        <v>0.12100557935724417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0.24544707534354265</v>
      </c>
      <c r="D30" s="46">
        <f ca="1">electricity!H30+'electricity-heatpumps'!H30</f>
        <v>0.24595831926678999</v>
      </c>
      <c r="E30" s="46">
        <f ca="1">electricity!I30+'electricity-heatpumps'!I30</f>
        <v>0.24646956319003729</v>
      </c>
      <c r="F30" s="46">
        <f ca="1">electricity!J30+'electricity-heatpumps'!J30</f>
        <v>0.24698080711328463</v>
      </c>
      <c r="G30" s="46">
        <f ca="1">electricity!K30+'electricity-heatpumps'!K30</f>
        <v>0.24749205103653196</v>
      </c>
      <c r="H30" s="46">
        <f ca="1">electricity!L30+'electricity-heatpumps'!L30</f>
        <v>0.2480032949597793</v>
      </c>
      <c r="I30" s="47">
        <f ca="1">electricity!M30+'electricity-heatpumps'!M30</f>
        <v>0.2485145388830266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0.2514136938471358</v>
      </c>
      <c r="D31" s="46">
        <f ca="1">electricity!H31+'electricity-heatpumps'!H31</f>
        <v>0.25487422013626604</v>
      </c>
      <c r="E31" s="46">
        <f ca="1">electricity!I31+'electricity-heatpumps'!I31</f>
        <v>0.25833474642539633</v>
      </c>
      <c r="F31" s="46">
        <f ca="1">electricity!J31+'electricity-heatpumps'!J31</f>
        <v>0.26179527271452657</v>
      </c>
      <c r="G31" s="46">
        <f ca="1">electricity!K31+'electricity-heatpumps'!K31</f>
        <v>0.26525579900365681</v>
      </c>
      <c r="H31" s="46">
        <f ca="1">electricity!L31+'electricity-heatpumps'!L31</f>
        <v>0.26871632529278711</v>
      </c>
      <c r="I31" s="47">
        <f ca="1">electricity!M31+'electricity-heatpumps'!M31</f>
        <v>0.27217685158191735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0.18662935070659542</v>
      </c>
      <c r="D32" s="46">
        <f ca="1">electricity!H32+'electricity-heatpumps'!H32</f>
        <v>0.19268839662543211</v>
      </c>
      <c r="E32" s="46">
        <f ca="1">electricity!I32+'electricity-heatpumps'!I32</f>
        <v>0.19874744254426877</v>
      </c>
      <c r="F32" s="46">
        <f ca="1">electricity!J32+'electricity-heatpumps'!J32</f>
        <v>0.20480648846310545</v>
      </c>
      <c r="G32" s="46">
        <f ca="1">electricity!K32+'electricity-heatpumps'!K32</f>
        <v>0.21086553438194214</v>
      </c>
      <c r="H32" s="46">
        <f ca="1">electricity!L32+'electricity-heatpumps'!L32</f>
        <v>0.2169245803007788</v>
      </c>
      <c r="I32" s="47">
        <f ca="1">electricity!M32+'electricity-heatpumps'!M32</f>
        <v>0.22298362621961548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0.48183964500565085</v>
      </c>
      <c r="D33" s="46">
        <f ca="1">electricity!H33+'electricity-heatpumps'!H33</f>
        <v>0.48320661416346611</v>
      </c>
      <c r="E33" s="46">
        <f ca="1">electricity!I33+'electricity-heatpumps'!I33</f>
        <v>0.48457358332128131</v>
      </c>
      <c r="F33" s="46">
        <f ca="1">electricity!J33+'electricity-heatpumps'!J33</f>
        <v>0.48594055247909657</v>
      </c>
      <c r="G33" s="46">
        <f ca="1">electricity!K33+'electricity-heatpumps'!K33</f>
        <v>0.48730752163691177</v>
      </c>
      <c r="H33" s="46">
        <f ca="1">electricity!L33+'electricity-heatpumps'!L33</f>
        <v>0.48867449079472702</v>
      </c>
      <c r="I33" s="47">
        <f ca="1">electricity!M33+'electricity-heatpumps'!M33</f>
        <v>0.49004145995254222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0.24110082160836124</v>
      </c>
      <c r="D34" s="46">
        <f ca="1">electricity!H34+'electricity-heatpumps'!H34</f>
        <v>0.24324972874057685</v>
      </c>
      <c r="E34" s="46">
        <f ca="1">electricity!I34+'electricity-heatpumps'!I34</f>
        <v>0.24539863587279248</v>
      </c>
      <c r="F34" s="46">
        <f ca="1">electricity!J34+'electricity-heatpumps'!J34</f>
        <v>0.24754754300500809</v>
      </c>
      <c r="G34" s="46">
        <f ca="1">electricity!K34+'electricity-heatpumps'!K34</f>
        <v>0.24969645013722372</v>
      </c>
      <c r="H34" s="46">
        <f ca="1">electricity!L34+'electricity-heatpumps'!L34</f>
        <v>0.25184535726943935</v>
      </c>
      <c r="I34" s="47">
        <f ca="1">electricity!M34+'electricity-heatpumps'!M34</f>
        <v>0.25399426440165496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0.42666367702656754</v>
      </c>
      <c r="D35" s="46">
        <f ca="1">electricity!H35+'electricity-heatpumps'!H35</f>
        <v>0.42953329974097093</v>
      </c>
      <c r="E35" s="46">
        <f ca="1">electricity!I35+'electricity-heatpumps'!I35</f>
        <v>0.43240292245537437</v>
      </c>
      <c r="F35" s="46">
        <f ca="1">electricity!J35+'electricity-heatpumps'!J35</f>
        <v>0.43527254516977776</v>
      </c>
      <c r="G35" s="46">
        <f ca="1">electricity!K35+'electricity-heatpumps'!K35</f>
        <v>0.4381421678841812</v>
      </c>
      <c r="H35" s="46">
        <f ca="1">electricity!L35+'electricity-heatpumps'!L35</f>
        <v>0.44101179059858459</v>
      </c>
      <c r="I35" s="47">
        <f ca="1">electricity!M35+'electricity-heatpumps'!M35</f>
        <v>0.44388141331298803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0.20685217804345168</v>
      </c>
      <c r="D36" s="46">
        <f ca="1">electricity!H36+'electricity-heatpumps'!H36</f>
        <v>0.21139111133905378</v>
      </c>
      <c r="E36" s="46">
        <f ca="1">electricity!I36+'electricity-heatpumps'!I36</f>
        <v>0.2159300446346559</v>
      </c>
      <c r="F36" s="46">
        <f ca="1">electricity!J36+'electricity-heatpumps'!J36</f>
        <v>0.22046897793025799</v>
      </c>
      <c r="G36" s="46">
        <f ca="1">electricity!K36+'electricity-heatpumps'!K36</f>
        <v>0.22500791122586009</v>
      </c>
      <c r="H36" s="46">
        <f ca="1">electricity!L36+'electricity-heatpumps'!L36</f>
        <v>0.22954684452146218</v>
      </c>
      <c r="I36" s="47">
        <f ca="1">electricity!M36+'electricity-heatpumps'!M36</f>
        <v>0.2340857778170643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0.29464638729204767</v>
      </c>
      <c r="D37" s="46">
        <f ca="1">electricity!H37+'electricity-heatpumps'!H37</f>
        <v>0.29674261616913877</v>
      </c>
      <c r="E37" s="46">
        <f ca="1">electricity!I37+'electricity-heatpumps'!I37</f>
        <v>0.29883884504622987</v>
      </c>
      <c r="F37" s="46">
        <f ca="1">electricity!J37+'electricity-heatpumps'!J37</f>
        <v>0.30093507392332092</v>
      </c>
      <c r="G37" s="46">
        <f ca="1">electricity!K37+'electricity-heatpumps'!K37</f>
        <v>0.30303130280041202</v>
      </c>
      <c r="H37" s="46">
        <f ca="1">electricity!L37+'electricity-heatpumps'!L37</f>
        <v>0.30512753167750312</v>
      </c>
      <c r="I37" s="47">
        <f ca="1">electricity!M37+'electricity-heatpumps'!M37</f>
        <v>0.30722376055459422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0.27126895811167639</v>
      </c>
      <c r="D38" s="46">
        <f ca="1">electricity!H38+'electricity-heatpumps'!H38</f>
        <v>0.27216230447471113</v>
      </c>
      <c r="E38" s="46">
        <f ca="1">electricity!I38+'electricity-heatpumps'!I38</f>
        <v>0.27305565083774591</v>
      </c>
      <c r="F38" s="46">
        <f ca="1">electricity!J38+'electricity-heatpumps'!J38</f>
        <v>0.27394899720078064</v>
      </c>
      <c r="G38" s="46">
        <f ca="1">electricity!K38+'electricity-heatpumps'!K38</f>
        <v>0.27484234356381543</v>
      </c>
      <c r="H38" s="46">
        <f ca="1">electricity!L38+'electricity-heatpumps'!L38</f>
        <v>0.27573568992685016</v>
      </c>
      <c r="I38" s="47">
        <f ca="1">electricity!M38+'electricity-heatpumps'!M38</f>
        <v>0.27662903628988489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0.46562955112491189</v>
      </c>
      <c r="D39" s="46">
        <f ca="1">electricity!H39+'electricity-heatpumps'!H39</f>
        <v>0.46622055259380746</v>
      </c>
      <c r="E39" s="46">
        <f ca="1">electricity!I39+'electricity-heatpumps'!I39</f>
        <v>0.46681155406270308</v>
      </c>
      <c r="F39" s="46">
        <f ca="1">electricity!J39+'electricity-heatpumps'!J39</f>
        <v>0.46740255553159865</v>
      </c>
      <c r="G39" s="46">
        <f ca="1">electricity!K39+'electricity-heatpumps'!K39</f>
        <v>0.46799355700049428</v>
      </c>
      <c r="H39" s="46">
        <f ca="1">electricity!L39+'electricity-heatpumps'!L39</f>
        <v>0.46858455846938984</v>
      </c>
      <c r="I39" s="47">
        <f ca="1">electricity!M39+'electricity-heatpumps'!M39</f>
        <v>0.46917555993828547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0.36214802096851501</v>
      </c>
      <c r="D40" s="46">
        <f ca="1">electricity!H40+'electricity-heatpumps'!H40</f>
        <v>0.36540739896167951</v>
      </c>
      <c r="E40" s="46">
        <f ca="1">electricity!I40+'electricity-heatpumps'!I40</f>
        <v>0.36866677695484407</v>
      </c>
      <c r="F40" s="46">
        <f ca="1">electricity!J40+'electricity-heatpumps'!J40</f>
        <v>0.37192615494800857</v>
      </c>
      <c r="G40" s="46">
        <f ca="1">electricity!K40+'electricity-heatpumps'!K40</f>
        <v>0.37518553294117313</v>
      </c>
      <c r="H40" s="46">
        <f ca="1">electricity!L40+'electricity-heatpumps'!L40</f>
        <v>0.37844491093433763</v>
      </c>
      <c r="I40" s="47">
        <f ca="1">electricity!M40+'electricity-heatpumps'!M40</f>
        <v>0.38170428892750219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0.20686055170420559</v>
      </c>
      <c r="D41" s="46">
        <f ca="1">electricity!H41+'electricity-heatpumps'!H41</f>
        <v>0.21215908252337917</v>
      </c>
      <c r="E41" s="46">
        <f ca="1">electricity!I41+'electricity-heatpumps'!I41</f>
        <v>0.21745761334255273</v>
      </c>
      <c r="F41" s="46">
        <f ca="1">electricity!J41+'electricity-heatpumps'!J41</f>
        <v>0.22275614416172632</v>
      </c>
      <c r="G41" s="46">
        <f ca="1">electricity!K41+'electricity-heatpumps'!K41</f>
        <v>0.22805467498089987</v>
      </c>
      <c r="H41" s="46">
        <f ca="1">electricity!L41+'electricity-heatpumps'!L41</f>
        <v>0.23335320580007346</v>
      </c>
      <c r="I41" s="47">
        <f ca="1">electricity!M41+'electricity-heatpumps'!M41</f>
        <v>0.23865173661924705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0.41442391884637775</v>
      </c>
      <c r="D42" s="46">
        <f ca="1">electricity!H42+'electricity-heatpumps'!H42</f>
        <v>0.41706777603524009</v>
      </c>
      <c r="E42" s="46">
        <f ca="1">electricity!I42+'electricity-heatpumps'!I42</f>
        <v>0.41971163322410249</v>
      </c>
      <c r="F42" s="46">
        <f ca="1">electricity!J42+'electricity-heatpumps'!J42</f>
        <v>0.42235549041296483</v>
      </c>
      <c r="G42" s="46">
        <f ca="1">electricity!K42+'electricity-heatpumps'!K42</f>
        <v>0.42499934760182717</v>
      </c>
      <c r="H42" s="46">
        <f ca="1">electricity!L42+'electricity-heatpumps'!L42</f>
        <v>0.42764320479068957</v>
      </c>
      <c r="I42" s="47">
        <f ca="1">electricity!M42+'electricity-heatpumps'!M42</f>
        <v>0.43028706197955191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0.16410057061655178</v>
      </c>
      <c r="D43" s="46">
        <f ca="1">electricity!H43+'electricity-heatpumps'!H43</f>
        <v>0.16859532205936112</v>
      </c>
      <c r="E43" s="46">
        <f ca="1">electricity!I43+'electricity-heatpumps'!I43</f>
        <v>0.17309007350217043</v>
      </c>
      <c r="F43" s="46">
        <f ca="1">electricity!J43+'electricity-heatpumps'!J43</f>
        <v>0.17758482494497976</v>
      </c>
      <c r="G43" s="46">
        <f ca="1">electricity!K43+'electricity-heatpumps'!K43</f>
        <v>0.1820795763877891</v>
      </c>
      <c r="H43" s="46">
        <f ca="1">electricity!L43+'electricity-heatpumps'!L43</f>
        <v>0.18657432783059841</v>
      </c>
      <c r="I43" s="47">
        <f ca="1">electricity!M43+'electricity-heatpumps'!M43</f>
        <v>0.19106907927340774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0.27724331706573474</v>
      </c>
      <c r="D44" s="46">
        <f ca="1">electricity!H44+'electricity-heatpumps'!H44</f>
        <v>0.28370757690940734</v>
      </c>
      <c r="E44" s="46">
        <f ca="1">electricity!I44+'electricity-heatpumps'!I44</f>
        <v>0.29017183675307989</v>
      </c>
      <c r="F44" s="46">
        <f ca="1">electricity!J44+'electricity-heatpumps'!J44</f>
        <v>0.2966360965967525</v>
      </c>
      <c r="G44" s="46">
        <f ca="1">electricity!K44+'electricity-heatpumps'!K44</f>
        <v>0.30310035644042504</v>
      </c>
      <c r="H44" s="46">
        <f ca="1">electricity!L44+'electricity-heatpumps'!L44</f>
        <v>0.30956461628409765</v>
      </c>
      <c r="I44" s="47">
        <f ca="1">electricity!M44+'electricity-heatpumps'!M44</f>
        <v>0.3160288761277702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0.17584740517629663</v>
      </c>
      <c r="D45" s="46">
        <f ca="1">electricity!H45+'electricity-heatpumps'!H45</f>
        <v>0.18088288546751377</v>
      </c>
      <c r="E45" s="46">
        <f ca="1">electricity!I45+'electricity-heatpumps'!I45</f>
        <v>0.18591836575873091</v>
      </c>
      <c r="F45" s="46">
        <f ca="1">electricity!J45+'electricity-heatpumps'!J45</f>
        <v>0.19095384604994806</v>
      </c>
      <c r="G45" s="46">
        <f ca="1">electricity!K45+'electricity-heatpumps'!K45</f>
        <v>0.19598932634116517</v>
      </c>
      <c r="H45" s="46">
        <f ca="1">electricity!L45+'electricity-heatpumps'!L45</f>
        <v>0.20102480663238231</v>
      </c>
      <c r="I45" s="47">
        <f ca="1">electricity!M45+'electricity-heatpumps'!M45</f>
        <v>0.20606028692359946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0.1790189593675012</v>
      </c>
      <c r="D46" s="46">
        <f ca="1">electricity!H46+'electricity-heatpumps'!H46</f>
        <v>0.18101785921554139</v>
      </c>
      <c r="E46" s="46">
        <f ca="1">electricity!I46+'electricity-heatpumps'!I46</f>
        <v>0.18301675906358159</v>
      </c>
      <c r="F46" s="46">
        <f ca="1">electricity!J46+'electricity-heatpumps'!J46</f>
        <v>0.18501565891162178</v>
      </c>
      <c r="G46" s="46">
        <f ca="1">electricity!K46+'electricity-heatpumps'!K46</f>
        <v>0.18701455875966197</v>
      </c>
      <c r="H46" s="46">
        <f ca="1">electricity!L46+'electricity-heatpumps'!L46</f>
        <v>0.18901345860770216</v>
      </c>
      <c r="I46" s="47">
        <f ca="1">electricity!M46+'electricity-heatpumps'!M46</f>
        <v>0.19101235845574233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0.25832449390558265</v>
      </c>
      <c r="D47" s="46">
        <f ca="1">electricity!H47+'electricity-heatpumps'!H47</f>
        <v>0.26101757847663776</v>
      </c>
      <c r="E47" s="46">
        <f ca="1">electricity!I47+'electricity-heatpumps'!I47</f>
        <v>0.26371066304769281</v>
      </c>
      <c r="F47" s="46">
        <f ca="1">electricity!J47+'electricity-heatpumps'!J47</f>
        <v>0.26640374761874791</v>
      </c>
      <c r="G47" s="46">
        <f ca="1">electricity!K47+'electricity-heatpumps'!K47</f>
        <v>0.26909683218980296</v>
      </c>
      <c r="H47" s="46">
        <f ca="1">electricity!L47+'electricity-heatpumps'!L47</f>
        <v>0.27178991676085806</v>
      </c>
      <c r="I47" s="47">
        <f ca="1">electricity!M47+'electricity-heatpumps'!M47</f>
        <v>0.27448300133191311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0.15683536619550129</v>
      </c>
      <c r="D48" s="46">
        <f ca="1">electricity!H48+'electricity-heatpumps'!H48</f>
        <v>0.16325296107964035</v>
      </c>
      <c r="E48" s="46">
        <f ca="1">electricity!I48+'electricity-heatpumps'!I48</f>
        <v>0.16967055596377945</v>
      </c>
      <c r="F48" s="46">
        <f ca="1">electricity!J48+'electricity-heatpumps'!J48</f>
        <v>0.17608815084791851</v>
      </c>
      <c r="G48" s="46">
        <f ca="1">electricity!K48+'electricity-heatpumps'!K48</f>
        <v>0.18250574573205758</v>
      </c>
      <c r="H48" s="46">
        <f ca="1">electricity!L48+'electricity-heatpumps'!L48</f>
        <v>0.18892334061619667</v>
      </c>
      <c r="I48" s="47">
        <f ca="1">electricity!M48+'electricity-heatpumps'!M48</f>
        <v>0.19534093550033574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0.67253946710944645</v>
      </c>
      <c r="D49" s="46">
        <f ca="1">electricity!H49+'electricity-heatpumps'!H49</f>
        <v>0.67387107240482169</v>
      </c>
      <c r="E49" s="46">
        <f ca="1">electricity!I49+'electricity-heatpumps'!I49</f>
        <v>0.67520267770019682</v>
      </c>
      <c r="F49" s="46">
        <f ca="1">electricity!J49+'electricity-heatpumps'!J49</f>
        <v>0.67653428299557206</v>
      </c>
      <c r="G49" s="46">
        <f ca="1">electricity!K49+'electricity-heatpumps'!K49</f>
        <v>0.67786588829094729</v>
      </c>
      <c r="H49" s="46">
        <f ca="1">electricity!L49+'electricity-heatpumps'!L49</f>
        <v>0.67919749358632242</v>
      </c>
      <c r="I49" s="47">
        <f ca="1">electricity!M49+'electricity-heatpumps'!M49</f>
        <v>0.68052909888169766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0.21303704393632319</v>
      </c>
      <c r="D50" s="46">
        <f ca="1">electricity!H50+'electricity-heatpumps'!H50</f>
        <v>0.21906552780963576</v>
      </c>
      <c r="E50" s="46">
        <f ca="1">electricity!I50+'electricity-heatpumps'!I50</f>
        <v>0.22509401168294832</v>
      </c>
      <c r="F50" s="46">
        <f ca="1">electricity!J50+'electricity-heatpumps'!J50</f>
        <v>0.23112249555626088</v>
      </c>
      <c r="G50" s="46">
        <f ca="1">electricity!K50+'electricity-heatpumps'!K50</f>
        <v>0.23715097942957344</v>
      </c>
      <c r="H50" s="46">
        <f ca="1">electricity!L50+'electricity-heatpumps'!L50</f>
        <v>0.24317946330288601</v>
      </c>
      <c r="I50" s="47">
        <f ca="1">electricity!M50+'electricity-heatpumps'!M50</f>
        <v>0.24920794717619857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0.15867518400008371</v>
      </c>
      <c r="D51" s="46">
        <f ca="1">electricity!H51+'electricity-heatpumps'!H51</f>
        <v>0.16625723221869224</v>
      </c>
      <c r="E51" s="46">
        <f ca="1">electricity!I51+'electricity-heatpumps'!I51</f>
        <v>0.17383928043730074</v>
      </c>
      <c r="F51" s="46">
        <f ca="1">electricity!J51+'electricity-heatpumps'!J51</f>
        <v>0.18142132865590926</v>
      </c>
      <c r="G51" s="46">
        <f ca="1">electricity!K51+'electricity-heatpumps'!K51</f>
        <v>0.18900337687451779</v>
      </c>
      <c r="H51" s="46">
        <f ca="1">electricity!L51+'electricity-heatpumps'!L51</f>
        <v>0.19658542509312629</v>
      </c>
      <c r="I51" s="47">
        <f ca="1">electricity!M51+'electricity-heatpumps'!M51</f>
        <v>0.20416747331173482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0.43651769471180568</v>
      </c>
      <c r="D52" s="46">
        <f ca="1">electricity!H52+'electricity-heatpumps'!H52</f>
        <v>0.43871109965833666</v>
      </c>
      <c r="E52" s="46">
        <f ca="1">electricity!I52+'electricity-heatpumps'!I52</f>
        <v>0.44090450460486769</v>
      </c>
      <c r="F52" s="46">
        <f ca="1">electricity!J52+'electricity-heatpumps'!J52</f>
        <v>0.44309790955139866</v>
      </c>
      <c r="G52" s="46">
        <f ca="1">electricity!K52+'electricity-heatpumps'!K52</f>
        <v>0.44529131449792964</v>
      </c>
      <c r="H52" s="46">
        <f ca="1">electricity!L52+'electricity-heatpumps'!L52</f>
        <v>0.44748471944446067</v>
      </c>
      <c r="I52" s="47">
        <f ca="1">electricity!M52+'electricity-heatpumps'!M52</f>
        <v>0.44967812439099164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0.16425547772918006</v>
      </c>
      <c r="D53" s="46">
        <f ca="1">electricity!H53+'electricity-heatpumps'!H53</f>
        <v>0.16767555220519925</v>
      </c>
      <c r="E53" s="46">
        <f ca="1">electricity!I53+'electricity-heatpumps'!I53</f>
        <v>0.17109562668121844</v>
      </c>
      <c r="F53" s="46">
        <f ca="1">electricity!J53+'electricity-heatpumps'!J53</f>
        <v>0.17451570115723766</v>
      </c>
      <c r="G53" s="46">
        <f ca="1">electricity!K53+'electricity-heatpumps'!K53</f>
        <v>0.17793577563325685</v>
      </c>
      <c r="H53" s="46">
        <f ca="1">electricity!L53+'electricity-heatpumps'!L53</f>
        <v>0.18135585010927605</v>
      </c>
      <c r="I53" s="47">
        <f ca="1">electricity!M53+'electricity-heatpumps'!M53</f>
        <v>0.18477592458529524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0.2617158156450583</v>
      </c>
      <c r="D54" s="46">
        <f ca="1">electricity!H54+'electricity-heatpumps'!H54</f>
        <v>0.26774816491647901</v>
      </c>
      <c r="E54" s="46">
        <f ca="1">electricity!I54+'electricity-heatpumps'!I54</f>
        <v>0.27378051418789973</v>
      </c>
      <c r="F54" s="46">
        <f ca="1">electricity!J54+'electricity-heatpumps'!J54</f>
        <v>0.27981286345932044</v>
      </c>
      <c r="G54" s="46">
        <f ca="1">electricity!K54+'electricity-heatpumps'!K54</f>
        <v>0.28584521273074115</v>
      </c>
      <c r="H54" s="46">
        <f ca="1">electricity!L54+'electricity-heatpumps'!L54</f>
        <v>0.29187756200216186</v>
      </c>
      <c r="I54" s="47">
        <f ca="1">electricity!M54+'electricity-heatpumps'!M54</f>
        <v>0.29790991127358257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0.28040395743740859</v>
      </c>
      <c r="D55" s="46">
        <f ca="1">electricity!H55+'electricity-heatpumps'!H55</f>
        <v>0.28204854293418691</v>
      </c>
      <c r="E55" s="46">
        <f ca="1">electricity!I55+'electricity-heatpumps'!I55</f>
        <v>0.28369312843096528</v>
      </c>
      <c r="F55" s="46">
        <f ca="1">electricity!J55+'electricity-heatpumps'!J55</f>
        <v>0.2853377139277436</v>
      </c>
      <c r="G55" s="46">
        <f ca="1">electricity!K55+'electricity-heatpumps'!K55</f>
        <v>0.28698229942452197</v>
      </c>
      <c r="H55" s="46">
        <f ca="1">electricity!L55+'electricity-heatpumps'!L55</f>
        <v>0.28862688492130029</v>
      </c>
      <c r="I55" s="47">
        <f ca="1">electricity!M55+'electricity-heatpumps'!M55</f>
        <v>0.29027147041807866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0.39328447070684391</v>
      </c>
      <c r="D56" s="46">
        <f ca="1">electricity!H56+'electricity-heatpumps'!H56</f>
        <v>0.39665636895542816</v>
      </c>
      <c r="E56" s="46">
        <f ca="1">electricity!I56+'electricity-heatpumps'!I56</f>
        <v>0.40002826720401247</v>
      </c>
      <c r="F56" s="46">
        <f ca="1">electricity!J56+'electricity-heatpumps'!J56</f>
        <v>0.40340016545259672</v>
      </c>
      <c r="G56" s="46">
        <f ca="1">electricity!K56+'electricity-heatpumps'!K56</f>
        <v>0.40677206370118102</v>
      </c>
      <c r="H56" s="46">
        <f ca="1">electricity!L56+'electricity-heatpumps'!L56</f>
        <v>0.41014396194976527</v>
      </c>
      <c r="I56" s="47">
        <f ca="1">electricity!M56+'electricity-heatpumps'!M56</f>
        <v>0.41351586019834957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0.78942309581132308</v>
      </c>
      <c r="D57" s="46">
        <f ca="1">electricity!H57+'electricity-heatpumps'!H57</f>
        <v>0.78946893943378926</v>
      </c>
      <c r="E57" s="46">
        <f ca="1">electricity!I57+'electricity-heatpumps'!I57</f>
        <v>0.78951478305625544</v>
      </c>
      <c r="F57" s="46">
        <f ca="1">electricity!J57+'electricity-heatpumps'!J57</f>
        <v>0.78956062667872162</v>
      </c>
      <c r="G57" s="46">
        <f ca="1">electricity!K57+'electricity-heatpumps'!K57</f>
        <v>0.7896064703011878</v>
      </c>
      <c r="H57" s="46">
        <f ca="1">electricity!L57+'electricity-heatpumps'!L57</f>
        <v>0.78965231392365398</v>
      </c>
      <c r="I57" s="47">
        <f ca="1">electricity!M57+'electricity-heatpumps'!M57</f>
        <v>0.78969815754612016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0.11649969113269402</v>
      </c>
      <c r="D58" s="46">
        <f ca="1">electricity!H58+'electricity-heatpumps'!H58</f>
        <v>0.12274906585972734</v>
      </c>
      <c r="E58" s="46">
        <f ca="1">electricity!I58+'electricity-heatpumps'!I58</f>
        <v>0.12899844058676066</v>
      </c>
      <c r="F58" s="46">
        <f ca="1">electricity!J58+'electricity-heatpumps'!J58</f>
        <v>0.13524781531379398</v>
      </c>
      <c r="G58" s="46">
        <f ca="1">electricity!K58+'electricity-heatpumps'!K58</f>
        <v>0.14149719004082728</v>
      </c>
      <c r="H58" s="46">
        <f ca="1">electricity!L58+'electricity-heatpumps'!L58</f>
        <v>0.14774656476786061</v>
      </c>
      <c r="I58" s="47">
        <f ca="1">electricity!M58+'electricity-heatpumps'!M58</f>
        <v>0.15399593949489393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0.24544707534354265</v>
      </c>
      <c r="D59" s="46">
        <f ca="1">electricity!H59+'electricity-heatpumps'!H59</f>
        <v>0.25127611307657921</v>
      </c>
      <c r="E59" s="46">
        <f ca="1">electricity!I59+'electricity-heatpumps'!I59</f>
        <v>0.25710515080961571</v>
      </c>
      <c r="F59" s="46">
        <f ca="1">electricity!J59+'electricity-heatpumps'!J59</f>
        <v>0.26293418854265227</v>
      </c>
      <c r="G59" s="46">
        <f ca="1">electricity!K59+'electricity-heatpumps'!K59</f>
        <v>0.26876322627568877</v>
      </c>
      <c r="H59" s="46">
        <f ca="1">electricity!L59+'electricity-heatpumps'!L59</f>
        <v>0.27459226400872533</v>
      </c>
      <c r="I59" s="47">
        <f ca="1">electricity!M59+'electricity-heatpumps'!M59</f>
        <v>0.28042130174176189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0.2514136938471358</v>
      </c>
      <c r="D60" s="46">
        <f ca="1">electricity!H60+'electricity-heatpumps'!H60</f>
        <v>0.25703462662389553</v>
      </c>
      <c r="E60" s="46">
        <f ca="1">electricity!I60+'electricity-heatpumps'!I60</f>
        <v>0.26265555940065533</v>
      </c>
      <c r="F60" s="46">
        <f ca="1">electricity!J60+'electricity-heatpumps'!J60</f>
        <v>0.26827649217741506</v>
      </c>
      <c r="G60" s="46">
        <f ca="1">electricity!K60+'electricity-heatpumps'!K60</f>
        <v>0.2738974249541748</v>
      </c>
      <c r="H60" s="46">
        <f ca="1">electricity!L60+'electricity-heatpumps'!L60</f>
        <v>0.27951835773093453</v>
      </c>
      <c r="I60" s="47">
        <f ca="1">electricity!M60+'electricity-heatpumps'!M60</f>
        <v>0.28513929050769432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0.18662935070659542</v>
      </c>
      <c r="D61" s="46">
        <f ca="1">electricity!H61+'electricity-heatpumps'!H61</f>
        <v>0.19645163074830732</v>
      </c>
      <c r="E61" s="46">
        <f ca="1">electricity!I61+'electricity-heatpumps'!I61</f>
        <v>0.20627391079001925</v>
      </c>
      <c r="F61" s="46">
        <f ca="1">electricity!J61+'electricity-heatpumps'!J61</f>
        <v>0.21609619083173115</v>
      </c>
      <c r="G61" s="46">
        <f ca="1">electricity!K61+'electricity-heatpumps'!K61</f>
        <v>0.22591847087344305</v>
      </c>
      <c r="H61" s="46">
        <f ca="1">electricity!L61+'electricity-heatpumps'!L61</f>
        <v>0.23574075091515495</v>
      </c>
      <c r="I61" s="47">
        <f ca="1">electricity!M61+'electricity-heatpumps'!M61</f>
        <v>0.24556303095686688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0.48183964500565085</v>
      </c>
      <c r="D62" s="46">
        <f ca="1">electricity!H62+'electricity-heatpumps'!H62</f>
        <v>0.48385334938213803</v>
      </c>
      <c r="E62" s="46">
        <f ca="1">electricity!I62+'electricity-heatpumps'!I62</f>
        <v>0.48586705375862521</v>
      </c>
      <c r="F62" s="46">
        <f ca="1">electricity!J62+'electricity-heatpumps'!J62</f>
        <v>0.48788075813511245</v>
      </c>
      <c r="G62" s="46">
        <f ca="1">electricity!K62+'electricity-heatpumps'!K62</f>
        <v>0.48989446251159963</v>
      </c>
      <c r="H62" s="46">
        <f ca="1">electricity!L62+'electricity-heatpumps'!L62</f>
        <v>0.49190816688808681</v>
      </c>
      <c r="I62" s="47">
        <f ca="1">electricity!M62+'electricity-heatpumps'!M62</f>
        <v>0.49392187126457399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0.24110082160836124</v>
      </c>
      <c r="D63" s="46">
        <f ca="1">electricity!H63+'electricity-heatpumps'!H63</f>
        <v>0.24458810356058497</v>
      </c>
      <c r="E63" s="46">
        <f ca="1">electricity!I63+'electricity-heatpumps'!I63</f>
        <v>0.24807538551280872</v>
      </c>
      <c r="F63" s="46">
        <f ca="1">electricity!J63+'electricity-heatpumps'!J63</f>
        <v>0.25156266746503242</v>
      </c>
      <c r="G63" s="46">
        <f ca="1">electricity!K63+'electricity-heatpumps'!K63</f>
        <v>0.25504994941725617</v>
      </c>
      <c r="H63" s="46">
        <f ca="1">electricity!L63+'electricity-heatpumps'!L63</f>
        <v>0.25853723136947993</v>
      </c>
      <c r="I63" s="47">
        <f ca="1">electricity!M63+'electricity-heatpumps'!M63</f>
        <v>0.26202451332170362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0.42666367702656754</v>
      </c>
      <c r="D64" s="46">
        <f ca="1">electricity!H64+'electricity-heatpumps'!H64</f>
        <v>0.43132681393747307</v>
      </c>
      <c r="E64" s="46">
        <f ca="1">electricity!I64+'electricity-heatpumps'!I64</f>
        <v>0.4359899508483786</v>
      </c>
      <c r="F64" s="46">
        <f ca="1">electricity!J64+'electricity-heatpumps'!J64</f>
        <v>0.44065308775928413</v>
      </c>
      <c r="G64" s="46">
        <f ca="1">electricity!K64+'electricity-heatpumps'!K64</f>
        <v>0.44531622467018972</v>
      </c>
      <c r="H64" s="46">
        <f ca="1">electricity!L64+'electricity-heatpumps'!L64</f>
        <v>0.44997936158109525</v>
      </c>
      <c r="I64" s="47">
        <f ca="1">electricity!M64+'electricity-heatpumps'!M64</f>
        <v>0.45464249849200078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0.20685217804345168</v>
      </c>
      <c r="D65" s="46">
        <f ca="1">electricity!H65+'electricity-heatpumps'!H65</f>
        <v>0.21381623210377573</v>
      </c>
      <c r="E65" s="46">
        <f ca="1">electricity!I65+'electricity-heatpumps'!I65</f>
        <v>0.22078028616409975</v>
      </c>
      <c r="F65" s="46">
        <f ca="1">electricity!J65+'electricity-heatpumps'!J65</f>
        <v>0.2277443402244238</v>
      </c>
      <c r="G65" s="46">
        <f ca="1">electricity!K65+'electricity-heatpumps'!K65</f>
        <v>0.23470839428474782</v>
      </c>
      <c r="H65" s="46">
        <f ca="1">electricity!L65+'electricity-heatpumps'!L65</f>
        <v>0.24167244834507187</v>
      </c>
      <c r="I65" s="47">
        <f ca="1">electricity!M65+'electricity-heatpumps'!M65</f>
        <v>0.24863650240539592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0.29464638729204767</v>
      </c>
      <c r="D66" s="46">
        <f ca="1">electricity!H66+'electricity-heatpumps'!H66</f>
        <v>0.29805275921732072</v>
      </c>
      <c r="E66" s="46">
        <f ca="1">electricity!I66+'electricity-heatpumps'!I66</f>
        <v>0.30145913114259371</v>
      </c>
      <c r="F66" s="46">
        <f ca="1">electricity!J66+'electricity-heatpumps'!J66</f>
        <v>0.30486550306786675</v>
      </c>
      <c r="G66" s="46">
        <f ca="1">electricity!K66+'electricity-heatpumps'!K66</f>
        <v>0.30827187499313974</v>
      </c>
      <c r="H66" s="46">
        <f ca="1">electricity!L66+'electricity-heatpumps'!L66</f>
        <v>0.31167824691841278</v>
      </c>
      <c r="I66" s="47">
        <f ca="1">electricity!M66+'electricity-heatpumps'!M66</f>
        <v>0.31508461884368577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0.27126895811167639</v>
      </c>
      <c r="D67" s="46">
        <f ca="1">electricity!H67+'electricity-heatpumps'!H67</f>
        <v>0.27272064595160789</v>
      </c>
      <c r="E67" s="46">
        <f ca="1">electricity!I67+'electricity-heatpumps'!I67</f>
        <v>0.27417233379153932</v>
      </c>
      <c r="F67" s="46">
        <f ca="1">electricity!J67+'electricity-heatpumps'!J67</f>
        <v>0.27562402163147082</v>
      </c>
      <c r="G67" s="46">
        <f ca="1">electricity!K67+'electricity-heatpumps'!K67</f>
        <v>0.27707570947140231</v>
      </c>
      <c r="H67" s="46">
        <f ca="1">electricity!L67+'electricity-heatpumps'!L67</f>
        <v>0.27852739731133375</v>
      </c>
      <c r="I67" s="47">
        <f ca="1">electricity!M67+'electricity-heatpumps'!M67</f>
        <v>0.27997908515126524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0.46562955112491189</v>
      </c>
      <c r="D68" s="46">
        <f ca="1">electricity!H68+'electricity-heatpumps'!H68</f>
        <v>0.46658888262292975</v>
      </c>
      <c r="E68" s="46">
        <f ca="1">electricity!I68+'electricity-heatpumps'!I68</f>
        <v>0.46754821412094766</v>
      </c>
      <c r="F68" s="46">
        <f ca="1">electricity!J68+'electricity-heatpumps'!J68</f>
        <v>0.46850754561896552</v>
      </c>
      <c r="G68" s="46">
        <f ca="1">electricity!K68+'electricity-heatpumps'!K68</f>
        <v>0.46946687711698343</v>
      </c>
      <c r="H68" s="46">
        <f ca="1">electricity!L68+'electricity-heatpumps'!L68</f>
        <v>0.47042620861500128</v>
      </c>
      <c r="I68" s="47">
        <f ca="1">electricity!M68+'electricity-heatpumps'!M68</f>
        <v>0.4713855401130192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0.36214802096851501</v>
      </c>
      <c r="D69" s="46">
        <f ca="1">electricity!H69+'electricity-heatpumps'!H69</f>
        <v>0.36744451020740737</v>
      </c>
      <c r="E69" s="46">
        <f ca="1">electricity!I69+'electricity-heatpumps'!I69</f>
        <v>0.37274099944629974</v>
      </c>
      <c r="F69" s="46">
        <f ca="1">electricity!J69+'electricity-heatpumps'!J69</f>
        <v>0.37803748868519205</v>
      </c>
      <c r="G69" s="46">
        <f ca="1">electricity!K69+'electricity-heatpumps'!K69</f>
        <v>0.38333397792408441</v>
      </c>
      <c r="H69" s="46">
        <f ca="1">electricity!L69+'electricity-heatpumps'!L69</f>
        <v>0.38863046716297678</v>
      </c>
      <c r="I69" s="47">
        <f ca="1">electricity!M69+'electricity-heatpumps'!M69</f>
        <v>0.39392695640186914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0.20686055170420559</v>
      </c>
      <c r="D70" s="46">
        <f ca="1">electricity!H70+'electricity-heatpumps'!H70</f>
        <v>0.21544558369506495</v>
      </c>
      <c r="E70" s="46">
        <f ca="1">electricity!I70+'electricity-heatpumps'!I70</f>
        <v>0.22403061568592433</v>
      </c>
      <c r="F70" s="46">
        <f ca="1">electricity!J70+'electricity-heatpumps'!J70</f>
        <v>0.23261564767678369</v>
      </c>
      <c r="G70" s="46">
        <f ca="1">electricity!K70+'electricity-heatpumps'!K70</f>
        <v>0.24120067966764308</v>
      </c>
      <c r="H70" s="46">
        <f ca="1">electricity!L70+'electricity-heatpumps'!L70</f>
        <v>0.24978571165850244</v>
      </c>
      <c r="I70" s="47">
        <f ca="1">electricity!M70+'electricity-heatpumps'!M70</f>
        <v>0.2583707436493618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0.41442391884637775</v>
      </c>
      <c r="D71" s="46">
        <f ca="1">electricity!H71+'electricity-heatpumps'!H71</f>
        <v>0.41871694411417237</v>
      </c>
      <c r="E71" s="46">
        <f ca="1">electricity!I71+'electricity-heatpumps'!I71</f>
        <v>0.423009969381967</v>
      </c>
      <c r="F71" s="46">
        <f ca="1">electricity!J71+'electricity-heatpumps'!J71</f>
        <v>0.42730299464976162</v>
      </c>
      <c r="G71" s="46">
        <f ca="1">electricity!K71+'electricity-heatpumps'!K71</f>
        <v>0.43159601991755625</v>
      </c>
      <c r="H71" s="46">
        <f ca="1">electricity!L71+'electricity-heatpumps'!L71</f>
        <v>0.43588904518535088</v>
      </c>
      <c r="I71" s="47">
        <f ca="1">electricity!M71+'electricity-heatpumps'!M71</f>
        <v>0.4401820704531455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0.16410057061655178</v>
      </c>
      <c r="D72" s="46">
        <f ca="1">electricity!H72+'electricity-heatpumps'!H72</f>
        <v>0.17133510070676744</v>
      </c>
      <c r="E72" s="46">
        <f ca="1">electricity!I72+'electricity-heatpumps'!I72</f>
        <v>0.17856963079698307</v>
      </c>
      <c r="F72" s="46">
        <f ca="1">electricity!J72+'electricity-heatpumps'!J72</f>
        <v>0.18580416088719873</v>
      </c>
      <c r="G72" s="46">
        <f ca="1">electricity!K72+'electricity-heatpumps'!K72</f>
        <v>0.19303869097741438</v>
      </c>
      <c r="H72" s="46">
        <f ca="1">electricity!L72+'electricity-heatpumps'!L72</f>
        <v>0.20027322106763001</v>
      </c>
      <c r="I72" s="47">
        <f ca="1">electricity!M72+'electricity-heatpumps'!M72</f>
        <v>0.20750775115784567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0.27724331706573474</v>
      </c>
      <c r="D73" s="46">
        <f ca="1">electricity!H73+'electricity-heatpumps'!H73</f>
        <v>0.28740544939777202</v>
      </c>
      <c r="E73" s="46">
        <f ca="1">electricity!I73+'electricity-heatpumps'!I73</f>
        <v>0.29756758172980929</v>
      </c>
      <c r="F73" s="46">
        <f ca="1">electricity!J73+'electricity-heatpumps'!J73</f>
        <v>0.30772971406184657</v>
      </c>
      <c r="G73" s="46">
        <f ca="1">electricity!K73+'electricity-heatpumps'!K73</f>
        <v>0.3178918463938839</v>
      </c>
      <c r="H73" s="46">
        <f ca="1">electricity!L73+'electricity-heatpumps'!L73</f>
        <v>0.32805397872592118</v>
      </c>
      <c r="I73" s="47">
        <f ca="1">electricity!M73+'electricity-heatpumps'!M73</f>
        <v>0.33821611105795846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0.17584740517629663</v>
      </c>
      <c r="D74" s="46">
        <f ca="1">electricity!H74+'electricity-heatpumps'!H74</f>
        <v>0.18403006064952449</v>
      </c>
      <c r="E74" s="46">
        <f ca="1">electricity!I74+'electricity-heatpumps'!I74</f>
        <v>0.19221271612275234</v>
      </c>
      <c r="F74" s="46">
        <f ca="1">electricity!J74+'electricity-heatpumps'!J74</f>
        <v>0.20039537159598017</v>
      </c>
      <c r="G74" s="46">
        <f ca="1">electricity!K74+'electricity-heatpumps'!K74</f>
        <v>0.20857802706920803</v>
      </c>
      <c r="H74" s="46">
        <f ca="1">electricity!L74+'electricity-heatpumps'!L74</f>
        <v>0.21676068254243588</v>
      </c>
      <c r="I74" s="47">
        <f ca="1">electricity!M74+'electricity-heatpumps'!M74</f>
        <v>0.22494333801566374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0.1790189593675012</v>
      </c>
      <c r="D75" s="46">
        <f ca="1">electricity!H75+'electricity-heatpumps'!H75</f>
        <v>0.18223843518305594</v>
      </c>
      <c r="E75" s="46">
        <f ca="1">electricity!I75+'electricity-heatpumps'!I75</f>
        <v>0.1854579109986107</v>
      </c>
      <c r="F75" s="46">
        <f ca="1">electricity!J75+'electricity-heatpumps'!J75</f>
        <v>0.18867738681416543</v>
      </c>
      <c r="G75" s="46">
        <f ca="1">electricity!K75+'electricity-heatpumps'!K75</f>
        <v>0.19189686262972017</v>
      </c>
      <c r="H75" s="46">
        <f ca="1">electricity!L75+'electricity-heatpumps'!L75</f>
        <v>0.1951163384452749</v>
      </c>
      <c r="I75" s="47">
        <f ca="1">electricity!M75+'electricity-heatpumps'!M75</f>
        <v>0.19833581426082966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0.25832449390558265</v>
      </c>
      <c r="D76" s="46">
        <f ca="1">electricity!H76+'electricity-heatpumps'!H76</f>
        <v>0.26252045965925658</v>
      </c>
      <c r="E76" s="46">
        <f ca="1">electricity!I76+'electricity-heatpumps'!I76</f>
        <v>0.2667164254129305</v>
      </c>
      <c r="F76" s="46">
        <f ca="1">electricity!J76+'electricity-heatpumps'!J76</f>
        <v>0.27091239116660443</v>
      </c>
      <c r="G76" s="46">
        <f ca="1">electricity!K76+'electricity-heatpumps'!K76</f>
        <v>0.27510835692027835</v>
      </c>
      <c r="H76" s="46">
        <f ca="1">electricity!L76+'electricity-heatpumps'!L76</f>
        <v>0.27930432267395228</v>
      </c>
      <c r="I76" s="47">
        <f ca="1">electricity!M76+'electricity-heatpumps'!M76</f>
        <v>0.2835002884276262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0.15683536619550129</v>
      </c>
      <c r="D77" s="46">
        <f ca="1">electricity!H77+'electricity-heatpumps'!H77</f>
        <v>0.16726208772065818</v>
      </c>
      <c r="E77" s="46">
        <f ca="1">electricity!I77+'electricity-heatpumps'!I77</f>
        <v>0.17768880924581504</v>
      </c>
      <c r="F77" s="46">
        <f ca="1">electricity!J77+'electricity-heatpumps'!J77</f>
        <v>0.18811553077097193</v>
      </c>
      <c r="G77" s="46">
        <f ca="1">electricity!K77+'electricity-heatpumps'!K77</f>
        <v>0.19854225229612882</v>
      </c>
      <c r="H77" s="46">
        <f ca="1">electricity!L77+'electricity-heatpumps'!L77</f>
        <v>0.20896897382128571</v>
      </c>
      <c r="I77" s="47">
        <f ca="1">electricity!M77+'electricity-heatpumps'!M77</f>
        <v>0.21939569534644257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0.67253946710944645</v>
      </c>
      <c r="D78" s="46">
        <f ca="1">electricity!H78+'electricity-heatpumps'!H78</f>
        <v>0.67470332571443115</v>
      </c>
      <c r="E78" s="46">
        <f ca="1">electricity!I78+'electricity-heatpumps'!I78</f>
        <v>0.67686718431941584</v>
      </c>
      <c r="F78" s="46">
        <f ca="1">electricity!J78+'electricity-heatpumps'!J78</f>
        <v>0.67903104292440053</v>
      </c>
      <c r="G78" s="46">
        <f ca="1">electricity!K78+'electricity-heatpumps'!K78</f>
        <v>0.68119490152938533</v>
      </c>
      <c r="H78" s="46">
        <f ca="1">electricity!L78+'electricity-heatpumps'!L78</f>
        <v>0.68335876013437002</v>
      </c>
      <c r="I78" s="47">
        <f ca="1">electricity!M78+'electricity-heatpumps'!M78</f>
        <v>0.68552261873935472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0.21303704393632319</v>
      </c>
      <c r="D79" s="46">
        <f ca="1">electricity!H79+'electricity-heatpumps'!H79</f>
        <v>0.22283315746417653</v>
      </c>
      <c r="E79" s="46">
        <f ca="1">electricity!I79+'electricity-heatpumps'!I79</f>
        <v>0.23262927099202985</v>
      </c>
      <c r="F79" s="46">
        <f ca="1">electricity!J79+'electricity-heatpumps'!J79</f>
        <v>0.24242538451988319</v>
      </c>
      <c r="G79" s="46">
        <f ca="1">electricity!K79+'electricity-heatpumps'!K79</f>
        <v>0.25222149804773653</v>
      </c>
      <c r="H79" s="46">
        <f ca="1">electricity!L79+'electricity-heatpumps'!L79</f>
        <v>0.26201761157558984</v>
      </c>
      <c r="I79" s="47">
        <f ca="1">electricity!M79+'electricity-heatpumps'!M79</f>
        <v>0.27181372510344315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0.15867518400008371</v>
      </c>
      <c r="D80" s="46">
        <f ca="1">electricity!H80+'electricity-heatpumps'!H80</f>
        <v>0.16981931096837435</v>
      </c>
      <c r="E80" s="46">
        <f ca="1">electricity!I80+'electricity-heatpumps'!I80</f>
        <v>0.18096343793666497</v>
      </c>
      <c r="F80" s="46">
        <f ca="1">electricity!J80+'electricity-heatpumps'!J80</f>
        <v>0.19210756490495562</v>
      </c>
      <c r="G80" s="46">
        <f ca="1">electricity!K80+'electricity-heatpumps'!K80</f>
        <v>0.20325169187324627</v>
      </c>
      <c r="H80" s="46">
        <f ca="1">electricity!L80+'electricity-heatpumps'!L80</f>
        <v>0.21439581884153691</v>
      </c>
      <c r="I80" s="47">
        <f ca="1">electricity!M80+'electricity-heatpumps'!M80</f>
        <v>0.22553994580982753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0.43651769471180568</v>
      </c>
      <c r="D81" s="46">
        <f ca="1">electricity!H81+'electricity-heatpumps'!H81</f>
        <v>0.44008197774991853</v>
      </c>
      <c r="E81" s="46">
        <f ca="1">electricity!I81+'electricity-heatpumps'!I81</f>
        <v>0.44364626078803143</v>
      </c>
      <c r="F81" s="46">
        <f ca="1">electricity!J81+'electricity-heatpumps'!J81</f>
        <v>0.44721054382614428</v>
      </c>
      <c r="G81" s="46">
        <f ca="1">electricity!K81+'electricity-heatpumps'!K81</f>
        <v>0.45077482686425713</v>
      </c>
      <c r="H81" s="46">
        <f ca="1">electricity!L81+'electricity-heatpumps'!L81</f>
        <v>0.45433910990236998</v>
      </c>
      <c r="I81" s="47">
        <f ca="1">electricity!M81+'electricity-heatpumps'!M81</f>
        <v>0.45790339294048288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0.16425547772918006</v>
      </c>
      <c r="D82" s="46">
        <f ca="1">electricity!H82+'electricity-heatpumps'!H82</f>
        <v>0.16979167362693981</v>
      </c>
      <c r="E82" s="46">
        <f ca="1">electricity!I82+'electricity-heatpumps'!I82</f>
        <v>0.17532786952469956</v>
      </c>
      <c r="F82" s="46">
        <f ca="1">electricity!J82+'electricity-heatpumps'!J82</f>
        <v>0.18086406542245928</v>
      </c>
      <c r="G82" s="46">
        <f ca="1">electricity!K82+'electricity-heatpumps'!K82</f>
        <v>0.18640026132021903</v>
      </c>
      <c r="H82" s="46">
        <f ca="1">electricity!L82+'electricity-heatpumps'!L82</f>
        <v>0.19193645721797878</v>
      </c>
      <c r="I82" s="47">
        <f ca="1">electricity!M82+'electricity-heatpumps'!M82</f>
        <v>0.19747265311573853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0.2617158156450583</v>
      </c>
      <c r="D83" s="46">
        <f ca="1">electricity!H83+'electricity-heatpumps'!H83</f>
        <v>0.2714664931466278</v>
      </c>
      <c r="E83" s="46">
        <f ca="1">electricity!I83+'electricity-heatpumps'!I83</f>
        <v>0.28121717064819729</v>
      </c>
      <c r="F83" s="46">
        <f ca="1">electricity!J83+'electricity-heatpumps'!J83</f>
        <v>0.29096784814976678</v>
      </c>
      <c r="G83" s="46">
        <f ca="1">electricity!K83+'electricity-heatpumps'!K83</f>
        <v>0.30071852565133628</v>
      </c>
      <c r="H83" s="46">
        <f ca="1">electricity!L83+'electricity-heatpumps'!L83</f>
        <v>0.31046920315290572</v>
      </c>
      <c r="I83" s="47">
        <f ca="1">electricity!M83+'electricity-heatpumps'!M83</f>
        <v>0.32021988065447521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0.28040395743740859</v>
      </c>
      <c r="D84" s="46">
        <f ca="1">electricity!H84+'electricity-heatpumps'!H84</f>
        <v>0.28307640886967339</v>
      </c>
      <c r="E84" s="46">
        <f ca="1">electricity!I84+'electricity-heatpumps'!I84</f>
        <v>0.28574886030193819</v>
      </c>
      <c r="F84" s="46">
        <f ca="1">electricity!J84+'electricity-heatpumps'!J84</f>
        <v>0.28842131173420299</v>
      </c>
      <c r="G84" s="46">
        <f ca="1">electricity!K84+'electricity-heatpumps'!K84</f>
        <v>0.29109376316646784</v>
      </c>
      <c r="H84" s="46">
        <f ca="1">electricity!L84+'electricity-heatpumps'!L84</f>
        <v>0.29376621459873264</v>
      </c>
      <c r="I84" s="47">
        <f ca="1">electricity!M84+'electricity-heatpumps'!M84</f>
        <v>0.29643866603099744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0.39328447070684391</v>
      </c>
      <c r="D85" s="46">
        <f ca="1">electricity!H85+'electricity-heatpumps'!H85</f>
        <v>0.39875565485226327</v>
      </c>
      <c r="E85" s="46">
        <f ca="1">electricity!I85+'electricity-heatpumps'!I85</f>
        <v>0.40422683899768264</v>
      </c>
      <c r="F85" s="46">
        <f ca="1">electricity!J85+'electricity-heatpumps'!J85</f>
        <v>0.40969802314310194</v>
      </c>
      <c r="G85" s="46">
        <f ca="1">electricity!K85+'electricity-heatpumps'!K85</f>
        <v>0.4151692072885213</v>
      </c>
      <c r="H85" s="46">
        <f ca="1">electricity!L85+'electricity-heatpumps'!L85</f>
        <v>0.42064039143394066</v>
      </c>
      <c r="I85" s="47">
        <f ca="1">electricity!M85+'electricity-heatpumps'!M85</f>
        <v>0.42611157557936002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0.78942309581132308</v>
      </c>
      <c r="D86" s="46">
        <f ca="1">electricity!H86+'electricity-heatpumps'!H86</f>
        <v>0.78949759169783063</v>
      </c>
      <c r="E86" s="46">
        <f ca="1">electricity!I86+'electricity-heatpumps'!I86</f>
        <v>0.78957208758433817</v>
      </c>
      <c r="F86" s="46">
        <f ca="1">electricity!J86+'electricity-heatpumps'!J86</f>
        <v>0.78964658347084571</v>
      </c>
      <c r="G86" s="46">
        <f ca="1">electricity!K86+'electricity-heatpumps'!K86</f>
        <v>0.78972107935735325</v>
      </c>
      <c r="H86" s="46">
        <f ca="1">electricity!L86+'electricity-heatpumps'!L86</f>
        <v>0.78979557524386068</v>
      </c>
      <c r="I86" s="47">
        <f ca="1">electricity!M86+'electricity-heatpumps'!M86</f>
        <v>0.78987007113036822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0.11649969113269402</v>
      </c>
      <c r="D87" s="46">
        <f ca="1">electricity!H87+'electricity-heatpumps'!H87</f>
        <v>0.12665457847615325</v>
      </c>
      <c r="E87" s="46">
        <f ca="1">electricity!I87+'electricity-heatpumps'!I87</f>
        <v>0.13680946581961245</v>
      </c>
      <c r="F87" s="46">
        <f ca="1">electricity!J87+'electricity-heatpumps'!J87</f>
        <v>0.14696435316307166</v>
      </c>
      <c r="G87" s="46">
        <f ca="1">electricity!K87+'electricity-heatpumps'!K87</f>
        <v>0.15711924050653087</v>
      </c>
      <c r="H87" s="46">
        <f ca="1">electricity!L87+'electricity-heatpumps'!L87</f>
        <v>0.1672741278499901</v>
      </c>
      <c r="I87" s="47">
        <f ca="1">electricity!M87+'electricity-heatpumps'!M87</f>
        <v>0.17742901519344931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0.24544707534354265</v>
      </c>
      <c r="D88" s="46">
        <f ca="1">electricity!H88+'electricity-heatpumps'!H88</f>
        <v>0.2548785332705657</v>
      </c>
      <c r="E88" s="46">
        <f ca="1">electricity!I88+'electricity-heatpumps'!I88</f>
        <v>0.26430999119758869</v>
      </c>
      <c r="F88" s="46">
        <f ca="1">electricity!J88+'electricity-heatpumps'!J88</f>
        <v>0.27374144912461174</v>
      </c>
      <c r="G88" s="46">
        <f ca="1">electricity!K88+'electricity-heatpumps'!K88</f>
        <v>0.28317290705163478</v>
      </c>
      <c r="H88" s="46">
        <f ca="1">electricity!L88+'electricity-heatpumps'!L88</f>
        <v>0.29260436497865783</v>
      </c>
      <c r="I88" s="47">
        <f ca="1">electricity!M88+'electricity-heatpumps'!M88</f>
        <v>0.30203582290568082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0.2514136938471358</v>
      </c>
      <c r="D89" s="46">
        <f ca="1">electricity!H89+'electricity-heatpumps'!H89</f>
        <v>0.26126435840640977</v>
      </c>
      <c r="E89" s="46">
        <f ca="1">electricity!I89+'electricity-heatpumps'!I89</f>
        <v>0.27111502296568379</v>
      </c>
      <c r="F89" s="46">
        <f ca="1">electricity!J89+'electricity-heatpumps'!J89</f>
        <v>0.28096568752495776</v>
      </c>
      <c r="G89" s="46">
        <f ca="1">electricity!K89+'electricity-heatpumps'!K89</f>
        <v>0.29081635208423173</v>
      </c>
      <c r="H89" s="46">
        <f ca="1">electricity!L89+'electricity-heatpumps'!L89</f>
        <v>0.30066701664350576</v>
      </c>
      <c r="I89" s="47">
        <f ca="1">electricity!M89+'electricity-heatpumps'!M89</f>
        <v>0.31051768120277973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0.18662935070659542</v>
      </c>
      <c r="D90" s="46">
        <f ca="1">electricity!H90+'electricity-heatpumps'!H90</f>
        <v>0.20378198878773696</v>
      </c>
      <c r="E90" s="46">
        <f ca="1">electricity!I90+'electricity-heatpumps'!I90</f>
        <v>0.22093462686887849</v>
      </c>
      <c r="F90" s="46">
        <f ca="1">electricity!J90+'electricity-heatpumps'!J90</f>
        <v>0.23808726495002003</v>
      </c>
      <c r="G90" s="46">
        <f ca="1">electricity!K90+'electricity-heatpumps'!K90</f>
        <v>0.25523990303116156</v>
      </c>
      <c r="H90" s="46">
        <f ca="1">electricity!L90+'electricity-heatpumps'!L90</f>
        <v>0.27239254111230304</v>
      </c>
      <c r="I90" s="47">
        <f ca="1">electricity!M90+'electricity-heatpumps'!M90</f>
        <v>0.28954517919344458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0.48183964500565085</v>
      </c>
      <c r="D91" s="46">
        <f ca="1">electricity!H91+'electricity-heatpumps'!H91</f>
        <v>0.48472113263832151</v>
      </c>
      <c r="E91" s="46">
        <f ca="1">electricity!I91+'electricity-heatpumps'!I91</f>
        <v>0.4876026202709921</v>
      </c>
      <c r="F91" s="46">
        <f ca="1">electricity!J91+'electricity-heatpumps'!J91</f>
        <v>0.49048410790366276</v>
      </c>
      <c r="G91" s="46">
        <f ca="1">electricity!K91+'electricity-heatpumps'!K91</f>
        <v>0.49336559553633336</v>
      </c>
      <c r="H91" s="46">
        <f ca="1">electricity!L91+'electricity-heatpumps'!L91</f>
        <v>0.49624708316900401</v>
      </c>
      <c r="I91" s="47">
        <f ca="1">electricity!M91+'electricity-heatpumps'!M91</f>
        <v>0.49912857080167461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0.24110082160836124</v>
      </c>
      <c r="D92" s="46">
        <f ca="1">electricity!H92+'electricity-heatpumps'!H92</f>
        <v>0.24720228249134271</v>
      </c>
      <c r="E92" s="46">
        <f ca="1">electricity!I92+'electricity-heatpumps'!I92</f>
        <v>0.25330374337432421</v>
      </c>
      <c r="F92" s="46">
        <f ca="1">electricity!J92+'electricity-heatpumps'!J92</f>
        <v>0.25940520425730568</v>
      </c>
      <c r="G92" s="46">
        <f ca="1">electricity!K92+'electricity-heatpumps'!K92</f>
        <v>0.26550666514028715</v>
      </c>
      <c r="H92" s="46">
        <f ca="1">electricity!L92+'electricity-heatpumps'!L92</f>
        <v>0.27160812602326861</v>
      </c>
      <c r="I92" s="47">
        <f ca="1">electricity!M92+'electricity-heatpumps'!M92</f>
        <v>0.27770958690625008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0.42666367702656754</v>
      </c>
      <c r="D93" s="46">
        <f ca="1">electricity!H93+'electricity-heatpumps'!H93</f>
        <v>0.43484210176261728</v>
      </c>
      <c r="E93" s="46">
        <f ca="1">electricity!I93+'electricity-heatpumps'!I93</f>
        <v>0.44302052649866697</v>
      </c>
      <c r="F93" s="46">
        <f ca="1">electricity!J93+'electricity-heatpumps'!J93</f>
        <v>0.45119895123471671</v>
      </c>
      <c r="G93" s="46">
        <f ca="1">electricity!K93+'electricity-heatpumps'!K93</f>
        <v>0.45937737597076639</v>
      </c>
      <c r="H93" s="46">
        <f ca="1">electricity!L93+'electricity-heatpumps'!L93</f>
        <v>0.46755580070681613</v>
      </c>
      <c r="I93" s="47">
        <f ca="1">electricity!M93+'electricity-heatpumps'!M93</f>
        <v>0.47573422544286581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0.20685217804345168</v>
      </c>
      <c r="D94" s="46">
        <f ca="1">electricity!H94+'electricity-heatpumps'!H94</f>
        <v>0.21777662807305986</v>
      </c>
      <c r="E94" s="46">
        <f ca="1">electricity!I94+'electricity-heatpumps'!I94</f>
        <v>0.22870107810266802</v>
      </c>
      <c r="F94" s="46">
        <f ca="1">electricity!J94+'electricity-heatpumps'!J94</f>
        <v>0.23962552813227619</v>
      </c>
      <c r="G94" s="46">
        <f ca="1">electricity!K94+'electricity-heatpumps'!K94</f>
        <v>0.25054997816188435</v>
      </c>
      <c r="H94" s="46">
        <f ca="1">electricity!L94+'electricity-heatpumps'!L94</f>
        <v>0.26147442819149253</v>
      </c>
      <c r="I94" s="47">
        <f ca="1">electricity!M94+'electricity-heatpumps'!M94</f>
        <v>0.2723988782211007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0.29464638729204767</v>
      </c>
      <c r="D95" s="46">
        <f ca="1">electricity!H95+'electricity-heatpumps'!H95</f>
        <v>0.30062063959175728</v>
      </c>
      <c r="E95" s="46">
        <f ca="1">electricity!I95+'electricity-heatpumps'!I95</f>
        <v>0.30659489189146688</v>
      </c>
      <c r="F95" s="46">
        <f ca="1">electricity!J95+'electricity-heatpumps'!J95</f>
        <v>0.31256914419117648</v>
      </c>
      <c r="G95" s="46">
        <f ca="1">electricity!K95+'electricity-heatpumps'!K95</f>
        <v>0.31854339649088609</v>
      </c>
      <c r="H95" s="46">
        <f ca="1">electricity!L95+'electricity-heatpumps'!L95</f>
        <v>0.32451764879059569</v>
      </c>
      <c r="I95" s="47">
        <f ca="1">electricity!M95+'electricity-heatpumps'!M95</f>
        <v>0.3304919010903053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0.27126895811167639</v>
      </c>
      <c r="D96" s="46">
        <f ca="1">electricity!H96+'electricity-heatpumps'!H96</f>
        <v>0.27381499524632547</v>
      </c>
      <c r="E96" s="46">
        <f ca="1">electricity!I96+'electricity-heatpumps'!I96</f>
        <v>0.27636103238097448</v>
      </c>
      <c r="F96" s="46">
        <f ca="1">electricity!J96+'electricity-heatpumps'!J96</f>
        <v>0.27890706951562355</v>
      </c>
      <c r="G96" s="46">
        <f ca="1">electricity!K96+'electricity-heatpumps'!K96</f>
        <v>0.28145310665027257</v>
      </c>
      <c r="H96" s="46">
        <f ca="1">electricity!L96+'electricity-heatpumps'!L96</f>
        <v>0.28399914378492164</v>
      </c>
      <c r="I96" s="47">
        <f ca="1">electricity!M96+'electricity-heatpumps'!M96</f>
        <v>0.28654518091957065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0.46562955112491189</v>
      </c>
      <c r="D97" s="46">
        <f ca="1">electricity!H97+'electricity-heatpumps'!H97</f>
        <v>0.46730879539674131</v>
      </c>
      <c r="E97" s="46">
        <f ca="1">electricity!I97+'electricity-heatpumps'!I97</f>
        <v>0.46898803966857078</v>
      </c>
      <c r="F97" s="46">
        <f ca="1">electricity!J97+'electricity-heatpumps'!J97</f>
        <v>0.47066728394040019</v>
      </c>
      <c r="G97" s="46">
        <f ca="1">electricity!K97+'electricity-heatpumps'!K97</f>
        <v>0.47234652821222961</v>
      </c>
      <c r="H97" s="46">
        <f ca="1">electricity!L97+'electricity-heatpumps'!L97</f>
        <v>0.47402577248405903</v>
      </c>
      <c r="I97" s="47">
        <f ca="1">electricity!M97+'electricity-heatpumps'!M97</f>
        <v>0.4757050167558885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0.36214802096851501</v>
      </c>
      <c r="D98" s="46">
        <f ca="1">electricity!H98+'electricity-heatpumps'!H98</f>
        <v>0.3714372482490339</v>
      </c>
      <c r="E98" s="46">
        <f ca="1">electricity!I98+'electricity-heatpumps'!I98</f>
        <v>0.3807264755295528</v>
      </c>
      <c r="F98" s="46">
        <f ca="1">electricity!J98+'electricity-heatpumps'!J98</f>
        <v>0.3900157028100717</v>
      </c>
      <c r="G98" s="46">
        <f ca="1">electricity!K98+'electricity-heatpumps'!K98</f>
        <v>0.39930493009059059</v>
      </c>
      <c r="H98" s="46">
        <f ca="1">electricity!L98+'electricity-heatpumps'!L98</f>
        <v>0.40859415737110949</v>
      </c>
      <c r="I98" s="47">
        <f ca="1">electricity!M98+'electricity-heatpumps'!M98</f>
        <v>0.41788338465162839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0.20686055170420559</v>
      </c>
      <c r="D99" s="46">
        <f ca="1">electricity!H99+'electricity-heatpumps'!H99</f>
        <v>0.22183882794053872</v>
      </c>
      <c r="E99" s="46">
        <f ca="1">electricity!I99+'electricity-heatpumps'!I99</f>
        <v>0.23681710417687182</v>
      </c>
      <c r="F99" s="46">
        <f ca="1">electricity!J99+'electricity-heatpumps'!J99</f>
        <v>0.25179538041320493</v>
      </c>
      <c r="G99" s="46">
        <f ca="1">electricity!K99+'electricity-heatpumps'!K99</f>
        <v>0.26677365664953806</v>
      </c>
      <c r="H99" s="46">
        <f ca="1">electricity!L99+'electricity-heatpumps'!L99</f>
        <v>0.28175193288587119</v>
      </c>
      <c r="I99" s="47">
        <f ca="1">electricity!M99+'electricity-heatpumps'!M99</f>
        <v>0.29673020912220432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0.41442391884637775</v>
      </c>
      <c r="D100" s="46">
        <f ca="1">electricity!H100+'electricity-heatpumps'!H100</f>
        <v>0.42194306910428553</v>
      </c>
      <c r="E100" s="46">
        <f ca="1">electricity!I100+'electricity-heatpumps'!I100</f>
        <v>0.42946221936219331</v>
      </c>
      <c r="F100" s="46">
        <f ca="1">electricity!J100+'electricity-heatpumps'!J100</f>
        <v>0.43698136962010109</v>
      </c>
      <c r="G100" s="46">
        <f ca="1">electricity!K100+'electricity-heatpumps'!K100</f>
        <v>0.44450051987800887</v>
      </c>
      <c r="H100" s="46">
        <f ca="1">electricity!L100+'electricity-heatpumps'!L100</f>
        <v>0.45201967013591665</v>
      </c>
      <c r="I100" s="47">
        <f ca="1">electricity!M100+'electricity-heatpumps'!M100</f>
        <v>0.45953882039382443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0.16410057061655178</v>
      </c>
      <c r="D101" s="46">
        <f ca="1">electricity!H101+'electricity-heatpumps'!H101</f>
        <v>0.17657134332159363</v>
      </c>
      <c r="E101" s="46">
        <f ca="1">electricity!I101+'electricity-heatpumps'!I101</f>
        <v>0.18904211602663545</v>
      </c>
      <c r="F101" s="46">
        <f ca="1">electricity!J101+'electricity-heatpumps'!J101</f>
        <v>0.2015128887316773</v>
      </c>
      <c r="G101" s="46">
        <f ca="1">electricity!K101+'electricity-heatpumps'!K101</f>
        <v>0.21398366143671915</v>
      </c>
      <c r="H101" s="46">
        <f ca="1">electricity!L101+'electricity-heatpumps'!L101</f>
        <v>0.22645443414176097</v>
      </c>
      <c r="I101" s="47">
        <f ca="1">electricity!M101+'electricity-heatpumps'!M101</f>
        <v>0.23892520684680282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0.27724331706573474</v>
      </c>
      <c r="D102" s="46">
        <f ca="1">electricity!H102+'electricity-heatpumps'!H102</f>
        <v>0.2939941268978547</v>
      </c>
      <c r="E102" s="46">
        <f ca="1">electricity!I102+'electricity-heatpumps'!I102</f>
        <v>0.31074493672997461</v>
      </c>
      <c r="F102" s="46">
        <f ca="1">electricity!J102+'electricity-heatpumps'!J102</f>
        <v>0.32749574656209457</v>
      </c>
      <c r="G102" s="46">
        <f ca="1">electricity!K102+'electricity-heatpumps'!K102</f>
        <v>0.34424655639421453</v>
      </c>
      <c r="H102" s="46">
        <f ca="1">electricity!L102+'electricity-heatpumps'!L102</f>
        <v>0.36099736622633449</v>
      </c>
      <c r="I102" s="47">
        <f ca="1">electricity!M102+'electricity-heatpumps'!M102</f>
        <v>0.3777481760584544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0.17584740517629663</v>
      </c>
      <c r="D103" s="46">
        <f ca="1">electricity!H103+'electricity-heatpumps'!H103</f>
        <v>0.19019852400626547</v>
      </c>
      <c r="E103" s="46">
        <f ca="1">electricity!I103+'electricity-heatpumps'!I103</f>
        <v>0.20454964283623431</v>
      </c>
      <c r="F103" s="46">
        <f ca="1">electricity!J103+'electricity-heatpumps'!J103</f>
        <v>0.21890076166620315</v>
      </c>
      <c r="G103" s="46">
        <f ca="1">electricity!K103+'electricity-heatpumps'!K103</f>
        <v>0.23325188049617201</v>
      </c>
      <c r="H103" s="46">
        <f ca="1">electricity!L103+'electricity-heatpumps'!L103</f>
        <v>0.24760299932614085</v>
      </c>
      <c r="I103" s="47">
        <f ca="1">electricity!M103+'electricity-heatpumps'!M103</f>
        <v>0.26195411815610969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0.1790189593675012</v>
      </c>
      <c r="D104" s="46">
        <f ca="1">electricity!H104+'electricity-heatpumps'!H104</f>
        <v>0.18457542591114984</v>
      </c>
      <c r="E104" s="46">
        <f ca="1">electricity!I104+'electricity-heatpumps'!I104</f>
        <v>0.19013189245479847</v>
      </c>
      <c r="F104" s="46">
        <f ca="1">electricity!J104+'electricity-heatpumps'!J104</f>
        <v>0.19568835899844711</v>
      </c>
      <c r="G104" s="46">
        <f ca="1">electricity!K104+'electricity-heatpumps'!K104</f>
        <v>0.20124482554209572</v>
      </c>
      <c r="H104" s="46">
        <f ca="1">electricity!L104+'electricity-heatpumps'!L104</f>
        <v>0.20680129208574435</v>
      </c>
      <c r="I104" s="47">
        <f ca="1">electricity!M104+'electricity-heatpumps'!M104</f>
        <v>0.21235775862939299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0.25832449390558265</v>
      </c>
      <c r="D105" s="46">
        <f ca="1">electricity!H105+'electricity-heatpumps'!H105</f>
        <v>0.26511890689584133</v>
      </c>
      <c r="E105" s="46">
        <f ca="1">electricity!I105+'electricity-heatpumps'!I105</f>
        <v>0.27191331988610007</v>
      </c>
      <c r="F105" s="46">
        <f ca="1">electricity!J105+'electricity-heatpumps'!J105</f>
        <v>0.27870773287635875</v>
      </c>
      <c r="G105" s="46">
        <f ca="1">electricity!K105+'electricity-heatpumps'!K105</f>
        <v>0.28550214586661748</v>
      </c>
      <c r="H105" s="46">
        <f ca="1">electricity!L105+'electricity-heatpumps'!L105</f>
        <v>0.29229655885687617</v>
      </c>
      <c r="I105" s="47">
        <f ca="1">electricity!M105+'electricity-heatpumps'!M105</f>
        <v>0.2990909718471349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0.15683536619550129</v>
      </c>
      <c r="D106" s="46">
        <f ca="1">electricity!H106+'electricity-heatpumps'!H106</f>
        <v>0.17511637454020282</v>
      </c>
      <c r="E106" s="46">
        <f ca="1">electricity!I106+'electricity-heatpumps'!I106</f>
        <v>0.19339738288490435</v>
      </c>
      <c r="F106" s="46">
        <f ca="1">electricity!J106+'electricity-heatpumps'!J106</f>
        <v>0.21167839122960588</v>
      </c>
      <c r="G106" s="46">
        <f ca="1">electricity!K106+'electricity-heatpumps'!K106</f>
        <v>0.22995939957430739</v>
      </c>
      <c r="H106" s="46">
        <f ca="1">electricity!L106+'electricity-heatpumps'!L106</f>
        <v>0.24824040791900892</v>
      </c>
      <c r="I106" s="47">
        <f ca="1">electricity!M106+'electricity-heatpumps'!M106</f>
        <v>0.26652141626371045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0.67253946710944645</v>
      </c>
      <c r="D107" s="46">
        <f ca="1">electricity!H107+'electricity-heatpumps'!H107</f>
        <v>0.67633454220126576</v>
      </c>
      <c r="E107" s="46">
        <f ca="1">electricity!I107+'electricity-heatpumps'!I107</f>
        <v>0.68012961729308508</v>
      </c>
      <c r="F107" s="46">
        <f ca="1">electricity!J107+'electricity-heatpumps'!J107</f>
        <v>0.6839246923849045</v>
      </c>
      <c r="G107" s="46">
        <f ca="1">electricity!K107+'electricity-heatpumps'!K107</f>
        <v>0.68771976747672381</v>
      </c>
      <c r="H107" s="46">
        <f ca="1">electricity!L107+'electricity-heatpumps'!L107</f>
        <v>0.69151484256854312</v>
      </c>
      <c r="I107" s="47">
        <f ca="1">electricity!M107+'electricity-heatpumps'!M107</f>
        <v>0.69530991766036243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0.21303704393632319</v>
      </c>
      <c r="D108" s="46">
        <f ca="1">electricity!H108+'electricity-heatpumps'!H108</f>
        <v>0.23021737888858373</v>
      </c>
      <c r="E108" s="46">
        <f ca="1">electricity!I108+'electricity-heatpumps'!I108</f>
        <v>0.24739771384084427</v>
      </c>
      <c r="F108" s="46">
        <f ca="1">electricity!J108+'electricity-heatpumps'!J108</f>
        <v>0.26457804879310481</v>
      </c>
      <c r="G108" s="46">
        <f ca="1">electricity!K108+'electricity-heatpumps'!K108</f>
        <v>0.28175838374536538</v>
      </c>
      <c r="H108" s="46">
        <f ca="1">electricity!L108+'electricity-heatpumps'!L108</f>
        <v>0.29893871869762589</v>
      </c>
      <c r="I108" s="47">
        <f ca="1">electricity!M108+'electricity-heatpumps'!M108</f>
        <v>0.31611905364988646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0.15867518400008371</v>
      </c>
      <c r="D109" s="46">
        <f ca="1">electricity!H109+'electricity-heatpumps'!H109</f>
        <v>0.17453499464688532</v>
      </c>
      <c r="E109" s="46">
        <f ca="1">electricity!I109+'electricity-heatpumps'!I109</f>
        <v>0.19039480529368696</v>
      </c>
      <c r="F109" s="46">
        <f ca="1">electricity!J109+'electricity-heatpumps'!J109</f>
        <v>0.20625461594048858</v>
      </c>
      <c r="G109" s="46">
        <f ca="1">electricity!K109+'electricity-heatpumps'!K109</f>
        <v>0.22211442658729019</v>
      </c>
      <c r="H109" s="46">
        <f ca="1">electricity!L109+'electricity-heatpumps'!L109</f>
        <v>0.23797423723409181</v>
      </c>
      <c r="I109" s="47">
        <f ca="1">electricity!M109+'electricity-heatpumps'!M109</f>
        <v>0.25383404788089342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0.43651769471180568</v>
      </c>
      <c r="D110" s="46">
        <f ca="1">electricity!H110+'electricity-heatpumps'!H110</f>
        <v>0.442768898809419</v>
      </c>
      <c r="E110" s="46">
        <f ca="1">electricity!I110+'electricity-heatpumps'!I110</f>
        <v>0.44902010290703231</v>
      </c>
      <c r="F110" s="46">
        <f ca="1">electricity!J110+'electricity-heatpumps'!J110</f>
        <v>0.45527130700464569</v>
      </c>
      <c r="G110" s="46">
        <f ca="1">electricity!K110+'electricity-heatpumps'!K110</f>
        <v>0.461522511102259</v>
      </c>
      <c r="H110" s="46">
        <f ca="1">electricity!L110+'electricity-heatpumps'!L110</f>
        <v>0.46777371519987232</v>
      </c>
      <c r="I110" s="47">
        <f ca="1">electricity!M110+'electricity-heatpumps'!M110</f>
        <v>0.47402491929748564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0.16425547772918006</v>
      </c>
      <c r="D111" s="46">
        <f ca="1">electricity!H111+'electricity-heatpumps'!H111</f>
        <v>0.17389801294277996</v>
      </c>
      <c r="E111" s="46">
        <f ca="1">electricity!I111+'electricity-heatpumps'!I111</f>
        <v>0.18354054815637985</v>
      </c>
      <c r="F111" s="46">
        <f ca="1">electricity!J111+'electricity-heatpumps'!J111</f>
        <v>0.19318308336997977</v>
      </c>
      <c r="G111" s="46">
        <f ca="1">electricity!K111+'electricity-heatpumps'!K111</f>
        <v>0.20282561858357967</v>
      </c>
      <c r="H111" s="46">
        <f ca="1">electricity!L111+'electricity-heatpumps'!L111</f>
        <v>0.21246815379717957</v>
      </c>
      <c r="I111" s="47">
        <f ca="1">electricity!M111+'electricity-heatpumps'!M111</f>
        <v>0.22211068901077946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0.2617158156450583</v>
      </c>
      <c r="D112" s="46">
        <f ca="1">electricity!H112+'electricity-heatpumps'!H112</f>
        <v>0.27865449103924594</v>
      </c>
      <c r="E112" s="46">
        <f ca="1">electricity!I112+'electricity-heatpumps'!I112</f>
        <v>0.29559316643343364</v>
      </c>
      <c r="F112" s="46">
        <f ca="1">electricity!J112+'electricity-heatpumps'!J112</f>
        <v>0.31253184182762128</v>
      </c>
      <c r="G112" s="46">
        <f ca="1">electricity!K112+'electricity-heatpumps'!K112</f>
        <v>0.32947051722180898</v>
      </c>
      <c r="H112" s="46">
        <f ca="1">electricity!L112+'electricity-heatpumps'!L112</f>
        <v>0.34640919261599662</v>
      </c>
      <c r="I112" s="47">
        <f ca="1">electricity!M112+'electricity-heatpumps'!M112</f>
        <v>0.36334786801018432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0.28040395743740859</v>
      </c>
      <c r="D113" s="46">
        <f ca="1">electricity!H113+'electricity-heatpumps'!H113</f>
        <v>0.28509102610322684</v>
      </c>
      <c r="E113" s="46">
        <f ca="1">electricity!I113+'electricity-heatpumps'!I113</f>
        <v>0.28977809476904515</v>
      </c>
      <c r="F113" s="46">
        <f ca="1">electricity!J113+'electricity-heatpumps'!J113</f>
        <v>0.2944651634348634</v>
      </c>
      <c r="G113" s="46">
        <f ca="1">electricity!K113+'electricity-heatpumps'!K113</f>
        <v>0.2991522321006817</v>
      </c>
      <c r="H113" s="46">
        <f ca="1">electricity!L113+'electricity-heatpumps'!L113</f>
        <v>0.30383930076649995</v>
      </c>
      <c r="I113" s="47">
        <f ca="1">electricity!M113+'electricity-heatpumps'!M113</f>
        <v>0.30852636943231826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0.39328447070684391</v>
      </c>
      <c r="D114" s="46">
        <f ca="1">electricity!H114+'electricity-heatpumps'!H114</f>
        <v>0.40285455965934774</v>
      </c>
      <c r="E114" s="46">
        <f ca="1">electricity!I114+'electricity-heatpumps'!I114</f>
        <v>0.41242464861185163</v>
      </c>
      <c r="F114" s="46">
        <f ca="1">electricity!J114+'electricity-heatpumps'!J114</f>
        <v>0.42199473756435546</v>
      </c>
      <c r="G114" s="46">
        <f ca="1">electricity!K114+'electricity-heatpumps'!K114</f>
        <v>0.43156482651685929</v>
      </c>
      <c r="H114" s="46">
        <f ca="1">electricity!L114+'electricity-heatpumps'!L114</f>
        <v>0.44113491546936318</v>
      </c>
      <c r="I114" s="47">
        <f ca="1">electricity!M114+'electricity-heatpumps'!M114</f>
        <v>0.45070500442186701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0.78942309581132308</v>
      </c>
      <c r="D115" s="46">
        <f ca="1">electricity!H115+'electricity-heatpumps'!H115</f>
        <v>0.78955375013535167</v>
      </c>
      <c r="E115" s="46">
        <f ca="1">electricity!I115+'electricity-heatpumps'!I115</f>
        <v>0.78968440445938026</v>
      </c>
      <c r="F115" s="46">
        <f ca="1">electricity!J115+'electricity-heatpumps'!J115</f>
        <v>0.78981505878340885</v>
      </c>
      <c r="G115" s="46">
        <f ca="1">electricity!K115+'electricity-heatpumps'!K115</f>
        <v>0.78994571310743744</v>
      </c>
      <c r="H115" s="46">
        <f ca="1">electricity!L115+'electricity-heatpumps'!L115</f>
        <v>0.79007636743146603</v>
      </c>
      <c r="I115" s="47">
        <f ca="1">electricity!M115+'electricity-heatpumps'!M115</f>
        <v>0.79020702175549462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0.11649969113269402</v>
      </c>
      <c r="D116" s="46">
        <f ca="1">electricity!H116+'electricity-heatpumps'!H116</f>
        <v>0.13430871577494305</v>
      </c>
      <c r="E116" s="46">
        <f ca="1">electricity!I116+'electricity-heatpumps'!I116</f>
        <v>0.15211774041719209</v>
      </c>
      <c r="F116" s="46">
        <f ca="1">electricity!J116+'electricity-heatpumps'!J116</f>
        <v>0.1699267650594411</v>
      </c>
      <c r="G116" s="46">
        <f ca="1">electricity!K116+'electricity-heatpumps'!K116</f>
        <v>0.18773578970169014</v>
      </c>
      <c r="H116" s="46">
        <f ca="1">electricity!L116+'electricity-heatpumps'!L116</f>
        <v>0.20554481434393918</v>
      </c>
      <c r="I116" s="47">
        <f ca="1">electricity!M116+'electricity-heatpumps'!M116</f>
        <v>0.22335383898618821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0.24544707534354265</v>
      </c>
      <c r="D117" s="46">
        <f ca="1">electricity!H117+'electricity-heatpumps'!H117</f>
        <v>0.26186084560993711</v>
      </c>
      <c r="E117" s="46">
        <f ca="1">electricity!I117+'electricity-heatpumps'!I117</f>
        <v>0.27827461587633151</v>
      </c>
      <c r="F117" s="46">
        <f ca="1">electricity!J117+'electricity-heatpumps'!J117</f>
        <v>0.29468838614272597</v>
      </c>
      <c r="G117" s="46">
        <f ca="1">electricity!K117+'electricity-heatpumps'!K117</f>
        <v>0.31110215640912042</v>
      </c>
      <c r="H117" s="46">
        <f ca="1">electricity!L117+'electricity-heatpumps'!L117</f>
        <v>0.32751592667551482</v>
      </c>
      <c r="I117" s="47">
        <f ca="1">electricity!M117+'electricity-heatpumps'!M117</f>
        <v>0.34392969694190922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0.26541708879782044</v>
      </c>
      <c r="D2" s="151">
        <f ca="1">MAX(0,IFERROR(VLOOKUP(MID(CELL("filename",$A$1),FIND("]",CELL("filename",$A$1))+1,255)&amp;$A2,eurostat_source[],4+D$1-1990,FALSE),0))</f>
        <v>0.26468149925986034</v>
      </c>
      <c r="E2" s="151">
        <f ca="1">MAX(0,IFERROR(VLOOKUP(MID(CELL("filename",$A$1),FIND("]",CELL("filename",$A$1))+1,255)&amp;$A2,eurostat_source[],4+E$1-1990,FALSE),0))</f>
        <v>0.26934233316972789</v>
      </c>
      <c r="F2" s="151">
        <f ca="1">MAX(0,IFERROR(VLOOKUP(MID(CELL("filename",$A$1),FIND("]",CELL("filename",$A$1))+1,255)&amp;$A2,eurostat_source[],4+F$1-1990,FALSE),0))</f>
        <v>0.27439806148224793</v>
      </c>
      <c r="G2" s="148">
        <f ca="1">INDEX(OFFSET(_summary!$S$25,0,MATCH(MID(CELL("filename",$A$1),FIND("]",CELL("filename",$A$1))+1,255),_summary!$T$24:$AG$24,0),140,1),MATCH($A2,_summary!$T$25:$T$53,0))</f>
        <v>0.27903589133358159</v>
      </c>
      <c r="H2" s="149">
        <f ca="1">G2-5*(G2-$M2)/($M$1-G$1)</f>
        <v>0.28217544925695814</v>
      </c>
      <c r="I2" s="149">
        <f t="shared" ref="I2:L2" ca="1" si="0">H2-5*(H2-$M2)/($M$1-H$1)</f>
        <v>0.28531500718033476</v>
      </c>
      <c r="J2" s="149">
        <f t="shared" ca="1" si="0"/>
        <v>0.28845456510371137</v>
      </c>
      <c r="K2" s="149">
        <f t="shared" ca="1" si="0"/>
        <v>0.29159412302708793</v>
      </c>
      <c r="L2" s="149">
        <f t="shared" ca="1" si="0"/>
        <v>0.29473368095046448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0.2978732388738411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7.4814245081447087E-2</v>
      </c>
      <c r="D3" s="151">
        <f ca="1">MAX(0,IFERROR(VLOOKUP(MID(CELL("filename",$A$1),FIND("]",CELL("filename",$A$1))+1,255)&amp;$A3,eurostat_source[],4+D$1-1990,FALSE),0))</f>
        <v>7.1521103416156251E-2</v>
      </c>
      <c r="E3" s="151">
        <f ca="1">MAX(0,IFERROR(VLOOKUP(MID(CELL("filename",$A$1),FIND("]",CELL("filename",$A$1))+1,255)&amp;$A3,eurostat_source[],4+E$1-1990,FALSE),0))</f>
        <v>7.4376156397968393E-2</v>
      </c>
      <c r="F3" s="151">
        <f ca="1">MAX(0,IFERROR(VLOOKUP(MID(CELL("filename",$A$1),FIND("]",CELL("filename",$A$1))+1,255)&amp;$A3,eurostat_source[],4+F$1-1990,FALSE),0))</f>
        <v>7.7202329492798843E-2</v>
      </c>
      <c r="G3" s="148">
        <f ca="1">INDEX(OFFSET(_summary!$S$25,0,MATCH(MID(CELL("filename",$A$1),FIND("]",CELL("filename",$A$1))+1,255),_summary!$T$24:$AG$24,0),140,1),MATCH($A3,_summary!$T$25:$T$53,0))</f>
        <v>7.9888165397720062E-2</v>
      </c>
      <c r="H3" s="149">
        <f t="shared" ref="H3:L18" ca="1" si="1">G3-5*(G3-$M3)/($M$1-G$1)</f>
        <v>8.5537982254833153E-2</v>
      </c>
      <c r="I3" s="149">
        <f t="shared" ca="1" si="1"/>
        <v>9.1187799111946244E-2</v>
      </c>
      <c r="J3" s="149">
        <f t="shared" ca="1" si="1"/>
        <v>9.6837615969059335E-2</v>
      </c>
      <c r="K3" s="149">
        <f t="shared" ca="1" si="1"/>
        <v>0.10248743282617243</v>
      </c>
      <c r="L3" s="149">
        <f t="shared" ca="1" si="1"/>
        <v>0.10813724968328553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0.11378706654039862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0.39326950264462429</v>
      </c>
      <c r="D4" s="151">
        <f ca="1">MAX(0,IFERROR(VLOOKUP(MID(CELL("filename",$A$1),FIND("]",CELL("filename",$A$1))+1,255)&amp;$A4,eurostat_source[],4+D$1-1990,FALSE),0))</f>
        <v>0.38385113945645266</v>
      </c>
      <c r="E4" s="151">
        <f ca="1">MAX(0,IFERROR(VLOOKUP(MID(CELL("filename",$A$1),FIND("]",CELL("filename",$A$1))+1,255)&amp;$A4,eurostat_source[],4+E$1-1990,FALSE),0))</f>
        <v>0.38620036871892355</v>
      </c>
      <c r="F4" s="151">
        <f ca="1">MAX(0,IFERROR(VLOOKUP(MID(CELL("filename",$A$1),FIND("]",CELL("filename",$A$1))+1,255)&amp;$A4,eurostat_source[],4+F$1-1990,FALSE),0))</f>
        <v>0.38853252809284494</v>
      </c>
      <c r="G4" s="148">
        <f ca="1">INDEX(OFFSET(_summary!$S$25,0,MATCH(MID(CELL("filename",$A$1),FIND("]",CELL("filename",$A$1))+1,255),_summary!$T$24:$AG$24,0),140,1),MATCH($A4,_summary!$T$25:$T$53,0))</f>
        <v>0.39012819446154429</v>
      </c>
      <c r="H4" s="149">
        <f t="shared" ca="1" si="1"/>
        <v>0.39271479964541534</v>
      </c>
      <c r="I4" s="149">
        <f t="shared" ca="1" si="1"/>
        <v>0.39530140482928638</v>
      </c>
      <c r="J4" s="149">
        <f t="shared" ca="1" si="1"/>
        <v>0.39788801001315743</v>
      </c>
      <c r="K4" s="149">
        <f t="shared" ca="1" si="1"/>
        <v>0.40047461519702848</v>
      </c>
      <c r="L4" s="149">
        <f t="shared" ca="1" si="1"/>
        <v>0.40306122038089953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0.40564782556477064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0.49593344696989689</v>
      </c>
      <c r="D5" s="151">
        <f ca="1">MAX(0,IFERROR(VLOOKUP(MID(CELL("filename",$A$1),FIND("]",CELL("filename",$A$1))+1,255)&amp;$A5,eurostat_source[],4+D$1-1990,FALSE),0))</f>
        <v>0.48274092020399806</v>
      </c>
      <c r="E5" s="151">
        <f ca="1">MAX(0,IFERROR(VLOOKUP(MID(CELL("filename",$A$1),FIND("]",CELL("filename",$A$1))+1,255)&amp;$A5,eurostat_source[],4+E$1-1990,FALSE),0))</f>
        <v>0.48686175949119598</v>
      </c>
      <c r="F5" s="151">
        <f ca="1">MAX(0,IFERROR(VLOOKUP(MID(CELL("filename",$A$1),FIND("]",CELL("filename",$A$1))+1,255)&amp;$A5,eurostat_source[],4+F$1-1990,FALSE),0))</f>
        <v>0.49219781128164986</v>
      </c>
      <c r="G5" s="148">
        <f ca="1">INDEX(OFFSET(_summary!$S$25,0,MATCH(MID(CELL("filename",$A$1),FIND("]",CELL("filename",$A$1))+1,255),_summary!$T$24:$AG$24,0),140,1),MATCH($A5,_summary!$T$25:$T$53,0))</f>
        <v>0.49706497389081261</v>
      </c>
      <c r="H5" s="149">
        <f t="shared" ca="1" si="1"/>
        <v>0.49864928699928152</v>
      </c>
      <c r="I5" s="149">
        <f t="shared" ca="1" si="1"/>
        <v>0.50023360010775042</v>
      </c>
      <c r="J5" s="149">
        <f t="shared" ca="1" si="1"/>
        <v>0.50181791321621927</v>
      </c>
      <c r="K5" s="149">
        <f t="shared" ca="1" si="1"/>
        <v>0.50340222632468812</v>
      </c>
      <c r="L5" s="149">
        <f t="shared" ca="1" si="1"/>
        <v>0.50498653943315697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0.50657085254162593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2.7554457600156929E-2</v>
      </c>
      <c r="D6" s="151">
        <f ca="1">MAX(0,IFERROR(VLOOKUP(MID(CELL("filename",$A$1),FIND("]",CELL("filename",$A$1))+1,255)&amp;$A6,eurostat_source[],4+D$1-1990,FALSE),0))</f>
        <v>3.0450083898846205E-2</v>
      </c>
      <c r="E6" s="151">
        <f ca="1">MAX(0,IFERROR(VLOOKUP(MID(CELL("filename",$A$1),FIND("]",CELL("filename",$A$1))+1,255)&amp;$A6,eurostat_source[],4+E$1-1990,FALSE),0))</f>
        <v>3.1527438016450811E-2</v>
      </c>
      <c r="F6" s="151">
        <f ca="1">MAX(0,IFERROR(VLOOKUP(MID(CELL("filename",$A$1),FIND("]",CELL("filename",$A$1))+1,255)&amp;$A6,eurostat_source[],4+F$1-1990,FALSE),0))</f>
        <v>3.247309644964292E-2</v>
      </c>
      <c r="G6" s="148">
        <f ca="1">INDEX(OFFSET(_summary!$S$25,0,MATCH(MID(CELL("filename",$A$1),FIND("]",CELL("filename",$A$1))+1,255),_summary!$T$24:$AG$24,0),140,1),MATCH($A6,_summary!$T$25:$T$53,0))</f>
        <v>3.3171514493460494E-2</v>
      </c>
      <c r="H6" s="149">
        <f t="shared" ca="1" si="1"/>
        <v>3.6290719052866446E-2</v>
      </c>
      <c r="I6" s="149">
        <f t="shared" ca="1" si="1"/>
        <v>3.9409923612272399E-2</v>
      </c>
      <c r="J6" s="149">
        <f t="shared" ca="1" si="1"/>
        <v>4.2529128171678351E-2</v>
      </c>
      <c r="K6" s="149">
        <f t="shared" ca="1" si="1"/>
        <v>4.5648332731084311E-2</v>
      </c>
      <c r="L6" s="149">
        <f t="shared" ca="1" si="1"/>
        <v>4.876753729049027E-2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5.1886741849896223E-2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0.29520047168439939</v>
      </c>
      <c r="D7" s="151">
        <f ca="1">MAX(0,IFERROR(VLOOKUP(MID(CELL("filename",$A$1),FIND("]",CELL("filename",$A$1))+1,255)&amp;$A7,eurostat_source[],4+D$1-1990,FALSE),0))</f>
        <v>0.29583988234888581</v>
      </c>
      <c r="E7" s="151">
        <f ca="1">MAX(0,IFERROR(VLOOKUP(MID(CELL("filename",$A$1),FIND("]",CELL("filename",$A$1))+1,255)&amp;$A7,eurostat_source[],4+E$1-1990,FALSE),0))</f>
        <v>0.30095144989566741</v>
      </c>
      <c r="F7" s="151">
        <f ca="1">MAX(0,IFERROR(VLOOKUP(MID(CELL("filename",$A$1),FIND("]",CELL("filename",$A$1))+1,255)&amp;$A7,eurostat_source[],4+F$1-1990,FALSE),0))</f>
        <v>0.30564505870245984</v>
      </c>
      <c r="G7" s="148">
        <f ca="1">INDEX(OFFSET(_summary!$S$25,0,MATCH(MID(CELL("filename",$A$1),FIND("]",CELL("filename",$A$1))+1,255),_summary!$T$24:$AG$24,0),140,1),MATCH($A7,_summary!$T$25:$T$53,0))</f>
        <v>0.30996724841446527</v>
      </c>
      <c r="H7" s="149">
        <f t="shared" ca="1" si="1"/>
        <v>0.31628183471027527</v>
      </c>
      <c r="I7" s="149">
        <f t="shared" ca="1" si="1"/>
        <v>0.32259642100608527</v>
      </c>
      <c r="J7" s="149">
        <f t="shared" ca="1" si="1"/>
        <v>0.32891100730189526</v>
      </c>
      <c r="K7" s="149">
        <f t="shared" ca="1" si="1"/>
        <v>0.33522559359770526</v>
      </c>
      <c r="L7" s="149">
        <f t="shared" ca="1" si="1"/>
        <v>0.34154017989351526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0.34785476618932526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0.34384255171340261</v>
      </c>
      <c r="D8" s="151">
        <f ca="1">MAX(0,IFERROR(VLOOKUP(MID(CELL("filename",$A$1),FIND("]",CELL("filename",$A$1))+1,255)&amp;$A8,eurostat_source[],4+D$1-1990,FALSE),0))</f>
        <v>0.35476622638967781</v>
      </c>
      <c r="E8" s="151">
        <f ca="1">MAX(0,IFERROR(VLOOKUP(MID(CELL("filename",$A$1),FIND("]",CELL("filename",$A$1))+1,255)&amp;$A8,eurostat_source[],4+E$1-1990,FALSE),0))</f>
        <v>0.36010933211544127</v>
      </c>
      <c r="F8" s="151">
        <f ca="1">MAX(0,IFERROR(VLOOKUP(MID(CELL("filename",$A$1),FIND("]",CELL("filename",$A$1))+1,255)&amp;$A8,eurostat_source[],4+F$1-1990,FALSE),0))</f>
        <v>0.36625523817577404</v>
      </c>
      <c r="G8" s="148">
        <f ca="1">INDEX(OFFSET(_summary!$S$25,0,MATCH(MID(CELL("filename",$A$1),FIND("]",CELL("filename",$A$1))+1,255),_summary!$T$24:$AG$24,0),140,1),MATCH($A8,_summary!$T$25:$T$53,0))</f>
        <v>0.37279894533737801</v>
      </c>
      <c r="H8" s="149">
        <f t="shared" ca="1" si="1"/>
        <v>0.37437719171863376</v>
      </c>
      <c r="I8" s="149">
        <f t="shared" ca="1" si="1"/>
        <v>0.37595543809988952</v>
      </c>
      <c r="J8" s="149">
        <f t="shared" ca="1" si="1"/>
        <v>0.37753368448114527</v>
      </c>
      <c r="K8" s="149">
        <f t="shared" ca="1" si="1"/>
        <v>0.37911193086240103</v>
      </c>
      <c r="L8" s="149">
        <f t="shared" ca="1" si="1"/>
        <v>0.38069017724365672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0.38226842362491248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0.62028035434617124</v>
      </c>
      <c r="D9" s="151">
        <f ca="1">MAX(0,IFERROR(VLOOKUP(MID(CELL("filename",$A$1),FIND("]",CELL("filename",$A$1))+1,255)&amp;$A9,eurostat_source[],4+D$1-1990,FALSE),0))</f>
        <v>0.62531512571393788</v>
      </c>
      <c r="E9" s="151">
        <f ca="1">MAX(0,IFERROR(VLOOKUP(MID(CELL("filename",$A$1),FIND("]",CELL("filename",$A$1))+1,255)&amp;$A9,eurostat_source[],4+E$1-1990,FALSE),0))</f>
        <v>0.62462794251707643</v>
      </c>
      <c r="F9" s="151">
        <f ca="1">MAX(0,IFERROR(VLOOKUP(MID(CELL("filename",$A$1),FIND("]",CELL("filename",$A$1))+1,255)&amp;$A9,eurostat_source[],4+F$1-1990,FALSE),0))</f>
        <v>0.62428063897041985</v>
      </c>
      <c r="G9" s="148">
        <f ca="1">INDEX(OFFSET(_summary!$S$25,0,MATCH(MID(CELL("filename",$A$1),FIND("]",CELL("filename",$A$1))+1,255),_summary!$T$24:$AG$24,0),140,1),MATCH($A9,_summary!$T$25:$T$53,0))</f>
        <v>0.62239345464162055</v>
      </c>
      <c r="H9" s="149">
        <f t="shared" ca="1" si="1"/>
        <v>0.62297952055234695</v>
      </c>
      <c r="I9" s="149">
        <f t="shared" ca="1" si="1"/>
        <v>0.62356558646307336</v>
      </c>
      <c r="J9" s="149">
        <f t="shared" ca="1" si="1"/>
        <v>0.62415165237379977</v>
      </c>
      <c r="K9" s="149">
        <f t="shared" ca="1" si="1"/>
        <v>0.62473771828452607</v>
      </c>
      <c r="L9" s="149">
        <f t="shared" ca="1" si="1"/>
        <v>0.62532378419525236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0.62590985010597877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0.35554289357685886</v>
      </c>
      <c r="D10" s="151">
        <f ca="1">MAX(0,IFERROR(VLOOKUP(MID(CELL("filename",$A$1),FIND("]",CELL("filename",$A$1))+1,255)&amp;$A10,eurostat_source[],4+D$1-1990,FALSE),0))</f>
        <v>0.31043513659110905</v>
      </c>
      <c r="E10" s="151">
        <f ca="1">MAX(0,IFERROR(VLOOKUP(MID(CELL("filename",$A$1),FIND("]",CELL("filename",$A$1))+1,255)&amp;$A10,eurostat_source[],4+E$1-1990,FALSE),0))</f>
        <v>0.30984809536020025</v>
      </c>
      <c r="F10" s="151">
        <f ca="1">MAX(0,IFERROR(VLOOKUP(MID(CELL("filename",$A$1),FIND("]",CELL("filename",$A$1))+1,255)&amp;$A10,eurostat_source[],4+F$1-1990,FALSE),0))</f>
        <v>0.30539548035548542</v>
      </c>
      <c r="G10" s="148">
        <f ca="1">INDEX(OFFSET(_summary!$S$25,0,MATCH(MID(CELL("filename",$A$1),FIND("]",CELL("filename",$A$1))+1,255),_summary!$T$24:$AG$24,0),140,1),MATCH($A10,_summary!$T$25:$T$53,0))</f>
        <v>0.30023888031201235</v>
      </c>
      <c r="H10" s="149">
        <f t="shared" ca="1" si="1"/>
        <v>0.30098119038625415</v>
      </c>
      <c r="I10" s="149">
        <f t="shared" ca="1" si="1"/>
        <v>0.30172350046049595</v>
      </c>
      <c r="J10" s="149">
        <f t="shared" ca="1" si="1"/>
        <v>0.30246581053473776</v>
      </c>
      <c r="K10" s="149">
        <f t="shared" ca="1" si="1"/>
        <v>0.30320812060897956</v>
      </c>
      <c r="L10" s="149">
        <f t="shared" ca="1" si="1"/>
        <v>0.30395043068322136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0.30469274075746311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0.17386380067232113</v>
      </c>
      <c r="D11" s="151">
        <f ca="1">MAX(0,IFERROR(VLOOKUP(MID(CELL("filename",$A$1),FIND("]",CELL("filename",$A$1))+1,255)&amp;$A11,eurostat_source[],4+D$1-1990,FALSE),0))</f>
        <v>0.17014715963587698</v>
      </c>
      <c r="E11" s="151">
        <f ca="1">MAX(0,IFERROR(VLOOKUP(MID(CELL("filename",$A$1),FIND("]",CELL("filename",$A$1))+1,255)&amp;$A11,eurostat_source[],4+E$1-1990,FALSE),0))</f>
        <v>0.17230180096069556</v>
      </c>
      <c r="F11" s="151">
        <f ca="1">MAX(0,IFERROR(VLOOKUP(MID(CELL("filename",$A$1),FIND("]",CELL("filename",$A$1))+1,255)&amp;$A11,eurostat_source[],4+F$1-1990,FALSE),0))</f>
        <v>0.17499130934403587</v>
      </c>
      <c r="G11" s="148">
        <f ca="1">INDEX(OFFSET(_summary!$S$25,0,MATCH(MID(CELL("filename",$A$1),FIND("]",CELL("filename",$A$1))+1,255),_summary!$T$24:$AG$24,0),140,1),MATCH($A11,_summary!$T$25:$T$53,0))</f>
        <v>0.17752424397120653</v>
      </c>
      <c r="H11" s="149">
        <f t="shared" ca="1" si="1"/>
        <v>0.18016089604678556</v>
      </c>
      <c r="I11" s="149">
        <f t="shared" ca="1" si="1"/>
        <v>0.18279754812236459</v>
      </c>
      <c r="J11" s="149">
        <f t="shared" ca="1" si="1"/>
        <v>0.18543420019794363</v>
      </c>
      <c r="K11" s="149">
        <f t="shared" ca="1" si="1"/>
        <v>0.18807085227352266</v>
      </c>
      <c r="L11" s="149">
        <f t="shared" ca="1" si="1"/>
        <v>0.19070750434910166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0.1933441564246807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0.11324575704694038</v>
      </c>
      <c r="D12" s="151">
        <f ca="1">MAX(0,IFERROR(VLOOKUP(MID(CELL("filename",$A$1),FIND("]",CELL("filename",$A$1))+1,255)&amp;$A12,eurostat_source[],4+D$1-1990,FALSE),0))</f>
        <v>0.10862250779956754</v>
      </c>
      <c r="E12" s="151">
        <f ca="1">MAX(0,IFERROR(VLOOKUP(MID(CELL("filename",$A$1),FIND("]",CELL("filename",$A$1))+1,255)&amp;$A12,eurostat_source[],4+E$1-1990,FALSE),0))</f>
        <v>0.110176319795856</v>
      </c>
      <c r="F12" s="151">
        <f ca="1">MAX(0,IFERROR(VLOOKUP(MID(CELL("filename",$A$1),FIND("]",CELL("filename",$A$1))+1,255)&amp;$A12,eurostat_source[],4+F$1-1990,FALSE),0))</f>
        <v>0.11250943625343882</v>
      </c>
      <c r="G12" s="148">
        <f ca="1">INDEX(OFFSET(_summary!$S$25,0,MATCH(MID(CELL("filename",$A$1),FIND("]",CELL("filename",$A$1))+1,255),_summary!$T$24:$AG$24,0),140,1),MATCH($A12,_summary!$T$25:$T$53,0))</f>
        <v>0.11394315745214369</v>
      </c>
      <c r="H12" s="149">
        <f t="shared" ca="1" si="1"/>
        <v>0.11864736319109455</v>
      </c>
      <c r="I12" s="149">
        <f t="shared" ca="1" si="1"/>
        <v>0.12335156893004541</v>
      </c>
      <c r="J12" s="149">
        <f t="shared" ca="1" si="1"/>
        <v>0.12805577466899629</v>
      </c>
      <c r="K12" s="149">
        <f t="shared" ca="1" si="1"/>
        <v>0.13275998040794715</v>
      </c>
      <c r="L12" s="149">
        <f t="shared" ca="1" si="1"/>
        <v>0.13746418614689801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0.14216839188584887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0.17177165097827038</v>
      </c>
      <c r="D13" s="151">
        <f ca="1">MAX(0,IFERROR(VLOOKUP(MID(CELL("filename",$A$1),FIND("]",CELL("filename",$A$1))+1,255)&amp;$A13,eurostat_source[],4+D$1-1990,FALSE),0))</f>
        <v>0.17006812077798347</v>
      </c>
      <c r="E13" s="151">
        <f ca="1">MAX(0,IFERROR(VLOOKUP(MID(CELL("filename",$A$1),FIND("]",CELL("filename",$A$1))+1,255)&amp;$A13,eurostat_source[],4+E$1-1990,FALSE),0))</f>
        <v>0.17205109628690304</v>
      </c>
      <c r="F13" s="151">
        <f ca="1">MAX(0,IFERROR(VLOOKUP(MID(CELL("filename",$A$1),FIND("]",CELL("filename",$A$1))+1,255)&amp;$A13,eurostat_source[],4+F$1-1990,FALSE),0))</f>
        <v>0.17645506315475304</v>
      </c>
      <c r="G13" s="148">
        <f ca="1">INDEX(OFFSET(_summary!$S$25,0,MATCH(MID(CELL("filename",$A$1),FIND("]",CELL("filename",$A$1))+1,255),_summary!$T$24:$AG$24,0),140,1),MATCH($A13,_summary!$T$25:$T$53,0))</f>
        <v>0.18176606543740503</v>
      </c>
      <c r="H13" s="149">
        <f t="shared" ca="1" si="1"/>
        <v>0.18458049453403191</v>
      </c>
      <c r="I13" s="149">
        <f t="shared" ca="1" si="1"/>
        <v>0.18739492363065879</v>
      </c>
      <c r="J13" s="149">
        <f t="shared" ca="1" si="1"/>
        <v>0.19020935272728567</v>
      </c>
      <c r="K13" s="149">
        <f t="shared" ca="1" si="1"/>
        <v>0.19302378182391255</v>
      </c>
      <c r="L13" s="149">
        <f t="shared" ca="1" si="1"/>
        <v>0.19583821092053944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0.19865264001716632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0.30343686374599882</v>
      </c>
      <c r="D14" s="151">
        <f ca="1">MAX(0,IFERROR(VLOOKUP(MID(CELL("filename",$A$1),FIND("]",CELL("filename",$A$1))+1,255)&amp;$A14,eurostat_source[],4+D$1-1990,FALSE),0))</f>
        <v>0.27993373643439184</v>
      </c>
      <c r="E14" s="151">
        <f ca="1">MAX(0,IFERROR(VLOOKUP(MID(CELL("filename",$A$1),FIND("]",CELL("filename",$A$1))+1,255)&amp;$A14,eurostat_source[],4+E$1-1990,FALSE),0))</f>
        <v>0.28792119382662396</v>
      </c>
      <c r="F14" s="151">
        <f ca="1">MAX(0,IFERROR(VLOOKUP(MID(CELL("filename",$A$1),FIND("]",CELL("filename",$A$1))+1,255)&amp;$A14,eurostat_source[],4+F$1-1990,FALSE),0))</f>
        <v>0.30002101587943891</v>
      </c>
      <c r="G14" s="148">
        <f ca="1">INDEX(OFFSET(_summary!$S$25,0,MATCH(MID(CELL("filename",$A$1),FIND("]",CELL("filename",$A$1))+1,255),_summary!$T$24:$AG$24,0),140,1),MATCH($A14,_summary!$T$25:$T$53,0))</f>
        <v>0.30625411345067149</v>
      </c>
      <c r="H14" s="149">
        <f t="shared" ca="1" si="1"/>
        <v>0.30974313409546783</v>
      </c>
      <c r="I14" s="149">
        <f t="shared" ca="1" si="1"/>
        <v>0.31323215474026417</v>
      </c>
      <c r="J14" s="149">
        <f t="shared" ca="1" si="1"/>
        <v>0.3167211753850605</v>
      </c>
      <c r="K14" s="149">
        <f t="shared" ca="1" si="1"/>
        <v>0.32021019602985684</v>
      </c>
      <c r="L14" s="149">
        <f t="shared" ca="1" si="1"/>
        <v>0.32369921667465318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0.32718823731944946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1.1992125045910291E-2</v>
      </c>
      <c r="D15" s="151">
        <f ca="1">MAX(0,IFERROR(VLOOKUP(MID(CELL("filename",$A$1),FIND("]",CELL("filename",$A$1))+1,255)&amp;$A15,eurostat_source[],4+D$1-1990,FALSE),0))</f>
        <v>1.041284202698569E-2</v>
      </c>
      <c r="E15" s="151">
        <f ca="1">MAX(0,IFERROR(VLOOKUP(MID(CELL("filename",$A$1),FIND("]",CELL("filename",$A$1))+1,255)&amp;$A15,eurostat_source[],4+E$1-1990,FALSE),0))</f>
        <v>1.0667953651844534E-2</v>
      </c>
      <c r="F15" s="151">
        <f ca="1">MAX(0,IFERROR(VLOOKUP(MID(CELL("filename",$A$1),FIND("]",CELL("filename",$A$1))+1,255)&amp;$A15,eurostat_source[],4+F$1-1990,FALSE),0))</f>
        <v>1.1095715521177028E-2</v>
      </c>
      <c r="G15" s="148">
        <f ca="1">INDEX(OFFSET(_summary!$S$25,0,MATCH(MID(CELL("filename",$A$1),FIND("]",CELL("filename",$A$1))+1,255),_summary!$T$24:$AG$24,0),140,1),MATCH($A15,_summary!$T$25:$T$53,0))</f>
        <v>1.1353789977944785E-2</v>
      </c>
      <c r="H15" s="149">
        <f t="shared" ca="1" si="1"/>
        <v>2.0276432118420402E-2</v>
      </c>
      <c r="I15" s="149">
        <f t="shared" ca="1" si="1"/>
        <v>2.9199074258896021E-2</v>
      </c>
      <c r="J15" s="149">
        <f t="shared" ca="1" si="1"/>
        <v>3.812171639937164E-2</v>
      </c>
      <c r="K15" s="149">
        <f t="shared" ca="1" si="1"/>
        <v>4.7044358539847259E-2</v>
      </c>
      <c r="L15" s="149">
        <f t="shared" ca="1" si="1"/>
        <v>5.5967000680322877E-2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6.4889642820798496E-2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0.19761972078243609</v>
      </c>
      <c r="D16" s="151">
        <f ca="1">MAX(0,IFERROR(VLOOKUP(MID(CELL("filename",$A$1),FIND("]",CELL("filename",$A$1))+1,255)&amp;$A16,eurostat_source[],4+D$1-1990,FALSE),0))</f>
        <v>0.21120846811636651</v>
      </c>
      <c r="E16" s="151">
        <f ca="1">MAX(0,IFERROR(VLOOKUP(MID(CELL("filename",$A$1),FIND("]",CELL("filename",$A$1))+1,255)&amp;$A16,eurostat_source[],4+E$1-1990,FALSE),0))</f>
        <v>0.21222724274177657</v>
      </c>
      <c r="F16" s="151">
        <f ca="1">MAX(0,IFERROR(VLOOKUP(MID(CELL("filename",$A$1),FIND("]",CELL("filename",$A$1))+1,255)&amp;$A16,eurostat_source[],4+F$1-1990,FALSE),0))</f>
        <v>0.21058788023714053</v>
      </c>
      <c r="G16" s="148">
        <f ca="1">INDEX(OFFSET(_summary!$S$25,0,MATCH(MID(CELL("filename",$A$1),FIND("]",CELL("filename",$A$1))+1,255),_summary!$T$24:$AG$24,0),140,1),MATCH($A16,_summary!$T$25:$T$53,0))</f>
        <v>0.20993231109477561</v>
      </c>
      <c r="H16" s="149">
        <f t="shared" ca="1" si="1"/>
        <v>0.21328250682817512</v>
      </c>
      <c r="I16" s="149">
        <f t="shared" ca="1" si="1"/>
        <v>0.21663270256157463</v>
      </c>
      <c r="J16" s="149">
        <f t="shared" ca="1" si="1"/>
        <v>0.21998289829497414</v>
      </c>
      <c r="K16" s="149">
        <f t="shared" ca="1" si="1"/>
        <v>0.22333309402837362</v>
      </c>
      <c r="L16" s="149">
        <f t="shared" ca="1" si="1"/>
        <v>0.2266832897617731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0.23003348549517261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0.5819535097647065</v>
      </c>
      <c r="D17" s="151">
        <f ca="1">MAX(0,IFERROR(VLOOKUP(MID(CELL("filename",$A$1),FIND("]",CELL("filename",$A$1))+1,255)&amp;$A17,eurostat_source[],4+D$1-1990,FALSE),0))</f>
        <v>0.61316498945626352</v>
      </c>
      <c r="E17" s="151">
        <f ca="1">MAX(0,IFERROR(VLOOKUP(MID(CELL("filename",$A$1),FIND("]",CELL("filename",$A$1))+1,255)&amp;$A17,eurostat_source[],4+E$1-1990,FALSE),0))</f>
        <v>0.60489932311644878</v>
      </c>
      <c r="F17" s="151">
        <f ca="1">MAX(0,IFERROR(VLOOKUP(MID(CELL("filename",$A$1),FIND("]",CELL("filename",$A$1))+1,255)&amp;$A17,eurostat_source[],4+F$1-1990,FALSE),0))</f>
        <v>0.59741130121026231</v>
      </c>
      <c r="G17" s="148">
        <f ca="1">INDEX(OFFSET(_summary!$S$25,0,MATCH(MID(CELL("filename",$A$1),FIND("]",CELL("filename",$A$1))+1,255),_summary!$T$24:$AG$24,0),140,1),MATCH($A17,_summary!$T$25:$T$53,0))</f>
        <v>0.58702455458413527</v>
      </c>
      <c r="H17" s="149">
        <f t="shared" ca="1" si="1"/>
        <v>0.58885246357766607</v>
      </c>
      <c r="I17" s="149">
        <f t="shared" ca="1" si="1"/>
        <v>0.59068037257119688</v>
      </c>
      <c r="J17" s="149">
        <f t="shared" ca="1" si="1"/>
        <v>0.59250828156472768</v>
      </c>
      <c r="K17" s="149">
        <f t="shared" ca="1" si="1"/>
        <v>0.59433619055825848</v>
      </c>
      <c r="L17" s="149">
        <f t="shared" ca="1" si="1"/>
        <v>0.59616409955178928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0.59799200854532009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0.50048610766353907</v>
      </c>
      <c r="D18" s="151">
        <f ca="1">MAX(0,IFERROR(VLOOKUP(MID(CELL("filename",$A$1),FIND("]",CELL("filename",$A$1))+1,255)&amp;$A18,eurostat_source[],4+D$1-1990,FALSE),0))</f>
        <v>0.47950836808349417</v>
      </c>
      <c r="E18" s="151">
        <f ca="1">MAX(0,IFERROR(VLOOKUP(MID(CELL("filename",$A$1),FIND("]",CELL("filename",$A$1))+1,255)&amp;$A18,eurostat_source[],4+E$1-1990,FALSE),0))</f>
        <v>0.47234111115734317</v>
      </c>
      <c r="F18" s="151">
        <f ca="1">MAX(0,IFERROR(VLOOKUP(MID(CELL("filename",$A$1),FIND("]",CELL("filename",$A$1))+1,255)&amp;$A18,eurostat_source[],4+F$1-1990,FALSE),0))</f>
        <v>0.46468502412496304</v>
      </c>
      <c r="G18" s="148">
        <f ca="1">INDEX(OFFSET(_summary!$S$25,0,MATCH(MID(CELL("filename",$A$1),FIND("]",CELL("filename",$A$1))+1,255),_summary!$T$24:$AG$24,0),140,1),MATCH($A18,_summary!$T$25:$T$53,0))</f>
        <v>0.45559495913615594</v>
      </c>
      <c r="H18" s="149">
        <f t="shared" ca="1" si="1"/>
        <v>0.45895530633221721</v>
      </c>
      <c r="I18" s="149">
        <f t="shared" ca="1" si="1"/>
        <v>0.46231565352827847</v>
      </c>
      <c r="J18" s="149">
        <f t="shared" ca="1" si="1"/>
        <v>0.46567600072433968</v>
      </c>
      <c r="K18" s="149">
        <f t="shared" ca="1" si="1"/>
        <v>0.46903634792040094</v>
      </c>
      <c r="L18" s="149">
        <f t="shared" ca="1" si="1"/>
        <v>0.47239669511646221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0.47575704231252341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4.7896618091833931E-2</v>
      </c>
      <c r="D19" s="151">
        <f ca="1">MAX(0,IFERROR(VLOOKUP(MID(CELL("filename",$A$1),FIND("]",CELL("filename",$A$1))+1,255)&amp;$A19,eurostat_source[],4+D$1-1990,FALSE),0))</f>
        <v>5.0012711046377167E-2</v>
      </c>
      <c r="E19" s="151">
        <f ca="1">MAX(0,IFERROR(VLOOKUP(MID(CELL("filename",$A$1),FIND("]",CELL("filename",$A$1))+1,255)&amp;$A19,eurostat_source[],4+E$1-1990,FALSE),0))</f>
        <v>5.2217119065506287E-2</v>
      </c>
      <c r="F19" s="151">
        <f ca="1">MAX(0,IFERROR(VLOOKUP(MID(CELL("filename",$A$1),FIND("]",CELL("filename",$A$1))+1,255)&amp;$A19,eurostat_source[],4+F$1-1990,FALSE),0))</f>
        <v>5.4427127471161532E-2</v>
      </c>
      <c r="G19" s="148">
        <f ca="1">INDEX(OFFSET(_summary!$S$25,0,MATCH(MID(CELL("filename",$A$1),FIND("]",CELL("filename",$A$1))+1,255),_summary!$T$24:$AG$24,0),140,1),MATCH($A19,_summary!$T$25:$T$53,0))</f>
        <v>5.6569543926553792E-2</v>
      </c>
      <c r="H19" s="149">
        <f t="shared" ref="H19:L34" ca="1" si="2">G19-5*(G19-$M19)/($M$1-G$1)</f>
        <v>6.2322436304160678E-2</v>
      </c>
      <c r="I19" s="149">
        <f t="shared" ca="1" si="2"/>
        <v>6.8075328681767563E-2</v>
      </c>
      <c r="J19" s="149">
        <f t="shared" ca="1" si="2"/>
        <v>7.3828221059374449E-2</v>
      </c>
      <c r="K19" s="149">
        <f t="shared" ca="1" si="2"/>
        <v>7.9581113436981335E-2</v>
      </c>
      <c r="L19" s="149">
        <f t="shared" ca="1" si="2"/>
        <v>8.5334005814588221E-2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9.1086898192195093E-2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1.344227405604413E-2</v>
      </c>
      <c r="D20" s="151">
        <f ca="1">MAX(0,IFERROR(VLOOKUP(MID(CELL("filename",$A$1),FIND("]",CELL("filename",$A$1))+1,255)&amp;$A20,eurostat_source[],4+D$1-1990,FALSE),0))</f>
        <v>1.4370164397227856E-2</v>
      </c>
      <c r="E20" s="151">
        <f ca="1">MAX(0,IFERROR(VLOOKUP(MID(CELL("filename",$A$1),FIND("]",CELL("filename",$A$1))+1,255)&amp;$A20,eurostat_source[],4+E$1-1990,FALSE),0))</f>
        <v>1.5807180836950641E-2</v>
      </c>
      <c r="F20" s="151">
        <f ca="1">MAX(0,IFERROR(VLOOKUP(MID(CELL("filename",$A$1),FIND("]",CELL("filename",$A$1))+1,255)&amp;$A20,eurostat_source[],4+F$1-1990,FALSE),0))</f>
        <v>1.7387898920645704E-2</v>
      </c>
      <c r="G20" s="148">
        <f ca="1">INDEX(OFFSET(_summary!$S$25,0,MATCH(MID(CELL("filename",$A$1),FIND("]",CELL("filename",$A$1))+1,255),_summary!$T$24:$AG$24,0),140,1),MATCH($A20,_summary!$T$25:$T$53,0))</f>
        <v>1.9126688812710273E-2</v>
      </c>
      <c r="H20" s="149">
        <f t="shared" ca="1" si="2"/>
        <v>1.9992232254704156E-2</v>
      </c>
      <c r="I20" s="149">
        <f t="shared" ca="1" si="2"/>
        <v>2.0857775696698038E-2</v>
      </c>
      <c r="J20" s="149">
        <f t="shared" ca="1" si="2"/>
        <v>2.172331913869192E-2</v>
      </c>
      <c r="K20" s="149">
        <f t="shared" ca="1" si="2"/>
        <v>2.2588862580685803E-2</v>
      </c>
      <c r="L20" s="149">
        <f t="shared" ca="1" si="2"/>
        <v>2.3454406022679689E-2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2.4319949464673571E-2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4.7336077435658028E-2</v>
      </c>
      <c r="D21" s="151">
        <f ca="1">MAX(0,IFERROR(VLOOKUP(MID(CELL("filename",$A$1),FIND("]",CELL("filename",$A$1))+1,255)&amp;$A21,eurostat_source[],4+D$1-1990,FALSE),0))</f>
        <v>4.9384962511601099E-2</v>
      </c>
      <c r="E21" s="151">
        <f ca="1">MAX(0,IFERROR(VLOOKUP(MID(CELL("filename",$A$1),FIND("]",CELL("filename",$A$1))+1,255)&amp;$A21,eurostat_source[],4+E$1-1990,FALSE),0))</f>
        <v>5.0200285997539097E-2</v>
      </c>
      <c r="F21" s="151">
        <f ca="1">MAX(0,IFERROR(VLOOKUP(MID(CELL("filename",$A$1),FIND("]",CELL("filename",$A$1))+1,255)&amp;$A21,eurostat_source[],4+F$1-1990,FALSE),0))</f>
        <v>5.147429276867567E-2</v>
      </c>
      <c r="G21" s="148">
        <f ca="1">INDEX(OFFSET(_summary!$S$25,0,MATCH(MID(CELL("filename",$A$1),FIND("]",CELL("filename",$A$1))+1,255),_summary!$T$24:$AG$24,0),140,1),MATCH($A21,_summary!$T$25:$T$53,0))</f>
        <v>5.285758749217298E-2</v>
      </c>
      <c r="H21" s="149">
        <f t="shared" ca="1" si="2"/>
        <v>5.6785290152931787E-2</v>
      </c>
      <c r="I21" s="149">
        <f t="shared" ca="1" si="2"/>
        <v>6.0712992813690594E-2</v>
      </c>
      <c r="J21" s="149">
        <f t="shared" ca="1" si="2"/>
        <v>6.4640695474449394E-2</v>
      </c>
      <c r="K21" s="149">
        <f t="shared" ca="1" si="2"/>
        <v>6.8568398135208194E-2</v>
      </c>
      <c r="L21" s="149">
        <f t="shared" ca="1" si="2"/>
        <v>7.2496100795966995E-2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7.6423803456725808E-2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0.16750772580098133</v>
      </c>
      <c r="D22" s="151">
        <f ca="1">MAX(0,IFERROR(VLOOKUP(MID(CELL("filename",$A$1),FIND("]",CELL("filename",$A$1))+1,255)&amp;$A22,eurostat_source[],4+D$1-1990,FALSE),0))</f>
        <v>0.16360202027882306</v>
      </c>
      <c r="E22" s="151">
        <f ca="1">MAX(0,IFERROR(VLOOKUP(MID(CELL("filename",$A$1),FIND("]",CELL("filename",$A$1))+1,255)&amp;$A22,eurostat_source[],4+E$1-1990,FALSE),0))</f>
        <v>0.1637947954682491</v>
      </c>
      <c r="F22" s="151">
        <f ca="1">MAX(0,IFERROR(VLOOKUP(MID(CELL("filename",$A$1),FIND("]",CELL("filename",$A$1))+1,255)&amp;$A22,eurostat_source[],4+F$1-1990,FALSE),0))</f>
        <v>0.16436945052714735</v>
      </c>
      <c r="G22" s="148">
        <f ca="1">INDEX(OFFSET(_summary!$S$25,0,MATCH(MID(CELL("filename",$A$1),FIND("]",CELL("filename",$A$1))+1,255),_summary!$T$24:$AG$24,0),140,1),MATCH($A22,_summary!$T$25:$T$53,0))</f>
        <v>0.16525229607268568</v>
      </c>
      <c r="H22" s="149">
        <f t="shared" ca="1" si="2"/>
        <v>0.1797959587481294</v>
      </c>
      <c r="I22" s="149">
        <f t="shared" ca="1" si="2"/>
        <v>0.19433962142357311</v>
      </c>
      <c r="J22" s="149">
        <f t="shared" ca="1" si="2"/>
        <v>0.20888328409901682</v>
      </c>
      <c r="K22" s="149">
        <f t="shared" ca="1" si="2"/>
        <v>0.22342694677446054</v>
      </c>
      <c r="L22" s="149">
        <f t="shared" ca="1" si="2"/>
        <v>0.23797060944990422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0.25251427212534794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0.29347260109853646</v>
      </c>
      <c r="D23" s="151">
        <f ca="1">MAX(0,IFERROR(VLOOKUP(MID(CELL("filename",$A$1),FIND("]",CELL("filename",$A$1))+1,255)&amp;$A23,eurostat_source[],4+D$1-1990,FALSE),0))</f>
        <v>0.29732107026532645</v>
      </c>
      <c r="E23" s="151">
        <f ca="1">MAX(0,IFERROR(VLOOKUP(MID(CELL("filename",$A$1),FIND("]",CELL("filename",$A$1))+1,255)&amp;$A23,eurostat_source[],4+E$1-1990,FALSE),0))</f>
        <v>0.29099712721804116</v>
      </c>
      <c r="F23" s="151">
        <f ca="1">MAX(0,IFERROR(VLOOKUP(MID(CELL("filename",$A$1),FIND("]",CELL("filename",$A$1))+1,255)&amp;$A23,eurostat_source[],4+F$1-1990,FALSE),0))</f>
        <v>0.28285426821894472</v>
      </c>
      <c r="G23" s="148">
        <f ca="1">INDEX(OFFSET(_summary!$S$25,0,MATCH(MID(CELL("filename",$A$1),FIND("]",CELL("filename",$A$1))+1,255),_summary!$T$24:$AG$24,0),140,1),MATCH($A23,_summary!$T$25:$T$53,0))</f>
        <v>0.27483073240044897</v>
      </c>
      <c r="H23" s="149">
        <f t="shared" ca="1" si="2"/>
        <v>0.27638277240845011</v>
      </c>
      <c r="I23" s="149">
        <f t="shared" ca="1" si="2"/>
        <v>0.27793481241645129</v>
      </c>
      <c r="J23" s="149">
        <f t="shared" ca="1" si="2"/>
        <v>0.27948685242445248</v>
      </c>
      <c r="K23" s="149">
        <f t="shared" ca="1" si="2"/>
        <v>0.28103889243245361</v>
      </c>
      <c r="L23" s="149">
        <f t="shared" ca="1" si="2"/>
        <v>0.28259093244045475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0.28414297244845593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0.44997443631314155</v>
      </c>
      <c r="D24" s="151">
        <f ca="1">MAX(0,IFERROR(VLOOKUP(MID(CELL("filename",$A$1),FIND("]",CELL("filename",$A$1))+1,255)&amp;$A24,eurostat_source[],4+D$1-1990,FALSE),0))</f>
        <v>0.44375109827894599</v>
      </c>
      <c r="E24" s="151">
        <f ca="1">MAX(0,IFERROR(VLOOKUP(MID(CELL("filename",$A$1),FIND("]",CELL("filename",$A$1))+1,255)&amp;$A24,eurostat_source[],4+E$1-1990,FALSE),0))</f>
        <v>0.44532269511463807</v>
      </c>
      <c r="F24" s="151">
        <f ca="1">MAX(0,IFERROR(VLOOKUP(MID(CELL("filename",$A$1),FIND("]",CELL("filename",$A$1))+1,255)&amp;$A24,eurostat_source[],4+F$1-1990,FALSE),0))</f>
        <v>0.43998139668385811</v>
      </c>
      <c r="G24" s="148">
        <f ca="1">INDEX(OFFSET(_summary!$S$25,0,MATCH(MID(CELL("filename",$A$1),FIND("]",CELL("filename",$A$1))+1,255),_summary!$T$24:$AG$24,0),140,1),MATCH($A24,_summary!$T$25:$T$53,0))</f>
        <v>0.43430034041641086</v>
      </c>
      <c r="H24" s="149">
        <f t="shared" ca="1" si="2"/>
        <v>0.43669846271069862</v>
      </c>
      <c r="I24" s="149">
        <f t="shared" ca="1" si="2"/>
        <v>0.43909658500498638</v>
      </c>
      <c r="J24" s="149">
        <f t="shared" ca="1" si="2"/>
        <v>0.44149470729927415</v>
      </c>
      <c r="K24" s="149">
        <f t="shared" ca="1" si="2"/>
        <v>0.44389282959356191</v>
      </c>
      <c r="L24" s="149">
        <f t="shared" ca="1" si="2"/>
        <v>0.44629095188784973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0.44868907418213749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2.0550833393918895E-2</v>
      </c>
      <c r="D25" s="151">
        <f ca="1">MAX(0,IFERROR(VLOOKUP(MID(CELL("filename",$A$1),FIND("]",CELL("filename",$A$1))+1,255)&amp;$A25,eurostat_source[],4+D$1-1990,FALSE),0))</f>
        <v>2.099719630963123E-2</v>
      </c>
      <c r="E25" s="151">
        <f ca="1">MAX(0,IFERROR(VLOOKUP(MID(CELL("filename",$A$1),FIND("]",CELL("filename",$A$1))+1,255)&amp;$A25,eurostat_source[],4+E$1-1990,FALSE),0))</f>
        <v>2.0643010308592651E-2</v>
      </c>
      <c r="F25" s="151">
        <f ca="1">MAX(0,IFERROR(VLOOKUP(MID(CELL("filename",$A$1),FIND("]",CELL("filename",$A$1))+1,255)&amp;$A25,eurostat_source[],4+F$1-1990,FALSE),0))</f>
        <v>2.0604301605632879E-2</v>
      </c>
      <c r="G25" s="148">
        <f ca="1">INDEX(OFFSET(_summary!$S$25,0,MATCH(MID(CELL("filename",$A$1),FIND("]",CELL("filename",$A$1))+1,255),_summary!$T$24:$AG$24,0),140,1),MATCH($A25,_summary!$T$25:$T$53,0))</f>
        <v>2.0375404734447287E-2</v>
      </c>
      <c r="H25" s="149">
        <f t="shared" ca="1" si="2"/>
        <v>2.4720447716410791E-2</v>
      </c>
      <c r="I25" s="149">
        <f t="shared" ca="1" si="2"/>
        <v>2.9065490698374295E-2</v>
      </c>
      <c r="J25" s="149">
        <f t="shared" ca="1" si="2"/>
        <v>3.3410533680337799E-2</v>
      </c>
      <c r="K25" s="149">
        <f t="shared" ca="1" si="2"/>
        <v>3.7755576662301303E-2</v>
      </c>
      <c r="L25" s="149">
        <f t="shared" ca="1" si="2"/>
        <v>4.2100619644264814E-2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4.6445662626228318E-2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0.45373203797490924</v>
      </c>
      <c r="D26" s="151">
        <f ca="1">MAX(0,IFERROR(VLOOKUP(MID(CELL("filename",$A$1),FIND("]",CELL("filename",$A$1))+1,255)&amp;$A26,eurostat_source[],4+D$1-1990,FALSE),0))</f>
        <v>0.43901373409267896</v>
      </c>
      <c r="E26" s="151">
        <f ca="1">MAX(0,IFERROR(VLOOKUP(MID(CELL("filename",$A$1),FIND("]",CELL("filename",$A$1))+1,255)&amp;$A26,eurostat_source[],4+E$1-1990,FALSE),0))</f>
        <v>0.44896843184387436</v>
      </c>
      <c r="F26" s="151">
        <f ca="1">MAX(0,IFERROR(VLOOKUP(MID(CELL("filename",$A$1),FIND("]",CELL("filename",$A$1))+1,255)&amp;$A26,eurostat_source[],4+F$1-1990,FALSE),0))</f>
        <v>0.4619487538233365</v>
      </c>
      <c r="G26" s="148">
        <f ca="1">INDEX(OFFSET(_summary!$S$25,0,MATCH(MID(CELL("filename",$A$1),FIND("]",CELL("filename",$A$1))+1,255),_summary!$T$24:$AG$24,0),140,1),MATCH($A26,_summary!$T$25:$T$53,0))</f>
        <v>0.46598546043011446</v>
      </c>
      <c r="H26" s="149">
        <f t="shared" ca="1" si="2"/>
        <v>0.46731594459835452</v>
      </c>
      <c r="I26" s="149">
        <f t="shared" ca="1" si="2"/>
        <v>0.46864642876659457</v>
      </c>
      <c r="J26" s="149">
        <f t="shared" ca="1" si="2"/>
        <v>0.46997691293483468</v>
      </c>
      <c r="K26" s="149">
        <f t="shared" ca="1" si="2"/>
        <v>0.47130739710307473</v>
      </c>
      <c r="L26" s="149">
        <f t="shared" ca="1" si="2"/>
        <v>0.47263788127131479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0.4739683654395549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0.16630846351196718</v>
      </c>
      <c r="D27" s="151">
        <f ca="1">MAX(0,IFERROR(VLOOKUP(MID(CELL("filename",$A$1),FIND("]",CELL("filename",$A$1))+1,255)&amp;$A27,eurostat_source[],4+D$1-1990,FALSE),0))</f>
        <v>0.16414935171076583</v>
      </c>
      <c r="E27" s="151">
        <f ca="1">MAX(0,IFERROR(VLOOKUP(MID(CELL("filename",$A$1),FIND("]",CELL("filename",$A$1))+1,255)&amp;$A27,eurostat_source[],4+E$1-1990,FALSE),0))</f>
        <v>0.16759134118226443</v>
      </c>
      <c r="F27" s="151">
        <f ca="1">MAX(0,IFERROR(VLOOKUP(MID(CELL("filename",$A$1),FIND("]",CELL("filename",$A$1))+1,255)&amp;$A27,eurostat_source[],4+F$1-1990,FALSE),0))</f>
        <v>0.1711521700289132</v>
      </c>
      <c r="G27" s="148">
        <f ca="1">INDEX(OFFSET(_summary!$S$25,0,MATCH(MID(CELL("filename",$A$1),FIND("]",CELL("filename",$A$1))+1,255),_summary!$T$24:$AG$24,0),140,1),MATCH($A27,_summary!$T$25:$T$53,0))</f>
        <v>0.17298918988222084</v>
      </c>
      <c r="H27" s="149">
        <f t="shared" ca="1" si="2"/>
        <v>0.17577946391937446</v>
      </c>
      <c r="I27" s="149">
        <f t="shared" ca="1" si="2"/>
        <v>0.17856973795652809</v>
      </c>
      <c r="J27" s="149">
        <f t="shared" ca="1" si="2"/>
        <v>0.18136001199368174</v>
      </c>
      <c r="K27" s="149">
        <f t="shared" ca="1" si="2"/>
        <v>0.18415028603083536</v>
      </c>
      <c r="L27" s="149">
        <f t="shared" ca="1" si="2"/>
        <v>0.18694056006798898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0.18973083410514263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0.18774734839230106</v>
      </c>
      <c r="D28" s="151">
        <f ca="1">MAX(0,IFERROR(VLOOKUP(MID(CELL("filename",$A$1),FIND("]",CELL("filename",$A$1))+1,255)&amp;$A28,eurostat_source[],4+D$1-1990,FALSE),0))</f>
        <v>0.18600999259981418</v>
      </c>
      <c r="E28" s="151">
        <f ca="1">MAX(0,IFERROR(VLOOKUP(MID(CELL("filename",$A$1),FIND("]",CELL("filename",$A$1))+1,255)&amp;$A28,eurostat_source[],4+E$1-1990,FALSE),0))</f>
        <v>0.19037274317913308</v>
      </c>
      <c r="F28" s="151">
        <f ca="1">MAX(0,IFERROR(VLOOKUP(MID(CELL("filename",$A$1),FIND("]",CELL("filename",$A$1))+1,255)&amp;$A28,eurostat_source[],4+F$1-1990,FALSE),0))</f>
        <v>0.19467489119599787</v>
      </c>
      <c r="G28" s="148">
        <f ca="1">INDEX(OFFSET(_summary!$S$25,0,MATCH(MID(CELL("filename",$A$1),FIND("]",CELL("filename",$A$1))+1,255),_summary!$T$24:$AG$24,0),140,1),MATCH($A28,_summary!$T$25:$T$53,0))</f>
        <v>0.20001851174428273</v>
      </c>
      <c r="H28" s="149">
        <f t="shared" ca="1" si="2"/>
        <v>0.20004831009888574</v>
      </c>
      <c r="I28" s="149">
        <f t="shared" ca="1" si="2"/>
        <v>0.20007810845348875</v>
      </c>
      <c r="J28" s="149">
        <f t="shared" ca="1" si="2"/>
        <v>0.20010790680809176</v>
      </c>
      <c r="K28" s="149">
        <f t="shared" ca="1" si="2"/>
        <v>0.20013770516269477</v>
      </c>
      <c r="L28" s="149">
        <f t="shared" ca="1" si="2"/>
        <v>0.20016750351729778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0.2001973018719008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0.12442858731002164</v>
      </c>
      <c r="D29" s="151">
        <f ca="1">MAX(0,IFERROR(VLOOKUP(MID(CELL("filename",$A$1),FIND("]",CELL("filename",$A$1))+1,255)&amp;$A29,eurostat_source[],4+D$1-1990,FALSE),0))</f>
        <v>0.12703174702359432</v>
      </c>
      <c r="E29" s="151">
        <f ca="1">MAX(0,IFERROR(VLOOKUP(MID(CELL("filename",$A$1),FIND("]",CELL("filename",$A$1))+1,255)&amp;$A29,eurostat_source[],4+E$1-1990,FALSE),0))</f>
        <v>0.12936534714724168</v>
      </c>
      <c r="F29" s="151">
        <f ca="1">MAX(0,IFERROR(VLOOKUP(MID(CELL("filename",$A$1),FIND("]",CELL("filename",$A$1))+1,255)&amp;$A29,eurostat_source[],4+F$1-1990,FALSE),0))</f>
        <v>0.13152732268967471</v>
      </c>
      <c r="G29" s="148">
        <f ca="1">INDEX(OFFSET(_summary!$S$25,0,MATCH(MID(CELL("filename",$A$1),FIND("]",CELL("filename",$A$1))+1,255),_summary!$T$24:$AG$24,0),140,1),MATCH($A29,_summary!$T$25:$T$53,0))</f>
        <v>0.13364663971997823</v>
      </c>
      <c r="H29" s="149">
        <f t="shared" ca="1" si="2"/>
        <v>0.14015514493321732</v>
      </c>
      <c r="I29" s="149">
        <f t="shared" ca="1" si="2"/>
        <v>0.14666365014645641</v>
      </c>
      <c r="J29" s="149">
        <f t="shared" ca="1" si="2"/>
        <v>0.1531721553596955</v>
      </c>
      <c r="K29" s="149">
        <f t="shared" ca="1" si="2"/>
        <v>0.15968066057293459</v>
      </c>
      <c r="L29" s="149">
        <f t="shared" ca="1" si="2"/>
        <v>0.16618916578617365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0.17269767099941274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4.5243670831776141E-2</v>
      </c>
      <c r="D30" s="151">
        <f ca="1">MAX(0,IFERROR(VLOOKUP(MID(CELL("filename",$A$1),FIND("]",CELL("filename",$A$1))+1,255)&amp;$A30,eurostat_source[],4+D$1-1990,FALSE),0))</f>
        <v>4.6710537734150979E-2</v>
      </c>
      <c r="E30" s="151">
        <f ca="1">MAX(0,IFERROR(VLOOKUP(MID(CELL("filename",$A$1),FIND("]",CELL("filename",$A$1))+1,255)&amp;$A30,eurostat_source[],4+E$1-1990,FALSE),0))</f>
        <v>5.0686471263467259E-2</v>
      </c>
      <c r="F30" s="151">
        <f ca="1">MAX(0,IFERROR(VLOOKUP(MID(CELL("filename",$A$1),FIND("]",CELL("filename",$A$1))+1,255)&amp;$A30,eurostat_source[],4+F$1-1990,FALSE),0))</f>
        <v>5.3967362752968442E-2</v>
      </c>
      <c r="G30" s="148">
        <f ca="1">INDEX(OFFSET(_summary!$S$25,0,MATCH(MID(CELL("filename",$A$1),FIND("]",CELL("filename",$A$1))+1,255),_summary!$T$24:$AG$24,0),140,1),MATCH($A30,_summary!$T$25:$T$53,0))</f>
        <v>5.7361022504366629E-2</v>
      </c>
      <c r="H30" s="149">
        <f t="shared" ca="1" si="2"/>
        <v>6.179180317251013E-2</v>
      </c>
      <c r="I30" s="149">
        <f t="shared" ca="1" si="2"/>
        <v>6.6222583840653632E-2</v>
      </c>
      <c r="J30" s="149">
        <f t="shared" ca="1" si="2"/>
        <v>7.065336450879714E-2</v>
      </c>
      <c r="K30" s="149">
        <f t="shared" ca="1" si="2"/>
        <v>7.5084145176940634E-2</v>
      </c>
      <c r="L30" s="149">
        <f t="shared" ca="1" si="2"/>
        <v>7.9514925845084128E-2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8.3945706513227636E-2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0.26541708879782044</v>
      </c>
      <c r="D31" s="151">
        <f ca="1">MAX(0,IFERROR(VLOOKUP(MID(CELL("filename",$A$1),FIND("]",CELL("filename",$A$1))+1,255)&amp;$A31,eurostat_source[],4+D$1-1990,FALSE),0))</f>
        <v>0.26468149925986034</v>
      </c>
      <c r="E31" s="151">
        <f ca="1">MAX(0,IFERROR(VLOOKUP(MID(CELL("filename",$A$1),FIND("]",CELL("filename",$A$1))+1,255)&amp;$A31,eurostat_source[],4+E$1-1990,FALSE),0))</f>
        <v>0.26934233316972789</v>
      </c>
      <c r="F31" s="151">
        <f ca="1">MAX(0,IFERROR(VLOOKUP(MID(CELL("filename",$A$1),FIND("]",CELL("filename",$A$1))+1,255)&amp;$A31,eurostat_source[],4+F$1-1990,FALSE),0))</f>
        <v>0.27439806148224793</v>
      </c>
      <c r="G31" s="148">
        <f ca="1">INDEX(OFFSET(_summary!$S$25,0,MATCH(MID(CELL("filename",$A$1),FIND("]",CELL("filename",$A$1))+1,255),_summary!$T$24:$AG$24,0),140,1),MATCH($A31,_summary!$T$25:$T$53,0))</f>
        <v>0.27903589133358159</v>
      </c>
      <c r="H31" s="149">
        <f t="shared" ca="1" si="2"/>
        <v>0.29633852277923289</v>
      </c>
      <c r="I31" s="149">
        <f t="shared" ca="1" si="2"/>
        <v>0.3136411542248842</v>
      </c>
      <c r="J31" s="149">
        <f t="shared" ca="1" si="2"/>
        <v>0.33094378567053551</v>
      </c>
      <c r="K31" s="149">
        <f t="shared" ca="1" si="2"/>
        <v>0.34824641711618681</v>
      </c>
      <c r="L31" s="149">
        <f t="shared" ca="1" si="2"/>
        <v>0.36554904856183812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0.38285168000748937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7.4814245081447087E-2</v>
      </c>
      <c r="D32" s="151">
        <f ca="1">MAX(0,IFERROR(VLOOKUP(MID(CELL("filename",$A$1),FIND("]",CELL("filename",$A$1))+1,255)&amp;$A32,eurostat_source[],4+D$1-1990,FALSE),0))</f>
        <v>7.1521103416156251E-2</v>
      </c>
      <c r="E32" s="151">
        <f ca="1">MAX(0,IFERROR(VLOOKUP(MID(CELL("filename",$A$1),FIND("]",CELL("filename",$A$1))+1,255)&amp;$A32,eurostat_source[],4+E$1-1990,FALSE),0))</f>
        <v>7.4376156397968393E-2</v>
      </c>
      <c r="F32" s="151">
        <f ca="1">MAX(0,IFERROR(VLOOKUP(MID(CELL("filename",$A$1),FIND("]",CELL("filename",$A$1))+1,255)&amp;$A32,eurostat_source[],4+F$1-1990,FALSE),0))</f>
        <v>7.7202329492798843E-2</v>
      </c>
      <c r="G32" s="148">
        <f ca="1">INDEX(OFFSET(_summary!$S$25,0,MATCH(MID(CELL("filename",$A$1),FIND("]",CELL("filename",$A$1))+1,255),_summary!$T$24:$AG$24,0),140,1),MATCH($A32,_summary!$T$25:$T$53,0))</f>
        <v>7.9888165397720062E-2</v>
      </c>
      <c r="H32" s="149">
        <f t="shared" ca="1" si="2"/>
        <v>0.11018339499190344</v>
      </c>
      <c r="I32" s="149">
        <f t="shared" ca="1" si="2"/>
        <v>0.14047862458608681</v>
      </c>
      <c r="J32" s="149">
        <f t="shared" ca="1" si="2"/>
        <v>0.17077385418027019</v>
      </c>
      <c r="K32" s="149">
        <f t="shared" ca="1" si="2"/>
        <v>0.20106908377445357</v>
      </c>
      <c r="L32" s="149">
        <f t="shared" ca="1" si="2"/>
        <v>0.23136431336863697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0.26165954296282035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0.39326950264462429</v>
      </c>
      <c r="D33" s="151">
        <f ca="1">MAX(0,IFERROR(VLOOKUP(MID(CELL("filename",$A$1),FIND("]",CELL("filename",$A$1))+1,255)&amp;$A33,eurostat_source[],4+D$1-1990,FALSE),0))</f>
        <v>0.38385113945645266</v>
      </c>
      <c r="E33" s="151">
        <f ca="1">MAX(0,IFERROR(VLOOKUP(MID(CELL("filename",$A$1),FIND("]",CELL("filename",$A$1))+1,255)&amp;$A33,eurostat_source[],4+E$1-1990,FALSE),0))</f>
        <v>0.38620036871892355</v>
      </c>
      <c r="F33" s="151">
        <f ca="1">MAX(0,IFERROR(VLOOKUP(MID(CELL("filename",$A$1),FIND("]",CELL("filename",$A$1))+1,255)&amp;$A33,eurostat_source[],4+F$1-1990,FALSE),0))</f>
        <v>0.38853252809284494</v>
      </c>
      <c r="G33" s="148">
        <f ca="1">INDEX(OFFSET(_summary!$S$25,0,MATCH(MID(CELL("filename",$A$1),FIND("]",CELL("filename",$A$1))+1,255),_summary!$T$24:$AG$24,0),140,1),MATCH($A33,_summary!$T$25:$T$53,0))</f>
        <v>0.39012819446154429</v>
      </c>
      <c r="H33" s="149">
        <f t="shared" ca="1" si="2"/>
        <v>0.39696304025062046</v>
      </c>
      <c r="I33" s="149">
        <f t="shared" ca="1" si="2"/>
        <v>0.40379788603969657</v>
      </c>
      <c r="J33" s="149">
        <f t="shared" ca="1" si="2"/>
        <v>0.41063273182877269</v>
      </c>
      <c r="K33" s="149">
        <f t="shared" ca="1" si="2"/>
        <v>0.41746757761784886</v>
      </c>
      <c r="L33" s="149">
        <f t="shared" ca="1" si="2"/>
        <v>0.42430242340692503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0.43113726919600115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0.49593344696989689</v>
      </c>
      <c r="D34" s="151">
        <f ca="1">MAX(0,IFERROR(VLOOKUP(MID(CELL("filename",$A$1),FIND("]",CELL("filename",$A$1))+1,255)&amp;$A34,eurostat_source[],4+D$1-1990,FALSE),0))</f>
        <v>0.48274092020399806</v>
      </c>
      <c r="E34" s="151">
        <f ca="1">MAX(0,IFERROR(VLOOKUP(MID(CELL("filename",$A$1),FIND("]",CELL("filename",$A$1))+1,255)&amp;$A34,eurostat_source[],4+E$1-1990,FALSE),0))</f>
        <v>0.48686175949119598</v>
      </c>
      <c r="F34" s="151">
        <f ca="1">MAX(0,IFERROR(VLOOKUP(MID(CELL("filename",$A$1),FIND("]",CELL("filename",$A$1))+1,255)&amp;$A34,eurostat_source[],4+F$1-1990,FALSE),0))</f>
        <v>0.49219781128164986</v>
      </c>
      <c r="G34" s="148">
        <f ca="1">INDEX(OFFSET(_summary!$S$25,0,MATCH(MID(CELL("filename",$A$1),FIND("]",CELL("filename",$A$1))+1,255),_summary!$T$24:$AG$24,0),140,1),MATCH($A34,_summary!$T$25:$T$53,0))</f>
        <v>0.49706497389081261</v>
      </c>
      <c r="H34" s="149">
        <f t="shared" ca="1" si="2"/>
        <v>0.50780950955189075</v>
      </c>
      <c r="I34" s="149">
        <f t="shared" ca="1" si="2"/>
        <v>0.51855404521296888</v>
      </c>
      <c r="J34" s="149">
        <f t="shared" ca="1" si="2"/>
        <v>0.52929858087404691</v>
      </c>
      <c r="K34" s="149">
        <f t="shared" ca="1" si="2"/>
        <v>0.54004311653512505</v>
      </c>
      <c r="L34" s="149">
        <f t="shared" ca="1" si="2"/>
        <v>0.55078765219620318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0.56153218785728121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2.7554457600156929E-2</v>
      </c>
      <c r="D35" s="151">
        <f ca="1">MAX(0,IFERROR(VLOOKUP(MID(CELL("filename",$A$1),FIND("]",CELL("filename",$A$1))+1,255)&amp;$A35,eurostat_source[],4+D$1-1990,FALSE),0))</f>
        <v>3.0450083898846205E-2</v>
      </c>
      <c r="E35" s="151">
        <f ca="1">MAX(0,IFERROR(VLOOKUP(MID(CELL("filename",$A$1),FIND("]",CELL("filename",$A$1))+1,255)&amp;$A35,eurostat_source[],4+E$1-1990,FALSE),0))</f>
        <v>3.1527438016450811E-2</v>
      </c>
      <c r="F35" s="151">
        <f ca="1">MAX(0,IFERROR(VLOOKUP(MID(CELL("filename",$A$1),FIND("]",CELL("filename",$A$1))+1,255)&amp;$A35,eurostat_source[],4+F$1-1990,FALSE),0))</f>
        <v>3.247309644964292E-2</v>
      </c>
      <c r="G35" s="148">
        <f ca="1">INDEX(OFFSET(_summary!$S$25,0,MATCH(MID(CELL("filename",$A$1),FIND("]",CELL("filename",$A$1))+1,255),_summary!$T$24:$AG$24,0),140,1),MATCH($A35,_summary!$T$25:$T$53,0))</f>
        <v>3.3171514493460494E-2</v>
      </c>
      <c r="H35" s="149">
        <f t="shared" ref="H35:L50" ca="1" si="4">G35-5*(G35-$M35)/($M$1-G$1)</f>
        <v>4.7519628065477534E-2</v>
      </c>
      <c r="I35" s="149">
        <f t="shared" ca="1" si="4"/>
        <v>6.1867741637494582E-2</v>
      </c>
      <c r="J35" s="149">
        <f t="shared" ca="1" si="4"/>
        <v>7.6215855209511629E-2</v>
      </c>
      <c r="K35" s="149">
        <f t="shared" ca="1" si="4"/>
        <v>9.056396878152867E-2</v>
      </c>
      <c r="L35" s="149">
        <f t="shared" ca="1" si="4"/>
        <v>0.10491208235354571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0.11926019592556276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0.29520047168439939</v>
      </c>
      <c r="D36" s="151">
        <f ca="1">MAX(0,IFERROR(VLOOKUP(MID(CELL("filename",$A$1),FIND("]",CELL("filename",$A$1))+1,255)&amp;$A36,eurostat_source[],4+D$1-1990,FALSE),0))</f>
        <v>0.29583988234888581</v>
      </c>
      <c r="E36" s="151">
        <f ca="1">MAX(0,IFERROR(VLOOKUP(MID(CELL("filename",$A$1),FIND("]",CELL("filename",$A$1))+1,255)&amp;$A36,eurostat_source[],4+E$1-1990,FALSE),0))</f>
        <v>0.30095144989566741</v>
      </c>
      <c r="F36" s="151">
        <f ca="1">MAX(0,IFERROR(VLOOKUP(MID(CELL("filename",$A$1),FIND("]",CELL("filename",$A$1))+1,255)&amp;$A36,eurostat_source[],4+F$1-1990,FALSE),0))</f>
        <v>0.30564505870245984</v>
      </c>
      <c r="G36" s="148">
        <f ca="1">INDEX(OFFSET(_summary!$S$25,0,MATCH(MID(CELL("filename",$A$1),FIND("]",CELL("filename",$A$1))+1,255),_summary!$T$24:$AG$24,0),140,1),MATCH($A36,_summary!$T$25:$T$53,0))</f>
        <v>0.30996724841446527</v>
      </c>
      <c r="H36" s="149">
        <f t="shared" ca="1" si="4"/>
        <v>0.33266191489247576</v>
      </c>
      <c r="I36" s="149">
        <f t="shared" ca="1" si="4"/>
        <v>0.35535658137048626</v>
      </c>
      <c r="J36" s="149">
        <f t="shared" ca="1" si="4"/>
        <v>0.37805124784849675</v>
      </c>
      <c r="K36" s="149">
        <f t="shared" ca="1" si="4"/>
        <v>0.40074591432650725</v>
      </c>
      <c r="L36" s="149">
        <f t="shared" ca="1" si="4"/>
        <v>0.42344058080451774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0.44613524728252829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0.34384255171340261</v>
      </c>
      <c r="D37" s="151">
        <f ca="1">MAX(0,IFERROR(VLOOKUP(MID(CELL("filename",$A$1),FIND("]",CELL("filename",$A$1))+1,255)&amp;$A37,eurostat_source[],4+D$1-1990,FALSE),0))</f>
        <v>0.35476622638967781</v>
      </c>
      <c r="E37" s="151">
        <f ca="1">MAX(0,IFERROR(VLOOKUP(MID(CELL("filename",$A$1),FIND("]",CELL("filename",$A$1))+1,255)&amp;$A37,eurostat_source[],4+E$1-1990,FALSE),0))</f>
        <v>0.36010933211544127</v>
      </c>
      <c r="F37" s="151">
        <f ca="1">MAX(0,IFERROR(VLOOKUP(MID(CELL("filename",$A$1),FIND("]",CELL("filename",$A$1))+1,255)&amp;$A37,eurostat_source[],4+F$1-1990,FALSE),0))</f>
        <v>0.36625523817577404</v>
      </c>
      <c r="G37" s="148">
        <f ca="1">INDEX(OFFSET(_summary!$S$25,0,MATCH(MID(CELL("filename",$A$1),FIND("]",CELL("filename",$A$1))+1,255),_summary!$T$24:$AG$24,0),140,1),MATCH($A37,_summary!$T$25:$T$53,0))</f>
        <v>0.37279894533737801</v>
      </c>
      <c r="H37" s="149">
        <f t="shared" ca="1" si="4"/>
        <v>0.38328008972283345</v>
      </c>
      <c r="I37" s="149">
        <f t="shared" ca="1" si="4"/>
        <v>0.39376123410828889</v>
      </c>
      <c r="J37" s="149">
        <f t="shared" ca="1" si="4"/>
        <v>0.40424237849374434</v>
      </c>
      <c r="K37" s="149">
        <f t="shared" ca="1" si="4"/>
        <v>0.41472352287919978</v>
      </c>
      <c r="L37" s="149">
        <f t="shared" ca="1" si="4"/>
        <v>0.42520466726465522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0.43568581165011067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0.62028035434617124</v>
      </c>
      <c r="D38" s="151">
        <f ca="1">MAX(0,IFERROR(VLOOKUP(MID(CELL("filename",$A$1),FIND("]",CELL("filename",$A$1))+1,255)&amp;$A38,eurostat_source[],4+D$1-1990,FALSE),0))</f>
        <v>0.62531512571393788</v>
      </c>
      <c r="E38" s="151">
        <f ca="1">MAX(0,IFERROR(VLOOKUP(MID(CELL("filename",$A$1),FIND("]",CELL("filename",$A$1))+1,255)&amp;$A38,eurostat_source[],4+E$1-1990,FALSE),0))</f>
        <v>0.62462794251707643</v>
      </c>
      <c r="F38" s="151">
        <f ca="1">MAX(0,IFERROR(VLOOKUP(MID(CELL("filename",$A$1),FIND("]",CELL("filename",$A$1))+1,255)&amp;$A38,eurostat_source[],4+F$1-1990,FALSE),0))</f>
        <v>0.62428063897041985</v>
      </c>
      <c r="G38" s="148">
        <f ca="1">INDEX(OFFSET(_summary!$S$25,0,MATCH(MID(CELL("filename",$A$1),FIND("]",CELL("filename",$A$1))+1,255),_summary!$T$24:$AG$24,0),140,1),MATCH($A38,_summary!$T$25:$T$53,0))</f>
        <v>0.62239345464162055</v>
      </c>
      <c r="H38" s="149">
        <f t="shared" ca="1" si="4"/>
        <v>0.62686018645679431</v>
      </c>
      <c r="I38" s="149">
        <f t="shared" ca="1" si="4"/>
        <v>0.63132691827196807</v>
      </c>
      <c r="J38" s="149">
        <f t="shared" ca="1" si="4"/>
        <v>0.63579365008714184</v>
      </c>
      <c r="K38" s="149">
        <f t="shared" ca="1" si="4"/>
        <v>0.6402603819023156</v>
      </c>
      <c r="L38" s="149">
        <f t="shared" ca="1" si="4"/>
        <v>0.64472711371748936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0.64919384553266313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0.35554289357685886</v>
      </c>
      <c r="D39" s="151">
        <f ca="1">MAX(0,IFERROR(VLOOKUP(MID(CELL("filename",$A$1),FIND("]",CELL("filename",$A$1))+1,255)&amp;$A39,eurostat_source[],4+D$1-1990,FALSE),0))</f>
        <v>0.31043513659110905</v>
      </c>
      <c r="E39" s="151">
        <f ca="1">MAX(0,IFERROR(VLOOKUP(MID(CELL("filename",$A$1),FIND("]",CELL("filename",$A$1))+1,255)&amp;$A39,eurostat_source[],4+E$1-1990,FALSE),0))</f>
        <v>0.30984809536020025</v>
      </c>
      <c r="F39" s="151">
        <f ca="1">MAX(0,IFERROR(VLOOKUP(MID(CELL("filename",$A$1),FIND("]",CELL("filename",$A$1))+1,255)&amp;$A39,eurostat_source[],4+F$1-1990,FALSE),0))</f>
        <v>0.30539548035548542</v>
      </c>
      <c r="G39" s="148">
        <f ca="1">INDEX(OFFSET(_summary!$S$25,0,MATCH(MID(CELL("filename",$A$1),FIND("]",CELL("filename",$A$1))+1,255),_summary!$T$24:$AG$24,0),140,1),MATCH($A39,_summary!$T$25:$T$53,0))</f>
        <v>0.30023888031201235</v>
      </c>
      <c r="H39" s="149">
        <f t="shared" ca="1" si="4"/>
        <v>0.3031938876564903</v>
      </c>
      <c r="I39" s="149">
        <f t="shared" ca="1" si="4"/>
        <v>0.30614889500096826</v>
      </c>
      <c r="J39" s="149">
        <f t="shared" ca="1" si="4"/>
        <v>0.30910390234544621</v>
      </c>
      <c r="K39" s="149">
        <f t="shared" ca="1" si="4"/>
        <v>0.31205890968992417</v>
      </c>
      <c r="L39" s="149">
        <f t="shared" ca="1" si="4"/>
        <v>0.31501391703440218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0.31796892437888014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0.17386380067232113</v>
      </c>
      <c r="D40" s="151">
        <f ca="1">MAX(0,IFERROR(VLOOKUP(MID(CELL("filename",$A$1),FIND("]",CELL("filename",$A$1))+1,255)&amp;$A40,eurostat_source[],4+D$1-1990,FALSE),0))</f>
        <v>0.17014715963587698</v>
      </c>
      <c r="E40" s="151">
        <f ca="1">MAX(0,IFERROR(VLOOKUP(MID(CELL("filename",$A$1),FIND("]",CELL("filename",$A$1))+1,255)&amp;$A40,eurostat_source[],4+E$1-1990,FALSE),0))</f>
        <v>0.17230180096069556</v>
      </c>
      <c r="F40" s="151">
        <f ca="1">MAX(0,IFERROR(VLOOKUP(MID(CELL("filename",$A$1),FIND("]",CELL("filename",$A$1))+1,255)&amp;$A40,eurostat_source[],4+F$1-1990,FALSE),0))</f>
        <v>0.17499130934403587</v>
      </c>
      <c r="G40" s="148">
        <f ca="1">INDEX(OFFSET(_summary!$S$25,0,MATCH(MID(CELL("filename",$A$1),FIND("]",CELL("filename",$A$1))+1,255),_summary!$T$24:$AG$24,0),140,1),MATCH($A40,_summary!$T$25:$T$53,0))</f>
        <v>0.17752424397120653</v>
      </c>
      <c r="H40" s="149">
        <f t="shared" ca="1" si="4"/>
        <v>0.19382113393702916</v>
      </c>
      <c r="I40" s="149">
        <f t="shared" ca="1" si="4"/>
        <v>0.21011802390285178</v>
      </c>
      <c r="J40" s="149">
        <f t="shared" ca="1" si="4"/>
        <v>0.22641491386867441</v>
      </c>
      <c r="K40" s="149">
        <f t="shared" ca="1" si="4"/>
        <v>0.24271180383449706</v>
      </c>
      <c r="L40" s="149">
        <f t="shared" ca="1" si="4"/>
        <v>0.25900869380031971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0.27530558376614234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0.11324575704694038</v>
      </c>
      <c r="D41" s="151">
        <f ca="1">MAX(0,IFERROR(VLOOKUP(MID(CELL("filename",$A$1),FIND("]",CELL("filename",$A$1))+1,255)&amp;$A41,eurostat_source[],4+D$1-1990,FALSE),0))</f>
        <v>0.10862250779956754</v>
      </c>
      <c r="E41" s="151">
        <f ca="1">MAX(0,IFERROR(VLOOKUP(MID(CELL("filename",$A$1),FIND("]",CELL("filename",$A$1))+1,255)&amp;$A41,eurostat_source[],4+E$1-1990,FALSE),0))</f>
        <v>0.110176319795856</v>
      </c>
      <c r="F41" s="151">
        <f ca="1">MAX(0,IFERROR(VLOOKUP(MID(CELL("filename",$A$1),FIND("]",CELL("filename",$A$1))+1,255)&amp;$A41,eurostat_source[],4+F$1-1990,FALSE),0))</f>
        <v>0.11250943625343882</v>
      </c>
      <c r="G41" s="148">
        <f ca="1">INDEX(OFFSET(_summary!$S$25,0,MATCH(MID(CELL("filename",$A$1),FIND("]",CELL("filename",$A$1))+1,255),_summary!$T$24:$AG$24,0),140,1),MATCH($A41,_summary!$T$25:$T$53,0))</f>
        <v>0.11394315745214369</v>
      </c>
      <c r="H41" s="149">
        <f t="shared" ca="1" si="4"/>
        <v>0.14043581154801155</v>
      </c>
      <c r="I41" s="149">
        <f t="shared" ca="1" si="4"/>
        <v>0.16692846564387942</v>
      </c>
      <c r="J41" s="149">
        <f t="shared" ca="1" si="4"/>
        <v>0.19342111973974729</v>
      </c>
      <c r="K41" s="149">
        <f t="shared" ca="1" si="4"/>
        <v>0.21991377383561517</v>
      </c>
      <c r="L41" s="149">
        <f t="shared" ca="1" si="4"/>
        <v>0.24640642793148304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0.27289908202735091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0.17177165097827038</v>
      </c>
      <c r="D42" s="151">
        <f ca="1">MAX(0,IFERROR(VLOOKUP(MID(CELL("filename",$A$1),FIND("]",CELL("filename",$A$1))+1,255)&amp;$A42,eurostat_source[],4+D$1-1990,FALSE),0))</f>
        <v>0.17006812077798347</v>
      </c>
      <c r="E42" s="151">
        <f ca="1">MAX(0,IFERROR(VLOOKUP(MID(CELL("filename",$A$1),FIND("]",CELL("filename",$A$1))+1,255)&amp;$A42,eurostat_source[],4+E$1-1990,FALSE),0))</f>
        <v>0.17205109628690304</v>
      </c>
      <c r="F42" s="151">
        <f ca="1">MAX(0,IFERROR(VLOOKUP(MID(CELL("filename",$A$1),FIND("]",CELL("filename",$A$1))+1,255)&amp;$A42,eurostat_source[],4+F$1-1990,FALSE),0))</f>
        <v>0.17645506315475304</v>
      </c>
      <c r="G42" s="148">
        <f ca="1">INDEX(OFFSET(_summary!$S$25,0,MATCH(MID(CELL("filename",$A$1),FIND("]",CELL("filename",$A$1))+1,255),_summary!$T$24:$AG$24,0),140,1),MATCH($A42,_summary!$T$25:$T$53,0))</f>
        <v>0.18176606543740503</v>
      </c>
      <c r="H42" s="149">
        <f t="shared" ca="1" si="4"/>
        <v>0.19498535138171683</v>
      </c>
      <c r="I42" s="149">
        <f t="shared" ca="1" si="4"/>
        <v>0.20820463732602862</v>
      </c>
      <c r="J42" s="149">
        <f t="shared" ca="1" si="4"/>
        <v>0.22142392327034044</v>
      </c>
      <c r="K42" s="149">
        <f t="shared" ca="1" si="4"/>
        <v>0.23464320921465223</v>
      </c>
      <c r="L42" s="149">
        <f t="shared" ca="1" si="4"/>
        <v>0.24786249515896402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0.26108178110327585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0.30343686374599882</v>
      </c>
      <c r="D43" s="151">
        <f ca="1">MAX(0,IFERROR(VLOOKUP(MID(CELL("filename",$A$1),FIND("]",CELL("filename",$A$1))+1,255)&amp;$A43,eurostat_source[],4+D$1-1990,FALSE),0))</f>
        <v>0.27993373643439184</v>
      </c>
      <c r="E43" s="151">
        <f ca="1">MAX(0,IFERROR(VLOOKUP(MID(CELL("filename",$A$1),FIND("]",CELL("filename",$A$1))+1,255)&amp;$A43,eurostat_source[],4+E$1-1990,FALSE),0))</f>
        <v>0.28792119382662396</v>
      </c>
      <c r="F43" s="151">
        <f ca="1">MAX(0,IFERROR(VLOOKUP(MID(CELL("filename",$A$1),FIND("]",CELL("filename",$A$1))+1,255)&amp;$A43,eurostat_source[],4+F$1-1990,FALSE),0))</f>
        <v>0.30002101587943891</v>
      </c>
      <c r="G43" s="148">
        <f ca="1">INDEX(OFFSET(_summary!$S$25,0,MATCH(MID(CELL("filename",$A$1),FIND("]",CELL("filename",$A$1))+1,255),_summary!$T$24:$AG$24,0),140,1),MATCH($A43,_summary!$T$25:$T$53,0))</f>
        <v>0.30625411345067149</v>
      </c>
      <c r="H43" s="149">
        <f t="shared" ca="1" si="4"/>
        <v>0.32872787066471809</v>
      </c>
      <c r="I43" s="149">
        <f t="shared" ca="1" si="4"/>
        <v>0.35120162787876474</v>
      </c>
      <c r="J43" s="149">
        <f t="shared" ca="1" si="4"/>
        <v>0.3736753850928114</v>
      </c>
      <c r="K43" s="149">
        <f t="shared" ca="1" si="4"/>
        <v>0.39614914230685799</v>
      </c>
      <c r="L43" s="149">
        <f t="shared" ca="1" si="4"/>
        <v>0.41862289952090459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0.44109665673495124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1.1992125045910291E-2</v>
      </c>
      <c r="D44" s="151">
        <f ca="1">MAX(0,IFERROR(VLOOKUP(MID(CELL("filename",$A$1),FIND("]",CELL("filename",$A$1))+1,255)&amp;$A44,eurostat_source[],4+D$1-1990,FALSE),0))</f>
        <v>1.041284202698569E-2</v>
      </c>
      <c r="E44" s="151">
        <f ca="1">MAX(0,IFERROR(VLOOKUP(MID(CELL("filename",$A$1),FIND("]",CELL("filename",$A$1))+1,255)&amp;$A44,eurostat_source[],4+E$1-1990,FALSE),0))</f>
        <v>1.0667953651844534E-2</v>
      </c>
      <c r="F44" s="151">
        <f ca="1">MAX(0,IFERROR(VLOOKUP(MID(CELL("filename",$A$1),FIND("]",CELL("filename",$A$1))+1,255)&amp;$A44,eurostat_source[],4+F$1-1990,FALSE),0))</f>
        <v>1.1095715521177028E-2</v>
      </c>
      <c r="G44" s="148">
        <f ca="1">INDEX(OFFSET(_summary!$S$25,0,MATCH(MID(CELL("filename",$A$1),FIND("]",CELL("filename",$A$1))+1,255),_summary!$T$24:$AG$24,0),140,1),MATCH($A44,_summary!$T$25:$T$53,0))</f>
        <v>1.1353789977944785E-2</v>
      </c>
      <c r="H44" s="149">
        <f t="shared" ca="1" si="4"/>
        <v>4.3675089196307672E-2</v>
      </c>
      <c r="I44" s="149">
        <f t="shared" ca="1" si="4"/>
        <v>7.599638841467056E-2</v>
      </c>
      <c r="J44" s="149">
        <f t="shared" ca="1" si="4"/>
        <v>0.10831768763303344</v>
      </c>
      <c r="K44" s="149">
        <f t="shared" ca="1" si="4"/>
        <v>0.14063898685139634</v>
      </c>
      <c r="L44" s="149">
        <f t="shared" ca="1" si="4"/>
        <v>0.17296028606975922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0.2052815852881221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0.19761972078243609</v>
      </c>
      <c r="D45" s="151">
        <f ca="1">MAX(0,IFERROR(VLOOKUP(MID(CELL("filename",$A$1),FIND("]",CELL("filename",$A$1))+1,255)&amp;$A45,eurostat_source[],4+D$1-1990,FALSE),0))</f>
        <v>0.21120846811636651</v>
      </c>
      <c r="E45" s="151">
        <f ca="1">MAX(0,IFERROR(VLOOKUP(MID(CELL("filename",$A$1),FIND("]",CELL("filename",$A$1))+1,255)&amp;$A45,eurostat_source[],4+E$1-1990,FALSE),0))</f>
        <v>0.21222724274177657</v>
      </c>
      <c r="F45" s="151">
        <f ca="1">MAX(0,IFERROR(VLOOKUP(MID(CELL("filename",$A$1),FIND("]",CELL("filename",$A$1))+1,255)&amp;$A45,eurostat_source[],4+F$1-1990,FALSE),0))</f>
        <v>0.21058788023714053</v>
      </c>
      <c r="G45" s="148">
        <f ca="1">INDEX(OFFSET(_summary!$S$25,0,MATCH(MID(CELL("filename",$A$1),FIND("]",CELL("filename",$A$1))+1,255),_summary!$T$24:$AG$24,0),140,1),MATCH($A45,_summary!$T$25:$T$53,0))</f>
        <v>0.20993231109477561</v>
      </c>
      <c r="H45" s="149">
        <f t="shared" ca="1" si="4"/>
        <v>0.2351097125508613</v>
      </c>
      <c r="I45" s="149">
        <f t="shared" ca="1" si="4"/>
        <v>0.26028711400694698</v>
      </c>
      <c r="J45" s="149">
        <f t="shared" ca="1" si="4"/>
        <v>0.2854645154630327</v>
      </c>
      <c r="K45" s="149">
        <f t="shared" ca="1" si="4"/>
        <v>0.31064191691911841</v>
      </c>
      <c r="L45" s="149">
        <f t="shared" ca="1" si="4"/>
        <v>0.33581931837520407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0.36099671983128978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0.5819535097647065</v>
      </c>
      <c r="D46" s="151">
        <f ca="1">MAX(0,IFERROR(VLOOKUP(MID(CELL("filename",$A$1),FIND("]",CELL("filename",$A$1))+1,255)&amp;$A46,eurostat_source[],4+D$1-1990,FALSE),0))</f>
        <v>0.61316498945626352</v>
      </c>
      <c r="E46" s="151">
        <f ca="1">MAX(0,IFERROR(VLOOKUP(MID(CELL("filename",$A$1),FIND("]",CELL("filename",$A$1))+1,255)&amp;$A46,eurostat_source[],4+E$1-1990,FALSE),0))</f>
        <v>0.60489932311644878</v>
      </c>
      <c r="F46" s="151">
        <f ca="1">MAX(0,IFERROR(VLOOKUP(MID(CELL("filename",$A$1),FIND("]",CELL("filename",$A$1))+1,255)&amp;$A46,eurostat_source[],4+F$1-1990,FALSE),0))</f>
        <v>0.59741130121026231</v>
      </c>
      <c r="G46" s="148">
        <f ca="1">INDEX(OFFSET(_summary!$S$25,0,MATCH(MID(CELL("filename",$A$1),FIND("]",CELL("filename",$A$1))+1,255),_summary!$T$24:$AG$24,0),140,1),MATCH($A46,_summary!$T$25:$T$53,0))</f>
        <v>0.58702455458413527</v>
      </c>
      <c r="H46" s="149">
        <f t="shared" ca="1" si="4"/>
        <v>0.59701905382433618</v>
      </c>
      <c r="I46" s="149">
        <f t="shared" ca="1" si="4"/>
        <v>0.60701355306453708</v>
      </c>
      <c r="J46" s="149">
        <f t="shared" ca="1" si="4"/>
        <v>0.6170080523047381</v>
      </c>
      <c r="K46" s="149">
        <f t="shared" ca="1" si="4"/>
        <v>0.627002551544939</v>
      </c>
      <c r="L46" s="149">
        <f t="shared" ca="1" si="4"/>
        <v>0.63699705078513991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0.64699155002534092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0.50048610766353907</v>
      </c>
      <c r="D47" s="151">
        <f ca="1">MAX(0,IFERROR(VLOOKUP(MID(CELL("filename",$A$1),FIND("]",CELL("filename",$A$1))+1,255)&amp;$A47,eurostat_source[],4+D$1-1990,FALSE),0))</f>
        <v>0.47950836808349417</v>
      </c>
      <c r="E47" s="151">
        <f ca="1">MAX(0,IFERROR(VLOOKUP(MID(CELL("filename",$A$1),FIND("]",CELL("filename",$A$1))+1,255)&amp;$A47,eurostat_source[],4+E$1-1990,FALSE),0))</f>
        <v>0.47234111115734317</v>
      </c>
      <c r="F47" s="151">
        <f ca="1">MAX(0,IFERROR(VLOOKUP(MID(CELL("filename",$A$1),FIND("]",CELL("filename",$A$1))+1,255)&amp;$A47,eurostat_source[],4+F$1-1990,FALSE),0))</f>
        <v>0.46468502412496304</v>
      </c>
      <c r="G47" s="148">
        <f ca="1">INDEX(OFFSET(_summary!$S$25,0,MATCH(MID(CELL("filename",$A$1),FIND("]",CELL("filename",$A$1))+1,255),_summary!$T$24:$AG$24,0),140,1),MATCH($A47,_summary!$T$25:$T$53,0))</f>
        <v>0.45559495913615594</v>
      </c>
      <c r="H47" s="149">
        <f t="shared" ca="1" si="4"/>
        <v>0.46906038199143135</v>
      </c>
      <c r="I47" s="149">
        <f t="shared" ca="1" si="4"/>
        <v>0.48252580484670676</v>
      </c>
      <c r="J47" s="149">
        <f t="shared" ca="1" si="4"/>
        <v>0.49599122770198217</v>
      </c>
      <c r="K47" s="149">
        <f t="shared" ca="1" si="4"/>
        <v>0.50945665055725753</v>
      </c>
      <c r="L47" s="149">
        <f t="shared" ca="1" si="4"/>
        <v>0.52292207341253294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0.53638749626780835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4.7896618091833931E-2</v>
      </c>
      <c r="D48" s="151">
        <f ca="1">MAX(0,IFERROR(VLOOKUP(MID(CELL("filename",$A$1),FIND("]",CELL("filename",$A$1))+1,255)&amp;$A48,eurostat_source[],4+D$1-1990,FALSE),0))</f>
        <v>5.0012711046377167E-2</v>
      </c>
      <c r="E48" s="151">
        <f ca="1">MAX(0,IFERROR(VLOOKUP(MID(CELL("filename",$A$1),FIND("]",CELL("filename",$A$1))+1,255)&amp;$A48,eurostat_source[],4+E$1-1990,FALSE),0))</f>
        <v>5.2217119065506287E-2</v>
      </c>
      <c r="F48" s="151">
        <f ca="1">MAX(0,IFERROR(VLOOKUP(MID(CELL("filename",$A$1),FIND("]",CELL("filename",$A$1))+1,255)&amp;$A48,eurostat_source[],4+F$1-1990,FALSE),0))</f>
        <v>5.4427127471161532E-2</v>
      </c>
      <c r="G48" s="148">
        <f ca="1">INDEX(OFFSET(_summary!$S$25,0,MATCH(MID(CELL("filename",$A$1),FIND("]",CELL("filename",$A$1))+1,255),_summary!$T$24:$AG$24,0),140,1),MATCH($A48,_summary!$T$25:$T$53,0))</f>
        <v>5.6569543926553792E-2</v>
      </c>
      <c r="H48" s="149">
        <f t="shared" ca="1" si="4"/>
        <v>8.8657518347249178E-2</v>
      </c>
      <c r="I48" s="149">
        <f t="shared" ca="1" si="4"/>
        <v>0.12074549276794456</v>
      </c>
      <c r="J48" s="149">
        <f t="shared" ca="1" si="4"/>
        <v>0.15283346718863994</v>
      </c>
      <c r="K48" s="149">
        <f t="shared" ca="1" si="4"/>
        <v>0.18492144160933532</v>
      </c>
      <c r="L48" s="149">
        <f t="shared" ca="1" si="4"/>
        <v>0.21700941603003071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0.2490973904507261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1.344227405604413E-2</v>
      </c>
      <c r="D49" s="151">
        <f ca="1">MAX(0,IFERROR(VLOOKUP(MID(CELL("filename",$A$1),FIND("]",CELL("filename",$A$1))+1,255)&amp;$A49,eurostat_source[],4+D$1-1990,FALSE),0))</f>
        <v>1.4370164397227856E-2</v>
      </c>
      <c r="E49" s="151">
        <f ca="1">MAX(0,IFERROR(VLOOKUP(MID(CELL("filename",$A$1),FIND("]",CELL("filename",$A$1))+1,255)&amp;$A49,eurostat_source[],4+E$1-1990,FALSE),0))</f>
        <v>1.5807180836950641E-2</v>
      </c>
      <c r="F49" s="151">
        <f ca="1">MAX(0,IFERROR(VLOOKUP(MID(CELL("filename",$A$1),FIND("]",CELL("filename",$A$1))+1,255)&amp;$A49,eurostat_source[],4+F$1-1990,FALSE),0))</f>
        <v>1.7387898920645704E-2</v>
      </c>
      <c r="G49" s="148">
        <f ca="1">INDEX(OFFSET(_summary!$S$25,0,MATCH(MID(CELL("filename",$A$1),FIND("]",CELL("filename",$A$1))+1,255),_summary!$T$24:$AG$24,0),140,1),MATCH($A49,_summary!$T$25:$T$53,0))</f>
        <v>1.9126688812710273E-2</v>
      </c>
      <c r="H49" s="149">
        <f t="shared" ca="1" si="4"/>
        <v>2.5784715289586292E-2</v>
      </c>
      <c r="I49" s="149">
        <f t="shared" ca="1" si="4"/>
        <v>3.2442741766462314E-2</v>
      </c>
      <c r="J49" s="149">
        <f t="shared" ca="1" si="4"/>
        <v>3.9100768243338337E-2</v>
      </c>
      <c r="K49" s="149">
        <f t="shared" ca="1" si="4"/>
        <v>4.5758794720214359E-2</v>
      </c>
      <c r="L49" s="149">
        <f t="shared" ca="1" si="4"/>
        <v>5.2416821197090381E-2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5.9074847673966396E-2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4.7336077435658028E-2</v>
      </c>
      <c r="D50" s="151">
        <f ca="1">MAX(0,IFERROR(VLOOKUP(MID(CELL("filename",$A$1),FIND("]",CELL("filename",$A$1))+1,255)&amp;$A50,eurostat_source[],4+D$1-1990,FALSE),0))</f>
        <v>4.9384962511601099E-2</v>
      </c>
      <c r="E50" s="151">
        <f ca="1">MAX(0,IFERROR(VLOOKUP(MID(CELL("filename",$A$1),FIND("]",CELL("filename",$A$1))+1,255)&amp;$A50,eurostat_source[],4+E$1-1990,FALSE),0))</f>
        <v>5.0200285997539097E-2</v>
      </c>
      <c r="F50" s="151">
        <f ca="1">MAX(0,IFERROR(VLOOKUP(MID(CELL("filename",$A$1),FIND("]",CELL("filename",$A$1))+1,255)&amp;$A50,eurostat_source[],4+F$1-1990,FALSE),0))</f>
        <v>5.147429276867567E-2</v>
      </c>
      <c r="G50" s="148">
        <f ca="1">INDEX(OFFSET(_summary!$S$25,0,MATCH(MID(CELL("filename",$A$1),FIND("]",CELL("filename",$A$1))+1,255),_summary!$T$24:$AG$24,0),140,1),MATCH($A50,_summary!$T$25:$T$53,0))</f>
        <v>5.285758749217298E-2</v>
      </c>
      <c r="H50" s="149">
        <f t="shared" ca="1" si="4"/>
        <v>8.3000006858735792E-2</v>
      </c>
      <c r="I50" s="149">
        <f t="shared" ca="1" si="4"/>
        <v>0.1131424262252986</v>
      </c>
      <c r="J50" s="149">
        <f t="shared" ca="1" si="4"/>
        <v>0.14328484559186142</v>
      </c>
      <c r="K50" s="149">
        <f t="shared" ca="1" si="4"/>
        <v>0.17342726495842423</v>
      </c>
      <c r="L50" s="149">
        <f t="shared" ca="1" si="4"/>
        <v>0.20356968432498704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0.23371210369154985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0.16750772580098133</v>
      </c>
      <c r="D51" s="151">
        <f ca="1">MAX(0,IFERROR(VLOOKUP(MID(CELL("filename",$A$1),FIND("]",CELL("filename",$A$1))+1,255)&amp;$A51,eurostat_source[],4+D$1-1990,FALSE),0))</f>
        <v>0.16360202027882306</v>
      </c>
      <c r="E51" s="151">
        <f ca="1">MAX(0,IFERROR(VLOOKUP(MID(CELL("filename",$A$1),FIND("]",CELL("filename",$A$1))+1,255)&amp;$A51,eurostat_source[],4+E$1-1990,FALSE),0))</f>
        <v>0.1637947954682491</v>
      </c>
      <c r="F51" s="151">
        <f ca="1">MAX(0,IFERROR(VLOOKUP(MID(CELL("filename",$A$1),FIND("]",CELL("filename",$A$1))+1,255)&amp;$A51,eurostat_source[],4+F$1-1990,FALSE),0))</f>
        <v>0.16436945052714735</v>
      </c>
      <c r="G51" s="148">
        <f ca="1">INDEX(OFFSET(_summary!$S$25,0,MATCH(MID(CELL("filename",$A$1),FIND("]",CELL("filename",$A$1))+1,255),_summary!$T$24:$AG$24,0),140,1),MATCH($A51,_summary!$T$25:$T$53,0))</f>
        <v>0.16525229607268568</v>
      </c>
      <c r="H51" s="149">
        <f t="shared" ref="H51:L66" ca="1" si="5">G51-5*(G51-$M51)/($M$1-G$1)</f>
        <v>0.20316253716572827</v>
      </c>
      <c r="I51" s="149">
        <f t="shared" ca="1" si="5"/>
        <v>0.24107277825877085</v>
      </c>
      <c r="J51" s="149">
        <f t="shared" ca="1" si="5"/>
        <v>0.27898301935181341</v>
      </c>
      <c r="K51" s="149">
        <f t="shared" ca="1" si="5"/>
        <v>0.316893260444856</v>
      </c>
      <c r="L51" s="149">
        <f t="shared" ca="1" si="5"/>
        <v>0.35480350153789858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0.39271374263094116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0.29347260109853646</v>
      </c>
      <c r="D52" s="151">
        <f ca="1">MAX(0,IFERROR(VLOOKUP(MID(CELL("filename",$A$1),FIND("]",CELL("filename",$A$1))+1,255)&amp;$A52,eurostat_source[],4+D$1-1990,FALSE),0))</f>
        <v>0.29732107026532645</v>
      </c>
      <c r="E52" s="151">
        <f ca="1">MAX(0,IFERROR(VLOOKUP(MID(CELL("filename",$A$1),FIND("]",CELL("filename",$A$1))+1,255)&amp;$A52,eurostat_source[],4+E$1-1990,FALSE),0))</f>
        <v>0.29099712721804116</v>
      </c>
      <c r="F52" s="151">
        <f ca="1">MAX(0,IFERROR(VLOOKUP(MID(CELL("filename",$A$1),FIND("]",CELL("filename",$A$1))+1,255)&amp;$A52,eurostat_source[],4+F$1-1990,FALSE),0))</f>
        <v>0.28285426821894472</v>
      </c>
      <c r="G52" s="148">
        <f ca="1">INDEX(OFFSET(_summary!$S$25,0,MATCH(MID(CELL("filename",$A$1),FIND("]",CELL("filename",$A$1))+1,255),_summary!$T$24:$AG$24,0),140,1),MATCH($A52,_summary!$T$25:$T$53,0))</f>
        <v>0.27483073240044897</v>
      </c>
      <c r="H52" s="149">
        <f t="shared" ca="1" si="5"/>
        <v>0.28579775713310396</v>
      </c>
      <c r="I52" s="149">
        <f t="shared" ca="1" si="5"/>
        <v>0.29676478186575894</v>
      </c>
      <c r="J52" s="149">
        <f t="shared" ca="1" si="5"/>
        <v>0.30773180659841393</v>
      </c>
      <c r="K52" s="149">
        <f t="shared" ca="1" si="5"/>
        <v>0.31869883133106885</v>
      </c>
      <c r="L52" s="149">
        <f t="shared" ca="1" si="5"/>
        <v>0.32966585606372378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0.34063288079637877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0.44997443631314155</v>
      </c>
      <c r="D53" s="151">
        <f ca="1">MAX(0,IFERROR(VLOOKUP(MID(CELL("filename",$A$1),FIND("]",CELL("filename",$A$1))+1,255)&amp;$A53,eurostat_source[],4+D$1-1990,FALSE),0))</f>
        <v>0.44375109827894599</v>
      </c>
      <c r="E53" s="151">
        <f ca="1">MAX(0,IFERROR(VLOOKUP(MID(CELL("filename",$A$1),FIND("]",CELL("filename",$A$1))+1,255)&amp;$A53,eurostat_source[],4+E$1-1990,FALSE),0))</f>
        <v>0.44532269511463807</v>
      </c>
      <c r="F53" s="151">
        <f ca="1">MAX(0,IFERROR(VLOOKUP(MID(CELL("filename",$A$1),FIND("]",CELL("filename",$A$1))+1,255)&amp;$A53,eurostat_source[],4+F$1-1990,FALSE),0))</f>
        <v>0.43998139668385811</v>
      </c>
      <c r="G53" s="148">
        <f ca="1">INDEX(OFFSET(_summary!$S$25,0,MATCH(MID(CELL("filename",$A$1),FIND("]",CELL("filename",$A$1))+1,255),_summary!$T$24:$AG$24,0),140,1),MATCH($A53,_summary!$T$25:$T$53,0))</f>
        <v>0.43430034041641086</v>
      </c>
      <c r="H53" s="149">
        <f t="shared" ca="1" si="5"/>
        <v>0.45140071279650684</v>
      </c>
      <c r="I53" s="149">
        <f t="shared" ca="1" si="5"/>
        <v>0.46850108517660283</v>
      </c>
      <c r="J53" s="149">
        <f t="shared" ca="1" si="5"/>
        <v>0.48560145755669881</v>
      </c>
      <c r="K53" s="149">
        <f t="shared" ca="1" si="5"/>
        <v>0.5027018299367948</v>
      </c>
      <c r="L53" s="149">
        <f t="shared" ca="1" si="5"/>
        <v>0.51980220231689078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0.53690257469698677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2.0550833393918895E-2</v>
      </c>
      <c r="D54" s="151">
        <f ca="1">MAX(0,IFERROR(VLOOKUP(MID(CELL("filename",$A$1),FIND("]",CELL("filename",$A$1))+1,255)&amp;$A54,eurostat_source[],4+D$1-1990,FALSE),0))</f>
        <v>2.099719630963123E-2</v>
      </c>
      <c r="E54" s="151">
        <f ca="1">MAX(0,IFERROR(VLOOKUP(MID(CELL("filename",$A$1),FIND("]",CELL("filename",$A$1))+1,255)&amp;$A54,eurostat_source[],4+E$1-1990,FALSE),0))</f>
        <v>2.0643010308592651E-2</v>
      </c>
      <c r="F54" s="151">
        <f ca="1">MAX(0,IFERROR(VLOOKUP(MID(CELL("filename",$A$1),FIND("]",CELL("filename",$A$1))+1,255)&amp;$A54,eurostat_source[],4+F$1-1990,FALSE),0))</f>
        <v>2.0604301605632879E-2</v>
      </c>
      <c r="G54" s="148">
        <f ca="1">INDEX(OFFSET(_summary!$S$25,0,MATCH(MID(CELL("filename",$A$1),FIND("]",CELL("filename",$A$1))+1,255),_summary!$T$24:$AG$24,0),140,1),MATCH($A54,_summary!$T$25:$T$53,0))</f>
        <v>2.0375404734447287E-2</v>
      </c>
      <c r="H54" s="149">
        <f t="shared" ca="1" si="5"/>
        <v>5.0537151091550839E-2</v>
      </c>
      <c r="I54" s="149">
        <f t="shared" ca="1" si="5"/>
        <v>8.0698897448654383E-2</v>
      </c>
      <c r="J54" s="149">
        <f t="shared" ca="1" si="5"/>
        <v>0.11086064380575794</v>
      </c>
      <c r="K54" s="149">
        <f t="shared" ca="1" si="5"/>
        <v>0.1410223901628615</v>
      </c>
      <c r="L54" s="149">
        <f t="shared" ca="1" si="5"/>
        <v>0.17118413651996506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0.20134588287706859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0.45373203797490924</v>
      </c>
      <c r="D55" s="151">
        <f ca="1">MAX(0,IFERROR(VLOOKUP(MID(CELL("filename",$A$1),FIND("]",CELL("filename",$A$1))+1,255)&amp;$A55,eurostat_source[],4+D$1-1990,FALSE),0))</f>
        <v>0.43901373409267896</v>
      </c>
      <c r="E55" s="151">
        <f ca="1">MAX(0,IFERROR(VLOOKUP(MID(CELL("filename",$A$1),FIND("]",CELL("filename",$A$1))+1,255)&amp;$A55,eurostat_source[],4+E$1-1990,FALSE),0))</f>
        <v>0.44896843184387436</v>
      </c>
      <c r="F55" s="151">
        <f ca="1">MAX(0,IFERROR(VLOOKUP(MID(CELL("filename",$A$1),FIND("]",CELL("filename",$A$1))+1,255)&amp;$A55,eurostat_source[],4+F$1-1990,FALSE),0))</f>
        <v>0.4619487538233365</v>
      </c>
      <c r="G55" s="148">
        <f ca="1">INDEX(OFFSET(_summary!$S$25,0,MATCH(MID(CELL("filename",$A$1),FIND("]",CELL("filename",$A$1))+1,255),_summary!$T$24:$AG$24,0),140,1),MATCH($A55,_summary!$T$25:$T$53,0))</f>
        <v>0.46598546043011446</v>
      </c>
      <c r="H55" s="149">
        <f t="shared" ca="1" si="5"/>
        <v>0.47420838791400616</v>
      </c>
      <c r="I55" s="149">
        <f t="shared" ca="1" si="5"/>
        <v>0.48243131539789785</v>
      </c>
      <c r="J55" s="149">
        <f t="shared" ca="1" si="5"/>
        <v>0.4906542428817896</v>
      </c>
      <c r="K55" s="149">
        <f t="shared" ca="1" si="5"/>
        <v>0.4988771703656813</v>
      </c>
      <c r="L55" s="149">
        <f t="shared" ca="1" si="5"/>
        <v>0.50710009784957299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0.51532302533346475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0.16630846351196718</v>
      </c>
      <c r="D56" s="151">
        <f ca="1">MAX(0,IFERROR(VLOOKUP(MID(CELL("filename",$A$1),FIND("]",CELL("filename",$A$1))+1,255)&amp;$A56,eurostat_source[],4+D$1-1990,FALSE),0))</f>
        <v>0.16414935171076583</v>
      </c>
      <c r="E56" s="151">
        <f ca="1">MAX(0,IFERROR(VLOOKUP(MID(CELL("filename",$A$1),FIND("]",CELL("filename",$A$1))+1,255)&amp;$A56,eurostat_source[],4+E$1-1990,FALSE),0))</f>
        <v>0.16759134118226443</v>
      </c>
      <c r="F56" s="151">
        <f ca="1">MAX(0,IFERROR(VLOOKUP(MID(CELL("filename",$A$1),FIND("]",CELL("filename",$A$1))+1,255)&amp;$A56,eurostat_source[],4+F$1-1990,FALSE),0))</f>
        <v>0.1711521700289132</v>
      </c>
      <c r="G56" s="148">
        <f ca="1">INDEX(OFFSET(_summary!$S$25,0,MATCH(MID(CELL("filename",$A$1),FIND("]",CELL("filename",$A$1))+1,255),_summary!$T$24:$AG$24,0),140,1),MATCH($A56,_summary!$T$25:$T$53,0))</f>
        <v>0.17298918988222084</v>
      </c>
      <c r="H56" s="149">
        <f t="shared" ca="1" si="5"/>
        <v>0.18984868112514222</v>
      </c>
      <c r="I56" s="149">
        <f t="shared" ca="1" si="5"/>
        <v>0.2067081723680636</v>
      </c>
      <c r="J56" s="149">
        <f t="shared" ca="1" si="5"/>
        <v>0.22356766361098498</v>
      </c>
      <c r="K56" s="149">
        <f t="shared" ca="1" si="5"/>
        <v>0.24042715485390637</v>
      </c>
      <c r="L56" s="149">
        <f t="shared" ca="1" si="5"/>
        <v>0.25728664609682772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0.27414613733974913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0.18774734839230106</v>
      </c>
      <c r="D57" s="151">
        <f ca="1">MAX(0,IFERROR(VLOOKUP(MID(CELL("filename",$A$1),FIND("]",CELL("filename",$A$1))+1,255)&amp;$A57,eurostat_source[],4+D$1-1990,FALSE),0))</f>
        <v>0.18600999259981418</v>
      </c>
      <c r="E57" s="151">
        <f ca="1">MAX(0,IFERROR(VLOOKUP(MID(CELL("filename",$A$1),FIND("]",CELL("filename",$A$1))+1,255)&amp;$A57,eurostat_source[],4+E$1-1990,FALSE),0))</f>
        <v>0.19037274317913308</v>
      </c>
      <c r="F57" s="151">
        <f ca="1">MAX(0,IFERROR(VLOOKUP(MID(CELL("filename",$A$1),FIND("]",CELL("filename",$A$1))+1,255)&amp;$A57,eurostat_source[],4+F$1-1990,FALSE),0))</f>
        <v>0.19467489119599787</v>
      </c>
      <c r="G57" s="148">
        <f ca="1">INDEX(OFFSET(_summary!$S$25,0,MATCH(MID(CELL("filename",$A$1),FIND("]",CELL("filename",$A$1))+1,255),_summary!$T$24:$AG$24,0),140,1),MATCH($A57,_summary!$T$25:$T$53,0))</f>
        <v>0.20001851174428273</v>
      </c>
      <c r="H57" s="149">
        <f t="shared" ca="1" si="5"/>
        <v>0.2002477298566136</v>
      </c>
      <c r="I57" s="149">
        <f t="shared" ca="1" si="5"/>
        <v>0.20047694796894447</v>
      </c>
      <c r="J57" s="149">
        <f t="shared" ca="1" si="5"/>
        <v>0.20070616608127534</v>
      </c>
      <c r="K57" s="149">
        <f t="shared" ca="1" si="5"/>
        <v>0.20093538419360618</v>
      </c>
      <c r="L57" s="149">
        <f t="shared" ca="1" si="5"/>
        <v>0.20116460230593702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0.20139382041826789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0.12442858731002164</v>
      </c>
      <c r="D58" s="151">
        <f ca="1">MAX(0,IFERROR(VLOOKUP(MID(CELL("filename",$A$1),FIND("]",CELL("filename",$A$1))+1,255)&amp;$A58,eurostat_source[],4+D$1-1990,FALSE),0))</f>
        <v>0.12703174702359432</v>
      </c>
      <c r="E58" s="151">
        <f ca="1">MAX(0,IFERROR(VLOOKUP(MID(CELL("filename",$A$1),FIND("]",CELL("filename",$A$1))+1,255)&amp;$A58,eurostat_source[],4+E$1-1990,FALSE),0))</f>
        <v>0.12936534714724168</v>
      </c>
      <c r="F58" s="151">
        <f ca="1">MAX(0,IFERROR(VLOOKUP(MID(CELL("filename",$A$1),FIND("]",CELL("filename",$A$1))+1,255)&amp;$A58,eurostat_source[],4+F$1-1990,FALSE),0))</f>
        <v>0.13152732268967471</v>
      </c>
      <c r="G58" s="148">
        <f ca="1">INDEX(OFFSET(_summary!$S$25,0,MATCH(MID(CELL("filename",$A$1),FIND("]",CELL("filename",$A$1))+1,255),_summary!$T$24:$AG$24,0),140,1),MATCH($A58,_summary!$T$25:$T$53,0))</f>
        <v>0.13364663971997823</v>
      </c>
      <c r="H58" s="149">
        <f t="shared" ca="1" si="5"/>
        <v>0.16489351335514479</v>
      </c>
      <c r="I58" s="149">
        <f t="shared" ca="1" si="5"/>
        <v>0.19614038699031139</v>
      </c>
      <c r="J58" s="149">
        <f t="shared" ca="1" si="5"/>
        <v>0.22738726062547798</v>
      </c>
      <c r="K58" s="149">
        <f t="shared" ca="1" si="5"/>
        <v>0.25863413426064458</v>
      </c>
      <c r="L58" s="149">
        <f t="shared" ca="1" si="5"/>
        <v>0.28988100789581117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0.32112788153097771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4.5243670831776141E-2</v>
      </c>
      <c r="D59" s="151">
        <f ca="1">MAX(0,IFERROR(VLOOKUP(MID(CELL("filename",$A$1),FIND("]",CELL("filename",$A$1))+1,255)&amp;$A59,eurostat_source[],4+D$1-1990,FALSE),0))</f>
        <v>4.6710537734150979E-2</v>
      </c>
      <c r="E59" s="151">
        <f ca="1">MAX(0,IFERROR(VLOOKUP(MID(CELL("filename",$A$1),FIND("]",CELL("filename",$A$1))+1,255)&amp;$A59,eurostat_source[],4+E$1-1990,FALSE),0))</f>
        <v>5.0686471263467259E-2</v>
      </c>
      <c r="F59" s="151">
        <f ca="1">MAX(0,IFERROR(VLOOKUP(MID(CELL("filename",$A$1),FIND("]",CELL("filename",$A$1))+1,255)&amp;$A59,eurostat_source[],4+F$1-1990,FALSE),0))</f>
        <v>5.3967362752968442E-2</v>
      </c>
      <c r="G59" s="148">
        <f ca="1">INDEX(OFFSET(_summary!$S$25,0,MATCH(MID(CELL("filename",$A$1),FIND("]",CELL("filename",$A$1))+1,255),_summary!$T$24:$AG$24,0),140,1),MATCH($A59,_summary!$T$25:$T$53,0))</f>
        <v>5.7361022504366629E-2</v>
      </c>
      <c r="H59" s="149">
        <f t="shared" ca="1" si="5"/>
        <v>8.6506211169549305E-2</v>
      </c>
      <c r="I59" s="149">
        <f t="shared" ca="1" si="5"/>
        <v>0.11565139983473198</v>
      </c>
      <c r="J59" s="149">
        <f t="shared" ca="1" si="5"/>
        <v>0.14479658849991467</v>
      </c>
      <c r="K59" s="149">
        <f t="shared" ca="1" si="5"/>
        <v>0.17394177716509734</v>
      </c>
      <c r="L59" s="149">
        <f t="shared" ca="1" si="5"/>
        <v>0.20308696583028002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0.23223215449546269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0.26541708879782044</v>
      </c>
      <c r="D60" s="151">
        <f ca="1">MAX(0,IFERROR(VLOOKUP(MID(CELL("filename",$A$1),FIND("]",CELL("filename",$A$1))+1,255)&amp;$A60,eurostat_source[],4+D$1-1990,FALSE),0))</f>
        <v>0.26468149925986034</v>
      </c>
      <c r="E60" s="151">
        <f ca="1">MAX(0,IFERROR(VLOOKUP(MID(CELL("filename",$A$1),FIND("]",CELL("filename",$A$1))+1,255)&amp;$A60,eurostat_source[],4+E$1-1990,FALSE),0))</f>
        <v>0.26934233316972789</v>
      </c>
      <c r="F60" s="151">
        <f ca="1">MAX(0,IFERROR(VLOOKUP(MID(CELL("filename",$A$1),FIND("]",CELL("filename",$A$1))+1,255)&amp;$A60,eurostat_source[],4+F$1-1990,FALSE),0))</f>
        <v>0.27439806148224793</v>
      </c>
      <c r="G60" s="148">
        <f ca="1">INDEX(OFFSET(_summary!$S$25,0,MATCH(MID(CELL("filename",$A$1),FIND("]",CELL("filename",$A$1))+1,255),_summary!$T$24:$AG$24,0),140,1),MATCH($A60,_summary!$T$25:$T$53,0))</f>
        <v>0.27903589133358159</v>
      </c>
      <c r="H60" s="149">
        <f t="shared" ca="1" si="5"/>
        <v>0.29477450310850889</v>
      </c>
      <c r="I60" s="149">
        <f t="shared" ca="1" si="5"/>
        <v>0.31051311488343619</v>
      </c>
      <c r="J60" s="149">
        <f t="shared" ca="1" si="5"/>
        <v>0.32625172665836349</v>
      </c>
      <c r="K60" s="149">
        <f t="shared" ca="1" si="5"/>
        <v>0.3419903384332908</v>
      </c>
      <c r="L60" s="149">
        <f t="shared" ca="1" si="5"/>
        <v>0.35772895020821804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0.37346756198314535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7.4814245081447087E-2</v>
      </c>
      <c r="D61" s="151">
        <f ca="1">MAX(0,IFERROR(VLOOKUP(MID(CELL("filename",$A$1),FIND("]",CELL("filename",$A$1))+1,255)&amp;$A61,eurostat_source[],4+D$1-1990,FALSE),0))</f>
        <v>7.1521103416156251E-2</v>
      </c>
      <c r="E61" s="151">
        <f ca="1">MAX(0,IFERROR(VLOOKUP(MID(CELL("filename",$A$1),FIND("]",CELL("filename",$A$1))+1,255)&amp;$A61,eurostat_source[],4+E$1-1990,FALSE),0))</f>
        <v>7.4376156397968393E-2</v>
      </c>
      <c r="F61" s="151">
        <f ca="1">MAX(0,IFERROR(VLOOKUP(MID(CELL("filename",$A$1),FIND("]",CELL("filename",$A$1))+1,255)&amp;$A61,eurostat_source[],4+F$1-1990,FALSE),0))</f>
        <v>7.7202329492798843E-2</v>
      </c>
      <c r="G61" s="148">
        <f ca="1">INDEX(OFFSET(_summary!$S$25,0,MATCH(MID(CELL("filename",$A$1),FIND("]",CELL("filename",$A$1))+1,255),_summary!$T$24:$AG$24,0),140,1),MATCH($A61,_summary!$T$25:$T$53,0))</f>
        <v>7.9888165397720062E-2</v>
      </c>
      <c r="H61" s="149">
        <f t="shared" ca="1" si="5"/>
        <v>0.10739054951451341</v>
      </c>
      <c r="I61" s="149">
        <f t="shared" ca="1" si="5"/>
        <v>0.13489293363130675</v>
      </c>
      <c r="J61" s="149">
        <f t="shared" ca="1" si="5"/>
        <v>0.16239531774810009</v>
      </c>
      <c r="K61" s="149">
        <f t="shared" ca="1" si="5"/>
        <v>0.18989770186489344</v>
      </c>
      <c r="L61" s="149">
        <f t="shared" ca="1" si="5"/>
        <v>0.21740008598168678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0.24490247009848015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0.39326950264462429</v>
      </c>
      <c r="D62" s="151">
        <f ca="1">MAX(0,IFERROR(VLOOKUP(MID(CELL("filename",$A$1),FIND("]",CELL("filename",$A$1))+1,255)&amp;$A62,eurostat_source[],4+D$1-1990,FALSE),0))</f>
        <v>0.38385113945645266</v>
      </c>
      <c r="E62" s="151">
        <f ca="1">MAX(0,IFERROR(VLOOKUP(MID(CELL("filename",$A$1),FIND("]",CELL("filename",$A$1))+1,255)&amp;$A62,eurostat_source[],4+E$1-1990,FALSE),0))</f>
        <v>0.38620036871892355</v>
      </c>
      <c r="F62" s="151">
        <f ca="1">MAX(0,IFERROR(VLOOKUP(MID(CELL("filename",$A$1),FIND("]",CELL("filename",$A$1))+1,255)&amp;$A62,eurostat_source[],4+F$1-1990,FALSE),0))</f>
        <v>0.38853252809284494</v>
      </c>
      <c r="G62" s="148">
        <f ca="1">INDEX(OFFSET(_summary!$S$25,0,MATCH(MID(CELL("filename",$A$1),FIND("]",CELL("filename",$A$1))+1,255),_summary!$T$24:$AG$24,0),140,1),MATCH($A62,_summary!$T$25:$T$53,0))</f>
        <v>0.39012819446154429</v>
      </c>
      <c r="H62" s="149">
        <f t="shared" ca="1" si="5"/>
        <v>0.39576656671570842</v>
      </c>
      <c r="I62" s="149">
        <f t="shared" ca="1" si="5"/>
        <v>0.40140493896987256</v>
      </c>
      <c r="J62" s="149">
        <f t="shared" ca="1" si="5"/>
        <v>0.4070433112240367</v>
      </c>
      <c r="K62" s="149">
        <f t="shared" ca="1" si="5"/>
        <v>0.41268168347820083</v>
      </c>
      <c r="L62" s="149">
        <f t="shared" ca="1" si="5"/>
        <v>0.41832005573236497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0.42395842798652911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0.49593344696989689</v>
      </c>
      <c r="D63" s="151">
        <f ca="1">MAX(0,IFERROR(VLOOKUP(MID(CELL("filename",$A$1),FIND("]",CELL("filename",$A$1))+1,255)&amp;$A63,eurostat_source[],4+D$1-1990,FALSE),0))</f>
        <v>0.48274092020399806</v>
      </c>
      <c r="E63" s="151">
        <f ca="1">MAX(0,IFERROR(VLOOKUP(MID(CELL("filename",$A$1),FIND("]",CELL("filename",$A$1))+1,255)&amp;$A63,eurostat_source[],4+E$1-1990,FALSE),0))</f>
        <v>0.48686175949119598</v>
      </c>
      <c r="F63" s="151">
        <f ca="1">MAX(0,IFERROR(VLOOKUP(MID(CELL("filename",$A$1),FIND("]",CELL("filename",$A$1))+1,255)&amp;$A63,eurostat_source[],4+F$1-1990,FALSE),0))</f>
        <v>0.49219781128164986</v>
      </c>
      <c r="G63" s="148">
        <f ca="1">INDEX(OFFSET(_summary!$S$25,0,MATCH(MID(CELL("filename",$A$1),FIND("]",CELL("filename",$A$1))+1,255),_summary!$T$24:$AG$24,0),140,1),MATCH($A63,_summary!$T$25:$T$53,0))</f>
        <v>0.49706497389081261</v>
      </c>
      <c r="H63" s="149">
        <f t="shared" ca="1" si="5"/>
        <v>0.5068293633570391</v>
      </c>
      <c r="I63" s="149">
        <f t="shared" ca="1" si="5"/>
        <v>0.51659375282326558</v>
      </c>
      <c r="J63" s="149">
        <f t="shared" ca="1" si="5"/>
        <v>0.52635814228949207</v>
      </c>
      <c r="K63" s="149">
        <f t="shared" ca="1" si="5"/>
        <v>0.53612253175571845</v>
      </c>
      <c r="L63" s="149">
        <f t="shared" ca="1" si="5"/>
        <v>0.54588692122194482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0.55565131068817131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2.7554457600156929E-2</v>
      </c>
      <c r="D64" s="151">
        <f ca="1">MAX(0,IFERROR(VLOOKUP(MID(CELL("filename",$A$1),FIND("]",CELL("filename",$A$1))+1,255)&amp;$A64,eurostat_source[],4+D$1-1990,FALSE),0))</f>
        <v>3.0450083898846205E-2</v>
      </c>
      <c r="E64" s="151">
        <f ca="1">MAX(0,IFERROR(VLOOKUP(MID(CELL("filename",$A$1),FIND("]",CELL("filename",$A$1))+1,255)&amp;$A64,eurostat_source[],4+E$1-1990,FALSE),0))</f>
        <v>3.1527438016450811E-2</v>
      </c>
      <c r="F64" s="151">
        <f ca="1">MAX(0,IFERROR(VLOOKUP(MID(CELL("filename",$A$1),FIND("]",CELL("filename",$A$1))+1,255)&amp;$A64,eurostat_source[],4+F$1-1990,FALSE),0))</f>
        <v>3.247309644964292E-2</v>
      </c>
      <c r="G64" s="148">
        <f ca="1">INDEX(OFFSET(_summary!$S$25,0,MATCH(MID(CELL("filename",$A$1),FIND("]",CELL("filename",$A$1))+1,255),_summary!$T$24:$AG$24,0),140,1),MATCH($A64,_summary!$T$25:$T$53,0))</f>
        <v>3.3171514493460494E-2</v>
      </c>
      <c r="H64" s="149">
        <f t="shared" ca="1" si="5"/>
        <v>4.6228297843996E-2</v>
      </c>
      <c r="I64" s="149">
        <f t="shared" ca="1" si="5"/>
        <v>5.9285081194531512E-2</v>
      </c>
      <c r="J64" s="149">
        <f t="shared" ca="1" si="5"/>
        <v>7.2341864545067025E-2</v>
      </c>
      <c r="K64" s="149">
        <f t="shared" ca="1" si="5"/>
        <v>8.5398647895602531E-2</v>
      </c>
      <c r="L64" s="149">
        <f t="shared" ca="1" si="5"/>
        <v>9.8455431246138037E-2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0.11151221459667356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0.29520047168439939</v>
      </c>
      <c r="D65" s="151">
        <f ca="1">MAX(0,IFERROR(VLOOKUP(MID(CELL("filename",$A$1),FIND("]",CELL("filename",$A$1))+1,255)&amp;$A65,eurostat_source[],4+D$1-1990,FALSE),0))</f>
        <v>0.29583988234888581</v>
      </c>
      <c r="E65" s="151">
        <f ca="1">MAX(0,IFERROR(VLOOKUP(MID(CELL("filename",$A$1),FIND("]",CELL("filename",$A$1))+1,255)&amp;$A65,eurostat_source[],4+E$1-1990,FALSE),0))</f>
        <v>0.30095144989566741</v>
      </c>
      <c r="F65" s="151">
        <f ca="1">MAX(0,IFERROR(VLOOKUP(MID(CELL("filename",$A$1),FIND("]",CELL("filename",$A$1))+1,255)&amp;$A65,eurostat_source[],4+F$1-1990,FALSE),0))</f>
        <v>0.30564505870245984</v>
      </c>
      <c r="G65" s="148">
        <f ca="1">INDEX(OFFSET(_summary!$S$25,0,MATCH(MID(CELL("filename",$A$1),FIND("]",CELL("filename",$A$1))+1,255),_summary!$T$24:$AG$24,0),140,1),MATCH($A65,_summary!$T$25:$T$53,0))</f>
        <v>0.30996724841446527</v>
      </c>
      <c r="H65" s="149">
        <f t="shared" ca="1" si="5"/>
        <v>0.32946659978337256</v>
      </c>
      <c r="I65" s="149">
        <f t="shared" ca="1" si="5"/>
        <v>0.34896595115227985</v>
      </c>
      <c r="J65" s="149">
        <f t="shared" ca="1" si="5"/>
        <v>0.36846530252118714</v>
      </c>
      <c r="K65" s="149">
        <f t="shared" ca="1" si="5"/>
        <v>0.38796465389009444</v>
      </c>
      <c r="L65" s="149">
        <f t="shared" ca="1" si="5"/>
        <v>0.40746400525900173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0.42696335662790907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0.34384255171340261</v>
      </c>
      <c r="D66" s="151">
        <f ca="1">MAX(0,IFERROR(VLOOKUP(MID(CELL("filename",$A$1),FIND("]",CELL("filename",$A$1))+1,255)&amp;$A66,eurostat_source[],4+D$1-1990,FALSE),0))</f>
        <v>0.35476622638967781</v>
      </c>
      <c r="E66" s="151">
        <f ca="1">MAX(0,IFERROR(VLOOKUP(MID(CELL("filename",$A$1),FIND("]",CELL("filename",$A$1))+1,255)&amp;$A66,eurostat_source[],4+E$1-1990,FALSE),0))</f>
        <v>0.36010933211544127</v>
      </c>
      <c r="F66" s="151">
        <f ca="1">MAX(0,IFERROR(VLOOKUP(MID(CELL("filename",$A$1),FIND("]",CELL("filename",$A$1))+1,255)&amp;$A66,eurostat_source[],4+F$1-1990,FALSE),0))</f>
        <v>0.36625523817577404</v>
      </c>
      <c r="G66" s="148">
        <f ca="1">INDEX(OFFSET(_summary!$S$25,0,MATCH(MID(CELL("filename",$A$1),FIND("]",CELL("filename",$A$1))+1,255),_summary!$T$24:$AG$24,0),140,1),MATCH($A66,_summary!$T$25:$T$53,0))</f>
        <v>0.37279894533737801</v>
      </c>
      <c r="H66" s="149">
        <f t="shared" ca="1" si="5"/>
        <v>0.38233678672814247</v>
      </c>
      <c r="I66" s="149">
        <f t="shared" ca="1" si="5"/>
        <v>0.39187462811890694</v>
      </c>
      <c r="J66" s="149">
        <f t="shared" ca="1" si="5"/>
        <v>0.40141246950967135</v>
      </c>
      <c r="K66" s="149">
        <f t="shared" ca="1" si="5"/>
        <v>0.41095031090043582</v>
      </c>
      <c r="L66" s="149">
        <f t="shared" ca="1" si="5"/>
        <v>0.42048815229120029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0.4300259936819647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0.62028035434617124</v>
      </c>
      <c r="D67" s="151">
        <f ca="1">MAX(0,IFERROR(VLOOKUP(MID(CELL("filename",$A$1),FIND("]",CELL("filename",$A$1))+1,255)&amp;$A67,eurostat_source[],4+D$1-1990,FALSE),0))</f>
        <v>0.62531512571393788</v>
      </c>
      <c r="E67" s="151">
        <f ca="1">MAX(0,IFERROR(VLOOKUP(MID(CELL("filename",$A$1),FIND("]",CELL("filename",$A$1))+1,255)&amp;$A67,eurostat_source[],4+E$1-1990,FALSE),0))</f>
        <v>0.62462794251707643</v>
      </c>
      <c r="F67" s="151">
        <f ca="1">MAX(0,IFERROR(VLOOKUP(MID(CELL("filename",$A$1),FIND("]",CELL("filename",$A$1))+1,255)&amp;$A67,eurostat_source[],4+F$1-1990,FALSE),0))</f>
        <v>0.62428063897041985</v>
      </c>
      <c r="G67" s="148">
        <f ca="1">INDEX(OFFSET(_summary!$S$25,0,MATCH(MID(CELL("filename",$A$1),FIND("]",CELL("filename",$A$1))+1,255),_summary!$T$24:$AG$24,0),140,1),MATCH($A67,_summary!$T$25:$T$53,0))</f>
        <v>0.62239345464162055</v>
      </c>
      <c r="H67" s="149">
        <f t="shared" ref="H67:L82" ca="1" si="6">G67-5*(G67-$M67)/($M$1-G$1)</f>
        <v>0.62645818059342862</v>
      </c>
      <c r="I67" s="149">
        <f t="shared" ca="1" si="6"/>
        <v>0.63052290654523679</v>
      </c>
      <c r="J67" s="149">
        <f t="shared" ca="1" si="6"/>
        <v>0.63458763249704497</v>
      </c>
      <c r="K67" s="149">
        <f t="shared" ca="1" si="6"/>
        <v>0.63865235844885304</v>
      </c>
      <c r="L67" s="149">
        <f t="shared" ca="1" si="6"/>
        <v>0.64271708440066111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0.64678181035246929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0.35554289357685886</v>
      </c>
      <c r="D68" s="151">
        <f ca="1">MAX(0,IFERROR(VLOOKUP(MID(CELL("filename",$A$1),FIND("]",CELL("filename",$A$1))+1,255)&amp;$A68,eurostat_source[],4+D$1-1990,FALSE),0))</f>
        <v>0.31043513659110905</v>
      </c>
      <c r="E68" s="151">
        <f ca="1">MAX(0,IFERROR(VLOOKUP(MID(CELL("filename",$A$1),FIND("]",CELL("filename",$A$1))+1,255)&amp;$A68,eurostat_source[],4+E$1-1990,FALSE),0))</f>
        <v>0.30984809536020025</v>
      </c>
      <c r="F68" s="151">
        <f ca="1">MAX(0,IFERROR(VLOOKUP(MID(CELL("filename",$A$1),FIND("]",CELL("filename",$A$1))+1,255)&amp;$A68,eurostat_source[],4+F$1-1990,FALSE),0))</f>
        <v>0.30539548035548542</v>
      </c>
      <c r="G68" s="148">
        <f ca="1">INDEX(OFFSET(_summary!$S$25,0,MATCH(MID(CELL("filename",$A$1),FIND("]",CELL("filename",$A$1))+1,255),_summary!$T$24:$AG$24,0),140,1),MATCH($A68,_summary!$T$25:$T$53,0))</f>
        <v>0.30023888031201235</v>
      </c>
      <c r="H68" s="149">
        <f t="shared" ca="1" si="6"/>
        <v>0.30292500850646242</v>
      </c>
      <c r="I68" s="149">
        <f t="shared" ca="1" si="6"/>
        <v>0.3056111367009125</v>
      </c>
      <c r="J68" s="149">
        <f t="shared" ca="1" si="6"/>
        <v>0.30829726489536258</v>
      </c>
      <c r="K68" s="149">
        <f t="shared" ca="1" si="6"/>
        <v>0.31098339308981265</v>
      </c>
      <c r="L68" s="149">
        <f t="shared" ca="1" si="6"/>
        <v>0.31366952128426273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0.31635564947871275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0.17386380067232113</v>
      </c>
      <c r="D69" s="151">
        <f ca="1">MAX(0,IFERROR(VLOOKUP(MID(CELL("filename",$A$1),FIND("]",CELL("filename",$A$1))+1,255)&amp;$A69,eurostat_source[],4+D$1-1990,FALSE),0))</f>
        <v>0.17014715963587698</v>
      </c>
      <c r="E69" s="151">
        <f ca="1">MAX(0,IFERROR(VLOOKUP(MID(CELL("filename",$A$1),FIND("]",CELL("filename",$A$1))+1,255)&amp;$A69,eurostat_source[],4+E$1-1990,FALSE),0))</f>
        <v>0.17230180096069556</v>
      </c>
      <c r="F69" s="151">
        <f ca="1">MAX(0,IFERROR(VLOOKUP(MID(CELL("filename",$A$1),FIND("]",CELL("filename",$A$1))+1,255)&amp;$A69,eurostat_source[],4+F$1-1990,FALSE),0))</f>
        <v>0.17499130934403587</v>
      </c>
      <c r="G69" s="148">
        <f ca="1">INDEX(OFFSET(_summary!$S$25,0,MATCH(MID(CELL("filename",$A$1),FIND("]",CELL("filename",$A$1))+1,255),_summary!$T$24:$AG$24,0),140,1),MATCH($A69,_summary!$T$25:$T$53,0))</f>
        <v>0.17752424397120653</v>
      </c>
      <c r="H69" s="149">
        <f t="shared" ca="1" si="6"/>
        <v>0.19235441384010513</v>
      </c>
      <c r="I69" s="149">
        <f t="shared" ca="1" si="6"/>
        <v>0.20718458370900372</v>
      </c>
      <c r="J69" s="149">
        <f t="shared" ca="1" si="6"/>
        <v>0.22201475357790232</v>
      </c>
      <c r="K69" s="149">
        <f t="shared" ca="1" si="6"/>
        <v>0.23684492344680091</v>
      </c>
      <c r="L69" s="149">
        <f t="shared" ca="1" si="6"/>
        <v>0.25167509331569948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0.26650526318459811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0.11324575704694038</v>
      </c>
      <c r="D70" s="151">
        <f ca="1">MAX(0,IFERROR(VLOOKUP(MID(CELL("filename",$A$1),FIND("]",CELL("filename",$A$1))+1,255)&amp;$A70,eurostat_source[],4+D$1-1990,FALSE),0))</f>
        <v>0.10862250779956754</v>
      </c>
      <c r="E70" s="151">
        <f ca="1">MAX(0,IFERROR(VLOOKUP(MID(CELL("filename",$A$1),FIND("]",CELL("filename",$A$1))+1,255)&amp;$A70,eurostat_source[],4+E$1-1990,FALSE),0))</f>
        <v>0.110176319795856</v>
      </c>
      <c r="F70" s="151">
        <f ca="1">MAX(0,IFERROR(VLOOKUP(MID(CELL("filename",$A$1),FIND("]",CELL("filename",$A$1))+1,255)&amp;$A70,eurostat_source[],4+F$1-1990,FALSE),0))</f>
        <v>0.11250943625343882</v>
      </c>
      <c r="G70" s="148">
        <f ca="1">INDEX(OFFSET(_summary!$S$25,0,MATCH(MID(CELL("filename",$A$1),FIND("]",CELL("filename",$A$1))+1,255),_summary!$T$24:$AG$24,0),140,1),MATCH($A70,_summary!$T$25:$T$53,0))</f>
        <v>0.11394315745214369</v>
      </c>
      <c r="H70" s="149">
        <f t="shared" ca="1" si="6"/>
        <v>0.13798124702654993</v>
      </c>
      <c r="I70" s="149">
        <f t="shared" ca="1" si="6"/>
        <v>0.16201933660095616</v>
      </c>
      <c r="J70" s="149">
        <f t="shared" ca="1" si="6"/>
        <v>0.18605742617536239</v>
      </c>
      <c r="K70" s="149">
        <f t="shared" ca="1" si="6"/>
        <v>0.21009551574976862</v>
      </c>
      <c r="L70" s="149">
        <f t="shared" ca="1" si="6"/>
        <v>0.23413360532417488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0.25817169489858111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0.17177165097827038</v>
      </c>
      <c r="D71" s="151">
        <f ca="1">MAX(0,IFERROR(VLOOKUP(MID(CELL("filename",$A$1),FIND("]",CELL("filename",$A$1))+1,255)&amp;$A71,eurostat_source[],4+D$1-1990,FALSE),0))</f>
        <v>0.17006812077798347</v>
      </c>
      <c r="E71" s="151">
        <f ca="1">MAX(0,IFERROR(VLOOKUP(MID(CELL("filename",$A$1),FIND("]",CELL("filename",$A$1))+1,255)&amp;$A71,eurostat_source[],4+E$1-1990,FALSE),0))</f>
        <v>0.17205109628690304</v>
      </c>
      <c r="F71" s="151">
        <f ca="1">MAX(0,IFERROR(VLOOKUP(MID(CELL("filename",$A$1),FIND("]",CELL("filename",$A$1))+1,255)&amp;$A71,eurostat_source[],4+F$1-1990,FALSE),0))</f>
        <v>0.17645506315475304</v>
      </c>
      <c r="G71" s="148">
        <f ca="1">INDEX(OFFSET(_summary!$S$25,0,MATCH(MID(CELL("filename",$A$1),FIND("]",CELL("filename",$A$1))+1,255),_summary!$T$24:$AG$24,0),140,1),MATCH($A71,_summary!$T$25:$T$53,0))</f>
        <v>0.18176606543740503</v>
      </c>
      <c r="H71" s="149">
        <f t="shared" ca="1" si="6"/>
        <v>0.19378653618722996</v>
      </c>
      <c r="I71" s="149">
        <f t="shared" ca="1" si="6"/>
        <v>0.20580700693705489</v>
      </c>
      <c r="J71" s="149">
        <f t="shared" ca="1" si="6"/>
        <v>0.21782747768687982</v>
      </c>
      <c r="K71" s="149">
        <f t="shared" ca="1" si="6"/>
        <v>0.22984794843670478</v>
      </c>
      <c r="L71" s="149">
        <f t="shared" ca="1" si="6"/>
        <v>0.24186841918652974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0.25388888993635467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0.30343686374599882</v>
      </c>
      <c r="D72" s="151">
        <f ca="1">MAX(0,IFERROR(VLOOKUP(MID(CELL("filename",$A$1),FIND("]",CELL("filename",$A$1))+1,255)&amp;$A72,eurostat_source[],4+D$1-1990,FALSE),0))</f>
        <v>0.27993373643439184</v>
      </c>
      <c r="E72" s="151">
        <f ca="1">MAX(0,IFERROR(VLOOKUP(MID(CELL("filename",$A$1),FIND("]",CELL("filename",$A$1))+1,255)&amp;$A72,eurostat_source[],4+E$1-1990,FALSE),0))</f>
        <v>0.28792119382662396</v>
      </c>
      <c r="F72" s="151">
        <f ca="1">MAX(0,IFERROR(VLOOKUP(MID(CELL("filename",$A$1),FIND("]",CELL("filename",$A$1))+1,255)&amp;$A72,eurostat_source[],4+F$1-1990,FALSE),0))</f>
        <v>0.30002101587943891</v>
      </c>
      <c r="G72" s="148">
        <f ca="1">INDEX(OFFSET(_summary!$S$25,0,MATCH(MID(CELL("filename",$A$1),FIND("]",CELL("filename",$A$1))+1,255),_summary!$T$24:$AG$24,0),140,1),MATCH($A72,_summary!$T$25:$T$53,0))</f>
        <v>0.30625411345067149</v>
      </c>
      <c r="H72" s="149">
        <f t="shared" ca="1" si="6"/>
        <v>0.32651079770327529</v>
      </c>
      <c r="I72" s="149">
        <f t="shared" ca="1" si="6"/>
        <v>0.34676748195587909</v>
      </c>
      <c r="J72" s="149">
        <f t="shared" ca="1" si="6"/>
        <v>0.36702416620848288</v>
      </c>
      <c r="K72" s="149">
        <f t="shared" ca="1" si="6"/>
        <v>0.38728085046108668</v>
      </c>
      <c r="L72" s="149">
        <f t="shared" ca="1" si="6"/>
        <v>0.40753753471369047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0.42779421896629433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1.1992125045910291E-2</v>
      </c>
      <c r="D73" s="151">
        <f ca="1">MAX(0,IFERROR(VLOOKUP(MID(CELL("filename",$A$1),FIND("]",CELL("filename",$A$1))+1,255)&amp;$A73,eurostat_source[],4+D$1-1990,FALSE),0))</f>
        <v>1.041284202698569E-2</v>
      </c>
      <c r="E73" s="151">
        <f ca="1">MAX(0,IFERROR(VLOOKUP(MID(CELL("filename",$A$1),FIND("]",CELL("filename",$A$1))+1,255)&amp;$A73,eurostat_source[],4+E$1-1990,FALSE),0))</f>
        <v>1.0667953651844534E-2</v>
      </c>
      <c r="F73" s="151">
        <f ca="1">MAX(0,IFERROR(VLOOKUP(MID(CELL("filename",$A$1),FIND("]",CELL("filename",$A$1))+1,255)&amp;$A73,eurostat_source[],4+F$1-1990,FALSE),0))</f>
        <v>1.1095715521177028E-2</v>
      </c>
      <c r="G73" s="148">
        <f ca="1">INDEX(OFFSET(_summary!$S$25,0,MATCH(MID(CELL("filename",$A$1),FIND("]",CELL("filename",$A$1))+1,255),_summary!$T$24:$AG$24,0),140,1),MATCH($A73,_summary!$T$25:$T$53,0))</f>
        <v>1.1353789977944785E-2</v>
      </c>
      <c r="H73" s="149">
        <f t="shared" ca="1" si="6"/>
        <v>3.9807760507649184E-2</v>
      </c>
      <c r="I73" s="149">
        <f t="shared" ca="1" si="6"/>
        <v>6.8261731037353585E-2</v>
      </c>
      <c r="J73" s="149">
        <f t="shared" ca="1" si="6"/>
        <v>9.6715701567057971E-2</v>
      </c>
      <c r="K73" s="149">
        <f t="shared" ca="1" si="6"/>
        <v>0.12516967209676236</v>
      </c>
      <c r="L73" s="149">
        <f t="shared" ca="1" si="6"/>
        <v>0.15362364262646674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0.18207761315617116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0.19761972078243609</v>
      </c>
      <c r="D74" s="151">
        <f ca="1">MAX(0,IFERROR(VLOOKUP(MID(CELL("filename",$A$1),FIND("]",CELL("filename",$A$1))+1,255)&amp;$A74,eurostat_source[],4+D$1-1990,FALSE),0))</f>
        <v>0.21120846811636651</v>
      </c>
      <c r="E74" s="151">
        <f ca="1">MAX(0,IFERROR(VLOOKUP(MID(CELL("filename",$A$1),FIND("]",CELL("filename",$A$1))+1,255)&amp;$A74,eurostat_source[],4+E$1-1990,FALSE),0))</f>
        <v>0.21222724274177657</v>
      </c>
      <c r="F74" s="151">
        <f ca="1">MAX(0,IFERROR(VLOOKUP(MID(CELL("filename",$A$1),FIND("]",CELL("filename",$A$1))+1,255)&amp;$A74,eurostat_source[],4+F$1-1990,FALSE),0))</f>
        <v>0.21058788023714053</v>
      </c>
      <c r="G74" s="148">
        <f ca="1">INDEX(OFFSET(_summary!$S$25,0,MATCH(MID(CELL("filename",$A$1),FIND("]",CELL("filename",$A$1))+1,255),_summary!$T$24:$AG$24,0),140,1),MATCH($A74,_summary!$T$25:$T$53,0))</f>
        <v>0.20993231109477561</v>
      </c>
      <c r="H74" s="149">
        <f t="shared" ca="1" si="6"/>
        <v>0.23284374641981359</v>
      </c>
      <c r="I74" s="149">
        <f t="shared" ca="1" si="6"/>
        <v>0.25575518174485157</v>
      </c>
      <c r="J74" s="149">
        <f t="shared" ca="1" si="6"/>
        <v>0.27866661706988954</v>
      </c>
      <c r="K74" s="149">
        <f t="shared" ca="1" si="6"/>
        <v>0.30157805239492752</v>
      </c>
      <c r="L74" s="149">
        <f t="shared" ca="1" si="6"/>
        <v>0.3244894877199655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0.34740092304500347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0.5819535097647065</v>
      </c>
      <c r="D75" s="151">
        <f ca="1">MAX(0,IFERROR(VLOOKUP(MID(CELL("filename",$A$1),FIND("]",CELL("filename",$A$1))+1,255)&amp;$A75,eurostat_source[],4+D$1-1990,FALSE),0))</f>
        <v>0.61316498945626352</v>
      </c>
      <c r="E75" s="151">
        <f ca="1">MAX(0,IFERROR(VLOOKUP(MID(CELL("filename",$A$1),FIND("]",CELL("filename",$A$1))+1,255)&amp;$A75,eurostat_source[],4+E$1-1990,FALSE),0))</f>
        <v>0.60489932311644878</v>
      </c>
      <c r="F75" s="151">
        <f ca="1">MAX(0,IFERROR(VLOOKUP(MID(CELL("filename",$A$1),FIND("]",CELL("filename",$A$1))+1,255)&amp;$A75,eurostat_source[],4+F$1-1990,FALSE),0))</f>
        <v>0.59741130121026231</v>
      </c>
      <c r="G75" s="148">
        <f ca="1">INDEX(OFFSET(_summary!$S$25,0,MATCH(MID(CELL("filename",$A$1),FIND("]",CELL("filename",$A$1))+1,255),_summary!$T$24:$AG$24,0),140,1),MATCH($A75,_summary!$T$25:$T$53,0))</f>
        <v>0.58702455458413527</v>
      </c>
      <c r="H75" s="149">
        <f t="shared" ca="1" si="6"/>
        <v>0.59603908686768858</v>
      </c>
      <c r="I75" s="149">
        <f t="shared" ca="1" si="6"/>
        <v>0.60505361915124189</v>
      </c>
      <c r="J75" s="149">
        <f t="shared" ca="1" si="6"/>
        <v>0.61406815143479521</v>
      </c>
      <c r="K75" s="149">
        <f t="shared" ca="1" si="6"/>
        <v>0.62308268371834841</v>
      </c>
      <c r="L75" s="149">
        <f t="shared" ca="1" si="6"/>
        <v>0.63209721600190161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0.64111174828545492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0.50048610766353907</v>
      </c>
      <c r="D76" s="151">
        <f ca="1">MAX(0,IFERROR(VLOOKUP(MID(CELL("filename",$A$1),FIND("]",CELL("filename",$A$1))+1,255)&amp;$A76,eurostat_source[],4+D$1-1990,FALSE),0))</f>
        <v>0.47950836808349417</v>
      </c>
      <c r="E76" s="151">
        <f ca="1">MAX(0,IFERROR(VLOOKUP(MID(CELL("filename",$A$1),FIND("]",CELL("filename",$A$1))+1,255)&amp;$A76,eurostat_source[],4+E$1-1990,FALSE),0))</f>
        <v>0.47234111115734317</v>
      </c>
      <c r="F76" s="151">
        <f ca="1">MAX(0,IFERROR(VLOOKUP(MID(CELL("filename",$A$1),FIND("]",CELL("filename",$A$1))+1,255)&amp;$A76,eurostat_source[],4+F$1-1990,FALSE),0))</f>
        <v>0.46468502412496304</v>
      </c>
      <c r="G76" s="148">
        <f ca="1">INDEX(OFFSET(_summary!$S$25,0,MATCH(MID(CELL("filename",$A$1),FIND("]",CELL("filename",$A$1))+1,255),_summary!$T$24:$AG$24,0),140,1),MATCH($A76,_summary!$T$25:$T$53,0))</f>
        <v>0.45559495913615594</v>
      </c>
      <c r="H76" s="149">
        <f t="shared" ca="1" si="6"/>
        <v>0.46734366324644294</v>
      </c>
      <c r="I76" s="149">
        <f t="shared" ca="1" si="6"/>
        <v>0.47909236735672989</v>
      </c>
      <c r="J76" s="149">
        <f t="shared" ca="1" si="6"/>
        <v>0.49084107146701683</v>
      </c>
      <c r="K76" s="149">
        <f t="shared" ca="1" si="6"/>
        <v>0.50258977557730378</v>
      </c>
      <c r="L76" s="149">
        <f t="shared" ca="1" si="6"/>
        <v>0.51433847968759072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0.52608718379787778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4.7896618091833931E-2</v>
      </c>
      <c r="D77" s="151">
        <f ca="1">MAX(0,IFERROR(VLOOKUP(MID(CELL("filename",$A$1),FIND("]",CELL("filename",$A$1))+1,255)&amp;$A77,eurostat_source[],4+D$1-1990,FALSE),0))</f>
        <v>5.0012711046377167E-2</v>
      </c>
      <c r="E77" s="151">
        <f ca="1">MAX(0,IFERROR(VLOOKUP(MID(CELL("filename",$A$1),FIND("]",CELL("filename",$A$1))+1,255)&amp;$A77,eurostat_source[],4+E$1-1990,FALSE),0))</f>
        <v>5.2217119065506287E-2</v>
      </c>
      <c r="F77" s="151">
        <f ca="1">MAX(0,IFERROR(VLOOKUP(MID(CELL("filename",$A$1),FIND("]",CELL("filename",$A$1))+1,255)&amp;$A77,eurostat_source[],4+F$1-1990,FALSE),0))</f>
        <v>5.4427127471161532E-2</v>
      </c>
      <c r="G77" s="148">
        <f ca="1">INDEX(OFFSET(_summary!$S$25,0,MATCH(MID(CELL("filename",$A$1),FIND("]",CELL("filename",$A$1))+1,255),_summary!$T$24:$AG$24,0),140,1),MATCH($A77,_summary!$T$25:$T$53,0))</f>
        <v>5.6569543926553792E-2</v>
      </c>
      <c r="H77" s="149">
        <f t="shared" ca="1" si="6"/>
        <v>8.5764364196993056E-2</v>
      </c>
      <c r="I77" s="149">
        <f t="shared" ca="1" si="6"/>
        <v>0.11495918446743231</v>
      </c>
      <c r="J77" s="149">
        <f t="shared" ca="1" si="6"/>
        <v>0.14415400473787157</v>
      </c>
      <c r="K77" s="149">
        <f t="shared" ca="1" si="6"/>
        <v>0.17334882500831084</v>
      </c>
      <c r="L77" s="149">
        <f t="shared" ca="1" si="6"/>
        <v>0.2025436452787501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0.23173846554918937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1.344227405604413E-2</v>
      </c>
      <c r="D78" s="151">
        <f ca="1">MAX(0,IFERROR(VLOOKUP(MID(CELL("filename",$A$1),FIND("]",CELL("filename",$A$1))+1,255)&amp;$A78,eurostat_source[],4+D$1-1990,FALSE),0))</f>
        <v>1.4370164397227856E-2</v>
      </c>
      <c r="E78" s="151">
        <f ca="1">MAX(0,IFERROR(VLOOKUP(MID(CELL("filename",$A$1),FIND("]",CELL("filename",$A$1))+1,255)&amp;$A78,eurostat_source[],4+E$1-1990,FALSE),0))</f>
        <v>1.5807180836950641E-2</v>
      </c>
      <c r="F78" s="151">
        <f ca="1">MAX(0,IFERROR(VLOOKUP(MID(CELL("filename",$A$1),FIND("]",CELL("filename",$A$1))+1,255)&amp;$A78,eurostat_source[],4+F$1-1990,FALSE),0))</f>
        <v>1.7387898920645704E-2</v>
      </c>
      <c r="G78" s="148">
        <f ca="1">INDEX(OFFSET(_summary!$S$25,0,MATCH(MID(CELL("filename",$A$1),FIND("]",CELL("filename",$A$1))+1,255),_summary!$T$24:$AG$24,0),140,1),MATCH($A78,_summary!$T$25:$T$53,0))</f>
        <v>1.9126688812710273E-2</v>
      </c>
      <c r="H78" s="149">
        <f t="shared" ca="1" si="6"/>
        <v>2.5185492906667453E-2</v>
      </c>
      <c r="I78" s="149">
        <f t="shared" ca="1" si="6"/>
        <v>3.1244297000624633E-2</v>
      </c>
      <c r="J78" s="149">
        <f t="shared" ca="1" si="6"/>
        <v>3.7303101094581813E-2</v>
      </c>
      <c r="K78" s="149">
        <f t="shared" ca="1" si="6"/>
        <v>4.3361905188538989E-2</v>
      </c>
      <c r="L78" s="149">
        <f t="shared" ca="1" si="6"/>
        <v>4.9420709282496172E-2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5.5479513376453349E-2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4.7336077435658028E-2</v>
      </c>
      <c r="D79" s="151">
        <f ca="1">MAX(0,IFERROR(VLOOKUP(MID(CELL("filename",$A$1),FIND("]",CELL("filename",$A$1))+1,255)&amp;$A79,eurostat_source[],4+D$1-1990,FALSE),0))</f>
        <v>4.9384962511601099E-2</v>
      </c>
      <c r="E79" s="151">
        <f ca="1">MAX(0,IFERROR(VLOOKUP(MID(CELL("filename",$A$1),FIND("]",CELL("filename",$A$1))+1,255)&amp;$A79,eurostat_source[],4+E$1-1990,FALSE),0))</f>
        <v>5.0200285997539097E-2</v>
      </c>
      <c r="F79" s="151">
        <f ca="1">MAX(0,IFERROR(VLOOKUP(MID(CELL("filename",$A$1),FIND("]",CELL("filename",$A$1))+1,255)&amp;$A79,eurostat_source[],4+F$1-1990,FALSE),0))</f>
        <v>5.147429276867567E-2</v>
      </c>
      <c r="G79" s="148">
        <f ca="1">INDEX(OFFSET(_summary!$S$25,0,MATCH(MID(CELL("filename",$A$1),FIND("]",CELL("filename",$A$1))+1,255),_summary!$T$24:$AG$24,0),140,1),MATCH($A79,_summary!$T$25:$T$53,0))</f>
        <v>5.285758749217298E-2</v>
      </c>
      <c r="H79" s="149">
        <f t="shared" ca="1" si="6"/>
        <v>8.028670537016229E-2</v>
      </c>
      <c r="I79" s="149">
        <f t="shared" ca="1" si="6"/>
        <v>0.1077158232481516</v>
      </c>
      <c r="J79" s="149">
        <f t="shared" ca="1" si="6"/>
        <v>0.13514494112614092</v>
      </c>
      <c r="K79" s="149">
        <f t="shared" ca="1" si="6"/>
        <v>0.16257405900413024</v>
      </c>
      <c r="L79" s="149">
        <f t="shared" ca="1" si="6"/>
        <v>0.19000317688211954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0.21743229476010886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0.16750772580098133</v>
      </c>
      <c r="D80" s="151">
        <f ca="1">MAX(0,IFERROR(VLOOKUP(MID(CELL("filename",$A$1),FIND("]",CELL("filename",$A$1))+1,255)&amp;$A80,eurostat_source[],4+D$1-1990,FALSE),0))</f>
        <v>0.16360202027882306</v>
      </c>
      <c r="E80" s="151">
        <f ca="1">MAX(0,IFERROR(VLOOKUP(MID(CELL("filename",$A$1),FIND("]",CELL("filename",$A$1))+1,255)&amp;$A80,eurostat_source[],4+E$1-1990,FALSE),0))</f>
        <v>0.1637947954682491</v>
      </c>
      <c r="F80" s="151">
        <f ca="1">MAX(0,IFERROR(VLOOKUP(MID(CELL("filename",$A$1),FIND("]",CELL("filename",$A$1))+1,255)&amp;$A80,eurostat_source[],4+F$1-1990,FALSE),0))</f>
        <v>0.16436945052714735</v>
      </c>
      <c r="G80" s="148">
        <f ca="1">INDEX(OFFSET(_summary!$S$25,0,MATCH(MID(CELL("filename",$A$1),FIND("]",CELL("filename",$A$1))+1,255),_summary!$T$24:$AG$24,0),140,1),MATCH($A80,_summary!$T$25:$T$53,0))</f>
        <v>0.16525229607268568</v>
      </c>
      <c r="H80" s="149">
        <f t="shared" ca="1" si="6"/>
        <v>0.19645585158389947</v>
      </c>
      <c r="I80" s="149">
        <f t="shared" ca="1" si="6"/>
        <v>0.22765940709511326</v>
      </c>
      <c r="J80" s="149">
        <f t="shared" ca="1" si="6"/>
        <v>0.25886296260632702</v>
      </c>
      <c r="K80" s="149">
        <f t="shared" ca="1" si="6"/>
        <v>0.29006651811754081</v>
      </c>
      <c r="L80" s="149">
        <f t="shared" ca="1" si="6"/>
        <v>0.32127007362875459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0.35247362913996838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0.29347260109853646</v>
      </c>
      <c r="D81" s="151">
        <f ca="1">MAX(0,IFERROR(VLOOKUP(MID(CELL("filename",$A$1),FIND("]",CELL("filename",$A$1))+1,255)&amp;$A81,eurostat_source[],4+D$1-1990,FALSE),0))</f>
        <v>0.29732107026532645</v>
      </c>
      <c r="E81" s="151">
        <f ca="1">MAX(0,IFERROR(VLOOKUP(MID(CELL("filename",$A$1),FIND("]",CELL("filename",$A$1))+1,255)&amp;$A81,eurostat_source[],4+E$1-1990,FALSE),0))</f>
        <v>0.29099712721804116</v>
      </c>
      <c r="F81" s="151">
        <f ca="1">MAX(0,IFERROR(VLOOKUP(MID(CELL("filename",$A$1),FIND("]",CELL("filename",$A$1))+1,255)&amp;$A81,eurostat_source[],4+F$1-1990,FALSE),0))</f>
        <v>0.28285426821894472</v>
      </c>
      <c r="G81" s="148">
        <f ca="1">INDEX(OFFSET(_summary!$S$25,0,MATCH(MID(CELL("filename",$A$1),FIND("]",CELL("filename",$A$1))+1,255),_summary!$T$24:$AG$24,0),140,1),MATCH($A81,_summary!$T$25:$T$53,0))</f>
        <v>0.27483073240044897</v>
      </c>
      <c r="H81" s="149">
        <f t="shared" ca="1" si="6"/>
        <v>0.28481072490716497</v>
      </c>
      <c r="I81" s="149">
        <f t="shared" ca="1" si="6"/>
        <v>0.29479071741388096</v>
      </c>
      <c r="J81" s="149">
        <f t="shared" ca="1" si="6"/>
        <v>0.30477070992059696</v>
      </c>
      <c r="K81" s="149">
        <f t="shared" ca="1" si="6"/>
        <v>0.31475070242731301</v>
      </c>
      <c r="L81" s="149">
        <f t="shared" ca="1" si="6"/>
        <v>0.32473069493402906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0.33471068744074506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0.44997443631314155</v>
      </c>
      <c r="D82" s="151">
        <f ca="1">MAX(0,IFERROR(VLOOKUP(MID(CELL("filename",$A$1),FIND("]",CELL("filename",$A$1))+1,255)&amp;$A82,eurostat_source[],4+D$1-1990,FALSE),0))</f>
        <v>0.44375109827894599</v>
      </c>
      <c r="E82" s="151">
        <f ca="1">MAX(0,IFERROR(VLOOKUP(MID(CELL("filename",$A$1),FIND("]",CELL("filename",$A$1))+1,255)&amp;$A82,eurostat_source[],4+E$1-1990,FALSE),0))</f>
        <v>0.44532269511463807</v>
      </c>
      <c r="F82" s="151">
        <f ca="1">MAX(0,IFERROR(VLOOKUP(MID(CELL("filename",$A$1),FIND("]",CELL("filename",$A$1))+1,255)&amp;$A82,eurostat_source[],4+F$1-1990,FALSE),0))</f>
        <v>0.43998139668385811</v>
      </c>
      <c r="G82" s="148">
        <f ca="1">INDEX(OFFSET(_summary!$S$25,0,MATCH(MID(CELL("filename",$A$1),FIND("]",CELL("filename",$A$1))+1,255),_summary!$T$24:$AG$24,0),140,1),MATCH($A82,_summary!$T$25:$T$53,0))</f>
        <v>0.43430034041641086</v>
      </c>
      <c r="H82" s="149">
        <f t="shared" ca="1" si="6"/>
        <v>0.44980168893013811</v>
      </c>
      <c r="I82" s="149">
        <f t="shared" ca="1" si="6"/>
        <v>0.46530303744386536</v>
      </c>
      <c r="J82" s="149">
        <f t="shared" ca="1" si="6"/>
        <v>0.48080438595759267</v>
      </c>
      <c r="K82" s="149">
        <f t="shared" ca="1" si="6"/>
        <v>0.49630573447131993</v>
      </c>
      <c r="L82" s="149">
        <f t="shared" ca="1" si="6"/>
        <v>0.51180708298504718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0.52730843149877449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2.0550833393918895E-2</v>
      </c>
      <c r="D83" s="151">
        <f ca="1">MAX(0,IFERROR(VLOOKUP(MID(CELL("filename",$A$1),FIND("]",CELL("filename",$A$1))+1,255)&amp;$A83,eurostat_source[],4+D$1-1990,FALSE),0))</f>
        <v>2.099719630963123E-2</v>
      </c>
      <c r="E83" s="151">
        <f ca="1">MAX(0,IFERROR(VLOOKUP(MID(CELL("filename",$A$1),FIND("]",CELL("filename",$A$1))+1,255)&amp;$A83,eurostat_source[],4+E$1-1990,FALSE),0))</f>
        <v>2.0643010308592651E-2</v>
      </c>
      <c r="F83" s="151">
        <f ca="1">MAX(0,IFERROR(VLOOKUP(MID(CELL("filename",$A$1),FIND("]",CELL("filename",$A$1))+1,255)&amp;$A83,eurostat_source[],4+F$1-1990,FALSE),0))</f>
        <v>2.0604301605632879E-2</v>
      </c>
      <c r="G83" s="148">
        <f ca="1">INDEX(OFFSET(_summary!$S$25,0,MATCH(MID(CELL("filename",$A$1),FIND("]",CELL("filename",$A$1))+1,255),_summary!$T$24:$AG$24,0),140,1),MATCH($A83,_summary!$T$25:$T$53,0))</f>
        <v>2.0375404734447287E-2</v>
      </c>
      <c r="H83" s="149">
        <f t="shared" ref="H83:L98" ca="1" si="7">G83-5*(G83-$M83)/($M$1-G$1)</f>
        <v>4.7677301738841847E-2</v>
      </c>
      <c r="I83" s="149">
        <f t="shared" ca="1" si="7"/>
        <v>7.4979198743236414E-2</v>
      </c>
      <c r="J83" s="149">
        <f t="shared" ca="1" si="7"/>
        <v>0.10228109574763097</v>
      </c>
      <c r="K83" s="149">
        <f t="shared" ca="1" si="7"/>
        <v>0.12958299275202553</v>
      </c>
      <c r="L83" s="149">
        <f t="shared" ca="1" si="7"/>
        <v>0.15688488975642009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0.18418678676081465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0.45373203797490924</v>
      </c>
      <c r="D84" s="151">
        <f ca="1">MAX(0,IFERROR(VLOOKUP(MID(CELL("filename",$A$1),FIND("]",CELL("filename",$A$1))+1,255)&amp;$A84,eurostat_source[],4+D$1-1990,FALSE),0))</f>
        <v>0.43901373409267896</v>
      </c>
      <c r="E84" s="151">
        <f ca="1">MAX(0,IFERROR(VLOOKUP(MID(CELL("filename",$A$1),FIND("]",CELL("filename",$A$1))+1,255)&amp;$A84,eurostat_source[],4+E$1-1990,FALSE),0))</f>
        <v>0.44896843184387436</v>
      </c>
      <c r="F84" s="151">
        <f ca="1">MAX(0,IFERROR(VLOOKUP(MID(CELL("filename",$A$1),FIND("]",CELL("filename",$A$1))+1,255)&amp;$A84,eurostat_source[],4+F$1-1990,FALSE),0))</f>
        <v>0.4619487538233365</v>
      </c>
      <c r="G84" s="148">
        <f ca="1">INDEX(OFFSET(_summary!$S$25,0,MATCH(MID(CELL("filename",$A$1),FIND("]",CELL("filename",$A$1))+1,255),_summary!$T$24:$AG$24,0),140,1),MATCH($A84,_summary!$T$25:$T$53,0))</f>
        <v>0.46598546043011446</v>
      </c>
      <c r="H84" s="149">
        <f t="shared" ca="1" si="7"/>
        <v>0.47346832444045595</v>
      </c>
      <c r="I84" s="149">
        <f t="shared" ca="1" si="7"/>
        <v>0.48095118845079743</v>
      </c>
      <c r="J84" s="149">
        <f t="shared" ca="1" si="7"/>
        <v>0.48843405246113891</v>
      </c>
      <c r="K84" s="149">
        <f t="shared" ca="1" si="7"/>
        <v>0.49591691647148034</v>
      </c>
      <c r="L84" s="149">
        <f t="shared" ca="1" si="7"/>
        <v>0.50339978048182177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0.51088264449216325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0.16630846351196718</v>
      </c>
      <c r="D85" s="151">
        <f ca="1">MAX(0,IFERROR(VLOOKUP(MID(CELL("filename",$A$1),FIND("]",CELL("filename",$A$1))+1,255)&amp;$A85,eurostat_source[],4+D$1-1990,FALSE),0))</f>
        <v>0.16414935171076583</v>
      </c>
      <c r="E85" s="151">
        <f ca="1">MAX(0,IFERROR(VLOOKUP(MID(CELL("filename",$A$1),FIND("]",CELL("filename",$A$1))+1,255)&amp;$A85,eurostat_source[],4+E$1-1990,FALSE),0))</f>
        <v>0.16759134118226443</v>
      </c>
      <c r="F85" s="151">
        <f ca="1">MAX(0,IFERROR(VLOOKUP(MID(CELL("filename",$A$1),FIND("]",CELL("filename",$A$1))+1,255)&amp;$A85,eurostat_source[],4+F$1-1990,FALSE),0))</f>
        <v>0.1711521700289132</v>
      </c>
      <c r="G85" s="148">
        <f ca="1">INDEX(OFFSET(_summary!$S$25,0,MATCH(MID(CELL("filename",$A$1),FIND("]",CELL("filename",$A$1))+1,255),_summary!$T$24:$AG$24,0),140,1),MATCH($A85,_summary!$T$25:$T$53,0))</f>
        <v>0.17298918988222084</v>
      </c>
      <c r="H85" s="149">
        <f t="shared" ca="1" si="7"/>
        <v>0.18830850548939501</v>
      </c>
      <c r="I85" s="149">
        <f t="shared" ca="1" si="7"/>
        <v>0.20362782109656918</v>
      </c>
      <c r="J85" s="149">
        <f t="shared" ca="1" si="7"/>
        <v>0.21894713670374338</v>
      </c>
      <c r="K85" s="149">
        <f t="shared" ca="1" si="7"/>
        <v>0.23426645231091756</v>
      </c>
      <c r="L85" s="149">
        <f t="shared" ca="1" si="7"/>
        <v>0.24958576791809173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0.26490508352526593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0.18774734839230106</v>
      </c>
      <c r="D86" s="151">
        <f ca="1">MAX(0,IFERROR(VLOOKUP(MID(CELL("filename",$A$1),FIND("]",CELL("filename",$A$1))+1,255)&amp;$A86,eurostat_source[],4+D$1-1990,FALSE),0))</f>
        <v>0.18600999259981418</v>
      </c>
      <c r="E86" s="151">
        <f ca="1">MAX(0,IFERROR(VLOOKUP(MID(CELL("filename",$A$1),FIND("]",CELL("filename",$A$1))+1,255)&amp;$A86,eurostat_source[],4+E$1-1990,FALSE),0))</f>
        <v>0.19037274317913308</v>
      </c>
      <c r="F86" s="151">
        <f ca="1">MAX(0,IFERROR(VLOOKUP(MID(CELL("filename",$A$1),FIND("]",CELL("filename",$A$1))+1,255)&amp;$A86,eurostat_source[],4+F$1-1990,FALSE),0))</f>
        <v>0.19467489119599787</v>
      </c>
      <c r="G86" s="148">
        <f ca="1">INDEX(OFFSET(_summary!$S$25,0,MATCH(MID(CELL("filename",$A$1),FIND("]",CELL("filename",$A$1))+1,255),_summary!$T$24:$AG$24,0),140,1),MATCH($A86,_summary!$T$25:$T$53,0))</f>
        <v>0.20001851174428273</v>
      </c>
      <c r="H86" s="149">
        <f t="shared" ca="1" si="7"/>
        <v>0.20022710022650381</v>
      </c>
      <c r="I86" s="149">
        <f t="shared" ca="1" si="7"/>
        <v>0.20043568870872489</v>
      </c>
      <c r="J86" s="149">
        <f t="shared" ca="1" si="7"/>
        <v>0.20064427719094596</v>
      </c>
      <c r="K86" s="149">
        <f t="shared" ca="1" si="7"/>
        <v>0.20085286567316707</v>
      </c>
      <c r="L86" s="149">
        <f t="shared" ca="1" si="7"/>
        <v>0.20106145415538818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0.20127004263760925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0.12442858731002164</v>
      </c>
      <c r="D87" s="151">
        <f ca="1">MAX(0,IFERROR(VLOOKUP(MID(CELL("filename",$A$1),FIND("]",CELL("filename",$A$1))+1,255)&amp;$A87,eurostat_source[],4+D$1-1990,FALSE),0))</f>
        <v>0.12703174702359432</v>
      </c>
      <c r="E87" s="151">
        <f ca="1">MAX(0,IFERROR(VLOOKUP(MID(CELL("filename",$A$1),FIND("]",CELL("filename",$A$1))+1,255)&amp;$A87,eurostat_source[],4+E$1-1990,FALSE),0))</f>
        <v>0.12936534714724168</v>
      </c>
      <c r="F87" s="151">
        <f ca="1">MAX(0,IFERROR(VLOOKUP(MID(CELL("filename",$A$1),FIND("]",CELL("filename",$A$1))+1,255)&amp;$A87,eurostat_source[],4+F$1-1990,FALSE),0))</f>
        <v>0.13152732268967471</v>
      </c>
      <c r="G87" s="148">
        <f ca="1">INDEX(OFFSET(_summary!$S$25,0,MATCH(MID(CELL("filename",$A$1),FIND("]",CELL("filename",$A$1))+1,255),_summary!$T$24:$AG$24,0),140,1),MATCH($A87,_summary!$T$25:$T$53,0))</f>
        <v>0.13364663971997823</v>
      </c>
      <c r="H87" s="149">
        <f t="shared" ca="1" si="7"/>
        <v>0.16208032428166402</v>
      </c>
      <c r="I87" s="149">
        <f t="shared" ca="1" si="7"/>
        <v>0.19051400884334982</v>
      </c>
      <c r="J87" s="149">
        <f t="shared" ca="1" si="7"/>
        <v>0.21894769340503561</v>
      </c>
      <c r="K87" s="149">
        <f t="shared" ca="1" si="7"/>
        <v>0.24738137796672141</v>
      </c>
      <c r="L87" s="149">
        <f t="shared" ca="1" si="7"/>
        <v>0.27581506252840721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0.30424874709009297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4.5243670831776141E-2</v>
      </c>
      <c r="D88" s="151">
        <f ca="1">MAX(0,IFERROR(VLOOKUP(MID(CELL("filename",$A$1),FIND("]",CELL("filename",$A$1))+1,255)&amp;$A88,eurostat_source[],4+D$1-1990,FALSE),0))</f>
        <v>4.6710537734150979E-2</v>
      </c>
      <c r="E88" s="151">
        <f ca="1">MAX(0,IFERROR(VLOOKUP(MID(CELL("filename",$A$1),FIND("]",CELL("filename",$A$1))+1,255)&amp;$A88,eurostat_source[],4+E$1-1990,FALSE),0))</f>
        <v>5.0686471263467259E-2</v>
      </c>
      <c r="F88" s="151">
        <f ca="1">MAX(0,IFERROR(VLOOKUP(MID(CELL("filename",$A$1),FIND("]",CELL("filename",$A$1))+1,255)&amp;$A88,eurostat_source[],4+F$1-1990,FALSE),0))</f>
        <v>5.3967362752968442E-2</v>
      </c>
      <c r="G88" s="148">
        <f ca="1">INDEX(OFFSET(_summary!$S$25,0,MATCH(MID(CELL("filename",$A$1),FIND("]",CELL("filename",$A$1))+1,255),_summary!$T$24:$AG$24,0),140,1),MATCH($A88,_summary!$T$25:$T$53,0))</f>
        <v>5.7361022504366629E-2</v>
      </c>
      <c r="H88" s="149">
        <f t="shared" ca="1" si="7"/>
        <v>8.3769104700031113E-2</v>
      </c>
      <c r="I88" s="149">
        <f t="shared" ca="1" si="7"/>
        <v>0.1101771868956956</v>
      </c>
      <c r="J88" s="149">
        <f t="shared" ca="1" si="7"/>
        <v>0.1365852690913601</v>
      </c>
      <c r="K88" s="149">
        <f t="shared" ca="1" si="7"/>
        <v>0.16299335128702458</v>
      </c>
      <c r="L88" s="149">
        <f t="shared" ca="1" si="7"/>
        <v>0.18940143348268906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0.21580951567835355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0.26541708879782044</v>
      </c>
      <c r="D89" s="151">
        <f ca="1">MAX(0,IFERROR(VLOOKUP(MID(CELL("filename",$A$1),FIND("]",CELL("filename",$A$1))+1,255)&amp;$A89,eurostat_source[],4+D$1-1990,FALSE),0))</f>
        <v>0.26468149925986034</v>
      </c>
      <c r="E89" s="151">
        <f ca="1">MAX(0,IFERROR(VLOOKUP(MID(CELL("filename",$A$1),FIND("]",CELL("filename",$A$1))+1,255)&amp;$A89,eurostat_source[],4+E$1-1990,FALSE),0))</f>
        <v>0.26934233316972789</v>
      </c>
      <c r="F89" s="151">
        <f ca="1">MAX(0,IFERROR(VLOOKUP(MID(CELL("filename",$A$1),FIND("]",CELL("filename",$A$1))+1,255)&amp;$A89,eurostat_source[],4+F$1-1990,FALSE),0))</f>
        <v>0.27439806148224793</v>
      </c>
      <c r="G89" s="148">
        <f ca="1">INDEX(OFFSET(_summary!$S$25,0,MATCH(MID(CELL("filename",$A$1),FIND("]",CELL("filename",$A$1))+1,255),_summary!$T$24:$AG$24,0),140,1),MATCH($A89,_summary!$T$25:$T$53,0))</f>
        <v>0.27903589133358159</v>
      </c>
      <c r="H89" s="149">
        <f t="shared" ca="1" si="7"/>
        <v>0.2921701107459469</v>
      </c>
      <c r="I89" s="149">
        <f t="shared" ca="1" si="7"/>
        <v>0.30530433015831221</v>
      </c>
      <c r="J89" s="149">
        <f t="shared" ca="1" si="7"/>
        <v>0.31843854957067752</v>
      </c>
      <c r="K89" s="149">
        <f t="shared" ca="1" si="7"/>
        <v>0.33157276898304283</v>
      </c>
      <c r="L89" s="149">
        <f t="shared" ca="1" si="7"/>
        <v>0.34470698839540814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0.35784120780777351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7.4814245081447087E-2</v>
      </c>
      <c r="D90" s="151">
        <f ca="1">MAX(0,IFERROR(VLOOKUP(MID(CELL("filename",$A$1),FIND("]",CELL("filename",$A$1))+1,255)&amp;$A90,eurostat_source[],4+D$1-1990,FALSE),0))</f>
        <v>7.1521103416156251E-2</v>
      </c>
      <c r="E90" s="151">
        <f ca="1">MAX(0,IFERROR(VLOOKUP(MID(CELL("filename",$A$1),FIND("]",CELL("filename",$A$1))+1,255)&amp;$A90,eurostat_source[],4+E$1-1990,FALSE),0))</f>
        <v>7.4376156397968393E-2</v>
      </c>
      <c r="F90" s="151">
        <f ca="1">MAX(0,IFERROR(VLOOKUP(MID(CELL("filename",$A$1),FIND("]",CELL("filename",$A$1))+1,255)&amp;$A90,eurostat_source[],4+F$1-1990,FALSE),0))</f>
        <v>7.7202329492798843E-2</v>
      </c>
      <c r="G90" s="148">
        <f ca="1">INDEX(OFFSET(_summary!$S$25,0,MATCH(MID(CELL("filename",$A$1),FIND("]",CELL("filename",$A$1))+1,255),_summary!$T$24:$AG$24,0),140,1),MATCH($A90,_summary!$T$25:$T$53,0))</f>
        <v>7.9888165397720062E-2</v>
      </c>
      <c r="H90" s="149">
        <f t="shared" ca="1" si="7"/>
        <v>0.10275834950590877</v>
      </c>
      <c r="I90" s="149">
        <f t="shared" ca="1" si="7"/>
        <v>0.12562853361409748</v>
      </c>
      <c r="J90" s="149">
        <f t="shared" ca="1" si="7"/>
        <v>0.14849871772228618</v>
      </c>
      <c r="K90" s="149">
        <f t="shared" ca="1" si="7"/>
        <v>0.17136890183047487</v>
      </c>
      <c r="L90" s="149">
        <f t="shared" ca="1" si="7"/>
        <v>0.19423908593866357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0.21710927004685229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0.39326950264462429</v>
      </c>
      <c r="D91" s="151">
        <f ca="1">MAX(0,IFERROR(VLOOKUP(MID(CELL("filename",$A$1),FIND("]",CELL("filename",$A$1))+1,255)&amp;$A91,eurostat_source[],4+D$1-1990,FALSE),0))</f>
        <v>0.38385113945645266</v>
      </c>
      <c r="E91" s="151">
        <f ca="1">MAX(0,IFERROR(VLOOKUP(MID(CELL("filename",$A$1),FIND("]",CELL("filename",$A$1))+1,255)&amp;$A91,eurostat_source[],4+E$1-1990,FALSE),0))</f>
        <v>0.38620036871892355</v>
      </c>
      <c r="F91" s="151">
        <f ca="1">MAX(0,IFERROR(VLOOKUP(MID(CELL("filename",$A$1),FIND("]",CELL("filename",$A$1))+1,255)&amp;$A91,eurostat_source[],4+F$1-1990,FALSE),0))</f>
        <v>0.38853252809284494</v>
      </c>
      <c r="G91" s="148">
        <f ca="1">INDEX(OFFSET(_summary!$S$25,0,MATCH(MID(CELL("filename",$A$1),FIND("]",CELL("filename",$A$1))+1,255),_summary!$T$24:$AG$24,0),140,1),MATCH($A91,_summary!$T$25:$T$53,0))</f>
        <v>0.39012819446154429</v>
      </c>
      <c r="H91" s="149">
        <f t="shared" ca="1" si="7"/>
        <v>0.39397017797177181</v>
      </c>
      <c r="I91" s="149">
        <f t="shared" ca="1" si="7"/>
        <v>0.39781216148199933</v>
      </c>
      <c r="J91" s="149">
        <f t="shared" ca="1" si="7"/>
        <v>0.40165414499222685</v>
      </c>
      <c r="K91" s="149">
        <f t="shared" ca="1" si="7"/>
        <v>0.40549612850245431</v>
      </c>
      <c r="L91" s="149">
        <f t="shared" ca="1" si="7"/>
        <v>0.40933811201268178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0.4131800955229093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0.49593344696989689</v>
      </c>
      <c r="D92" s="151">
        <f ca="1">MAX(0,IFERROR(VLOOKUP(MID(CELL("filename",$A$1),FIND("]",CELL("filename",$A$1))+1,255)&amp;$A92,eurostat_source[],4+D$1-1990,FALSE),0))</f>
        <v>0.48274092020399806</v>
      </c>
      <c r="E92" s="151">
        <f ca="1">MAX(0,IFERROR(VLOOKUP(MID(CELL("filename",$A$1),FIND("]",CELL("filename",$A$1))+1,255)&amp;$A92,eurostat_source[],4+E$1-1990,FALSE),0))</f>
        <v>0.48686175949119598</v>
      </c>
      <c r="F92" s="151">
        <f ca="1">MAX(0,IFERROR(VLOOKUP(MID(CELL("filename",$A$1),FIND("]",CELL("filename",$A$1))+1,255)&amp;$A92,eurostat_source[],4+F$1-1990,FALSE),0))</f>
        <v>0.49219781128164986</v>
      </c>
      <c r="G92" s="148">
        <f ca="1">INDEX(OFFSET(_summary!$S$25,0,MATCH(MID(CELL("filename",$A$1),FIND("]",CELL("filename",$A$1))+1,255),_summary!$T$24:$AG$24,0),140,1),MATCH($A92,_summary!$T$25:$T$53,0))</f>
        <v>0.49706497389081261</v>
      </c>
      <c r="H92" s="149">
        <f t="shared" ca="1" si="7"/>
        <v>0.50520025506812127</v>
      </c>
      <c r="I92" s="149">
        <f t="shared" ca="1" si="7"/>
        <v>0.51333553624542994</v>
      </c>
      <c r="J92" s="149">
        <f t="shared" ca="1" si="7"/>
        <v>0.52147081742273849</v>
      </c>
      <c r="K92" s="149">
        <f t="shared" ca="1" si="7"/>
        <v>0.52960609860004715</v>
      </c>
      <c r="L92" s="149">
        <f t="shared" ca="1" si="7"/>
        <v>0.53774137977735581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0.54587666095466436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2.7554457600156929E-2</v>
      </c>
      <c r="D93" s="151">
        <f ca="1">MAX(0,IFERROR(VLOOKUP(MID(CELL("filename",$A$1),FIND("]",CELL("filename",$A$1))+1,255)&amp;$A93,eurostat_source[],4+D$1-1990,FALSE),0))</f>
        <v>3.0450083898846205E-2</v>
      </c>
      <c r="E93" s="151">
        <f ca="1">MAX(0,IFERROR(VLOOKUP(MID(CELL("filename",$A$1),FIND("]",CELL("filename",$A$1))+1,255)&amp;$A93,eurostat_source[],4+E$1-1990,FALSE),0))</f>
        <v>3.1527438016450811E-2</v>
      </c>
      <c r="F93" s="151">
        <f ca="1">MAX(0,IFERROR(VLOOKUP(MID(CELL("filename",$A$1),FIND("]",CELL("filename",$A$1))+1,255)&amp;$A93,eurostat_source[],4+F$1-1990,FALSE),0))</f>
        <v>3.247309644964292E-2</v>
      </c>
      <c r="G93" s="148">
        <f ca="1">INDEX(OFFSET(_summary!$S$25,0,MATCH(MID(CELL("filename",$A$1),FIND("]",CELL("filename",$A$1))+1,255),_summary!$T$24:$AG$24,0),140,1),MATCH($A93,_summary!$T$25:$T$53,0))</f>
        <v>3.3171514493460494E-2</v>
      </c>
      <c r="H93" s="149">
        <f t="shared" ca="1" si="7"/>
        <v>4.4076080808193446E-2</v>
      </c>
      <c r="I93" s="149">
        <f t="shared" ca="1" si="7"/>
        <v>5.4980647122926399E-2</v>
      </c>
      <c r="J93" s="149">
        <f t="shared" ca="1" si="7"/>
        <v>6.5885213437659351E-2</v>
      </c>
      <c r="K93" s="149">
        <f t="shared" ca="1" si="7"/>
        <v>7.6789779752392304E-2</v>
      </c>
      <c r="L93" s="149">
        <f t="shared" ca="1" si="7"/>
        <v>8.7694346067125256E-2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9.8598912381858209E-2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0.29520047168439939</v>
      </c>
      <c r="D94" s="151">
        <f ca="1">MAX(0,IFERROR(VLOOKUP(MID(CELL("filename",$A$1),FIND("]",CELL("filename",$A$1))+1,255)&amp;$A94,eurostat_source[],4+D$1-1990,FALSE),0))</f>
        <v>0.29583988234888581</v>
      </c>
      <c r="E94" s="151">
        <f ca="1">MAX(0,IFERROR(VLOOKUP(MID(CELL("filename",$A$1),FIND("]",CELL("filename",$A$1))+1,255)&amp;$A94,eurostat_source[],4+E$1-1990,FALSE),0))</f>
        <v>0.30095144989566741</v>
      </c>
      <c r="F94" s="151">
        <f ca="1">MAX(0,IFERROR(VLOOKUP(MID(CELL("filename",$A$1),FIND("]",CELL("filename",$A$1))+1,255)&amp;$A94,eurostat_source[],4+F$1-1990,FALSE),0))</f>
        <v>0.30564505870245984</v>
      </c>
      <c r="G94" s="148">
        <f ca="1">INDEX(OFFSET(_summary!$S$25,0,MATCH(MID(CELL("filename",$A$1),FIND("]",CELL("filename",$A$1))+1,255),_summary!$T$24:$AG$24,0),140,1),MATCH($A94,_summary!$T$25:$T$53,0))</f>
        <v>0.30996724841446527</v>
      </c>
      <c r="H94" s="149">
        <f t="shared" ca="1" si="7"/>
        <v>0.32453318178727619</v>
      </c>
      <c r="I94" s="149">
        <f t="shared" ca="1" si="7"/>
        <v>0.33909911516008706</v>
      </c>
      <c r="J94" s="149">
        <f t="shared" ca="1" si="7"/>
        <v>0.35366504853289793</v>
      </c>
      <c r="K94" s="149">
        <f t="shared" ca="1" si="7"/>
        <v>0.36823098190570885</v>
      </c>
      <c r="L94" s="149">
        <f t="shared" ca="1" si="7"/>
        <v>0.38279691527851978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0.39736284865133065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0.34384255171340261</v>
      </c>
      <c r="D95" s="151">
        <f ca="1">MAX(0,IFERROR(VLOOKUP(MID(CELL("filename",$A$1),FIND("]",CELL("filename",$A$1))+1,255)&amp;$A95,eurostat_source[],4+D$1-1990,FALSE),0))</f>
        <v>0.35476622638967781</v>
      </c>
      <c r="E95" s="151">
        <f ca="1">MAX(0,IFERROR(VLOOKUP(MID(CELL("filename",$A$1),FIND("]",CELL("filename",$A$1))+1,255)&amp;$A95,eurostat_source[],4+E$1-1990,FALSE),0))</f>
        <v>0.36010933211544127</v>
      </c>
      <c r="F95" s="151">
        <f ca="1">MAX(0,IFERROR(VLOOKUP(MID(CELL("filename",$A$1),FIND("]",CELL("filename",$A$1))+1,255)&amp;$A95,eurostat_source[],4+F$1-1990,FALSE),0))</f>
        <v>0.36625523817577404</v>
      </c>
      <c r="G95" s="148">
        <f ca="1">INDEX(OFFSET(_summary!$S$25,0,MATCH(MID(CELL("filename",$A$1),FIND("]",CELL("filename",$A$1))+1,255),_summary!$T$24:$AG$24,0),140,1),MATCH($A95,_summary!$T$25:$T$53,0))</f>
        <v>0.37279894533737801</v>
      </c>
      <c r="H95" s="149">
        <f t="shared" ca="1" si="7"/>
        <v>0.38076461507032416</v>
      </c>
      <c r="I95" s="149">
        <f t="shared" ca="1" si="7"/>
        <v>0.38873028480327032</v>
      </c>
      <c r="J95" s="149">
        <f t="shared" ca="1" si="7"/>
        <v>0.39669595453621642</v>
      </c>
      <c r="K95" s="149">
        <f t="shared" ca="1" si="7"/>
        <v>0.40466162426916258</v>
      </c>
      <c r="L95" s="149">
        <f t="shared" ca="1" si="7"/>
        <v>0.41262729400210874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0.42059296373505484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0.62028035434617124</v>
      </c>
      <c r="D96" s="151">
        <f ca="1">MAX(0,IFERROR(VLOOKUP(MID(CELL("filename",$A$1),FIND("]",CELL("filename",$A$1))+1,255)&amp;$A96,eurostat_source[],4+D$1-1990,FALSE),0))</f>
        <v>0.62531512571393788</v>
      </c>
      <c r="E96" s="151">
        <f ca="1">MAX(0,IFERROR(VLOOKUP(MID(CELL("filename",$A$1),FIND("]",CELL("filename",$A$1))+1,255)&amp;$A96,eurostat_source[],4+E$1-1990,FALSE),0))</f>
        <v>0.62462794251707643</v>
      </c>
      <c r="F96" s="151">
        <f ca="1">MAX(0,IFERROR(VLOOKUP(MID(CELL("filename",$A$1),FIND("]",CELL("filename",$A$1))+1,255)&amp;$A96,eurostat_source[],4+F$1-1990,FALSE),0))</f>
        <v>0.62428063897041985</v>
      </c>
      <c r="G96" s="148">
        <f ca="1">INDEX(OFFSET(_summary!$S$25,0,MATCH(MID(CELL("filename",$A$1),FIND("]",CELL("filename",$A$1))+1,255),_summary!$T$24:$AG$24,0),140,1),MATCH($A96,_summary!$T$25:$T$53,0))</f>
        <v>0.62239345464162055</v>
      </c>
      <c r="H96" s="149">
        <f t="shared" ca="1" si="7"/>
        <v>0.62578817082115257</v>
      </c>
      <c r="I96" s="149">
        <f t="shared" ca="1" si="7"/>
        <v>0.62918288700068459</v>
      </c>
      <c r="J96" s="149">
        <f t="shared" ca="1" si="7"/>
        <v>0.63257760318021661</v>
      </c>
      <c r="K96" s="149">
        <f t="shared" ca="1" si="7"/>
        <v>0.63597231935974874</v>
      </c>
      <c r="L96" s="149">
        <f t="shared" ca="1" si="7"/>
        <v>0.63936703553928087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0.64276175171881289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0.35554289357685886</v>
      </c>
      <c r="D97" s="151">
        <f ca="1">MAX(0,IFERROR(VLOOKUP(MID(CELL("filename",$A$1),FIND("]",CELL("filename",$A$1))+1,255)&amp;$A97,eurostat_source[],4+D$1-1990,FALSE),0))</f>
        <v>0.31043513659110905</v>
      </c>
      <c r="E97" s="151">
        <f ca="1">MAX(0,IFERROR(VLOOKUP(MID(CELL("filename",$A$1),FIND("]",CELL("filename",$A$1))+1,255)&amp;$A97,eurostat_source[],4+E$1-1990,FALSE),0))</f>
        <v>0.30984809536020025</v>
      </c>
      <c r="F97" s="151">
        <f ca="1">MAX(0,IFERROR(VLOOKUP(MID(CELL("filename",$A$1),FIND("]",CELL("filename",$A$1))+1,255)&amp;$A97,eurostat_source[],4+F$1-1990,FALSE),0))</f>
        <v>0.30539548035548542</v>
      </c>
      <c r="G97" s="148">
        <f ca="1">INDEX(OFFSET(_summary!$S$25,0,MATCH(MID(CELL("filename",$A$1),FIND("]",CELL("filename",$A$1))+1,255),_summary!$T$24:$AG$24,0),140,1),MATCH($A97,_summary!$T$25:$T$53,0))</f>
        <v>0.30023888031201235</v>
      </c>
      <c r="H97" s="149">
        <f t="shared" ca="1" si="7"/>
        <v>0.30247787267445159</v>
      </c>
      <c r="I97" s="149">
        <f t="shared" ca="1" si="7"/>
        <v>0.30471686503689083</v>
      </c>
      <c r="J97" s="149">
        <f t="shared" ca="1" si="7"/>
        <v>0.30695585739933007</v>
      </c>
      <c r="K97" s="149">
        <f t="shared" ca="1" si="7"/>
        <v>0.30919484976176931</v>
      </c>
      <c r="L97" s="149">
        <f t="shared" ca="1" si="7"/>
        <v>0.31143384212420855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0.31367283448664779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0.17386380067232113</v>
      </c>
      <c r="D98" s="151">
        <f ca="1">MAX(0,IFERROR(VLOOKUP(MID(CELL("filename",$A$1),FIND("]",CELL("filename",$A$1))+1,255)&amp;$A98,eurostat_source[],4+D$1-1990,FALSE),0))</f>
        <v>0.17014715963587698</v>
      </c>
      <c r="E98" s="151">
        <f ca="1">MAX(0,IFERROR(VLOOKUP(MID(CELL("filename",$A$1),FIND("]",CELL("filename",$A$1))+1,255)&amp;$A98,eurostat_source[],4+E$1-1990,FALSE),0))</f>
        <v>0.17230180096069556</v>
      </c>
      <c r="F98" s="151">
        <f ca="1">MAX(0,IFERROR(VLOOKUP(MID(CELL("filename",$A$1),FIND("]",CELL("filename",$A$1))+1,255)&amp;$A98,eurostat_source[],4+F$1-1990,FALSE),0))</f>
        <v>0.17499130934403587</v>
      </c>
      <c r="G98" s="148">
        <f ca="1">INDEX(OFFSET(_summary!$S$25,0,MATCH(MID(CELL("filename",$A$1),FIND("]",CELL("filename",$A$1))+1,255),_summary!$T$24:$AG$24,0),140,1),MATCH($A98,_summary!$T$25:$T$53,0))</f>
        <v>0.17752424397120653</v>
      </c>
      <c r="H98" s="149">
        <f t="shared" ca="1" si="7"/>
        <v>0.18990988034523174</v>
      </c>
      <c r="I98" s="149">
        <f t="shared" ca="1" si="7"/>
        <v>0.20229551671925694</v>
      </c>
      <c r="J98" s="149">
        <f t="shared" ca="1" si="7"/>
        <v>0.21468115309328215</v>
      </c>
      <c r="K98" s="149">
        <f t="shared" ca="1" si="7"/>
        <v>0.22706678946730735</v>
      </c>
      <c r="L98" s="149">
        <f t="shared" ca="1" si="7"/>
        <v>0.23945242584133256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0.25183806221535776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0.11324575704694038</v>
      </c>
      <c r="D99" s="151">
        <f ca="1">MAX(0,IFERROR(VLOOKUP(MID(CELL("filename",$A$1),FIND("]",CELL("filename",$A$1))+1,255)&amp;$A99,eurostat_source[],4+D$1-1990,FALSE),0))</f>
        <v>0.10862250779956754</v>
      </c>
      <c r="E99" s="151">
        <f ca="1">MAX(0,IFERROR(VLOOKUP(MID(CELL("filename",$A$1),FIND("]",CELL("filename",$A$1))+1,255)&amp;$A99,eurostat_source[],4+E$1-1990,FALSE),0))</f>
        <v>0.110176319795856</v>
      </c>
      <c r="F99" s="151">
        <f ca="1">MAX(0,IFERROR(VLOOKUP(MID(CELL("filename",$A$1),FIND("]",CELL("filename",$A$1))+1,255)&amp;$A99,eurostat_source[],4+F$1-1990,FALSE),0))</f>
        <v>0.11250943625343882</v>
      </c>
      <c r="G99" s="148">
        <f ca="1">INDEX(OFFSET(_summary!$S$25,0,MATCH(MID(CELL("filename",$A$1),FIND("]",CELL("filename",$A$1))+1,255),_summary!$T$24:$AG$24,0),140,1),MATCH($A99,_summary!$T$25:$T$53,0))</f>
        <v>0.11394315745214369</v>
      </c>
      <c r="H99" s="149">
        <f t="shared" ref="H99:L114" ca="1" si="9">G99-5*(G99-$M99)/($M$1-G$1)</f>
        <v>0.13391419243392119</v>
      </c>
      <c r="I99" s="149">
        <f t="shared" ca="1" si="9"/>
        <v>0.15388522741569868</v>
      </c>
      <c r="J99" s="149">
        <f t="shared" ca="1" si="9"/>
        <v>0.17385626239747617</v>
      </c>
      <c r="K99" s="149">
        <f t="shared" ca="1" si="9"/>
        <v>0.19382729737925367</v>
      </c>
      <c r="L99" s="149">
        <f t="shared" ca="1" si="9"/>
        <v>0.21379833236103118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0.23376936734280868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0.17177165097827038</v>
      </c>
      <c r="D100" s="151">
        <f ca="1">MAX(0,IFERROR(VLOOKUP(MID(CELL("filename",$A$1),FIND("]",CELL("filename",$A$1))+1,255)&amp;$A100,eurostat_source[],4+D$1-1990,FALSE),0))</f>
        <v>0.17006812077798347</v>
      </c>
      <c r="E100" s="151">
        <f ca="1">MAX(0,IFERROR(VLOOKUP(MID(CELL("filename",$A$1),FIND("]",CELL("filename",$A$1))+1,255)&amp;$A100,eurostat_source[],4+E$1-1990,FALSE),0))</f>
        <v>0.17205109628690304</v>
      </c>
      <c r="F100" s="151">
        <f ca="1">MAX(0,IFERROR(VLOOKUP(MID(CELL("filename",$A$1),FIND("]",CELL("filename",$A$1))+1,255)&amp;$A100,eurostat_source[],4+F$1-1990,FALSE),0))</f>
        <v>0.17645506315475304</v>
      </c>
      <c r="G100" s="148">
        <f ca="1">INDEX(OFFSET(_summary!$S$25,0,MATCH(MID(CELL("filename",$A$1),FIND("]",CELL("filename",$A$1))+1,255),_summary!$T$24:$AG$24,0),140,1),MATCH($A100,_summary!$T$25:$T$53,0))</f>
        <v>0.18176606543740503</v>
      </c>
      <c r="H100" s="149">
        <f t="shared" ca="1" si="9"/>
        <v>0.19179159911461541</v>
      </c>
      <c r="I100" s="149">
        <f t="shared" ca="1" si="9"/>
        <v>0.20181713279182578</v>
      </c>
      <c r="J100" s="149">
        <f t="shared" ca="1" si="9"/>
        <v>0.21184266646903616</v>
      </c>
      <c r="K100" s="149">
        <f t="shared" ca="1" si="9"/>
        <v>0.22186820014624653</v>
      </c>
      <c r="L100" s="149">
        <f t="shared" ca="1" si="9"/>
        <v>0.2318937338234569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0.24191926750066728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0.30343686374599882</v>
      </c>
      <c r="D101" s="151">
        <f ca="1">MAX(0,IFERROR(VLOOKUP(MID(CELL("filename",$A$1),FIND("]",CELL("filename",$A$1))+1,255)&amp;$A101,eurostat_source[],4+D$1-1990,FALSE),0))</f>
        <v>0.27993373643439184</v>
      </c>
      <c r="E101" s="151">
        <f ca="1">MAX(0,IFERROR(VLOOKUP(MID(CELL("filename",$A$1),FIND("]",CELL("filename",$A$1))+1,255)&amp;$A101,eurostat_source[],4+E$1-1990,FALSE),0))</f>
        <v>0.28792119382662396</v>
      </c>
      <c r="F101" s="151">
        <f ca="1">MAX(0,IFERROR(VLOOKUP(MID(CELL("filename",$A$1),FIND("]",CELL("filename",$A$1))+1,255)&amp;$A101,eurostat_source[],4+F$1-1990,FALSE),0))</f>
        <v>0.30002101587943891</v>
      </c>
      <c r="G101" s="148">
        <f ca="1">INDEX(OFFSET(_summary!$S$25,0,MATCH(MID(CELL("filename",$A$1),FIND("]",CELL("filename",$A$1))+1,255),_summary!$T$24:$AG$24,0),140,1),MATCH($A101,_summary!$T$25:$T$53,0))</f>
        <v>0.30625411345067149</v>
      </c>
      <c r="H101" s="149">
        <f t="shared" ca="1" si="9"/>
        <v>0.32288181039072728</v>
      </c>
      <c r="I101" s="149">
        <f t="shared" ca="1" si="9"/>
        <v>0.33950950733078306</v>
      </c>
      <c r="J101" s="149">
        <f t="shared" ca="1" si="9"/>
        <v>0.35613720427083884</v>
      </c>
      <c r="K101" s="149">
        <f t="shared" ca="1" si="9"/>
        <v>0.37276490121089462</v>
      </c>
      <c r="L101" s="149">
        <f t="shared" ca="1" si="9"/>
        <v>0.3893925981509504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0.40602029509100623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1.1992125045910291E-2</v>
      </c>
      <c r="D102" s="151">
        <f ca="1">MAX(0,IFERROR(VLOOKUP(MID(CELL("filename",$A$1),FIND("]",CELL("filename",$A$1))+1,255)&amp;$A102,eurostat_source[],4+D$1-1990,FALSE),0))</f>
        <v>1.041284202698569E-2</v>
      </c>
      <c r="E102" s="151">
        <f ca="1">MAX(0,IFERROR(VLOOKUP(MID(CELL("filename",$A$1),FIND("]",CELL("filename",$A$1))+1,255)&amp;$A102,eurostat_source[],4+E$1-1990,FALSE),0))</f>
        <v>1.0667953651844534E-2</v>
      </c>
      <c r="F102" s="151">
        <f ca="1">MAX(0,IFERROR(VLOOKUP(MID(CELL("filename",$A$1),FIND("]",CELL("filename",$A$1))+1,255)&amp;$A102,eurostat_source[],4+F$1-1990,FALSE),0))</f>
        <v>1.1095715521177028E-2</v>
      </c>
      <c r="G102" s="148">
        <f ca="1">INDEX(OFFSET(_summary!$S$25,0,MATCH(MID(CELL("filename",$A$1),FIND("]",CELL("filename",$A$1))+1,255),_summary!$T$24:$AG$24,0),140,1),MATCH($A102,_summary!$T$25:$T$53,0))</f>
        <v>1.1353789977944785E-2</v>
      </c>
      <c r="H102" s="149">
        <f t="shared" ca="1" si="9"/>
        <v>3.3688203087438036E-2</v>
      </c>
      <c r="I102" s="149">
        <f t="shared" ca="1" si="9"/>
        <v>5.6022616196931295E-2</v>
      </c>
      <c r="J102" s="149">
        <f t="shared" ca="1" si="9"/>
        <v>7.8357029306424547E-2</v>
      </c>
      <c r="K102" s="149">
        <f t="shared" ca="1" si="9"/>
        <v>0.10069144241591779</v>
      </c>
      <c r="L102" s="149">
        <f t="shared" ca="1" si="9"/>
        <v>0.12302585552541105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0.14536026863490431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0.19761972078243609</v>
      </c>
      <c r="D103" s="151">
        <f ca="1">MAX(0,IFERROR(VLOOKUP(MID(CELL("filename",$A$1),FIND("]",CELL("filename",$A$1))+1,255)&amp;$A103,eurostat_source[],4+D$1-1990,FALSE),0))</f>
        <v>0.21120846811636651</v>
      </c>
      <c r="E103" s="151">
        <f ca="1">MAX(0,IFERROR(VLOOKUP(MID(CELL("filename",$A$1),FIND("]",CELL("filename",$A$1))+1,255)&amp;$A103,eurostat_source[],4+E$1-1990,FALSE),0))</f>
        <v>0.21222724274177657</v>
      </c>
      <c r="F103" s="151">
        <f ca="1">MAX(0,IFERROR(VLOOKUP(MID(CELL("filename",$A$1),FIND("]",CELL("filename",$A$1))+1,255)&amp;$A103,eurostat_source[],4+F$1-1990,FALSE),0))</f>
        <v>0.21058788023714053</v>
      </c>
      <c r="G103" s="148">
        <f ca="1">INDEX(OFFSET(_summary!$S$25,0,MATCH(MID(CELL("filename",$A$1),FIND("]",CELL("filename",$A$1))+1,255),_summary!$T$24:$AG$24,0),140,1),MATCH($A103,_summary!$T$25:$T$53,0))</f>
        <v>0.20993231109477561</v>
      </c>
      <c r="H103" s="149">
        <f t="shared" ca="1" si="9"/>
        <v>0.22906713620140073</v>
      </c>
      <c r="I103" s="149">
        <f t="shared" ca="1" si="9"/>
        <v>0.24820196130802585</v>
      </c>
      <c r="J103" s="149">
        <f t="shared" ca="1" si="9"/>
        <v>0.26733678641465097</v>
      </c>
      <c r="K103" s="149">
        <f t="shared" ca="1" si="9"/>
        <v>0.28647161152127609</v>
      </c>
      <c r="L103" s="149">
        <f t="shared" ca="1" si="9"/>
        <v>0.30560643662790121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0.32474126173452633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0.5819535097647065</v>
      </c>
      <c r="D104" s="151">
        <f ca="1">MAX(0,IFERROR(VLOOKUP(MID(CELL("filename",$A$1),FIND("]",CELL("filename",$A$1))+1,255)&amp;$A104,eurostat_source[],4+D$1-1990,FALSE),0))</f>
        <v>0.61316498945626352</v>
      </c>
      <c r="E104" s="151">
        <f ca="1">MAX(0,IFERROR(VLOOKUP(MID(CELL("filename",$A$1),FIND("]",CELL("filename",$A$1))+1,255)&amp;$A104,eurostat_source[],4+E$1-1990,FALSE),0))</f>
        <v>0.60489932311644878</v>
      </c>
      <c r="F104" s="151">
        <f ca="1">MAX(0,IFERROR(VLOOKUP(MID(CELL("filename",$A$1),FIND("]",CELL("filename",$A$1))+1,255)&amp;$A104,eurostat_source[],4+F$1-1990,FALSE),0))</f>
        <v>0.59741130121026231</v>
      </c>
      <c r="G104" s="148">
        <f ca="1">INDEX(OFFSET(_summary!$S$25,0,MATCH(MID(CELL("filename",$A$1),FIND("]",CELL("filename",$A$1))+1,255),_summary!$T$24:$AG$24,0),140,1),MATCH($A104,_summary!$T$25:$T$53,0))</f>
        <v>0.58702455458413527</v>
      </c>
      <c r="H104" s="149">
        <f t="shared" ca="1" si="9"/>
        <v>0.59443317664233342</v>
      </c>
      <c r="I104" s="149">
        <f t="shared" ca="1" si="9"/>
        <v>0.60184179870053156</v>
      </c>
      <c r="J104" s="149">
        <f t="shared" ca="1" si="9"/>
        <v>0.6092504207587297</v>
      </c>
      <c r="K104" s="149">
        <f t="shared" ca="1" si="9"/>
        <v>0.61665904281692796</v>
      </c>
      <c r="L104" s="149">
        <f t="shared" ca="1" si="9"/>
        <v>0.62406766487512622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0.63147628693332436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0.50048610766353907</v>
      </c>
      <c r="D105" s="151">
        <f ca="1">MAX(0,IFERROR(VLOOKUP(MID(CELL("filename",$A$1),FIND("]",CELL("filename",$A$1))+1,255)&amp;$A105,eurostat_source[],4+D$1-1990,FALSE),0))</f>
        <v>0.47950836808349417</v>
      </c>
      <c r="E105" s="151">
        <f ca="1">MAX(0,IFERROR(VLOOKUP(MID(CELL("filename",$A$1),FIND("]",CELL("filename",$A$1))+1,255)&amp;$A105,eurostat_source[],4+E$1-1990,FALSE),0))</f>
        <v>0.47234111115734317</v>
      </c>
      <c r="F105" s="151">
        <f ca="1">MAX(0,IFERROR(VLOOKUP(MID(CELL("filename",$A$1),FIND("]",CELL("filename",$A$1))+1,255)&amp;$A105,eurostat_source[],4+F$1-1990,FALSE),0))</f>
        <v>0.46468502412496304</v>
      </c>
      <c r="G105" s="148">
        <f ca="1">INDEX(OFFSET(_summary!$S$25,0,MATCH(MID(CELL("filename",$A$1),FIND("]",CELL("filename",$A$1))+1,255),_summary!$T$24:$AG$24,0),140,1),MATCH($A105,_summary!$T$25:$T$53,0))</f>
        <v>0.45559495913615594</v>
      </c>
      <c r="H105" s="149">
        <f t="shared" ca="1" si="9"/>
        <v>0.46465417645650087</v>
      </c>
      <c r="I105" s="149">
        <f t="shared" ca="1" si="9"/>
        <v>0.47371339377684579</v>
      </c>
      <c r="J105" s="149">
        <f t="shared" ca="1" si="9"/>
        <v>0.48277261109719072</v>
      </c>
      <c r="K105" s="149">
        <f t="shared" ca="1" si="9"/>
        <v>0.49183182841753564</v>
      </c>
      <c r="L105" s="149">
        <f t="shared" ca="1" si="9"/>
        <v>0.50089104573788057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0.50995026305822555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4.7896618091833931E-2</v>
      </c>
      <c r="D106" s="151">
        <f ca="1">MAX(0,IFERROR(VLOOKUP(MID(CELL("filename",$A$1),FIND("]",CELL("filename",$A$1))+1,255)&amp;$A106,eurostat_source[],4+D$1-1990,FALSE),0))</f>
        <v>5.0012711046377167E-2</v>
      </c>
      <c r="E106" s="151">
        <f ca="1">MAX(0,IFERROR(VLOOKUP(MID(CELL("filename",$A$1),FIND("]",CELL("filename",$A$1))+1,255)&amp;$A106,eurostat_source[],4+E$1-1990,FALSE),0))</f>
        <v>5.2217119065506287E-2</v>
      </c>
      <c r="F106" s="151">
        <f ca="1">MAX(0,IFERROR(VLOOKUP(MID(CELL("filename",$A$1),FIND("]",CELL("filename",$A$1))+1,255)&amp;$A106,eurostat_source[],4+F$1-1990,FALSE),0))</f>
        <v>5.4427127471161532E-2</v>
      </c>
      <c r="G106" s="148">
        <f ca="1">INDEX(OFFSET(_summary!$S$25,0,MATCH(MID(CELL("filename",$A$1),FIND("]",CELL("filename",$A$1))+1,255),_summary!$T$24:$AG$24,0),140,1),MATCH($A106,_summary!$T$25:$T$53,0))</f>
        <v>5.6569543926553792E-2</v>
      </c>
      <c r="H106" s="149">
        <f t="shared" ca="1" si="9"/>
        <v>8.0944221719489173E-2</v>
      </c>
      <c r="I106" s="149">
        <f t="shared" ca="1" si="9"/>
        <v>0.10531889951242454</v>
      </c>
      <c r="J106" s="149">
        <f t="shared" ca="1" si="9"/>
        <v>0.12969357730535991</v>
      </c>
      <c r="K106" s="149">
        <f t="shared" ca="1" si="9"/>
        <v>0.15406825509829528</v>
      </c>
      <c r="L106" s="149">
        <f t="shared" ca="1" si="9"/>
        <v>0.17844293289123064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0.20281761068416604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1.344227405604413E-2</v>
      </c>
      <c r="D107" s="151">
        <f ca="1">MAX(0,IFERROR(VLOOKUP(MID(CELL("filename",$A$1),FIND("]",CELL("filename",$A$1))+1,255)&amp;$A107,eurostat_source[],4+D$1-1990,FALSE),0))</f>
        <v>1.4370164397227856E-2</v>
      </c>
      <c r="E107" s="151">
        <f ca="1">MAX(0,IFERROR(VLOOKUP(MID(CELL("filename",$A$1),FIND("]",CELL("filename",$A$1))+1,255)&amp;$A107,eurostat_source[],4+E$1-1990,FALSE),0))</f>
        <v>1.5807180836950641E-2</v>
      </c>
      <c r="F107" s="151">
        <f ca="1">MAX(0,IFERROR(VLOOKUP(MID(CELL("filename",$A$1),FIND("]",CELL("filename",$A$1))+1,255)&amp;$A107,eurostat_source[],4+F$1-1990,FALSE),0))</f>
        <v>1.7387898920645704E-2</v>
      </c>
      <c r="G107" s="148">
        <f ca="1">INDEX(OFFSET(_summary!$S$25,0,MATCH(MID(CELL("filename",$A$1),FIND("]",CELL("filename",$A$1))+1,255),_summary!$T$24:$AG$24,0),140,1),MATCH($A107,_summary!$T$25:$T$53,0))</f>
        <v>1.9126688812710273E-2</v>
      </c>
      <c r="H107" s="149">
        <f t="shared" ca="1" si="9"/>
        <v>2.4186788935136049E-2</v>
      </c>
      <c r="I107" s="149">
        <f t="shared" ca="1" si="9"/>
        <v>2.9246889057561825E-2</v>
      </c>
      <c r="J107" s="149">
        <f t="shared" ca="1" si="9"/>
        <v>3.4306989179987597E-2</v>
      </c>
      <c r="K107" s="149">
        <f t="shared" ca="1" si="9"/>
        <v>3.9367089302413373E-2</v>
      </c>
      <c r="L107" s="149">
        <f t="shared" ca="1" si="9"/>
        <v>4.4427189424839149E-2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4.9487289547264925E-2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4.7336077435658028E-2</v>
      </c>
      <c r="D108" s="151">
        <f ca="1">MAX(0,IFERROR(VLOOKUP(MID(CELL("filename",$A$1),FIND("]",CELL("filename",$A$1))+1,255)&amp;$A108,eurostat_source[],4+D$1-1990,FALSE),0))</f>
        <v>4.9384962511601099E-2</v>
      </c>
      <c r="E108" s="151">
        <f ca="1">MAX(0,IFERROR(VLOOKUP(MID(CELL("filename",$A$1),FIND("]",CELL("filename",$A$1))+1,255)&amp;$A108,eurostat_source[],4+E$1-1990,FALSE),0))</f>
        <v>5.0200285997539097E-2</v>
      </c>
      <c r="F108" s="151">
        <f ca="1">MAX(0,IFERROR(VLOOKUP(MID(CELL("filename",$A$1),FIND("]",CELL("filename",$A$1))+1,255)&amp;$A108,eurostat_source[],4+F$1-1990,FALSE),0))</f>
        <v>5.147429276867567E-2</v>
      </c>
      <c r="G108" s="148">
        <f ca="1">INDEX(OFFSET(_summary!$S$25,0,MATCH(MID(CELL("filename",$A$1),FIND("]",CELL("filename",$A$1))+1,255),_summary!$T$24:$AG$24,0),140,1),MATCH($A108,_summary!$T$25:$T$53,0))</f>
        <v>5.285758749217298E-2</v>
      </c>
      <c r="H108" s="149">
        <f t="shared" ca="1" si="9"/>
        <v>7.5764700761853709E-2</v>
      </c>
      <c r="I108" s="149">
        <f t="shared" ca="1" si="9"/>
        <v>9.8671814031534438E-2</v>
      </c>
      <c r="J108" s="149">
        <f t="shared" ca="1" si="9"/>
        <v>0.12157892730121517</v>
      </c>
      <c r="K108" s="149">
        <f t="shared" ca="1" si="9"/>
        <v>0.1444860405708959</v>
      </c>
      <c r="L108" s="149">
        <f t="shared" ca="1" si="9"/>
        <v>0.16739315384057663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0.19030026711025733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0.16750772580098133</v>
      </c>
      <c r="D109" s="151">
        <f ca="1">MAX(0,IFERROR(VLOOKUP(MID(CELL("filename",$A$1),FIND("]",CELL("filename",$A$1))+1,255)&amp;$A109,eurostat_source[],4+D$1-1990,FALSE),0))</f>
        <v>0.16360202027882306</v>
      </c>
      <c r="E109" s="151">
        <f ca="1">MAX(0,IFERROR(VLOOKUP(MID(CELL("filename",$A$1),FIND("]",CELL("filename",$A$1))+1,255)&amp;$A109,eurostat_source[],4+E$1-1990,FALSE),0))</f>
        <v>0.1637947954682491</v>
      </c>
      <c r="F109" s="151">
        <f ca="1">MAX(0,IFERROR(VLOOKUP(MID(CELL("filename",$A$1),FIND("]",CELL("filename",$A$1))+1,255)&amp;$A109,eurostat_source[],4+F$1-1990,FALSE),0))</f>
        <v>0.16436945052714735</v>
      </c>
      <c r="G109" s="148">
        <f ca="1">INDEX(OFFSET(_summary!$S$25,0,MATCH(MID(CELL("filename",$A$1),FIND("]",CELL("filename",$A$1))+1,255),_summary!$T$24:$AG$24,0),140,1),MATCH($A109,_summary!$T$25:$T$53,0))</f>
        <v>0.16525229607268568</v>
      </c>
      <c r="H109" s="149">
        <f t="shared" ca="1" si="9"/>
        <v>0.1863987102684212</v>
      </c>
      <c r="I109" s="149">
        <f t="shared" ca="1" si="9"/>
        <v>0.20754512446415668</v>
      </c>
      <c r="J109" s="149">
        <f t="shared" ca="1" si="9"/>
        <v>0.22869153865989217</v>
      </c>
      <c r="K109" s="149">
        <f t="shared" ca="1" si="9"/>
        <v>0.24983795285562768</v>
      </c>
      <c r="L109" s="149">
        <f t="shared" ca="1" si="9"/>
        <v>0.2709843670513632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0.29213078124709868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0.29347260109853646</v>
      </c>
      <c r="D110" s="151">
        <f ca="1">MAX(0,IFERROR(VLOOKUP(MID(CELL("filename",$A$1),FIND("]",CELL("filename",$A$1))+1,255)&amp;$A110,eurostat_source[],4+D$1-1990,FALSE),0))</f>
        <v>0.29732107026532645</v>
      </c>
      <c r="E110" s="151">
        <f ca="1">MAX(0,IFERROR(VLOOKUP(MID(CELL("filename",$A$1),FIND("]",CELL("filename",$A$1))+1,255)&amp;$A110,eurostat_source[],4+E$1-1990,FALSE),0))</f>
        <v>0.29099712721804116</v>
      </c>
      <c r="F110" s="151">
        <f ca="1">MAX(0,IFERROR(VLOOKUP(MID(CELL("filename",$A$1),FIND("]",CELL("filename",$A$1))+1,255)&amp;$A110,eurostat_source[],4+F$1-1990,FALSE),0))</f>
        <v>0.28285426821894472</v>
      </c>
      <c r="G110" s="148">
        <f ca="1">INDEX(OFFSET(_summary!$S$25,0,MATCH(MID(CELL("filename",$A$1),FIND("]",CELL("filename",$A$1))+1,255),_summary!$T$24:$AG$24,0),140,1),MATCH($A110,_summary!$T$25:$T$53,0))</f>
        <v>0.27483073240044897</v>
      </c>
      <c r="H110" s="149">
        <f t="shared" ca="1" si="9"/>
        <v>0.28316567119726677</v>
      </c>
      <c r="I110" s="149">
        <f t="shared" ca="1" si="9"/>
        <v>0.29150060999408456</v>
      </c>
      <c r="J110" s="149">
        <f t="shared" ca="1" si="9"/>
        <v>0.29983554879090235</v>
      </c>
      <c r="K110" s="149">
        <f t="shared" ca="1" si="9"/>
        <v>0.30817048758772009</v>
      </c>
      <c r="L110" s="149">
        <f t="shared" ca="1" si="9"/>
        <v>0.31650542638453782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0.32484036518135562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0.44997443631314155</v>
      </c>
      <c r="D111" s="151">
        <f ca="1">MAX(0,IFERROR(VLOOKUP(MID(CELL("filename",$A$1),FIND("]",CELL("filename",$A$1))+1,255)&amp;$A111,eurostat_source[],4+D$1-1990,FALSE),0))</f>
        <v>0.44375109827894599</v>
      </c>
      <c r="E111" s="151">
        <f ca="1">MAX(0,IFERROR(VLOOKUP(MID(CELL("filename",$A$1),FIND("]",CELL("filename",$A$1))+1,255)&amp;$A111,eurostat_source[],4+E$1-1990,FALSE),0))</f>
        <v>0.44532269511463807</v>
      </c>
      <c r="F111" s="151">
        <f ca="1">MAX(0,IFERROR(VLOOKUP(MID(CELL("filename",$A$1),FIND("]",CELL("filename",$A$1))+1,255)&amp;$A111,eurostat_source[],4+F$1-1990,FALSE),0))</f>
        <v>0.43998139668385811</v>
      </c>
      <c r="G111" s="148">
        <f ca="1">INDEX(OFFSET(_summary!$S$25,0,MATCH(MID(CELL("filename",$A$1),FIND("]",CELL("filename",$A$1))+1,255),_summary!$T$24:$AG$24,0),140,1),MATCH($A111,_summary!$T$25:$T$53,0))</f>
        <v>0.43430034041641086</v>
      </c>
      <c r="H111" s="149">
        <f t="shared" ca="1" si="9"/>
        <v>0.44715705403454403</v>
      </c>
      <c r="I111" s="149">
        <f t="shared" ca="1" si="9"/>
        <v>0.46001376765267721</v>
      </c>
      <c r="J111" s="149">
        <f t="shared" ca="1" si="9"/>
        <v>0.47287048127081044</v>
      </c>
      <c r="K111" s="149">
        <f t="shared" ca="1" si="9"/>
        <v>0.48572719488894361</v>
      </c>
      <c r="L111" s="149">
        <f t="shared" ca="1" si="9"/>
        <v>0.49858390850707679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0.51144062212521002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2.0550833393918895E-2</v>
      </c>
      <c r="D112" s="151">
        <f ca="1">MAX(0,IFERROR(VLOOKUP(MID(CELL("filename",$A$1),FIND("]",CELL("filename",$A$1))+1,255)&amp;$A112,eurostat_source[],4+D$1-1990,FALSE),0))</f>
        <v>2.099719630963123E-2</v>
      </c>
      <c r="E112" s="151">
        <f ca="1">MAX(0,IFERROR(VLOOKUP(MID(CELL("filename",$A$1),FIND("]",CELL("filename",$A$1))+1,255)&amp;$A112,eurostat_source[],4+E$1-1990,FALSE),0))</f>
        <v>2.0643010308592651E-2</v>
      </c>
      <c r="F112" s="151">
        <f ca="1">MAX(0,IFERROR(VLOOKUP(MID(CELL("filename",$A$1),FIND("]",CELL("filename",$A$1))+1,255)&amp;$A112,eurostat_source[],4+F$1-1990,FALSE),0))</f>
        <v>2.0604301605632879E-2</v>
      </c>
      <c r="G112" s="148">
        <f ca="1">INDEX(OFFSET(_summary!$S$25,0,MATCH(MID(CELL("filename",$A$1),FIND("]",CELL("filename",$A$1))+1,255),_summary!$T$24:$AG$24,0),140,1),MATCH($A112,_summary!$T$25:$T$53,0))</f>
        <v>2.0375404734447287E-2</v>
      </c>
      <c r="H112" s="149">
        <f t="shared" ca="1" si="9"/>
        <v>4.2960305260030841E-2</v>
      </c>
      <c r="I112" s="149">
        <f t="shared" ca="1" si="9"/>
        <v>6.5545205785614402E-2</v>
      </c>
      <c r="J112" s="149">
        <f t="shared" ca="1" si="9"/>
        <v>8.8130106311197956E-2</v>
      </c>
      <c r="K112" s="149">
        <f t="shared" ca="1" si="9"/>
        <v>0.11071500683678151</v>
      </c>
      <c r="L112" s="149">
        <f t="shared" ca="1" si="9"/>
        <v>0.13329990736236508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0.15588480788794862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0.45373203797490924</v>
      </c>
      <c r="D113" s="151">
        <f ca="1">MAX(0,IFERROR(VLOOKUP(MID(CELL("filename",$A$1),FIND("]",CELL("filename",$A$1))+1,255)&amp;$A113,eurostat_source[],4+D$1-1990,FALSE),0))</f>
        <v>0.43901373409267896</v>
      </c>
      <c r="E113" s="151">
        <f ca="1">MAX(0,IFERROR(VLOOKUP(MID(CELL("filename",$A$1),FIND("]",CELL("filename",$A$1))+1,255)&amp;$A113,eurostat_source[],4+E$1-1990,FALSE),0))</f>
        <v>0.44896843184387436</v>
      </c>
      <c r="F113" s="151">
        <f ca="1">MAX(0,IFERROR(VLOOKUP(MID(CELL("filename",$A$1),FIND("]",CELL("filename",$A$1))+1,255)&amp;$A113,eurostat_source[],4+F$1-1990,FALSE),0))</f>
        <v>0.4619487538233365</v>
      </c>
      <c r="G113" s="148">
        <f ca="1">INDEX(OFFSET(_summary!$S$25,0,MATCH(MID(CELL("filename",$A$1),FIND("]",CELL("filename",$A$1))+1,255),_summary!$T$24:$AG$24,0),140,1),MATCH($A113,_summary!$T$25:$T$53,0))</f>
        <v>0.46598546043011446</v>
      </c>
      <c r="H113" s="149">
        <f t="shared" ca="1" si="9"/>
        <v>0.47223488531787217</v>
      </c>
      <c r="I113" s="149">
        <f t="shared" ca="1" si="9"/>
        <v>0.47848431020562987</v>
      </c>
      <c r="J113" s="149">
        <f t="shared" ca="1" si="9"/>
        <v>0.48473373509338757</v>
      </c>
      <c r="K113" s="149">
        <f t="shared" ca="1" si="9"/>
        <v>0.49098315998114528</v>
      </c>
      <c r="L113" s="149">
        <f t="shared" ca="1" si="9"/>
        <v>0.49723258486890298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0.50348200975666069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0.16630846351196718</v>
      </c>
      <c r="D114" s="151">
        <f ca="1">MAX(0,IFERROR(VLOOKUP(MID(CELL("filename",$A$1),FIND("]",CELL("filename",$A$1))+1,255)&amp;$A114,eurostat_source[],4+D$1-1990,FALSE),0))</f>
        <v>0.16414935171076583</v>
      </c>
      <c r="E114" s="151">
        <f ca="1">MAX(0,IFERROR(VLOOKUP(MID(CELL("filename",$A$1),FIND("]",CELL("filename",$A$1))+1,255)&amp;$A114,eurostat_source[],4+E$1-1990,FALSE),0))</f>
        <v>0.16759134118226443</v>
      </c>
      <c r="F114" s="151">
        <f ca="1">MAX(0,IFERROR(VLOOKUP(MID(CELL("filename",$A$1),FIND("]",CELL("filename",$A$1))+1,255)&amp;$A114,eurostat_source[],4+F$1-1990,FALSE),0))</f>
        <v>0.1711521700289132</v>
      </c>
      <c r="G114" s="148">
        <f ca="1">INDEX(OFFSET(_summary!$S$25,0,MATCH(MID(CELL("filename",$A$1),FIND("]",CELL("filename",$A$1))+1,255),_summary!$T$24:$AG$24,0),140,1),MATCH($A114,_summary!$T$25:$T$53,0))</f>
        <v>0.17298918988222084</v>
      </c>
      <c r="H114" s="149">
        <f t="shared" ca="1" si="9"/>
        <v>0.18574930848555932</v>
      </c>
      <c r="I114" s="149">
        <f t="shared" ca="1" si="9"/>
        <v>0.19850942708889779</v>
      </c>
      <c r="J114" s="149">
        <f t="shared" ca="1" si="9"/>
        <v>0.21126954569223627</v>
      </c>
      <c r="K114" s="149">
        <f t="shared" ca="1" si="9"/>
        <v>0.22402966429557472</v>
      </c>
      <c r="L114" s="149">
        <f t="shared" ca="1" si="9"/>
        <v>0.23678978289891317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0.24954990150225165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0.18774734839230106</v>
      </c>
      <c r="D115" s="151">
        <f ca="1">MAX(0,IFERROR(VLOOKUP(MID(CELL("filename",$A$1),FIND("]",CELL("filename",$A$1))+1,255)&amp;$A115,eurostat_source[],4+D$1-1990,FALSE),0))</f>
        <v>0.18600999259981418</v>
      </c>
      <c r="E115" s="151">
        <f ca="1">MAX(0,IFERROR(VLOOKUP(MID(CELL("filename",$A$1),FIND("]",CELL("filename",$A$1))+1,255)&amp;$A115,eurostat_source[],4+E$1-1990,FALSE),0))</f>
        <v>0.19037274317913308</v>
      </c>
      <c r="F115" s="151">
        <f ca="1">MAX(0,IFERROR(VLOOKUP(MID(CELL("filename",$A$1),FIND("]",CELL("filename",$A$1))+1,255)&amp;$A115,eurostat_source[],4+F$1-1990,FALSE),0))</f>
        <v>0.19467489119599787</v>
      </c>
      <c r="G115" s="148">
        <f ca="1">INDEX(OFFSET(_summary!$S$25,0,MATCH(MID(CELL("filename",$A$1),FIND("]",CELL("filename",$A$1))+1,255),_summary!$T$24:$AG$24,0),140,1),MATCH($A115,_summary!$T$25:$T$53,0))</f>
        <v>0.20001851174428273</v>
      </c>
      <c r="H115" s="149">
        <f t="shared" ref="H115:L117" ca="1" si="10">G115-5*(G115-$M115)/($M$1-G$1)</f>
        <v>0.20019271750965417</v>
      </c>
      <c r="I115" s="149">
        <f t="shared" ca="1" si="10"/>
        <v>0.20036692327502564</v>
      </c>
      <c r="J115" s="149">
        <f t="shared" ca="1" si="10"/>
        <v>0.20054112904039711</v>
      </c>
      <c r="K115" s="149">
        <f t="shared" ca="1" si="10"/>
        <v>0.20071533480576856</v>
      </c>
      <c r="L115" s="149">
        <f t="shared" ca="1" si="10"/>
        <v>0.20088954057114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0.20106374633651147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0.12442858731002164</v>
      </c>
      <c r="D116" s="151">
        <f ca="1">MAX(0,IFERROR(VLOOKUP(MID(CELL("filename",$A$1),FIND("]",CELL("filename",$A$1))+1,255)&amp;$A116,eurostat_source[],4+D$1-1990,FALSE),0))</f>
        <v>0.12703174702359432</v>
      </c>
      <c r="E116" s="151">
        <f ca="1">MAX(0,IFERROR(VLOOKUP(MID(CELL("filename",$A$1),FIND("]",CELL("filename",$A$1))+1,255)&amp;$A116,eurostat_source[],4+E$1-1990,FALSE),0))</f>
        <v>0.12936534714724168</v>
      </c>
      <c r="F116" s="151">
        <f ca="1">MAX(0,IFERROR(VLOOKUP(MID(CELL("filename",$A$1),FIND("]",CELL("filename",$A$1))+1,255)&amp;$A116,eurostat_source[],4+F$1-1990,FALSE),0))</f>
        <v>0.13152732268967471</v>
      </c>
      <c r="G116" s="148">
        <f ca="1">INDEX(OFFSET(_summary!$S$25,0,MATCH(MID(CELL("filename",$A$1),FIND("]",CELL("filename",$A$1))+1,255),_summary!$T$24:$AG$24,0),140,1),MATCH($A116,_summary!$T$25:$T$53,0))</f>
        <v>0.13364663971997823</v>
      </c>
      <c r="H116" s="149">
        <f t="shared" ca="1" si="10"/>
        <v>0.15739200590964358</v>
      </c>
      <c r="I116" s="149">
        <f t="shared" ca="1" si="10"/>
        <v>0.18113737209930897</v>
      </c>
      <c r="J116" s="149">
        <f t="shared" ca="1" si="10"/>
        <v>0.20488273828897435</v>
      </c>
      <c r="K116" s="149">
        <f t="shared" ca="1" si="10"/>
        <v>0.22862810447863971</v>
      </c>
      <c r="L116" s="149">
        <f t="shared" ca="1" si="10"/>
        <v>0.25237347066830507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0.27611883685797045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4.5243670831776141E-2</v>
      </c>
      <c r="D117" s="151">
        <f ca="1">MAX(0,IFERROR(VLOOKUP(MID(CELL("filename",$A$1),FIND("]",CELL("filename",$A$1))+1,255)&amp;$A117,eurostat_source[],4+D$1-1990,FALSE),0))</f>
        <v>4.6710537734150979E-2</v>
      </c>
      <c r="E117" s="151">
        <f ca="1">MAX(0,IFERROR(VLOOKUP(MID(CELL("filename",$A$1),FIND("]",CELL("filename",$A$1))+1,255)&amp;$A117,eurostat_source[],4+E$1-1990,FALSE),0))</f>
        <v>5.0686471263467259E-2</v>
      </c>
      <c r="F117" s="151">
        <f ca="1">MAX(0,IFERROR(VLOOKUP(MID(CELL("filename",$A$1),FIND("]",CELL("filename",$A$1))+1,255)&amp;$A117,eurostat_source[],4+F$1-1990,FALSE),0))</f>
        <v>5.3967362752968442E-2</v>
      </c>
      <c r="G117" s="148">
        <f ca="1">INDEX(OFFSET(_summary!$S$25,0,MATCH(MID(CELL("filename",$A$1),FIND("]",CELL("filename",$A$1))+1,255),_summary!$T$24:$AG$24,0),140,1),MATCH($A117,_summary!$T$25:$T$53,0))</f>
        <v>5.7361022504366629E-2</v>
      </c>
      <c r="H117" s="149">
        <f t="shared" ca="1" si="10"/>
        <v>7.9246049526225867E-2</v>
      </c>
      <c r="I117" s="149">
        <f t="shared" ca="1" si="10"/>
        <v>0.10113107654808511</v>
      </c>
      <c r="J117" s="149">
        <f t="shared" ca="1" si="10"/>
        <v>0.12301610356994434</v>
      </c>
      <c r="K117" s="149">
        <f t="shared" ca="1" si="10"/>
        <v>0.1449011305918036</v>
      </c>
      <c r="L117" s="149">
        <f t="shared" ca="1" si="10"/>
        <v>0.16678615761366283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0.18867118463552207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2.4150445564435236E-5</v>
      </c>
      <c r="I2" s="149">
        <f t="shared" ref="I2:L2" ca="1" si="0">H2-5*(H2-$M2)/($M$1-H$1)</f>
        <v>4.8300891128870478E-5</v>
      </c>
      <c r="J2" s="149">
        <f t="shared" ca="1" si="0"/>
        <v>7.2451336693305711E-5</v>
      </c>
      <c r="K2" s="149">
        <f t="shared" ca="1" si="0"/>
        <v>9.6601782257740943E-5</v>
      </c>
      <c r="L2" s="149">
        <f t="shared" ca="1" si="0"/>
        <v>1.2075222782217618E-4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1.4490267338661142E-4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3.6177800867254249E-7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4.3460129670100707E-5</v>
      </c>
      <c r="I3" s="149">
        <f t="shared" ca="1" si="1"/>
        <v>8.6920259340201428E-5</v>
      </c>
      <c r="J3" s="149">
        <f t="shared" ca="1" si="1"/>
        <v>1.3038038901030214E-4</v>
      </c>
      <c r="K3" s="149">
        <f t="shared" ca="1" si="1"/>
        <v>1.7384051868040286E-4</v>
      </c>
      <c r="L3" s="149">
        <f t="shared" ca="1" si="1"/>
        <v>2.1730064835050357E-4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2.6076077802060429E-4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1.989696295285429E-5</v>
      </c>
      <c r="I4" s="149">
        <f t="shared" ca="1" si="1"/>
        <v>3.979392590570858E-5</v>
      </c>
      <c r="J4" s="149">
        <f t="shared" ca="1" si="1"/>
        <v>5.9690888858562877E-5</v>
      </c>
      <c r="K4" s="149">
        <f t="shared" ca="1" si="1"/>
        <v>7.958785181141716E-5</v>
      </c>
      <c r="L4" s="149">
        <f t="shared" ca="1" si="1"/>
        <v>9.9484814764271457E-5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1.2187023911299141E-5</v>
      </c>
      <c r="I5" s="149">
        <f t="shared" ca="1" si="1"/>
        <v>2.4374047822598282E-5</v>
      </c>
      <c r="J5" s="149">
        <f t="shared" ca="1" si="1"/>
        <v>3.6561071733897425E-5</v>
      </c>
      <c r="K5" s="149">
        <f t="shared" ca="1" si="1"/>
        <v>4.8748095645196564E-5</v>
      </c>
      <c r="L5" s="149">
        <f t="shared" ca="1" si="1"/>
        <v>6.0935119556495711E-5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2.3993881226199656E-5</v>
      </c>
      <c r="I6" s="149">
        <f t="shared" ca="1" si="1"/>
        <v>4.7987762452399312E-5</v>
      </c>
      <c r="J6" s="149">
        <f t="shared" ca="1" si="1"/>
        <v>7.1981643678598975E-5</v>
      </c>
      <c r="K6" s="149">
        <f t="shared" ca="1" si="1"/>
        <v>9.5975524904798624E-5</v>
      </c>
      <c r="L6" s="149">
        <f t="shared" ca="1" si="1"/>
        <v>1.1996940613099829E-4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4.8573740736999981E-5</v>
      </c>
      <c r="I7" s="149">
        <f t="shared" ca="1" si="1"/>
        <v>9.7147481473999975E-5</v>
      </c>
      <c r="J7" s="149">
        <f t="shared" ca="1" si="1"/>
        <v>1.4572122221099995E-4</v>
      </c>
      <c r="K7" s="149">
        <f t="shared" ca="1" si="1"/>
        <v>1.9429496294799992E-4</v>
      </c>
      <c r="L7" s="149">
        <f t="shared" ca="1" si="1"/>
        <v>2.428687036849999E-4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1.3934800089998417E-5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1.2140356778890381E-5</v>
      </c>
      <c r="I8" s="149">
        <f t="shared" ca="1" si="1"/>
        <v>2.4280713557780766E-5</v>
      </c>
      <c r="J8" s="149">
        <f t="shared" ca="1" si="1"/>
        <v>3.6421070336671148E-5</v>
      </c>
      <c r="K8" s="149">
        <f t="shared" ca="1" si="1"/>
        <v>4.8561427115561531E-5</v>
      </c>
      <c r="L8" s="149">
        <f t="shared" ca="1" si="1"/>
        <v>6.0701783894451914E-5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7.2842140673342297E-5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4.5081993132797562E-6</v>
      </c>
      <c r="I9" s="149">
        <f t="shared" ca="1" si="1"/>
        <v>9.0163986265595123E-6</v>
      </c>
      <c r="J9" s="149">
        <f t="shared" ca="1" si="1"/>
        <v>1.3524597939839269E-5</v>
      </c>
      <c r="K9" s="149">
        <f t="shared" ca="1" si="1"/>
        <v>1.8032797253119025E-5</v>
      </c>
      <c r="L9" s="149">
        <f t="shared" ca="1" si="1"/>
        <v>2.2540996566398781E-5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2.7049195879678537E-5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7.7840182376239019E-4</v>
      </c>
      <c r="D10" s="151">
        <f ca="1">MAX(0,IFERROR(VLOOKUP(MID(CELL("filename",$A$1),FIND("]",CELL("filename",$A$1))+1,255)&amp;$A10,eurostat_source[],4+D$1-1990,FALSE),0))</f>
        <v>6.5059635968301398E-4</v>
      </c>
      <c r="E10" s="151">
        <f ca="1">MAX(0,IFERROR(VLOOKUP(MID(CELL("filename",$A$1),FIND("]",CELL("filename",$A$1))+1,255)&amp;$A10,eurostat_source[],4+E$1-1990,FALSE),0))</f>
        <v>7.1565599565131535E-4</v>
      </c>
      <c r="F10" s="151">
        <f ca="1">MAX(0,IFERROR(VLOOKUP(MID(CELL("filename",$A$1),FIND("]",CELL("filename",$A$1))+1,255)&amp;$A10,eurostat_source[],4+F$1-1990,FALSE),0))</f>
        <v>7.8722159521644693E-4</v>
      </c>
      <c r="G10" s="148">
        <f ca="1">INDEX(OFFSET(_summary!$S$25,0,MATCH(MID(CELL("filename",$A$1),FIND("]",CELL("filename",$A$1))+1,255),_summary!$T$24:$AG$24,0),140,1),MATCH($A10,_summary!$T$25:$T$53,0))</f>
        <v>6.5098981782660335E-4</v>
      </c>
      <c r="H10" s="149">
        <f t="shared" ca="1" si="1"/>
        <v>6.5669989532077104E-4</v>
      </c>
      <c r="I10" s="149">
        <f t="shared" ca="1" si="1"/>
        <v>6.6240997281493872E-4</v>
      </c>
      <c r="J10" s="149">
        <f t="shared" ca="1" si="1"/>
        <v>6.681200503091064E-4</v>
      </c>
      <c r="K10" s="149">
        <f t="shared" ca="1" si="1"/>
        <v>6.7383012780327409E-4</v>
      </c>
      <c r="L10" s="149">
        <f t="shared" ca="1" si="1"/>
        <v>6.7954020529744177E-4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6.8525028279160945E-4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2.0281939042915605E-5</v>
      </c>
      <c r="I11" s="149">
        <f t="shared" ca="1" si="1"/>
        <v>4.0563878085831203E-5</v>
      </c>
      <c r="J11" s="149">
        <f t="shared" ca="1" si="1"/>
        <v>6.0845817128746805E-5</v>
      </c>
      <c r="K11" s="149">
        <f t="shared" ca="1" si="1"/>
        <v>8.1127756171662407E-5</v>
      </c>
      <c r="L11" s="149">
        <f t="shared" ca="1" si="1"/>
        <v>1.0140969521457802E-4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1.2169163425749362E-4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2.156513825795777E-5</v>
      </c>
      <c r="E12" s="151">
        <f ca="1">MAX(0,IFERROR(VLOOKUP(MID(CELL("filename",$A$1),FIND("]",CELL("filename",$A$1))+1,255)&amp;$A12,eurostat_source[],4+E$1-1990,FALSE),0))</f>
        <v>2.3721652083753546E-5</v>
      </c>
      <c r="F12" s="151">
        <f ca="1">MAX(0,IFERROR(VLOOKUP(MID(CELL("filename",$A$1),FIND("]",CELL("filename",$A$1))+1,255)&amp;$A12,eurostat_source[],4+F$1-1990,FALSE),0))</f>
        <v>2.6093817292128901E-5</v>
      </c>
      <c r="G12" s="148">
        <f ca="1">INDEX(OFFSET(_summary!$S$25,0,MATCH(MID(CELL("filename",$A$1),FIND("]",CELL("filename",$A$1))+1,255),_summary!$T$24:$AG$24,0),140,1),MATCH($A12,_summary!$T$25:$T$53,0))</f>
        <v>2.8703199021341792E-5</v>
      </c>
      <c r="H12" s="149">
        <f t="shared" ca="1" si="1"/>
        <v>6.4889397013271523E-5</v>
      </c>
      <c r="I12" s="149">
        <f t="shared" ca="1" si="1"/>
        <v>1.0107559500520125E-4</v>
      </c>
      <c r="J12" s="149">
        <f t="shared" ca="1" si="1"/>
        <v>1.3726179299713097E-4</v>
      </c>
      <c r="K12" s="149">
        <f t="shared" ca="1" si="1"/>
        <v>1.7344799098906072E-4</v>
      </c>
      <c r="L12" s="149">
        <f t="shared" ca="1" si="1"/>
        <v>2.0963418898099046E-4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2.4582038697292018E-4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2.1649454589437544E-5</v>
      </c>
      <c r="I13" s="149">
        <f t="shared" ca="1" si="1"/>
        <v>4.3298909178875094E-5</v>
      </c>
      <c r="J13" s="149">
        <f t="shared" ca="1" si="1"/>
        <v>6.4948363768312634E-5</v>
      </c>
      <c r="K13" s="149">
        <f t="shared" ca="1" si="1"/>
        <v>8.6597818357750175E-5</v>
      </c>
      <c r="L13" s="149">
        <f t="shared" ca="1" si="1"/>
        <v>1.0824727294718773E-4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2.6838620344587117E-5</v>
      </c>
      <c r="I14" s="149">
        <f t="shared" ca="1" si="1"/>
        <v>5.3677240689174234E-5</v>
      </c>
      <c r="J14" s="149">
        <f t="shared" ca="1" si="1"/>
        <v>8.051586103376135E-5</v>
      </c>
      <c r="K14" s="149">
        <f t="shared" ca="1" si="1"/>
        <v>1.0735448137834847E-4</v>
      </c>
      <c r="L14" s="149">
        <f t="shared" ca="1" si="1"/>
        <v>1.3419310172293558E-4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6.8635708772889374E-5</v>
      </c>
      <c r="I15" s="149">
        <f t="shared" ca="1" si="1"/>
        <v>1.3727141754577875E-4</v>
      </c>
      <c r="J15" s="149">
        <f t="shared" ca="1" si="1"/>
        <v>2.0590712631866811E-4</v>
      </c>
      <c r="K15" s="149">
        <f t="shared" ca="1" si="1"/>
        <v>2.745428350915575E-4</v>
      </c>
      <c r="L15" s="149">
        <f t="shared" ca="1" si="1"/>
        <v>3.4317854386444683E-4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2.5770736410765367E-5</v>
      </c>
      <c r="I16" s="149">
        <f t="shared" ca="1" si="1"/>
        <v>5.1541472821530735E-5</v>
      </c>
      <c r="J16" s="149">
        <f t="shared" ca="1" si="1"/>
        <v>7.7312209232296102E-5</v>
      </c>
      <c r="K16" s="149">
        <f t="shared" ca="1" si="1"/>
        <v>1.0308294564306147E-4</v>
      </c>
      <c r="L16" s="149">
        <f t="shared" ca="1" si="1"/>
        <v>1.2885368205382684E-4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1.546244184645922E-4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1.4060838411775425E-5</v>
      </c>
      <c r="I17" s="149">
        <f t="shared" ca="1" si="1"/>
        <v>2.8121676823550849E-5</v>
      </c>
      <c r="J17" s="149">
        <f t="shared" ca="1" si="1"/>
        <v>4.218251523532627E-5</v>
      </c>
      <c r="K17" s="149">
        <f t="shared" ca="1" si="1"/>
        <v>5.6243353647101698E-5</v>
      </c>
      <c r="L17" s="149">
        <f t="shared" ca="1" si="1"/>
        <v>7.0304192058877126E-5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2.5848824585086498E-5</v>
      </c>
      <c r="I18" s="149">
        <f t="shared" ca="1" si="1"/>
        <v>5.1697649170173004E-5</v>
      </c>
      <c r="J18" s="149">
        <f t="shared" ca="1" si="1"/>
        <v>7.7546473755259502E-5</v>
      </c>
      <c r="K18" s="149">
        <f t="shared" ca="1" si="1"/>
        <v>1.0339529834034599E-4</v>
      </c>
      <c r="L18" s="149">
        <f t="shared" ca="1" si="1"/>
        <v>1.2924412292543249E-4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4.4253018289283734E-5</v>
      </c>
      <c r="I19" s="149">
        <f t="shared" ca="1" si="2"/>
        <v>8.8506036578567455E-5</v>
      </c>
      <c r="J19" s="149">
        <f t="shared" ca="1" si="2"/>
        <v>1.3275905486785118E-4</v>
      </c>
      <c r="K19" s="149">
        <f t="shared" ca="1" si="2"/>
        <v>1.7701207315713491E-4</v>
      </c>
      <c r="L19" s="149">
        <f t="shared" ca="1" si="2"/>
        <v>2.2126509144641864E-4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6.6580264768760205E-6</v>
      </c>
      <c r="I20" s="149">
        <f t="shared" ca="1" si="2"/>
        <v>1.3316052953752041E-5</v>
      </c>
      <c r="J20" s="149">
        <f t="shared" ca="1" si="2"/>
        <v>1.9974079430628062E-5</v>
      </c>
      <c r="K20" s="149">
        <f t="shared" ca="1" si="2"/>
        <v>2.6632105907504082E-5</v>
      </c>
      <c r="L20" s="149">
        <f t="shared" ca="1" si="2"/>
        <v>3.3290132384380105E-5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3.9948158861256125E-5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3.0213097390452348E-5</v>
      </c>
      <c r="I21" s="149">
        <f t="shared" ca="1" si="2"/>
        <v>6.0426194780904697E-5</v>
      </c>
      <c r="J21" s="149">
        <f t="shared" ca="1" si="2"/>
        <v>9.0639292171357038E-5</v>
      </c>
      <c r="K21" s="149">
        <f t="shared" ca="1" si="2"/>
        <v>1.2085238956180939E-4</v>
      </c>
      <c r="L21" s="149">
        <f t="shared" ca="1" si="2"/>
        <v>1.5106548695226175E-4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1.1187432827264397E-4</v>
      </c>
      <c r="I22" s="149">
        <f t="shared" ca="1" si="2"/>
        <v>2.2374865654528793E-4</v>
      </c>
      <c r="J22" s="149">
        <f t="shared" ca="1" si="2"/>
        <v>3.356229848179319E-4</v>
      </c>
      <c r="K22" s="149">
        <f t="shared" ca="1" si="2"/>
        <v>4.4749731309057586E-4</v>
      </c>
      <c r="L22" s="149">
        <f t="shared" ca="1" si="2"/>
        <v>5.5937164136321983E-4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6.7124596963586379E-4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1.1938769292316588E-5</v>
      </c>
      <c r="I23" s="149">
        <f t="shared" ca="1" si="2"/>
        <v>2.3877538584633172E-5</v>
      </c>
      <c r="J23" s="149">
        <f t="shared" ca="1" si="2"/>
        <v>3.5816307876949762E-5</v>
      </c>
      <c r="K23" s="149">
        <f t="shared" ca="1" si="2"/>
        <v>4.7755077169266351E-5</v>
      </c>
      <c r="L23" s="149">
        <f t="shared" ca="1" si="2"/>
        <v>5.9693846461582941E-5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1.8447094571444403E-5</v>
      </c>
      <c r="I24" s="149">
        <f t="shared" ca="1" si="2"/>
        <v>3.68941891428888E-5</v>
      </c>
      <c r="J24" s="149">
        <f t="shared" ca="1" si="2"/>
        <v>5.5341283714333207E-5</v>
      </c>
      <c r="K24" s="149">
        <f t="shared" ca="1" si="2"/>
        <v>7.3788378285777613E-5</v>
      </c>
      <c r="L24" s="149">
        <f t="shared" ca="1" si="2"/>
        <v>9.223547285722202E-5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1.1068256742866641E-4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3.3423407553565428E-5</v>
      </c>
      <c r="I25" s="149">
        <f t="shared" ca="1" si="2"/>
        <v>6.6846815107130856E-5</v>
      </c>
      <c r="J25" s="149">
        <f t="shared" ca="1" si="2"/>
        <v>1.0027022266069628E-4</v>
      </c>
      <c r="K25" s="149">
        <f t="shared" ca="1" si="2"/>
        <v>1.3369363021426171E-4</v>
      </c>
      <c r="L25" s="149">
        <f t="shared" ca="1" si="2"/>
        <v>1.6711703776782713E-4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1.0234493601846712E-5</v>
      </c>
      <c r="I26" s="149">
        <f t="shared" ca="1" si="2"/>
        <v>2.0468987203693424E-5</v>
      </c>
      <c r="J26" s="149">
        <f t="shared" ca="1" si="2"/>
        <v>3.0703480805540137E-5</v>
      </c>
      <c r="K26" s="149">
        <f t="shared" ca="1" si="2"/>
        <v>4.0937974407386848E-5</v>
      </c>
      <c r="L26" s="149">
        <f t="shared" ca="1" si="2"/>
        <v>5.1172468009233558E-5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6.1406961611080275E-5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4.2409710548136632E-5</v>
      </c>
      <c r="D27" s="151">
        <f ca="1">MAX(0,IFERROR(VLOOKUP(MID(CELL("filename",$A$1),FIND("]",CELL("filename",$A$1))+1,255)&amp;$A27,eurostat_source[],4+D$1-1990,FALSE),0))</f>
        <v>4.1787702533494451E-5</v>
      </c>
      <c r="E27" s="151">
        <f ca="1">MAX(0,IFERROR(VLOOKUP(MID(CELL("filename",$A$1),FIND("]",CELL("filename",$A$1))+1,255)&amp;$A27,eurostat_source[],4+E$1-1990,FALSE),0))</f>
        <v>4.5966472786843895E-5</v>
      </c>
      <c r="F27" s="151">
        <f ca="1">MAX(0,IFERROR(VLOOKUP(MID(CELL("filename",$A$1),FIND("]",CELL("filename",$A$1))+1,255)&amp;$A27,eurostat_source[],4+F$1-1990,FALSE),0))</f>
        <v>5.0563120065528283E-5</v>
      </c>
      <c r="G27" s="148">
        <f ca="1">INDEX(OFFSET(_summary!$S$25,0,MATCH(MID(CELL("filename",$A$1),FIND("]",CELL("filename",$A$1))+1,255),_summary!$T$24:$AG$24,0),140,1),MATCH($A27,_summary!$T$25:$T$53,0))</f>
        <v>5.5619432072081114E-5</v>
      </c>
      <c r="H27" s="149">
        <f t="shared" ca="1" si="2"/>
        <v>7.7083078511724418E-5</v>
      </c>
      <c r="I27" s="149">
        <f t="shared" ca="1" si="2"/>
        <v>9.8546724951367723E-5</v>
      </c>
      <c r="J27" s="149">
        <f t="shared" ca="1" si="2"/>
        <v>1.2001037139101103E-4</v>
      </c>
      <c r="K27" s="149">
        <f t="shared" ca="1" si="2"/>
        <v>1.4147401783065435E-4</v>
      </c>
      <c r="L27" s="149">
        <f t="shared" ca="1" si="2"/>
        <v>1.6293766427029766E-4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1.8440131070994096E-4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2.2921811233086284E-7</v>
      </c>
      <c r="I28" s="149">
        <f t="shared" ca="1" si="2"/>
        <v>4.5843622466172568E-7</v>
      </c>
      <c r="J28" s="149">
        <f t="shared" ca="1" si="2"/>
        <v>6.8765433699258852E-7</v>
      </c>
      <c r="K28" s="149">
        <f t="shared" ca="1" si="2"/>
        <v>9.1687244932345136E-7</v>
      </c>
      <c r="L28" s="149">
        <f t="shared" ca="1" si="2"/>
        <v>1.1460905616543142E-6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1.375308673985177E-6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5.0065424717223741E-5</v>
      </c>
      <c r="I29" s="149">
        <f t="shared" ca="1" si="2"/>
        <v>1.0013084943444748E-4</v>
      </c>
      <c r="J29" s="149">
        <f t="shared" ca="1" si="2"/>
        <v>1.5019627415167121E-4</v>
      </c>
      <c r="K29" s="149">
        <f t="shared" ca="1" si="2"/>
        <v>2.0026169886889496E-4</v>
      </c>
      <c r="L29" s="149">
        <f t="shared" ca="1" si="2"/>
        <v>2.5032712358611872E-4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3.408292821648847E-5</v>
      </c>
      <c r="I30" s="149">
        <f t="shared" ca="1" si="2"/>
        <v>6.8165856432976941E-5</v>
      </c>
      <c r="J30" s="149">
        <f t="shared" ca="1" si="2"/>
        <v>1.0224878464946542E-4</v>
      </c>
      <c r="K30" s="149">
        <f t="shared" ca="1" si="2"/>
        <v>1.3633171286595388E-4</v>
      </c>
      <c r="L30" s="149">
        <f t="shared" ca="1" si="2"/>
        <v>1.7041464108244237E-4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2"/>
        <v>3.46052628913026E-4</v>
      </c>
      <c r="I31" s="149">
        <f t="shared" ca="1" si="2"/>
        <v>6.9210525782605211E-4</v>
      </c>
      <c r="J31" s="149">
        <f t="shared" ca="1" si="2"/>
        <v>1.0381578867390781E-3</v>
      </c>
      <c r="K31" s="149">
        <f t="shared" ca="1" si="2"/>
        <v>1.384210515652104E-3</v>
      </c>
      <c r="L31" s="149">
        <f t="shared" ca="1" si="2"/>
        <v>1.7302631445651299E-3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2.0763157734781561E-3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3.6177800867254249E-7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6.0590459188366772E-4</v>
      </c>
      <c r="I32" s="149">
        <f t="shared" ca="1" si="2"/>
        <v>1.2118091837673354E-3</v>
      </c>
      <c r="J32" s="149">
        <f t="shared" ca="1" si="2"/>
        <v>1.8177137756510029E-3</v>
      </c>
      <c r="K32" s="149">
        <f t="shared" ca="1" si="2"/>
        <v>2.4236183675346709E-3</v>
      </c>
      <c r="L32" s="149">
        <f t="shared" ca="1" si="2"/>
        <v>3.0295229594183384E-3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3.6354275513020059E-3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1.3669691578152294E-4</v>
      </c>
      <c r="I33" s="149">
        <f t="shared" ca="1" si="2"/>
        <v>2.7339383156304588E-4</v>
      </c>
      <c r="J33" s="149">
        <f t="shared" ca="1" si="2"/>
        <v>4.1009074734456882E-4</v>
      </c>
      <c r="K33" s="149">
        <f t="shared" ca="1" si="2"/>
        <v>5.4678766312609177E-4</v>
      </c>
      <c r="L33" s="149">
        <f t="shared" ca="1" si="2"/>
        <v>6.834845789076146E-4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2.148907132215618E-4</v>
      </c>
      <c r="I34" s="149">
        <f t="shared" ca="1" si="2"/>
        <v>4.2978142644312361E-4</v>
      </c>
      <c r="J34" s="149">
        <f t="shared" ca="1" si="2"/>
        <v>6.4467213966468541E-4</v>
      </c>
      <c r="K34" s="149">
        <f t="shared" ca="1" si="2"/>
        <v>8.5956285288624722E-4</v>
      </c>
      <c r="L34" s="149">
        <f t="shared" ca="1" si="2"/>
        <v>1.074453566107809E-3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2.8696227144034089E-4</v>
      </c>
      <c r="I35" s="149">
        <f t="shared" ca="1" si="4"/>
        <v>5.7392454288068178E-4</v>
      </c>
      <c r="J35" s="149">
        <f t="shared" ca="1" si="4"/>
        <v>8.6088681432102267E-4</v>
      </c>
      <c r="K35" s="149">
        <f t="shared" ca="1" si="4"/>
        <v>1.1478490857613636E-3</v>
      </c>
      <c r="L35" s="149">
        <f t="shared" ca="1" si="4"/>
        <v>1.4348113572017044E-3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4.538933295602102E-4</v>
      </c>
      <c r="I36" s="149">
        <f t="shared" ca="1" si="4"/>
        <v>9.0778665912042041E-4</v>
      </c>
      <c r="J36" s="149">
        <f t="shared" ca="1" si="4"/>
        <v>1.3616799886806306E-3</v>
      </c>
      <c r="K36" s="149">
        <f t="shared" ca="1" si="4"/>
        <v>1.8155733182408408E-3</v>
      </c>
      <c r="L36" s="149">
        <f t="shared" ca="1" si="4"/>
        <v>2.269466647801051E-3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1.3934800089998417E-5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2.0962288770910888E-4</v>
      </c>
      <c r="I37" s="149">
        <f t="shared" ca="1" si="4"/>
        <v>4.1924577541821776E-4</v>
      </c>
      <c r="J37" s="149">
        <f t="shared" ca="1" si="4"/>
        <v>6.2886866312732658E-4</v>
      </c>
      <c r="K37" s="149">
        <f t="shared" ca="1" si="4"/>
        <v>8.3849155083643551E-4</v>
      </c>
      <c r="L37" s="149">
        <f t="shared" ca="1" si="4"/>
        <v>1.0481144385455444E-3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1.2577373262546532E-3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8.9334636303475305E-5</v>
      </c>
      <c r="I38" s="149">
        <f t="shared" ca="1" si="4"/>
        <v>1.7866927260695064E-4</v>
      </c>
      <c r="J38" s="149">
        <f t="shared" ca="1" si="4"/>
        <v>2.6800390891042593E-4</v>
      </c>
      <c r="K38" s="149">
        <f t="shared" ca="1" si="4"/>
        <v>3.5733854521390122E-4</v>
      </c>
      <c r="L38" s="149">
        <f t="shared" ca="1" si="4"/>
        <v>4.4667318151737651E-4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5.3600781782085186E-4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7.7840182376239019E-4</v>
      </c>
      <c r="D39" s="151">
        <f ca="1">MAX(0,IFERROR(VLOOKUP(MID(CELL("filename",$A$1),FIND("]",CELL("filename",$A$1))+1,255)&amp;$A39,eurostat_source[],4+D$1-1990,FALSE),0))</f>
        <v>6.5059635968301398E-4</v>
      </c>
      <c r="E39" s="151">
        <f ca="1">MAX(0,IFERROR(VLOOKUP(MID(CELL("filename",$A$1),FIND("]",CELL("filename",$A$1))+1,255)&amp;$A39,eurostat_source[],4+E$1-1990,FALSE),0))</f>
        <v>7.1565599565131535E-4</v>
      </c>
      <c r="F39" s="151">
        <f ca="1">MAX(0,IFERROR(VLOOKUP(MID(CELL("filename",$A$1),FIND("]",CELL("filename",$A$1))+1,255)&amp;$A39,eurostat_source[],4+F$1-1990,FALSE),0))</f>
        <v>7.8722159521644693E-4</v>
      </c>
      <c r="G39" s="148">
        <f ca="1">INDEX(OFFSET(_summary!$S$25,0,MATCH(MID(CELL("filename",$A$1),FIND("]",CELL("filename",$A$1))+1,255),_summary!$T$24:$AG$24,0),140,1),MATCH($A39,_summary!$T$25:$T$53,0))</f>
        <v>6.5098981782660335E-4</v>
      </c>
      <c r="H39" s="149">
        <f t="shared" ca="1" si="4"/>
        <v>7.1008996471616276E-4</v>
      </c>
      <c r="I39" s="149">
        <f t="shared" ca="1" si="4"/>
        <v>7.6919011160572217E-4</v>
      </c>
      <c r="J39" s="149">
        <f t="shared" ca="1" si="4"/>
        <v>8.2829025849528158E-4</v>
      </c>
      <c r="K39" s="149">
        <f t="shared" ca="1" si="4"/>
        <v>8.8739040538484088E-4</v>
      </c>
      <c r="L39" s="149">
        <f t="shared" ca="1" si="4"/>
        <v>9.4649055227440018E-4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1.0055906991639596E-3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3.259377993164527E-4</v>
      </c>
      <c r="I40" s="149">
        <f t="shared" ca="1" si="4"/>
        <v>6.5187559863290529E-4</v>
      </c>
      <c r="J40" s="149">
        <f t="shared" ca="1" si="4"/>
        <v>9.7781339794935805E-4</v>
      </c>
      <c r="K40" s="149">
        <f t="shared" ca="1" si="4"/>
        <v>1.3037511972658108E-3</v>
      </c>
      <c r="L40" s="149">
        <f t="shared" ca="1" si="4"/>
        <v>1.6296889965822636E-3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1.9556267958987161E-3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2.156513825795777E-5</v>
      </c>
      <c r="E41" s="151">
        <f ca="1">MAX(0,IFERROR(VLOOKUP(MID(CELL("filename",$A$1),FIND("]",CELL("filename",$A$1))+1,255)&amp;$A41,eurostat_source[],4+E$1-1990,FALSE),0))</f>
        <v>2.3721652083753546E-5</v>
      </c>
      <c r="F41" s="151">
        <f ca="1">MAX(0,IFERROR(VLOOKUP(MID(CELL("filename",$A$1),FIND("]",CELL("filename",$A$1))+1,255)&amp;$A41,eurostat_source[],4+F$1-1990,FALSE),0))</f>
        <v>2.6093817292128901E-5</v>
      </c>
      <c r="G41" s="148">
        <f ca="1">INDEX(OFFSET(_summary!$S$25,0,MATCH(MID(CELL("filename",$A$1),FIND("]",CELL("filename",$A$1))+1,255),_summary!$T$24:$AG$24,0),140,1),MATCH($A41,_summary!$T$25:$T$53,0))</f>
        <v>2.8703199021341792E-5</v>
      </c>
      <c r="H41" s="149">
        <f t="shared" ca="1" si="4"/>
        <v>5.5855628093869926E-4</v>
      </c>
      <c r="I41" s="149">
        <f t="shared" ca="1" si="4"/>
        <v>1.0884093628560567E-3</v>
      </c>
      <c r="J41" s="149">
        <f t="shared" ca="1" si="4"/>
        <v>1.6182624447734144E-3</v>
      </c>
      <c r="K41" s="149">
        <f t="shared" ca="1" si="4"/>
        <v>2.1481155266907716E-3</v>
      </c>
      <c r="L41" s="149">
        <f t="shared" ca="1" si="4"/>
        <v>2.6779686086081294E-3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3.2078216905254871E-3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2.6438571888623598E-4</v>
      </c>
      <c r="I42" s="149">
        <f t="shared" ca="1" si="4"/>
        <v>5.2877143777247196E-4</v>
      </c>
      <c r="J42" s="149">
        <f t="shared" ca="1" si="4"/>
        <v>7.9315715665870799E-4</v>
      </c>
      <c r="K42" s="149">
        <f t="shared" ca="1" si="4"/>
        <v>1.0575428755449439E-3</v>
      </c>
      <c r="L42" s="149">
        <f t="shared" ca="1" si="4"/>
        <v>1.3219285944311801E-3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4.4947514428093254E-4</v>
      </c>
      <c r="I43" s="149">
        <f t="shared" ca="1" si="4"/>
        <v>8.9895028856186508E-4</v>
      </c>
      <c r="J43" s="149">
        <f t="shared" ca="1" si="4"/>
        <v>1.3484254328427975E-3</v>
      </c>
      <c r="K43" s="149">
        <f t="shared" ca="1" si="4"/>
        <v>1.7979005771237302E-3</v>
      </c>
      <c r="L43" s="149">
        <f t="shared" ca="1" si="4"/>
        <v>2.2473757214046628E-3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6.4642598436725758E-4</v>
      </c>
      <c r="I44" s="149">
        <f t="shared" ca="1" si="4"/>
        <v>1.2928519687345152E-3</v>
      </c>
      <c r="J44" s="149">
        <f t="shared" ca="1" si="4"/>
        <v>1.939277953101773E-3</v>
      </c>
      <c r="K44" s="149">
        <f t="shared" ca="1" si="4"/>
        <v>2.5857039374690303E-3</v>
      </c>
      <c r="L44" s="149">
        <f t="shared" ca="1" si="4"/>
        <v>3.2321299218362881E-3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5.0354802912171387E-4</v>
      </c>
      <c r="I45" s="149">
        <f t="shared" ca="1" si="4"/>
        <v>1.0070960582434277E-3</v>
      </c>
      <c r="J45" s="149">
        <f t="shared" ca="1" si="4"/>
        <v>1.5106440873651416E-3</v>
      </c>
      <c r="K45" s="149">
        <f t="shared" ca="1" si="4"/>
        <v>2.0141921164868555E-3</v>
      </c>
      <c r="L45" s="149">
        <f t="shared" ca="1" si="4"/>
        <v>2.5177401456085696E-3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3.0212881747302832E-3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1.9988998480401896E-4</v>
      </c>
      <c r="I46" s="149">
        <f t="shared" ca="1" si="4"/>
        <v>3.9977996960803791E-4</v>
      </c>
      <c r="J46" s="149">
        <f t="shared" ca="1" si="4"/>
        <v>5.9966995441205692E-4</v>
      </c>
      <c r="K46" s="149">
        <f t="shared" ca="1" si="4"/>
        <v>7.9955993921607582E-4</v>
      </c>
      <c r="L46" s="149">
        <f t="shared" ca="1" si="4"/>
        <v>9.9944992402009472E-4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2.6930845710550785E-4</v>
      </c>
      <c r="I47" s="149">
        <f t="shared" ca="1" si="4"/>
        <v>5.3861691421101571E-4</v>
      </c>
      <c r="J47" s="149">
        <f t="shared" ca="1" si="4"/>
        <v>8.0792537131652345E-4</v>
      </c>
      <c r="K47" s="149">
        <f t="shared" ca="1" si="4"/>
        <v>1.0772338284220314E-3</v>
      </c>
      <c r="L47" s="149">
        <f t="shared" ca="1" si="4"/>
        <v>1.3465422855275392E-3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6.4175948841390762E-4</v>
      </c>
      <c r="I48" s="149">
        <f t="shared" ca="1" si="4"/>
        <v>1.2835189768278152E-3</v>
      </c>
      <c r="J48" s="149">
        <f t="shared" ca="1" si="4"/>
        <v>1.9252784652417231E-3</v>
      </c>
      <c r="K48" s="149">
        <f t="shared" ca="1" si="4"/>
        <v>2.5670379536556305E-3</v>
      </c>
      <c r="L48" s="149">
        <f t="shared" ca="1" si="4"/>
        <v>3.2087974420695383E-3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1.3316052953752042E-4</v>
      </c>
      <c r="I49" s="149">
        <f t="shared" ca="1" si="4"/>
        <v>2.6632105907504089E-4</v>
      </c>
      <c r="J49" s="149">
        <f t="shared" ca="1" si="4"/>
        <v>3.9948158861256129E-4</v>
      </c>
      <c r="K49" s="149">
        <f t="shared" ca="1" si="4"/>
        <v>5.3264211815008168E-4</v>
      </c>
      <c r="L49" s="149">
        <f t="shared" ca="1" si="4"/>
        <v>6.6580264768760218E-4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7.9896317722512257E-4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6.0284838733125627E-4</v>
      </c>
      <c r="I50" s="149">
        <f t="shared" ca="1" si="4"/>
        <v>1.2056967746625125E-3</v>
      </c>
      <c r="J50" s="149">
        <f t="shared" ca="1" si="4"/>
        <v>1.8085451619937688E-3</v>
      </c>
      <c r="K50" s="149">
        <f t="shared" ca="1" si="4"/>
        <v>2.4113935493250251E-3</v>
      </c>
      <c r="L50" s="149">
        <f t="shared" ca="1" si="4"/>
        <v>3.0142419366562812E-3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7.582048218608519E-4</v>
      </c>
      <c r="I51" s="149">
        <f t="shared" ca="1" si="5"/>
        <v>1.5164096437217036E-3</v>
      </c>
      <c r="J51" s="149">
        <f t="shared" ca="1" si="5"/>
        <v>2.2746144655825555E-3</v>
      </c>
      <c r="K51" s="149">
        <f t="shared" ca="1" si="5"/>
        <v>3.0328192874434076E-3</v>
      </c>
      <c r="L51" s="149">
        <f t="shared" ca="1" si="5"/>
        <v>3.7910241093042593E-3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4.5492289311651109E-3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2.1934049465309929E-4</v>
      </c>
      <c r="I52" s="149">
        <f t="shared" ca="1" si="5"/>
        <v>4.3868098930619859E-4</v>
      </c>
      <c r="J52" s="149">
        <f t="shared" ca="1" si="5"/>
        <v>6.5802148395929794E-4</v>
      </c>
      <c r="K52" s="149">
        <f t="shared" ca="1" si="5"/>
        <v>8.7736197861239718E-4</v>
      </c>
      <c r="L52" s="149">
        <f t="shared" ca="1" si="5"/>
        <v>1.0967024732654964E-3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3.4200744760191974E-4</v>
      </c>
      <c r="I53" s="149">
        <f t="shared" ca="1" si="5"/>
        <v>6.8401489520383938E-4</v>
      </c>
      <c r="J53" s="149">
        <f t="shared" ca="1" si="5"/>
        <v>1.0260223428057592E-3</v>
      </c>
      <c r="K53" s="149">
        <f t="shared" ca="1" si="5"/>
        <v>1.368029790407679E-3</v>
      </c>
      <c r="L53" s="149">
        <f t="shared" ca="1" si="5"/>
        <v>1.7100372380095988E-3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2.0520446856115183E-3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6.0323492714207093E-4</v>
      </c>
      <c r="I54" s="149">
        <f t="shared" ca="1" si="5"/>
        <v>1.2064698542841421E-3</v>
      </c>
      <c r="J54" s="149">
        <f t="shared" ca="1" si="5"/>
        <v>1.8097047814262129E-3</v>
      </c>
      <c r="K54" s="149">
        <f t="shared" ca="1" si="5"/>
        <v>2.4129397085682837E-3</v>
      </c>
      <c r="L54" s="149">
        <f t="shared" ca="1" si="5"/>
        <v>3.016174635710355E-3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1.6445854967783423E-4</v>
      </c>
      <c r="I55" s="149">
        <f t="shared" ca="1" si="5"/>
        <v>3.2891709935566852E-4</v>
      </c>
      <c r="J55" s="149">
        <f t="shared" ca="1" si="5"/>
        <v>4.9337564903350272E-4</v>
      </c>
      <c r="K55" s="149">
        <f t="shared" ca="1" si="5"/>
        <v>6.5783419871133693E-4</v>
      </c>
      <c r="L55" s="149">
        <f t="shared" ca="1" si="5"/>
        <v>8.2229274838917124E-4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9.8675129806700544E-4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4.2409710548136632E-5</v>
      </c>
      <c r="D56" s="151">
        <f ca="1">MAX(0,IFERROR(VLOOKUP(MID(CELL("filename",$A$1),FIND("]",CELL("filename",$A$1))+1,255)&amp;$A56,eurostat_source[],4+D$1-1990,FALSE),0))</f>
        <v>4.1787702533494451E-5</v>
      </c>
      <c r="E56" s="151">
        <f ca="1">MAX(0,IFERROR(VLOOKUP(MID(CELL("filename",$A$1),FIND("]",CELL("filename",$A$1))+1,255)&amp;$A56,eurostat_source[],4+E$1-1990,FALSE),0))</f>
        <v>4.5966472786843895E-5</v>
      </c>
      <c r="F56" s="151">
        <f ca="1">MAX(0,IFERROR(VLOOKUP(MID(CELL("filename",$A$1),FIND("]",CELL("filename",$A$1))+1,255)&amp;$A56,eurostat_source[],4+F$1-1990,FALSE),0))</f>
        <v>5.0563120065528283E-5</v>
      </c>
      <c r="G56" s="148">
        <f ca="1">INDEX(OFFSET(_summary!$S$25,0,MATCH(MID(CELL("filename",$A$1),FIND("]",CELL("filename",$A$1))+1,255),_summary!$T$24:$AG$24,0),140,1),MATCH($A56,_summary!$T$25:$T$53,0))</f>
        <v>5.5619432072081114E-5</v>
      </c>
      <c r="H56" s="149">
        <f t="shared" ca="1" si="5"/>
        <v>3.9280925693050859E-4</v>
      </c>
      <c r="I56" s="149">
        <f t="shared" ca="1" si="5"/>
        <v>7.2999908178893614E-4</v>
      </c>
      <c r="J56" s="149">
        <f t="shared" ca="1" si="5"/>
        <v>1.0671889066473637E-3</v>
      </c>
      <c r="K56" s="149">
        <f t="shared" ca="1" si="5"/>
        <v>1.4043787315057912E-3</v>
      </c>
      <c r="L56" s="149">
        <f t="shared" ca="1" si="5"/>
        <v>1.7415685563642188E-3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2.0787583812226463E-3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4.5843622466172568E-6</v>
      </c>
      <c r="I57" s="149">
        <f t="shared" ca="1" si="5"/>
        <v>9.1687244932345136E-6</v>
      </c>
      <c r="J57" s="149">
        <f t="shared" ca="1" si="5"/>
        <v>1.375308673985177E-5</v>
      </c>
      <c r="K57" s="149">
        <f t="shared" ca="1" si="5"/>
        <v>1.8337448986469027E-5</v>
      </c>
      <c r="L57" s="149">
        <f t="shared" ca="1" si="5"/>
        <v>2.2921811233086281E-5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2.7506173479703537E-5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6.2493747270333166E-4</v>
      </c>
      <c r="I58" s="149">
        <f t="shared" ca="1" si="5"/>
        <v>1.2498749454066633E-3</v>
      </c>
      <c r="J58" s="149">
        <f t="shared" ca="1" si="5"/>
        <v>1.874812418109995E-3</v>
      </c>
      <c r="K58" s="149">
        <f t="shared" ca="1" si="5"/>
        <v>2.4997498908133266E-3</v>
      </c>
      <c r="L58" s="149">
        <f t="shared" ca="1" si="5"/>
        <v>3.1246873635166579E-3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5.8290377330365349E-4</v>
      </c>
      <c r="I59" s="149">
        <f t="shared" ca="1" si="5"/>
        <v>1.1658075466073072E-3</v>
      </c>
      <c r="J59" s="149">
        <f t="shared" ca="1" si="5"/>
        <v>1.7487113199109606E-3</v>
      </c>
      <c r="K59" s="149">
        <f t="shared" ca="1" si="5"/>
        <v>2.331615093214614E-3</v>
      </c>
      <c r="L59" s="149">
        <f t="shared" ca="1" si="5"/>
        <v>2.9145188665182674E-3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5"/>
        <v>6.7451193321117005E-4</v>
      </c>
      <c r="I60" s="149">
        <f t="shared" ca="1" si="5"/>
        <v>1.3490238664223401E-3</v>
      </c>
      <c r="J60" s="149">
        <f t="shared" ca="1" si="5"/>
        <v>2.0235357996335099E-3</v>
      </c>
      <c r="K60" s="149">
        <f t="shared" ca="1" si="5"/>
        <v>2.6980477328446802E-3</v>
      </c>
      <c r="L60" s="149">
        <f t="shared" ca="1" si="5"/>
        <v>3.37255966605585E-3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4.0470715992670199E-3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3.6177800867254249E-7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1.1786736050054291E-3</v>
      </c>
      <c r="I61" s="149">
        <f t="shared" ca="1" si="5"/>
        <v>2.3573472100108582E-3</v>
      </c>
      <c r="J61" s="149">
        <f t="shared" ca="1" si="5"/>
        <v>3.5360208150162875E-3</v>
      </c>
      <c r="K61" s="149">
        <f t="shared" ca="1" si="5"/>
        <v>4.7146944200217164E-3</v>
      </c>
      <c r="L61" s="149">
        <f t="shared" ca="1" si="5"/>
        <v>5.8933680250271457E-3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7.072041630032575E-3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2.4164452517846295E-4</v>
      </c>
      <c r="I62" s="149">
        <f t="shared" ca="1" si="5"/>
        <v>4.8328905035692591E-4</v>
      </c>
      <c r="J62" s="149">
        <f t="shared" ca="1" si="5"/>
        <v>7.2493357553538886E-4</v>
      </c>
      <c r="K62" s="149">
        <f t="shared" ca="1" si="5"/>
        <v>9.6657810071385181E-4</v>
      </c>
      <c r="L62" s="149">
        <f t="shared" ca="1" si="5"/>
        <v>1.2082226258923147E-3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4.1847383426684809E-4</v>
      </c>
      <c r="I63" s="149">
        <f t="shared" ca="1" si="5"/>
        <v>8.3694766853369617E-4</v>
      </c>
      <c r="J63" s="149">
        <f t="shared" ca="1" si="5"/>
        <v>1.2554215028005443E-3</v>
      </c>
      <c r="K63" s="149">
        <f t="shared" ca="1" si="5"/>
        <v>1.6738953370673923E-3</v>
      </c>
      <c r="L63" s="149">
        <f t="shared" ca="1" si="5"/>
        <v>2.0923691713342404E-3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5.5957642930866468E-4</v>
      </c>
      <c r="I64" s="149">
        <f t="shared" ca="1" si="5"/>
        <v>1.1191528586173296E-3</v>
      </c>
      <c r="J64" s="149">
        <f t="shared" ca="1" si="5"/>
        <v>1.6787292879259941E-3</v>
      </c>
      <c r="K64" s="149">
        <f t="shared" ca="1" si="5"/>
        <v>2.2383057172346587E-3</v>
      </c>
      <c r="L64" s="149">
        <f t="shared" ca="1" si="5"/>
        <v>2.7978821465433233E-3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8.3568648723888453E-4</v>
      </c>
      <c r="I65" s="149">
        <f t="shared" ca="1" si="5"/>
        <v>1.6713729744777693E-3</v>
      </c>
      <c r="J65" s="149">
        <f t="shared" ca="1" si="5"/>
        <v>2.5070594617166535E-3</v>
      </c>
      <c r="K65" s="149">
        <f t="shared" ca="1" si="5"/>
        <v>3.3427459489555381E-3</v>
      </c>
      <c r="L65" s="149">
        <f t="shared" ca="1" si="5"/>
        <v>4.1784324361944227E-3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1.3934800089998417E-5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4.0876463103276228E-4</v>
      </c>
      <c r="I66" s="149">
        <f t="shared" ca="1" si="5"/>
        <v>8.1752926206552444E-4</v>
      </c>
      <c r="J66" s="149">
        <f t="shared" ca="1" si="5"/>
        <v>1.2262938930982866E-3</v>
      </c>
      <c r="K66" s="149">
        <f t="shared" ca="1" si="5"/>
        <v>1.6350585241310489E-3</v>
      </c>
      <c r="L66" s="149">
        <f t="shared" ca="1" si="5"/>
        <v>2.0438231551638112E-3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2.4525877861965736E-3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1.7420254079177685E-4</v>
      </c>
      <c r="I67" s="149">
        <f t="shared" ca="1" si="6"/>
        <v>3.484050815835537E-4</v>
      </c>
      <c r="J67" s="149">
        <f t="shared" ca="1" si="6"/>
        <v>5.2260762237533055E-4</v>
      </c>
      <c r="K67" s="149">
        <f t="shared" ca="1" si="6"/>
        <v>6.9681016316710739E-4</v>
      </c>
      <c r="L67" s="149">
        <f t="shared" ca="1" si="6"/>
        <v>8.7101270395888424E-4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1.0452152447506611E-3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7.7840182376239019E-4</v>
      </c>
      <c r="D68" s="151">
        <f ca="1">MAX(0,IFERROR(VLOOKUP(MID(CELL("filename",$A$1),FIND("]",CELL("filename",$A$1))+1,255)&amp;$A68,eurostat_source[],4+D$1-1990,FALSE),0))</f>
        <v>6.5059635968301398E-4</v>
      </c>
      <c r="E68" s="151">
        <f ca="1">MAX(0,IFERROR(VLOOKUP(MID(CELL("filename",$A$1),FIND("]",CELL("filename",$A$1))+1,255)&amp;$A68,eurostat_source[],4+E$1-1990,FALSE),0))</f>
        <v>7.1565599565131535E-4</v>
      </c>
      <c r="F68" s="151">
        <f ca="1">MAX(0,IFERROR(VLOOKUP(MID(CELL("filename",$A$1),FIND("]",CELL("filename",$A$1))+1,255)&amp;$A68,eurostat_source[],4+F$1-1990,FALSE),0))</f>
        <v>7.8722159521644693E-4</v>
      </c>
      <c r="G68" s="148">
        <f ca="1">INDEX(OFFSET(_summary!$S$25,0,MATCH(MID(CELL("filename",$A$1),FIND("]",CELL("filename",$A$1))+1,255),_summary!$T$24:$AG$24,0),140,1),MATCH($A68,_summary!$T$25:$T$53,0))</f>
        <v>6.5098981782660335E-4</v>
      </c>
      <c r="H68" s="149">
        <f t="shared" ca="1" si="6"/>
        <v>7.6610959758874916E-4</v>
      </c>
      <c r="I68" s="149">
        <f t="shared" ca="1" si="6"/>
        <v>8.8122937735089497E-4</v>
      </c>
      <c r="J68" s="149">
        <f t="shared" ca="1" si="6"/>
        <v>9.9634915711304078E-4</v>
      </c>
      <c r="K68" s="149">
        <f t="shared" ca="1" si="6"/>
        <v>1.1114689368751866E-3</v>
      </c>
      <c r="L68" s="149">
        <f t="shared" ca="1" si="6"/>
        <v>1.2265887166373322E-3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1.341708496399478E-3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6.3557870866708273E-4</v>
      </c>
      <c r="I69" s="149">
        <f t="shared" ca="1" si="6"/>
        <v>1.2711574173341652E-3</v>
      </c>
      <c r="J69" s="149">
        <f t="shared" ca="1" si="6"/>
        <v>1.9067361260012481E-3</v>
      </c>
      <c r="K69" s="149">
        <f t="shared" ca="1" si="6"/>
        <v>2.5423148346683309E-3</v>
      </c>
      <c r="L69" s="149">
        <f t="shared" ca="1" si="6"/>
        <v>3.1778935433354133E-3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3.8134722520024962E-3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2.156513825795777E-5</v>
      </c>
      <c r="E70" s="151">
        <f ca="1">MAX(0,IFERROR(VLOOKUP(MID(CELL("filename",$A$1),FIND("]",CELL("filename",$A$1))+1,255)&amp;$A70,eurostat_source[],4+E$1-1990,FALSE),0))</f>
        <v>2.3721652083753546E-5</v>
      </c>
      <c r="F70" s="151">
        <f ca="1">MAX(0,IFERROR(VLOOKUP(MID(CELL("filename",$A$1),FIND("]",CELL("filename",$A$1))+1,255)&amp;$A70,eurostat_source[],4+F$1-1990,FALSE),0))</f>
        <v>2.6093817292128901E-5</v>
      </c>
      <c r="G70" s="148">
        <f ca="1">INDEX(OFFSET(_summary!$S$25,0,MATCH(MID(CELL("filename",$A$1),FIND("]",CELL("filename",$A$1))+1,255),_summary!$T$24:$AG$24,0),140,1),MATCH($A70,_summary!$T$25:$T$53,0))</f>
        <v>2.8703199021341792E-5</v>
      </c>
      <c r="H70" s="149">
        <f t="shared" ca="1" si="6"/>
        <v>1.0589070379244663E-3</v>
      </c>
      <c r="I70" s="149">
        <f t="shared" ca="1" si="6"/>
        <v>2.0891108768275905E-3</v>
      </c>
      <c r="J70" s="149">
        <f t="shared" ca="1" si="6"/>
        <v>3.1193147157307149E-3</v>
      </c>
      <c r="K70" s="149">
        <f t="shared" ca="1" si="6"/>
        <v>4.1495185546338393E-3</v>
      </c>
      <c r="L70" s="149">
        <f t="shared" ca="1" si="6"/>
        <v>5.1797223935369638E-3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6.2099262324400882E-3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5.151630321353545E-4</v>
      </c>
      <c r="I71" s="149">
        <f t="shared" ca="1" si="6"/>
        <v>1.030326064270709E-3</v>
      </c>
      <c r="J71" s="149">
        <f t="shared" ca="1" si="6"/>
        <v>1.5454890964060636E-3</v>
      </c>
      <c r="K71" s="149">
        <f t="shared" ca="1" si="6"/>
        <v>2.060652128541418E-3</v>
      </c>
      <c r="L71" s="149">
        <f t="shared" ca="1" si="6"/>
        <v>2.5758151606767726E-3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8.6814361082587766E-4</v>
      </c>
      <c r="I72" s="149">
        <f t="shared" ca="1" si="6"/>
        <v>1.7362872216517553E-3</v>
      </c>
      <c r="J72" s="149">
        <f t="shared" ca="1" si="6"/>
        <v>2.6044308324776329E-3</v>
      </c>
      <c r="K72" s="149">
        <f t="shared" ca="1" si="6"/>
        <v>3.4725744433035106E-3</v>
      </c>
      <c r="L72" s="149">
        <f t="shared" ca="1" si="6"/>
        <v>4.340718054129388E-3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1.2194558798444739E-3</v>
      </c>
      <c r="I73" s="149">
        <f t="shared" ca="1" si="6"/>
        <v>2.4389117596889482E-3</v>
      </c>
      <c r="J73" s="149">
        <f t="shared" ca="1" si="6"/>
        <v>3.6583676395334219E-3</v>
      </c>
      <c r="K73" s="149">
        <f t="shared" ca="1" si="6"/>
        <v>4.8778235193778956E-3</v>
      </c>
      <c r="L73" s="149">
        <f t="shared" ca="1" si="6"/>
        <v>6.0972793992223693E-3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9.8191865678734199E-4</v>
      </c>
      <c r="I74" s="149">
        <f t="shared" ca="1" si="6"/>
        <v>1.963837313574684E-3</v>
      </c>
      <c r="J74" s="149">
        <f t="shared" ca="1" si="6"/>
        <v>2.945755970362026E-3</v>
      </c>
      <c r="K74" s="149">
        <f t="shared" ca="1" si="6"/>
        <v>3.927674627149368E-3</v>
      </c>
      <c r="L74" s="149">
        <f t="shared" ca="1" si="6"/>
        <v>4.9095932839367095E-3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5.8915119407240519E-3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3.8633709786656896E-4</v>
      </c>
      <c r="I75" s="149">
        <f t="shared" ca="1" si="6"/>
        <v>7.7267419573313792E-4</v>
      </c>
      <c r="J75" s="149">
        <f t="shared" ca="1" si="6"/>
        <v>1.159011293599707E-3</v>
      </c>
      <c r="K75" s="149">
        <f t="shared" ca="1" si="6"/>
        <v>1.5453483914662758E-3</v>
      </c>
      <c r="L75" s="149">
        <f t="shared" ca="1" si="6"/>
        <v>1.9316854893328449E-3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5.0351589044087051E-4</v>
      </c>
      <c r="I76" s="149">
        <f t="shared" ca="1" si="6"/>
        <v>1.007031780881741E-3</v>
      </c>
      <c r="J76" s="149">
        <f t="shared" ca="1" si="6"/>
        <v>1.5105476713226118E-3</v>
      </c>
      <c r="K76" s="149">
        <f t="shared" ca="1" si="6"/>
        <v>2.0140635617634821E-3</v>
      </c>
      <c r="L76" s="149">
        <f t="shared" ca="1" si="6"/>
        <v>2.5175794522043528E-3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1.2512065830188256E-3</v>
      </c>
      <c r="I77" s="149">
        <f t="shared" ca="1" si="6"/>
        <v>2.5024131660376513E-3</v>
      </c>
      <c r="J77" s="149">
        <f t="shared" ca="1" si="6"/>
        <v>3.7536197490564771E-3</v>
      </c>
      <c r="K77" s="149">
        <f t="shared" ca="1" si="6"/>
        <v>5.0048263320753026E-3</v>
      </c>
      <c r="L77" s="149">
        <f t="shared" ca="1" si="6"/>
        <v>6.2560329150941289E-3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2.5966303259816482E-4</v>
      </c>
      <c r="I78" s="149">
        <f t="shared" ca="1" si="6"/>
        <v>5.1932606519632964E-4</v>
      </c>
      <c r="J78" s="149">
        <f t="shared" ca="1" si="6"/>
        <v>7.7898909779449451E-4</v>
      </c>
      <c r="K78" s="149">
        <f t="shared" ca="1" si="6"/>
        <v>1.0386521303926593E-3</v>
      </c>
      <c r="L78" s="149">
        <f t="shared" ca="1" si="6"/>
        <v>1.2983151629908242E-3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1.557978195588989E-3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1.1755336233423993E-3</v>
      </c>
      <c r="I79" s="149">
        <f t="shared" ca="1" si="6"/>
        <v>2.3510672466847985E-3</v>
      </c>
      <c r="J79" s="149">
        <f t="shared" ca="1" si="6"/>
        <v>3.5266008700271978E-3</v>
      </c>
      <c r="K79" s="149">
        <f t="shared" ca="1" si="6"/>
        <v>4.7021344933695971E-3</v>
      </c>
      <c r="L79" s="149">
        <f t="shared" ca="1" si="6"/>
        <v>5.8776681167119968E-3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1.3372952361948762E-3</v>
      </c>
      <c r="I80" s="149">
        <f t="shared" ca="1" si="6"/>
        <v>2.6745904723897524E-3</v>
      </c>
      <c r="J80" s="149">
        <f t="shared" ca="1" si="6"/>
        <v>4.0118857085846291E-3</v>
      </c>
      <c r="K80" s="149">
        <f t="shared" ca="1" si="6"/>
        <v>5.3491809447795049E-3</v>
      </c>
      <c r="L80" s="149">
        <f t="shared" ca="1" si="6"/>
        <v>6.6864761809743815E-3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8.0237714171692582E-3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4.2771396457354368E-4</v>
      </c>
      <c r="I81" s="149">
        <f t="shared" ca="1" si="6"/>
        <v>8.5542792914708736E-4</v>
      </c>
      <c r="J81" s="149">
        <f t="shared" ca="1" si="6"/>
        <v>1.2831418937206312E-3</v>
      </c>
      <c r="K81" s="149">
        <f t="shared" ca="1" si="6"/>
        <v>1.7108558582941747E-3</v>
      </c>
      <c r="L81" s="149">
        <f t="shared" ca="1" si="6"/>
        <v>2.1385698228677183E-3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6.6434350773116914E-4</v>
      </c>
      <c r="I82" s="149">
        <f t="shared" ca="1" si="6"/>
        <v>1.3286870154623383E-3</v>
      </c>
      <c r="J82" s="149">
        <f t="shared" ca="1" si="6"/>
        <v>1.9930305231935074E-3</v>
      </c>
      <c r="K82" s="149">
        <f t="shared" ca="1" si="6"/>
        <v>2.6573740309246766E-3</v>
      </c>
      <c r="L82" s="149">
        <f t="shared" ca="1" si="6"/>
        <v>3.3217175386558457E-3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3.9860610463870148E-3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1.1700813001883385E-3</v>
      </c>
      <c r="I83" s="149">
        <f t="shared" ca="1" si="7"/>
        <v>2.340162600376677E-3</v>
      </c>
      <c r="J83" s="149">
        <f t="shared" ca="1" si="7"/>
        <v>3.5102439005650155E-3</v>
      </c>
      <c r="K83" s="149">
        <f t="shared" ca="1" si="7"/>
        <v>4.680325200753354E-3</v>
      </c>
      <c r="L83" s="149">
        <f t="shared" ca="1" si="7"/>
        <v>5.8504065009416916E-3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3.2069417187177674E-4</v>
      </c>
      <c r="I84" s="149">
        <f t="shared" ca="1" si="7"/>
        <v>6.4138834374355348E-4</v>
      </c>
      <c r="J84" s="149">
        <f t="shared" ca="1" si="7"/>
        <v>9.6208251561533023E-4</v>
      </c>
      <c r="K84" s="149">
        <f t="shared" ca="1" si="7"/>
        <v>1.282776687487107E-3</v>
      </c>
      <c r="L84" s="149">
        <f t="shared" ca="1" si="7"/>
        <v>1.6034708593588836E-3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1.9241650312306605E-3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4.2409710548136632E-5</v>
      </c>
      <c r="D85" s="151">
        <f ca="1">MAX(0,IFERROR(VLOOKUP(MID(CELL("filename",$A$1),FIND("]",CELL("filename",$A$1))+1,255)&amp;$A85,eurostat_source[],4+D$1-1990,FALSE),0))</f>
        <v>4.1787702533494451E-5</v>
      </c>
      <c r="E85" s="151">
        <f ca="1">MAX(0,IFERROR(VLOOKUP(MID(CELL("filename",$A$1),FIND("]",CELL("filename",$A$1))+1,255)&amp;$A85,eurostat_source[],4+E$1-1990,FALSE),0))</f>
        <v>4.5966472786843895E-5</v>
      </c>
      <c r="F85" s="151">
        <f ca="1">MAX(0,IFERROR(VLOOKUP(MID(CELL("filename",$A$1),FIND("]",CELL("filename",$A$1))+1,255)&amp;$A85,eurostat_source[],4+F$1-1990,FALSE),0))</f>
        <v>5.0563120065528283E-5</v>
      </c>
      <c r="G85" s="148">
        <f ca="1">INDEX(OFFSET(_summary!$S$25,0,MATCH(MID(CELL("filename",$A$1),FIND("]",CELL("filename",$A$1))+1,255),_summary!$T$24:$AG$24,0),140,1),MATCH($A85,_summary!$T$25:$T$53,0))</f>
        <v>5.5619432072081114E-5</v>
      </c>
      <c r="H85" s="149">
        <f t="shared" ca="1" si="7"/>
        <v>7.1216152952240303E-4</v>
      </c>
      <c r="I85" s="149">
        <f t="shared" ca="1" si="7"/>
        <v>1.368703626972725E-3</v>
      </c>
      <c r="J85" s="149">
        <f t="shared" ca="1" si="7"/>
        <v>2.0252457244230469E-3</v>
      </c>
      <c r="K85" s="149">
        <f t="shared" ca="1" si="7"/>
        <v>2.6817878218733686E-3</v>
      </c>
      <c r="L85" s="149">
        <f t="shared" ca="1" si="7"/>
        <v>3.3383299193236906E-3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3.9948720167740127E-3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7"/>
        <v>8.9395063809036499E-6</v>
      </c>
      <c r="I86" s="149">
        <f t="shared" ca="1" si="7"/>
        <v>1.78790127618073E-5</v>
      </c>
      <c r="J86" s="149">
        <f t="shared" ca="1" si="7"/>
        <v>2.681851914271095E-5</v>
      </c>
      <c r="K86" s="149">
        <f t="shared" ca="1" si="7"/>
        <v>3.57580255236146E-5</v>
      </c>
      <c r="L86" s="149">
        <f t="shared" ca="1" si="7"/>
        <v>4.4697531904518249E-5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5.3637038285421899E-5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1.2185864812151058E-3</v>
      </c>
      <c r="I87" s="149">
        <f t="shared" ca="1" si="7"/>
        <v>2.4371729624302115E-3</v>
      </c>
      <c r="J87" s="149">
        <f t="shared" ca="1" si="7"/>
        <v>3.6557594436453173E-3</v>
      </c>
      <c r="K87" s="149">
        <f t="shared" ca="1" si="7"/>
        <v>4.874345924860423E-3</v>
      </c>
      <c r="L87" s="149">
        <f t="shared" ca="1" si="7"/>
        <v>6.0929324060755279E-3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1.1317749512427637E-3</v>
      </c>
      <c r="I88" s="149">
        <f t="shared" ca="1" si="7"/>
        <v>2.2635499024855274E-3</v>
      </c>
      <c r="J88" s="149">
        <f t="shared" ca="1" si="7"/>
        <v>3.3953248537282911E-3</v>
      </c>
      <c r="K88" s="149">
        <f t="shared" ca="1" si="7"/>
        <v>4.5270998049710548E-3</v>
      </c>
      <c r="L88" s="149">
        <f t="shared" ca="1" si="7"/>
        <v>5.6588747562138185E-3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7"/>
        <v>1.3298397155019884E-3</v>
      </c>
      <c r="I89" s="149">
        <f t="shared" ca="1" si="7"/>
        <v>2.6596794310039772E-3</v>
      </c>
      <c r="J89" s="149">
        <f t="shared" ca="1" si="7"/>
        <v>3.9895191465059657E-3</v>
      </c>
      <c r="K89" s="149">
        <f t="shared" ca="1" si="7"/>
        <v>5.3193588620079543E-3</v>
      </c>
      <c r="L89" s="149">
        <f t="shared" ca="1" si="7"/>
        <v>6.6491985775099429E-3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7.9790382930119315E-3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3.6177800867254249E-7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2.3156061409541069E-3</v>
      </c>
      <c r="I90" s="149">
        <f t="shared" ca="1" si="7"/>
        <v>4.6312122819082138E-3</v>
      </c>
      <c r="J90" s="149">
        <f t="shared" ca="1" si="7"/>
        <v>6.9468184228623202E-3</v>
      </c>
      <c r="K90" s="149">
        <f t="shared" ca="1" si="7"/>
        <v>9.2624245638164276E-3</v>
      </c>
      <c r="L90" s="149">
        <f t="shared" ca="1" si="7"/>
        <v>1.1578030704770533E-2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1.389363684572464E-2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3.890008304105349E-4</v>
      </c>
      <c r="I91" s="149">
        <f t="shared" ca="1" si="7"/>
        <v>7.7800166082106991E-4</v>
      </c>
      <c r="J91" s="149">
        <f t="shared" ca="1" si="7"/>
        <v>1.1670024912316048E-3</v>
      </c>
      <c r="K91" s="149">
        <f t="shared" ca="1" si="7"/>
        <v>1.5560033216421396E-3</v>
      </c>
      <c r="L91" s="149">
        <f t="shared" ca="1" si="7"/>
        <v>1.9450041520526744E-3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8.2369721920249922E-4</v>
      </c>
      <c r="I92" s="149">
        <f t="shared" ca="1" si="7"/>
        <v>1.6473944384049984E-3</v>
      </c>
      <c r="J92" s="149">
        <f t="shared" ca="1" si="7"/>
        <v>2.4710916576074979E-3</v>
      </c>
      <c r="K92" s="149">
        <f t="shared" ca="1" si="7"/>
        <v>3.2947888768099969E-3</v>
      </c>
      <c r="L92" s="149">
        <f t="shared" ca="1" si="7"/>
        <v>4.1184860960124959E-3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1.1040873393667117E-3</v>
      </c>
      <c r="I93" s="149">
        <f t="shared" ca="1" si="7"/>
        <v>2.2081746787334234E-3</v>
      </c>
      <c r="J93" s="149">
        <f t="shared" ca="1" si="7"/>
        <v>3.312262018100135E-3</v>
      </c>
      <c r="K93" s="149">
        <f t="shared" ca="1" si="7"/>
        <v>4.4163493574668469E-3</v>
      </c>
      <c r="L93" s="149">
        <f t="shared" ca="1" si="7"/>
        <v>5.520436696833558E-3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1.4748007539971033E-3</v>
      </c>
      <c r="I94" s="149">
        <f t="shared" ca="1" si="7"/>
        <v>2.9496015079942062E-3</v>
      </c>
      <c r="J94" s="149">
        <f t="shared" ca="1" si="7"/>
        <v>4.4244022619913097E-3</v>
      </c>
      <c r="K94" s="149">
        <f t="shared" ca="1" si="7"/>
        <v>5.8992030159884133E-3</v>
      </c>
      <c r="L94" s="149">
        <f t="shared" ca="1" si="7"/>
        <v>7.3740037699855168E-3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1.3934800089998417E-5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7"/>
        <v>8.065240604607965E-4</v>
      </c>
      <c r="I95" s="149">
        <f t="shared" ca="1" si="7"/>
        <v>1.6130481209215928E-3</v>
      </c>
      <c r="J95" s="149">
        <f t="shared" ca="1" si="7"/>
        <v>2.4195721813823892E-3</v>
      </c>
      <c r="K95" s="149">
        <f t="shared" ca="1" si="7"/>
        <v>3.2260962418431856E-3</v>
      </c>
      <c r="L95" s="149">
        <f t="shared" ca="1" si="7"/>
        <v>4.032620302303982E-3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4.8391443627647784E-3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3.4371501317762124E-4</v>
      </c>
      <c r="I96" s="149">
        <f t="shared" ca="1" si="7"/>
        <v>6.8743002635524258E-4</v>
      </c>
      <c r="J96" s="149">
        <f t="shared" ca="1" si="7"/>
        <v>1.0311450395328638E-3</v>
      </c>
      <c r="K96" s="149">
        <f t="shared" ca="1" si="7"/>
        <v>1.3748600527104849E-3</v>
      </c>
      <c r="L96" s="149">
        <f t="shared" ca="1" si="7"/>
        <v>1.7185750658881061E-3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2.0622900790657275E-3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7.7840182376239019E-4</v>
      </c>
      <c r="D97" s="151">
        <f ca="1">MAX(0,IFERROR(VLOOKUP(MID(CELL("filename",$A$1),FIND("]",CELL("filename",$A$1))+1,255)&amp;$A97,eurostat_source[],4+D$1-1990,FALSE),0))</f>
        <v>6.5059635968301398E-4</v>
      </c>
      <c r="E97" s="151">
        <f ca="1">MAX(0,IFERROR(VLOOKUP(MID(CELL("filename",$A$1),FIND("]",CELL("filename",$A$1))+1,255)&amp;$A97,eurostat_source[],4+E$1-1990,FALSE),0))</f>
        <v>7.1565599565131535E-4</v>
      </c>
      <c r="F97" s="151">
        <f ca="1">MAX(0,IFERROR(VLOOKUP(MID(CELL("filename",$A$1),FIND("]",CELL("filename",$A$1))+1,255)&amp;$A97,eurostat_source[],4+F$1-1990,FALSE),0))</f>
        <v>7.8722159521644693E-4</v>
      </c>
      <c r="G97" s="148">
        <f ca="1">INDEX(OFFSET(_summary!$S$25,0,MATCH(MID(CELL("filename",$A$1),FIND("]",CELL("filename",$A$1))+1,255),_summary!$T$24:$AG$24,0),140,1),MATCH($A97,_summary!$T$25:$T$53,0))</f>
        <v>6.5098981782660335E-4</v>
      </c>
      <c r="H97" s="149">
        <f t="shared" ca="1" si="7"/>
        <v>8.7768779452357664E-4</v>
      </c>
      <c r="I97" s="149">
        <f t="shared" ca="1" si="7"/>
        <v>1.1043857712205499E-3</v>
      </c>
      <c r="J97" s="149">
        <f t="shared" ca="1" si="7"/>
        <v>1.3310837479175233E-3</v>
      </c>
      <c r="K97" s="149">
        <f t="shared" ca="1" si="7"/>
        <v>1.5577817246144965E-3</v>
      </c>
      <c r="L97" s="149">
        <f t="shared" ca="1" si="7"/>
        <v>1.7844797013114699E-3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2.0111776780084431E-3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1.2540456828700518E-3</v>
      </c>
      <c r="I98" s="149">
        <f t="shared" ca="1" si="7"/>
        <v>2.5080913657401036E-3</v>
      </c>
      <c r="J98" s="149">
        <f t="shared" ca="1" si="7"/>
        <v>3.7621370486101554E-3</v>
      </c>
      <c r="K98" s="149">
        <f t="shared" ca="1" si="7"/>
        <v>5.0161827314802072E-3</v>
      </c>
      <c r="L98" s="149">
        <f t="shared" ca="1" si="7"/>
        <v>6.2702284143502591E-3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7.5242740972203109E-3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2.156513825795777E-5</v>
      </c>
      <c r="E99" s="151">
        <f ca="1">MAX(0,IFERROR(VLOOKUP(MID(CELL("filename",$A$1),FIND("]",CELL("filename",$A$1))+1,255)&amp;$A99,eurostat_source[],4+E$1-1990,FALSE),0))</f>
        <v>2.3721652083753546E-5</v>
      </c>
      <c r="F99" s="151">
        <f ca="1">MAX(0,IFERROR(VLOOKUP(MID(CELL("filename",$A$1),FIND("]",CELL("filename",$A$1))+1,255)&amp;$A99,eurostat_source[],4+F$1-1990,FALSE),0))</f>
        <v>2.6093817292128901E-5</v>
      </c>
      <c r="G99" s="148">
        <f ca="1">INDEX(OFFSET(_summary!$S$25,0,MATCH(MID(CELL("filename",$A$1),FIND("]",CELL("filename",$A$1))+1,255),_summary!$T$24:$AG$24,0),140,1),MATCH($A99,_summary!$T$25:$T$53,0))</f>
        <v>2.8703199021341792E-5</v>
      </c>
      <c r="H99" s="149">
        <f t="shared" ref="H99:L114" ca="1" si="9">G99-5*(G99-$M99)/($M$1-G$1)</f>
        <v>2.0507704909263134E-3</v>
      </c>
      <c r="I99" s="149">
        <f t="shared" ca="1" si="9"/>
        <v>4.0728377828312852E-3</v>
      </c>
      <c r="J99" s="149">
        <f t="shared" ca="1" si="9"/>
        <v>6.0949050747362565E-3</v>
      </c>
      <c r="K99" s="149">
        <f t="shared" ca="1" si="9"/>
        <v>8.1169723666412279E-3</v>
      </c>
      <c r="L99" s="149">
        <f t="shared" ca="1" si="9"/>
        <v>1.0139039658546199E-2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1.2161106950451172E-2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1.0150852848175506E-3</v>
      </c>
      <c r="I100" s="149">
        <f t="shared" ca="1" si="9"/>
        <v>2.0301705696351012E-3</v>
      </c>
      <c r="J100" s="149">
        <f t="shared" ca="1" si="9"/>
        <v>3.045255854452652E-3</v>
      </c>
      <c r="K100" s="149">
        <f t="shared" ca="1" si="9"/>
        <v>4.0603411392702024E-3</v>
      </c>
      <c r="L100" s="149">
        <f t="shared" ca="1" si="9"/>
        <v>5.0754264240877537E-3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1.6835543151806488E-3</v>
      </c>
      <c r="I101" s="149">
        <f t="shared" ca="1" si="9"/>
        <v>3.3671086303612976E-3</v>
      </c>
      <c r="J101" s="149">
        <f t="shared" ca="1" si="9"/>
        <v>5.050662945541946E-3</v>
      </c>
      <c r="K101" s="149">
        <f t="shared" ca="1" si="9"/>
        <v>6.7342172607225952E-3</v>
      </c>
      <c r="L101" s="149">
        <f t="shared" ca="1" si="9"/>
        <v>8.4177715759032445E-3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2.2613593273361921E-3</v>
      </c>
      <c r="I102" s="149">
        <f t="shared" ca="1" si="9"/>
        <v>4.5227186546723842E-3</v>
      </c>
      <c r="J102" s="149">
        <f t="shared" ca="1" si="9"/>
        <v>6.7840779820085764E-3</v>
      </c>
      <c r="K102" s="149">
        <f t="shared" ca="1" si="9"/>
        <v>9.0454373093447685E-3</v>
      </c>
      <c r="L102" s="149">
        <f t="shared" ca="1" si="9"/>
        <v>1.1306796636680962E-2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1.9374010420457944E-3</v>
      </c>
      <c r="I103" s="149">
        <f t="shared" ca="1" si="9"/>
        <v>3.8748020840915888E-3</v>
      </c>
      <c r="J103" s="149">
        <f t="shared" ca="1" si="9"/>
        <v>5.8122031261373837E-3</v>
      </c>
      <c r="K103" s="149">
        <f t="shared" ca="1" si="9"/>
        <v>7.7496041681831777E-3</v>
      </c>
      <c r="L103" s="149">
        <f t="shared" ca="1" si="9"/>
        <v>9.6870052102289717E-3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1.1624406252274766E-2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7.5012298339256539E-4</v>
      </c>
      <c r="I104" s="149">
        <f t="shared" ca="1" si="9"/>
        <v>1.5002459667851306E-3</v>
      </c>
      <c r="J104" s="149">
        <f t="shared" ca="1" si="9"/>
        <v>2.2503689501776961E-3</v>
      </c>
      <c r="K104" s="149">
        <f t="shared" ca="1" si="9"/>
        <v>3.0004919335702616E-3</v>
      </c>
      <c r="L104" s="149">
        <f t="shared" ca="1" si="9"/>
        <v>3.7506149169628271E-3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9.1724575368492525E-4</v>
      </c>
      <c r="I105" s="149">
        <f t="shared" ca="1" si="9"/>
        <v>1.8344915073698507E-3</v>
      </c>
      <c r="J105" s="149">
        <f t="shared" ca="1" si="9"/>
        <v>2.7517372610547756E-3</v>
      </c>
      <c r="K105" s="149">
        <f t="shared" ca="1" si="9"/>
        <v>3.668983014739701E-3</v>
      </c>
      <c r="L105" s="149">
        <f t="shared" ca="1" si="9"/>
        <v>4.5862287684246264E-3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2.4679361265347072E-3</v>
      </c>
      <c r="I106" s="149">
        <f t="shared" ca="1" si="9"/>
        <v>4.9358722530694135E-3</v>
      </c>
      <c r="J106" s="149">
        <f t="shared" ca="1" si="9"/>
        <v>7.4038083796041203E-3</v>
      </c>
      <c r="K106" s="149">
        <f t="shared" ca="1" si="9"/>
        <v>9.871744506138827E-3</v>
      </c>
      <c r="L106" s="149">
        <f t="shared" ca="1" si="9"/>
        <v>1.2339680632673534E-2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5.123351373956098E-4</v>
      </c>
      <c r="I107" s="149">
        <f t="shared" ca="1" si="9"/>
        <v>1.0246702747912198E-3</v>
      </c>
      <c r="J107" s="149">
        <f t="shared" ca="1" si="9"/>
        <v>1.5370054121868295E-3</v>
      </c>
      <c r="K107" s="149">
        <f t="shared" ca="1" si="9"/>
        <v>2.0493405495824392E-3</v>
      </c>
      <c r="L107" s="149">
        <f t="shared" ca="1" si="9"/>
        <v>2.5616756869780493E-3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3.074010824373659E-3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2.3193452185551735E-3</v>
      </c>
      <c r="I108" s="149">
        <f t="shared" ca="1" si="9"/>
        <v>4.6386904371103471E-3</v>
      </c>
      <c r="J108" s="149">
        <f t="shared" ca="1" si="9"/>
        <v>6.9580356556655197E-3</v>
      </c>
      <c r="K108" s="149">
        <f t="shared" ca="1" si="9"/>
        <v>9.2773808742206941E-3</v>
      </c>
      <c r="L108" s="149">
        <f t="shared" ca="1" si="9"/>
        <v>1.1596726092775867E-2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2.1410744373182187E-3</v>
      </c>
      <c r="I109" s="149">
        <f t="shared" ca="1" si="9"/>
        <v>4.2821488746364374E-3</v>
      </c>
      <c r="J109" s="149">
        <f t="shared" ca="1" si="9"/>
        <v>6.423223311954657E-3</v>
      </c>
      <c r="K109" s="149">
        <f t="shared" ca="1" si="9"/>
        <v>8.5642977492728749E-3</v>
      </c>
      <c r="L109" s="149">
        <f t="shared" ca="1" si="9"/>
        <v>1.0705372186591094E-2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1.2846446623909314E-2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8.4391255317779962E-4</v>
      </c>
      <c r="I110" s="149">
        <f t="shared" ca="1" si="9"/>
        <v>1.6878251063555992E-3</v>
      </c>
      <c r="J110" s="149">
        <f t="shared" ca="1" si="9"/>
        <v>2.5317376595333989E-3</v>
      </c>
      <c r="K110" s="149">
        <f t="shared" ca="1" si="9"/>
        <v>3.3756502127111985E-3</v>
      </c>
      <c r="L110" s="149">
        <f t="shared" ca="1" si="9"/>
        <v>4.2195627658889977E-3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1.301742253835987E-3</v>
      </c>
      <c r="I111" s="149">
        <f t="shared" ca="1" si="9"/>
        <v>2.6034845076719736E-3</v>
      </c>
      <c r="J111" s="149">
        <f t="shared" ca="1" si="9"/>
        <v>3.9052267615079603E-3</v>
      </c>
      <c r="K111" s="149">
        <f t="shared" ca="1" si="9"/>
        <v>5.2069690153439471E-3</v>
      </c>
      <c r="L111" s="149">
        <f t="shared" ca="1" si="9"/>
        <v>6.5087112691799339E-3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7.8104535230159216E-3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2.2867211782153351E-3</v>
      </c>
      <c r="I112" s="149">
        <f t="shared" ca="1" si="9"/>
        <v>4.5734423564306702E-3</v>
      </c>
      <c r="J112" s="149">
        <f t="shared" ca="1" si="9"/>
        <v>6.8601635346460053E-3</v>
      </c>
      <c r="K112" s="149">
        <f t="shared" ca="1" si="9"/>
        <v>9.1468847128613404E-3</v>
      </c>
      <c r="L112" s="149">
        <f t="shared" ca="1" si="9"/>
        <v>1.1433605891076675E-2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6.3275426988546729E-4</v>
      </c>
      <c r="I113" s="149">
        <f t="shared" ca="1" si="9"/>
        <v>1.2655085397709346E-3</v>
      </c>
      <c r="J113" s="149">
        <f t="shared" ca="1" si="9"/>
        <v>1.8982628096564018E-3</v>
      </c>
      <c r="K113" s="149">
        <f t="shared" ca="1" si="9"/>
        <v>2.5310170795418692E-3</v>
      </c>
      <c r="L113" s="149">
        <f t="shared" ca="1" si="9"/>
        <v>3.1637713494273361E-3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3.7965256193128035E-3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4.2409710548136632E-5</v>
      </c>
      <c r="D114" s="151">
        <f ca="1">MAX(0,IFERROR(VLOOKUP(MID(CELL("filename",$A$1),FIND("]",CELL("filename",$A$1))+1,255)&amp;$A114,eurostat_source[],4+D$1-1990,FALSE),0))</f>
        <v>4.1787702533494451E-5</v>
      </c>
      <c r="E114" s="151">
        <f ca="1">MAX(0,IFERROR(VLOOKUP(MID(CELL("filename",$A$1),FIND("]",CELL("filename",$A$1))+1,255)&amp;$A114,eurostat_source[],4+E$1-1990,FALSE),0))</f>
        <v>4.5966472786843895E-5</v>
      </c>
      <c r="F114" s="151">
        <f ca="1">MAX(0,IFERROR(VLOOKUP(MID(CELL("filename",$A$1),FIND("]",CELL("filename",$A$1))+1,255)&amp;$A114,eurostat_source[],4+F$1-1990,FALSE),0))</f>
        <v>5.0563120065528283E-5</v>
      </c>
      <c r="G114" s="148">
        <f ca="1">INDEX(OFFSET(_summary!$S$25,0,MATCH(MID(CELL("filename",$A$1),FIND("]",CELL("filename",$A$1))+1,255),_summary!$T$24:$AG$24,0),140,1),MATCH($A114,_summary!$T$25:$T$53,0))</f>
        <v>5.5619432072081114E-5</v>
      </c>
      <c r="H114" s="149">
        <f t="shared" ca="1" si="9"/>
        <v>1.3475814406601009E-3</v>
      </c>
      <c r="I114" s="149">
        <f t="shared" ca="1" si="9"/>
        <v>2.6395434492481207E-3</v>
      </c>
      <c r="J114" s="149">
        <f t="shared" ca="1" si="9"/>
        <v>3.9315054578361406E-3</v>
      </c>
      <c r="K114" s="149">
        <f t="shared" ca="1" si="9"/>
        <v>5.2234674664241604E-3</v>
      </c>
      <c r="L114" s="149">
        <f t="shared" ca="1" si="9"/>
        <v>6.5154294750121803E-3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7.8073914836002001E-3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0">G115-5*(G115-$M115)/($M$1-G$1)</f>
        <v>1.7638333743859896E-5</v>
      </c>
      <c r="I115" s="149">
        <f t="shared" ca="1" si="10"/>
        <v>3.5276667487719793E-5</v>
      </c>
      <c r="J115" s="149">
        <f t="shared" ca="1" si="10"/>
        <v>5.2915001231579689E-5</v>
      </c>
      <c r="K115" s="149">
        <f t="shared" ca="1" si="10"/>
        <v>7.0553334975439585E-5</v>
      </c>
      <c r="L115" s="149">
        <f t="shared" ca="1" si="10"/>
        <v>8.8191668719299468E-5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1.0583000246315936E-4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2.4042183267036195E-3</v>
      </c>
      <c r="I116" s="149">
        <f t="shared" ca="1" si="10"/>
        <v>4.808436653407239E-3</v>
      </c>
      <c r="J116" s="149">
        <f t="shared" ca="1" si="10"/>
        <v>7.2126549801108577E-3</v>
      </c>
      <c r="K116" s="149">
        <f t="shared" ca="1" si="10"/>
        <v>9.6168733068144781E-3</v>
      </c>
      <c r="L116" s="149">
        <f t="shared" ca="1" si="10"/>
        <v>1.2021091633518097E-2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2.2158589859632488E-3</v>
      </c>
      <c r="I117" s="149">
        <f t="shared" ca="1" si="10"/>
        <v>4.4317179719264976E-3</v>
      </c>
      <c r="J117" s="149">
        <f t="shared" ca="1" si="10"/>
        <v>6.6475769578897463E-3</v>
      </c>
      <c r="K117" s="149">
        <f t="shared" ca="1" si="10"/>
        <v>8.8634359438529951E-3</v>
      </c>
      <c r="L117" s="149">
        <f t="shared" ca="1" si="10"/>
        <v>1.1079294929816245E-2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5.4626006018786339E-4</v>
      </c>
      <c r="D2" s="151">
        <f ca="1">MAX(0,IFERROR(VLOOKUP(MID(CELL("filename",$A$1),FIND("]",CELL("filename",$A$1))+1,255)&amp;$A2,eurostat_source[],4+D$1-1990,FALSE),0))</f>
        <v>6.7497984172530765E-4</v>
      </c>
      <c r="E2" s="151">
        <f ca="1">MAX(0,IFERROR(VLOOKUP(MID(CELL("filename",$A$1),FIND("]",CELL("filename",$A$1))+1,255)&amp;$A2,eurostat_source[],4+E$1-1990,FALSE),0))</f>
        <v>7.4247782589783847E-4</v>
      </c>
      <c r="F2" s="151">
        <f ca="1">MAX(0,IFERROR(VLOOKUP(MID(CELL("filename",$A$1),FIND("]",CELL("filename",$A$1))+1,255)&amp;$A2,eurostat_source[],4+F$1-1990,FALSE),0))</f>
        <v>8.1468798708313715E-4</v>
      </c>
      <c r="G2" s="148">
        <f ca="1">INDEX(OFFSET(_summary!$S$25,0,MATCH(MID(CELL("filename",$A$1),FIND("]",CELL("filename",$A$1))+1,255),_summary!$T$24:$AG$24,0),140,1),MATCH($A2,_summary!$T$25:$T$53,0))</f>
        <v>8.9311489755901342E-4</v>
      </c>
      <c r="H2" s="149">
        <f ca="1">G2-5*(G2-$M2)/($M$1-G$1)</f>
        <v>9.1726534312344861E-4</v>
      </c>
      <c r="I2" s="149">
        <f t="shared" ref="I2:L2" ca="1" si="0">H2-5*(H2-$M2)/($M$1-H$1)</f>
        <v>9.414157886878838E-4</v>
      </c>
      <c r="J2" s="149">
        <f t="shared" ca="1" si="0"/>
        <v>9.655662342523191E-4</v>
      </c>
      <c r="K2" s="149">
        <f t="shared" ca="1" si="0"/>
        <v>9.897166798167544E-4</v>
      </c>
      <c r="L2" s="149">
        <f t="shared" ca="1" si="0"/>
        <v>1.0138671253811897E-3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1.0380175709456248E-3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4.3460129670100707E-5</v>
      </c>
      <c r="I3" s="149">
        <f t="shared" ca="1" si="1"/>
        <v>8.6920259340201428E-5</v>
      </c>
      <c r="J3" s="149">
        <f t="shared" ca="1" si="1"/>
        <v>1.3038038901030214E-4</v>
      </c>
      <c r="K3" s="149">
        <f t="shared" ca="1" si="1"/>
        <v>1.7384051868040286E-4</v>
      </c>
      <c r="L3" s="149">
        <f t="shared" ca="1" si="1"/>
        <v>2.1730064835050357E-4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2.6076077802060429E-4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1.989696295285429E-5</v>
      </c>
      <c r="I4" s="149">
        <f t="shared" ca="1" si="1"/>
        <v>3.979392590570858E-5</v>
      </c>
      <c r="J4" s="149">
        <f t="shared" ca="1" si="1"/>
        <v>5.9690888858562877E-5</v>
      </c>
      <c r="K4" s="149">
        <f t="shared" ca="1" si="1"/>
        <v>7.958785181141716E-5</v>
      </c>
      <c r="L4" s="149">
        <f t="shared" ca="1" si="1"/>
        <v>9.9484814764271457E-5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1.2187023911299141E-5</v>
      </c>
      <c r="I5" s="149">
        <f t="shared" ca="1" si="1"/>
        <v>2.4374047822598282E-5</v>
      </c>
      <c r="J5" s="149">
        <f t="shared" ca="1" si="1"/>
        <v>3.6561071733897425E-5</v>
      </c>
      <c r="K5" s="149">
        <f t="shared" ca="1" si="1"/>
        <v>4.8748095645196564E-5</v>
      </c>
      <c r="L5" s="149">
        <f t="shared" ca="1" si="1"/>
        <v>6.0935119556495711E-5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2.3993881226199656E-5</v>
      </c>
      <c r="I6" s="149">
        <f t="shared" ca="1" si="1"/>
        <v>4.7987762452399312E-5</v>
      </c>
      <c r="J6" s="149">
        <f t="shared" ca="1" si="1"/>
        <v>7.1981643678598975E-5</v>
      </c>
      <c r="K6" s="149">
        <f t="shared" ca="1" si="1"/>
        <v>9.5975524904798624E-5</v>
      </c>
      <c r="L6" s="149">
        <f t="shared" ca="1" si="1"/>
        <v>1.1996940613099829E-4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4.8573740736999981E-5</v>
      </c>
      <c r="I7" s="149">
        <f t="shared" ca="1" si="1"/>
        <v>9.7147481473999975E-5</v>
      </c>
      <c r="J7" s="149">
        <f t="shared" ca="1" si="1"/>
        <v>1.4572122221099995E-4</v>
      </c>
      <c r="K7" s="149">
        <f t="shared" ca="1" si="1"/>
        <v>1.9429496294799992E-4</v>
      </c>
      <c r="L7" s="149">
        <f t="shared" ca="1" si="1"/>
        <v>2.428687036849999E-4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6.4817212808868244E-3</v>
      </c>
      <c r="D8" s="151">
        <f ca="1">MAX(0,IFERROR(VLOOKUP(MID(CELL("filename",$A$1),FIND("]",CELL("filename",$A$1))+1,255)&amp;$A8,eurostat_source[],4+D$1-1990,FALSE),0))</f>
        <v>1.1105062375273757E-2</v>
      </c>
      <c r="E8" s="151">
        <f ca="1">MAX(0,IFERROR(VLOOKUP(MID(CELL("filename",$A$1),FIND("]",CELL("filename",$A$1))+1,255)&amp;$A8,eurostat_source[],4+E$1-1990,FALSE),0))</f>
        <v>1.2215568612801132E-2</v>
      </c>
      <c r="F8" s="151">
        <f ca="1">MAX(0,IFERROR(VLOOKUP(MID(CELL("filename",$A$1),FIND("]",CELL("filename",$A$1))+1,255)&amp;$A8,eurostat_source[],4+F$1-1990,FALSE),0))</f>
        <v>1.3437125474081246E-2</v>
      </c>
      <c r="G8" s="148">
        <f ca="1">INDEX(OFFSET(_summary!$S$25,0,MATCH(MID(CELL("filename",$A$1),FIND("]",CELL("filename",$A$1))+1,255),_summary!$T$24:$AG$24,0),140,1),MATCH($A8,_summary!$T$25:$T$53,0))</f>
        <v>1.478083802148937E-2</v>
      </c>
      <c r="H8" s="149">
        <f t="shared" ca="1" si="1"/>
        <v>1.479297837826826E-2</v>
      </c>
      <c r="I8" s="149">
        <f t="shared" ca="1" si="1"/>
        <v>1.4805118735047151E-2</v>
      </c>
      <c r="J8" s="149">
        <f t="shared" ca="1" si="1"/>
        <v>1.4817259091826041E-2</v>
      </c>
      <c r="K8" s="149">
        <f t="shared" ca="1" si="1"/>
        <v>1.4829399448604931E-2</v>
      </c>
      <c r="L8" s="149">
        <f t="shared" ca="1" si="1"/>
        <v>1.4841539805383823E-2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1.4853680162162713E-2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4.5081993132797562E-6</v>
      </c>
      <c r="I9" s="149">
        <f t="shared" ca="1" si="1"/>
        <v>9.0163986265595123E-6</v>
      </c>
      <c r="J9" s="149">
        <f t="shared" ca="1" si="1"/>
        <v>1.3524597939839269E-5</v>
      </c>
      <c r="K9" s="149">
        <f t="shared" ca="1" si="1"/>
        <v>1.8032797253119025E-5</v>
      </c>
      <c r="L9" s="149">
        <f t="shared" ca="1" si="1"/>
        <v>2.2540996566398781E-5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2.7049195879678537E-5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1"/>
        <v>5.7100774941676783E-6</v>
      </c>
      <c r="I10" s="149">
        <f t="shared" ca="1" si="1"/>
        <v>1.1420154988335357E-5</v>
      </c>
      <c r="J10" s="149">
        <f t="shared" ca="1" si="1"/>
        <v>1.7130232482503033E-5</v>
      </c>
      <c r="K10" s="149">
        <f t="shared" ca="1" si="1"/>
        <v>2.2840309976670713E-5</v>
      </c>
      <c r="L10" s="149">
        <f t="shared" ca="1" si="1"/>
        <v>2.855038747083839E-5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3.4260464965006066E-5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2.0281939042915605E-5</v>
      </c>
      <c r="I11" s="149">
        <f t="shared" ca="1" si="1"/>
        <v>4.0563878085831203E-5</v>
      </c>
      <c r="J11" s="149">
        <f t="shared" ca="1" si="1"/>
        <v>6.0845817128746805E-5</v>
      </c>
      <c r="K11" s="149">
        <f t="shared" ca="1" si="1"/>
        <v>8.1127756171662407E-5</v>
      </c>
      <c r="L11" s="149">
        <f t="shared" ca="1" si="1"/>
        <v>1.0140969521457802E-4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1.2169163425749362E-4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6.1868539799738529E-3</v>
      </c>
      <c r="E12" s="151">
        <f ca="1">MAX(0,IFERROR(VLOOKUP(MID(CELL("filename",$A$1),FIND("]",CELL("filename",$A$1))+1,255)&amp;$A12,eurostat_source[],4+E$1-1990,FALSE),0))</f>
        <v>6.8055393779712378E-3</v>
      </c>
      <c r="F12" s="151">
        <f ca="1">MAX(0,IFERROR(VLOOKUP(MID(CELL("filename",$A$1),FIND("]",CELL("filename",$A$1))+1,255)&amp;$A12,eurostat_source[],4+F$1-1990,FALSE),0))</f>
        <v>7.4860933157683621E-3</v>
      </c>
      <c r="G12" s="148">
        <f ca="1">INDEX(OFFSET(_summary!$S$25,0,MATCH(MID(CELL("filename",$A$1),FIND("]",CELL("filename",$A$1))+1,255),_summary!$T$24:$AG$24,0),140,1),MATCH($A12,_summary!$T$25:$T$53,0))</f>
        <v>8.2347026473451983E-3</v>
      </c>
      <c r="H12" s="149">
        <f t="shared" ca="1" si="1"/>
        <v>8.2708888453371272E-3</v>
      </c>
      <c r="I12" s="149">
        <f t="shared" ca="1" si="1"/>
        <v>8.3070750433290579E-3</v>
      </c>
      <c r="J12" s="149">
        <f t="shared" ca="1" si="1"/>
        <v>8.3432612413209886E-3</v>
      </c>
      <c r="K12" s="149">
        <f t="shared" ca="1" si="1"/>
        <v>8.3794474393129176E-3</v>
      </c>
      <c r="L12" s="149">
        <f t="shared" ca="1" si="1"/>
        <v>8.4156336373048465E-3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8.4518198352967772E-3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2.1649454589437544E-5</v>
      </c>
      <c r="I13" s="149">
        <f t="shared" ca="1" si="1"/>
        <v>4.3298909178875094E-5</v>
      </c>
      <c r="J13" s="149">
        <f t="shared" ca="1" si="1"/>
        <v>6.4948363768312634E-5</v>
      </c>
      <c r="K13" s="149">
        <f t="shared" ca="1" si="1"/>
        <v>8.6597818357750175E-5</v>
      </c>
      <c r="L13" s="149">
        <f t="shared" ca="1" si="1"/>
        <v>1.0824727294718773E-4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2.6838620344587117E-5</v>
      </c>
      <c r="I14" s="149">
        <f t="shared" ca="1" si="1"/>
        <v>5.3677240689174234E-5</v>
      </c>
      <c r="J14" s="149">
        <f t="shared" ca="1" si="1"/>
        <v>8.051586103376135E-5</v>
      </c>
      <c r="K14" s="149">
        <f t="shared" ca="1" si="1"/>
        <v>1.0735448137834847E-4</v>
      </c>
      <c r="L14" s="149">
        <f t="shared" ca="1" si="1"/>
        <v>1.3419310172293558E-4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6.8635708772889374E-5</v>
      </c>
      <c r="I15" s="149">
        <f t="shared" ca="1" si="1"/>
        <v>1.3727141754577875E-4</v>
      </c>
      <c r="J15" s="149">
        <f t="shared" ca="1" si="1"/>
        <v>2.0590712631866811E-4</v>
      </c>
      <c r="K15" s="149">
        <f t="shared" ca="1" si="1"/>
        <v>2.745428350915575E-4</v>
      </c>
      <c r="L15" s="149">
        <f t="shared" ca="1" si="1"/>
        <v>3.4317854386444683E-4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2.5770736410765367E-5</v>
      </c>
      <c r="I16" s="149">
        <f t="shared" ca="1" si="1"/>
        <v>5.1541472821530735E-5</v>
      </c>
      <c r="J16" s="149">
        <f t="shared" ca="1" si="1"/>
        <v>7.7312209232296102E-5</v>
      </c>
      <c r="K16" s="149">
        <f t="shared" ca="1" si="1"/>
        <v>1.0308294564306147E-4</v>
      </c>
      <c r="L16" s="149">
        <f t="shared" ca="1" si="1"/>
        <v>1.2885368205382684E-4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1.546244184645922E-4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1.4060838411775425E-5</v>
      </c>
      <c r="I17" s="149">
        <f t="shared" ca="1" si="1"/>
        <v>2.8121676823550849E-5</v>
      </c>
      <c r="J17" s="149">
        <f t="shared" ca="1" si="1"/>
        <v>4.218251523532627E-5</v>
      </c>
      <c r="K17" s="149">
        <f t="shared" ca="1" si="1"/>
        <v>5.6243353647101698E-5</v>
      </c>
      <c r="L17" s="149">
        <f t="shared" ca="1" si="1"/>
        <v>7.0304192058877126E-5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2.5848824585086498E-5</v>
      </c>
      <c r="I18" s="149">
        <f t="shared" ca="1" si="1"/>
        <v>5.1697649170173004E-5</v>
      </c>
      <c r="J18" s="149">
        <f t="shared" ca="1" si="1"/>
        <v>7.7546473755259502E-5</v>
      </c>
      <c r="K18" s="149">
        <f t="shared" ca="1" si="1"/>
        <v>1.0339529834034599E-4</v>
      </c>
      <c r="L18" s="149">
        <f t="shared" ca="1" si="1"/>
        <v>1.2924412292543249E-4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4.4253018289283734E-5</v>
      </c>
      <c r="I19" s="149">
        <f t="shared" ca="1" si="2"/>
        <v>8.8506036578567455E-5</v>
      </c>
      <c r="J19" s="149">
        <f t="shared" ca="1" si="2"/>
        <v>1.3275905486785118E-4</v>
      </c>
      <c r="K19" s="149">
        <f t="shared" ca="1" si="2"/>
        <v>1.7701207315713491E-4</v>
      </c>
      <c r="L19" s="149">
        <f t="shared" ca="1" si="2"/>
        <v>2.2126509144641864E-4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6.6580264768760205E-6</v>
      </c>
      <c r="I20" s="149">
        <f t="shared" ca="1" si="2"/>
        <v>1.3316052953752041E-5</v>
      </c>
      <c r="J20" s="149">
        <f t="shared" ca="1" si="2"/>
        <v>1.9974079430628062E-5</v>
      </c>
      <c r="K20" s="149">
        <f t="shared" ca="1" si="2"/>
        <v>2.6632105907504082E-5</v>
      </c>
      <c r="L20" s="149">
        <f t="shared" ca="1" si="2"/>
        <v>3.3290132384380105E-5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3.9948158861256125E-5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3.0213097390452348E-5</v>
      </c>
      <c r="I21" s="149">
        <f t="shared" ca="1" si="2"/>
        <v>6.0426194780904697E-5</v>
      </c>
      <c r="J21" s="149">
        <f t="shared" ca="1" si="2"/>
        <v>9.0639292171357038E-5</v>
      </c>
      <c r="K21" s="149">
        <f t="shared" ca="1" si="2"/>
        <v>1.2085238956180939E-4</v>
      </c>
      <c r="L21" s="149">
        <f t="shared" ca="1" si="2"/>
        <v>1.5106548695226175E-4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1.1187432827264397E-4</v>
      </c>
      <c r="I22" s="149">
        <f t="shared" ca="1" si="2"/>
        <v>2.2374865654528793E-4</v>
      </c>
      <c r="J22" s="149">
        <f t="shared" ca="1" si="2"/>
        <v>3.356229848179319E-4</v>
      </c>
      <c r="K22" s="149">
        <f t="shared" ca="1" si="2"/>
        <v>4.4749731309057586E-4</v>
      </c>
      <c r="L22" s="149">
        <f t="shared" ca="1" si="2"/>
        <v>5.5937164136321983E-4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6.7124596963586379E-4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1.1938769292316588E-5</v>
      </c>
      <c r="I23" s="149">
        <f t="shared" ca="1" si="2"/>
        <v>2.3877538584633172E-5</v>
      </c>
      <c r="J23" s="149">
        <f t="shared" ca="1" si="2"/>
        <v>3.5816307876949762E-5</v>
      </c>
      <c r="K23" s="149">
        <f t="shared" ca="1" si="2"/>
        <v>4.7755077169266351E-5</v>
      </c>
      <c r="L23" s="149">
        <f t="shared" ca="1" si="2"/>
        <v>5.9693846461582941E-5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1.8447094571444403E-5</v>
      </c>
      <c r="I24" s="149">
        <f t="shared" ca="1" si="2"/>
        <v>3.68941891428888E-5</v>
      </c>
      <c r="J24" s="149">
        <f t="shared" ca="1" si="2"/>
        <v>5.5341283714333207E-5</v>
      </c>
      <c r="K24" s="149">
        <f t="shared" ca="1" si="2"/>
        <v>7.3788378285777613E-5</v>
      </c>
      <c r="L24" s="149">
        <f t="shared" ca="1" si="2"/>
        <v>9.223547285722202E-5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1.1068256742866641E-4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3.3423407553565428E-5</v>
      </c>
      <c r="I25" s="149">
        <f t="shared" ca="1" si="2"/>
        <v>6.6846815107130856E-5</v>
      </c>
      <c r="J25" s="149">
        <f t="shared" ca="1" si="2"/>
        <v>1.0027022266069628E-4</v>
      </c>
      <c r="K25" s="149">
        <f t="shared" ca="1" si="2"/>
        <v>1.3369363021426171E-4</v>
      </c>
      <c r="L25" s="149">
        <f t="shared" ca="1" si="2"/>
        <v>1.6711703776782713E-4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1.0234493601846712E-5</v>
      </c>
      <c r="I26" s="149">
        <f t="shared" ca="1" si="2"/>
        <v>2.0468987203693424E-5</v>
      </c>
      <c r="J26" s="149">
        <f t="shared" ca="1" si="2"/>
        <v>3.0703480805540137E-5</v>
      </c>
      <c r="K26" s="149">
        <f t="shared" ca="1" si="2"/>
        <v>4.0937974407386848E-5</v>
      </c>
      <c r="L26" s="149">
        <f t="shared" ca="1" si="2"/>
        <v>5.1172468009233558E-5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6.1406961611080275E-5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2"/>
        <v>2.1463646439643308E-5</v>
      </c>
      <c r="I27" s="149">
        <f t="shared" ca="1" si="2"/>
        <v>4.2927292879286623E-5</v>
      </c>
      <c r="J27" s="149">
        <f t="shared" ca="1" si="2"/>
        <v>6.4390939318929928E-5</v>
      </c>
      <c r="K27" s="149">
        <f t="shared" ca="1" si="2"/>
        <v>8.5854585758573233E-5</v>
      </c>
      <c r="L27" s="149">
        <f t="shared" ca="1" si="2"/>
        <v>1.0731823219821654E-4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1.2878187863785986E-4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1.0122514577693047E-2</v>
      </c>
      <c r="D28" s="151">
        <f ca="1">MAX(0,IFERROR(VLOOKUP(MID(CELL("filename",$A$1),FIND("]",CELL("filename",$A$1))+1,255)&amp;$A28,eurostat_source[],4+D$1-1990,FALSE),0))</f>
        <v>6.6689502459545613E-3</v>
      </c>
      <c r="E28" s="151">
        <f ca="1">MAX(0,IFERROR(VLOOKUP(MID(CELL("filename",$A$1),FIND("]",CELL("filename",$A$1))+1,255)&amp;$A28,eurostat_source[],4+E$1-1990,FALSE),0))</f>
        <v>7.335845270550017E-3</v>
      </c>
      <c r="F28" s="151">
        <f ca="1">MAX(0,IFERROR(VLOOKUP(MID(CELL("filename",$A$1),FIND("]",CELL("filename",$A$1))+1,255)&amp;$A28,eurostat_source[],4+F$1-1990,FALSE),0))</f>
        <v>6.6798166302584243E-3</v>
      </c>
      <c r="G28" s="148">
        <f ca="1">INDEX(OFFSET(_summary!$S$25,0,MATCH(MID(CELL("filename",$A$1),FIND("]",CELL("filename",$A$1))+1,255),_summary!$T$24:$AG$24,0),140,1),MATCH($A28,_summary!$T$25:$T$53,0))</f>
        <v>5.8427693023347825E-3</v>
      </c>
      <c r="H28" s="149">
        <f t="shared" ca="1" si="2"/>
        <v>5.8429985204471136E-3</v>
      </c>
      <c r="I28" s="149">
        <f t="shared" ca="1" si="2"/>
        <v>5.8432277385594448E-3</v>
      </c>
      <c r="J28" s="149">
        <f t="shared" ca="1" si="2"/>
        <v>5.8434569566717751E-3</v>
      </c>
      <c r="K28" s="149">
        <f t="shared" ca="1" si="2"/>
        <v>5.8436861747841063E-3</v>
      </c>
      <c r="L28" s="149">
        <f t="shared" ca="1" si="2"/>
        <v>5.8439153928964375E-3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5.8441446110087678E-3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5.0065424717223741E-5</v>
      </c>
      <c r="I29" s="149">
        <f t="shared" ca="1" si="2"/>
        <v>1.0013084943444748E-4</v>
      </c>
      <c r="J29" s="149">
        <f t="shared" ca="1" si="2"/>
        <v>1.5019627415167121E-4</v>
      </c>
      <c r="K29" s="149">
        <f t="shared" ca="1" si="2"/>
        <v>2.0026169886889496E-4</v>
      </c>
      <c r="L29" s="149">
        <f t="shared" ca="1" si="2"/>
        <v>2.5032712358611872E-4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3.408292821648847E-5</v>
      </c>
      <c r="I30" s="149">
        <f t="shared" ca="1" si="2"/>
        <v>6.8165856432976941E-5</v>
      </c>
      <c r="J30" s="149">
        <f t="shared" ca="1" si="2"/>
        <v>1.0224878464946542E-4</v>
      </c>
      <c r="K30" s="149">
        <f t="shared" ca="1" si="2"/>
        <v>1.3633171286595388E-4</v>
      </c>
      <c r="L30" s="149">
        <f t="shared" ca="1" si="2"/>
        <v>1.7041464108244237E-4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5.4626006018786339E-4</v>
      </c>
      <c r="D31" s="151">
        <f ca="1">MAX(0,IFERROR(VLOOKUP(MID(CELL("filename",$A$1),FIND("]",CELL("filename",$A$1))+1,255)&amp;$A31,eurostat_source[],4+D$1-1990,FALSE),0))</f>
        <v>6.7497984172530765E-4</v>
      </c>
      <c r="E31" s="151">
        <f ca="1">MAX(0,IFERROR(VLOOKUP(MID(CELL("filename",$A$1),FIND("]",CELL("filename",$A$1))+1,255)&amp;$A31,eurostat_source[],4+E$1-1990,FALSE),0))</f>
        <v>7.4247782589783847E-4</v>
      </c>
      <c r="F31" s="151">
        <f ca="1">MAX(0,IFERROR(VLOOKUP(MID(CELL("filename",$A$1),FIND("]",CELL("filename",$A$1))+1,255)&amp;$A31,eurostat_source[],4+F$1-1990,FALSE),0))</f>
        <v>8.1468798708313715E-4</v>
      </c>
      <c r="G31" s="148">
        <f ca="1">INDEX(OFFSET(_summary!$S$25,0,MATCH(MID(CELL("filename",$A$1),FIND("]",CELL("filename",$A$1))+1,255),_summary!$T$24:$AG$24,0),140,1),MATCH($A31,_summary!$T$25:$T$53,0))</f>
        <v>8.9311489755901342E-4</v>
      </c>
      <c r="H31" s="149">
        <f t="shared" ca="1" si="2"/>
        <v>1.2391675264720394E-3</v>
      </c>
      <c r="I31" s="149">
        <f t="shared" ca="1" si="2"/>
        <v>1.5852201553850655E-3</v>
      </c>
      <c r="J31" s="149">
        <f t="shared" ca="1" si="2"/>
        <v>1.9312727842980917E-3</v>
      </c>
      <c r="K31" s="149">
        <f t="shared" ca="1" si="2"/>
        <v>2.2773254132111178E-3</v>
      </c>
      <c r="L31" s="149">
        <f t="shared" ca="1" si="2"/>
        <v>2.6233780421241436E-3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2.9694306710371697E-3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6.0590459188366772E-4</v>
      </c>
      <c r="I32" s="149">
        <f t="shared" ca="1" si="2"/>
        <v>1.2118091837673354E-3</v>
      </c>
      <c r="J32" s="149">
        <f t="shared" ca="1" si="2"/>
        <v>1.8177137756510029E-3</v>
      </c>
      <c r="K32" s="149">
        <f t="shared" ca="1" si="2"/>
        <v>2.4236183675346709E-3</v>
      </c>
      <c r="L32" s="149">
        <f t="shared" ca="1" si="2"/>
        <v>3.0295229594183384E-3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3.6354275513020059E-3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1.3669691578152294E-4</v>
      </c>
      <c r="I33" s="149">
        <f t="shared" ca="1" si="2"/>
        <v>2.7339383156304588E-4</v>
      </c>
      <c r="J33" s="149">
        <f t="shared" ca="1" si="2"/>
        <v>4.1009074734456882E-4</v>
      </c>
      <c r="K33" s="149">
        <f t="shared" ca="1" si="2"/>
        <v>5.4678766312609177E-4</v>
      </c>
      <c r="L33" s="149">
        <f t="shared" ca="1" si="2"/>
        <v>6.834845789076146E-4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2.148907132215618E-4</v>
      </c>
      <c r="I34" s="149">
        <f t="shared" ca="1" si="2"/>
        <v>4.2978142644312361E-4</v>
      </c>
      <c r="J34" s="149">
        <f t="shared" ca="1" si="2"/>
        <v>6.4467213966468541E-4</v>
      </c>
      <c r="K34" s="149">
        <f t="shared" ca="1" si="2"/>
        <v>8.5956285288624722E-4</v>
      </c>
      <c r="L34" s="149">
        <f t="shared" ca="1" si="2"/>
        <v>1.074453566107809E-3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2.8696227144034089E-4</v>
      </c>
      <c r="I35" s="149">
        <f t="shared" ca="1" si="4"/>
        <v>5.7392454288068178E-4</v>
      </c>
      <c r="J35" s="149">
        <f t="shared" ca="1" si="4"/>
        <v>8.6088681432102267E-4</v>
      </c>
      <c r="K35" s="149">
        <f t="shared" ca="1" si="4"/>
        <v>1.1478490857613636E-3</v>
      </c>
      <c r="L35" s="149">
        <f t="shared" ca="1" si="4"/>
        <v>1.4348113572017044E-3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4.538933295602102E-4</v>
      </c>
      <c r="I36" s="149">
        <f t="shared" ca="1" si="4"/>
        <v>9.0778665912042041E-4</v>
      </c>
      <c r="J36" s="149">
        <f t="shared" ca="1" si="4"/>
        <v>1.3616799886806306E-3</v>
      </c>
      <c r="K36" s="149">
        <f t="shared" ca="1" si="4"/>
        <v>1.8155733182408408E-3</v>
      </c>
      <c r="L36" s="149">
        <f t="shared" ca="1" si="4"/>
        <v>2.269466647801051E-3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6.4817212808868244E-3</v>
      </c>
      <c r="D37" s="151">
        <f ca="1">MAX(0,IFERROR(VLOOKUP(MID(CELL("filename",$A$1),FIND("]",CELL("filename",$A$1))+1,255)&amp;$A37,eurostat_source[],4+D$1-1990,FALSE),0))</f>
        <v>1.1105062375273757E-2</v>
      </c>
      <c r="E37" s="151">
        <f ca="1">MAX(0,IFERROR(VLOOKUP(MID(CELL("filename",$A$1),FIND("]",CELL("filename",$A$1))+1,255)&amp;$A37,eurostat_source[],4+E$1-1990,FALSE),0))</f>
        <v>1.2215568612801132E-2</v>
      </c>
      <c r="F37" s="151">
        <f ca="1">MAX(0,IFERROR(VLOOKUP(MID(CELL("filename",$A$1),FIND("]",CELL("filename",$A$1))+1,255)&amp;$A37,eurostat_source[],4+F$1-1990,FALSE),0))</f>
        <v>1.3437125474081246E-2</v>
      </c>
      <c r="G37" s="148">
        <f ca="1">INDEX(OFFSET(_summary!$S$25,0,MATCH(MID(CELL("filename",$A$1),FIND("]",CELL("filename",$A$1))+1,255),_summary!$T$24:$AG$24,0),140,1),MATCH($A37,_summary!$T$25:$T$53,0))</f>
        <v>1.478083802148937E-2</v>
      </c>
      <c r="H37" s="149">
        <f t="shared" ca="1" si="4"/>
        <v>1.4990460909198479E-2</v>
      </c>
      <c r="I37" s="149">
        <f t="shared" ca="1" si="4"/>
        <v>1.5200083796907588E-2</v>
      </c>
      <c r="J37" s="149">
        <f t="shared" ca="1" si="4"/>
        <v>1.5409706684616697E-2</v>
      </c>
      <c r="K37" s="149">
        <f t="shared" ca="1" si="4"/>
        <v>1.5619329572325806E-2</v>
      </c>
      <c r="L37" s="149">
        <f t="shared" ca="1" si="4"/>
        <v>1.5828952460034913E-2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1.6038575347744024E-2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8.9334636303475305E-5</v>
      </c>
      <c r="I38" s="149">
        <f t="shared" ca="1" si="4"/>
        <v>1.7866927260695064E-4</v>
      </c>
      <c r="J38" s="149">
        <f t="shared" ca="1" si="4"/>
        <v>2.6800390891042593E-4</v>
      </c>
      <c r="K38" s="149">
        <f t="shared" ca="1" si="4"/>
        <v>3.5733854521390122E-4</v>
      </c>
      <c r="L38" s="149">
        <f t="shared" ca="1" si="4"/>
        <v>4.4667318151737651E-4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5.3600781782085186E-4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4"/>
        <v>5.9100146889559367E-5</v>
      </c>
      <c r="I39" s="149">
        <f t="shared" ca="1" si="4"/>
        <v>1.1820029377911873E-4</v>
      </c>
      <c r="J39" s="149">
        <f t="shared" ca="1" si="4"/>
        <v>1.7730044066867812E-4</v>
      </c>
      <c r="K39" s="149">
        <f t="shared" ca="1" si="4"/>
        <v>2.3640058755823747E-4</v>
      </c>
      <c r="L39" s="149">
        <f t="shared" ca="1" si="4"/>
        <v>2.9550073444779682E-4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3.5460088133735618E-4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3.259377993164527E-4</v>
      </c>
      <c r="I40" s="149">
        <f t="shared" ca="1" si="4"/>
        <v>6.5187559863290529E-4</v>
      </c>
      <c r="J40" s="149">
        <f t="shared" ca="1" si="4"/>
        <v>9.7781339794935805E-4</v>
      </c>
      <c r="K40" s="149">
        <f t="shared" ca="1" si="4"/>
        <v>1.3037511972658108E-3</v>
      </c>
      <c r="L40" s="149">
        <f t="shared" ca="1" si="4"/>
        <v>1.6296889965822636E-3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1.9556267958987161E-3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6.1868539799738529E-3</v>
      </c>
      <c r="E41" s="151">
        <f ca="1">MAX(0,IFERROR(VLOOKUP(MID(CELL("filename",$A$1),FIND("]",CELL("filename",$A$1))+1,255)&amp;$A41,eurostat_source[],4+E$1-1990,FALSE),0))</f>
        <v>6.8055393779712378E-3</v>
      </c>
      <c r="F41" s="151">
        <f ca="1">MAX(0,IFERROR(VLOOKUP(MID(CELL("filename",$A$1),FIND("]",CELL("filename",$A$1))+1,255)&amp;$A41,eurostat_source[],4+F$1-1990,FALSE),0))</f>
        <v>7.4860933157683621E-3</v>
      </c>
      <c r="G41" s="148">
        <f ca="1">INDEX(OFFSET(_summary!$S$25,0,MATCH(MID(CELL("filename",$A$1),FIND("]",CELL("filename",$A$1))+1,255),_summary!$T$24:$AG$24,0),140,1),MATCH($A41,_summary!$T$25:$T$53,0))</f>
        <v>8.2347026473451983E-3</v>
      </c>
      <c r="H41" s="149">
        <f t="shared" ca="1" si="4"/>
        <v>8.7645557292625551E-3</v>
      </c>
      <c r="I41" s="149">
        <f t="shared" ca="1" si="4"/>
        <v>9.294408811179912E-3</v>
      </c>
      <c r="J41" s="149">
        <f t="shared" ca="1" si="4"/>
        <v>9.8242618930972705E-3</v>
      </c>
      <c r="K41" s="149">
        <f t="shared" ca="1" si="4"/>
        <v>1.0354114975014627E-2</v>
      </c>
      <c r="L41" s="149">
        <f t="shared" ca="1" si="4"/>
        <v>1.0883968056931984E-2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1.1413821138849343E-2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2.6438571888623598E-4</v>
      </c>
      <c r="I42" s="149">
        <f t="shared" ca="1" si="4"/>
        <v>5.2877143777247196E-4</v>
      </c>
      <c r="J42" s="149">
        <f t="shared" ca="1" si="4"/>
        <v>7.9315715665870799E-4</v>
      </c>
      <c r="K42" s="149">
        <f t="shared" ca="1" si="4"/>
        <v>1.0575428755449439E-3</v>
      </c>
      <c r="L42" s="149">
        <f t="shared" ca="1" si="4"/>
        <v>1.3219285944311801E-3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4.4947514428093254E-4</v>
      </c>
      <c r="I43" s="149">
        <f t="shared" ca="1" si="4"/>
        <v>8.9895028856186508E-4</v>
      </c>
      <c r="J43" s="149">
        <f t="shared" ca="1" si="4"/>
        <v>1.3484254328427975E-3</v>
      </c>
      <c r="K43" s="149">
        <f t="shared" ca="1" si="4"/>
        <v>1.7979005771237302E-3</v>
      </c>
      <c r="L43" s="149">
        <f t="shared" ca="1" si="4"/>
        <v>2.2473757214046628E-3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6.4642598436725758E-4</v>
      </c>
      <c r="I44" s="149">
        <f t="shared" ca="1" si="4"/>
        <v>1.2928519687345152E-3</v>
      </c>
      <c r="J44" s="149">
        <f t="shared" ca="1" si="4"/>
        <v>1.939277953101773E-3</v>
      </c>
      <c r="K44" s="149">
        <f t="shared" ca="1" si="4"/>
        <v>2.5857039374690303E-3</v>
      </c>
      <c r="L44" s="149">
        <f t="shared" ca="1" si="4"/>
        <v>3.2321299218362881E-3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5.0354802912171387E-4</v>
      </c>
      <c r="I45" s="149">
        <f t="shared" ca="1" si="4"/>
        <v>1.0070960582434277E-3</v>
      </c>
      <c r="J45" s="149">
        <f t="shared" ca="1" si="4"/>
        <v>1.5106440873651416E-3</v>
      </c>
      <c r="K45" s="149">
        <f t="shared" ca="1" si="4"/>
        <v>2.0141921164868555E-3</v>
      </c>
      <c r="L45" s="149">
        <f t="shared" ca="1" si="4"/>
        <v>2.5177401456085696E-3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3.0212881747302832E-3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1.9988998480401896E-4</v>
      </c>
      <c r="I46" s="149">
        <f t="shared" ca="1" si="4"/>
        <v>3.9977996960803791E-4</v>
      </c>
      <c r="J46" s="149">
        <f t="shared" ca="1" si="4"/>
        <v>5.9966995441205692E-4</v>
      </c>
      <c r="K46" s="149">
        <f t="shared" ca="1" si="4"/>
        <v>7.9955993921607582E-4</v>
      </c>
      <c r="L46" s="149">
        <f t="shared" ca="1" si="4"/>
        <v>9.9944992402009472E-4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2.6930845710550785E-4</v>
      </c>
      <c r="I47" s="149">
        <f t="shared" ca="1" si="4"/>
        <v>5.3861691421101571E-4</v>
      </c>
      <c r="J47" s="149">
        <f t="shared" ca="1" si="4"/>
        <v>8.0792537131652345E-4</v>
      </c>
      <c r="K47" s="149">
        <f t="shared" ca="1" si="4"/>
        <v>1.0772338284220314E-3</v>
      </c>
      <c r="L47" s="149">
        <f t="shared" ca="1" si="4"/>
        <v>1.3465422855275392E-3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6.4175948841390762E-4</v>
      </c>
      <c r="I48" s="149">
        <f t="shared" ca="1" si="4"/>
        <v>1.2835189768278152E-3</v>
      </c>
      <c r="J48" s="149">
        <f t="shared" ca="1" si="4"/>
        <v>1.9252784652417231E-3</v>
      </c>
      <c r="K48" s="149">
        <f t="shared" ca="1" si="4"/>
        <v>2.5670379536556305E-3</v>
      </c>
      <c r="L48" s="149">
        <f t="shared" ca="1" si="4"/>
        <v>3.2087974420695383E-3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1.3316052953752042E-4</v>
      </c>
      <c r="I49" s="149">
        <f t="shared" ca="1" si="4"/>
        <v>2.6632105907504089E-4</v>
      </c>
      <c r="J49" s="149">
        <f t="shared" ca="1" si="4"/>
        <v>3.9948158861256129E-4</v>
      </c>
      <c r="K49" s="149">
        <f t="shared" ca="1" si="4"/>
        <v>5.3264211815008168E-4</v>
      </c>
      <c r="L49" s="149">
        <f t="shared" ca="1" si="4"/>
        <v>6.6580264768760218E-4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7.9896317722512257E-4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6.0284838733125627E-4</v>
      </c>
      <c r="I50" s="149">
        <f t="shared" ca="1" si="4"/>
        <v>1.2056967746625125E-3</v>
      </c>
      <c r="J50" s="149">
        <f t="shared" ca="1" si="4"/>
        <v>1.8085451619937688E-3</v>
      </c>
      <c r="K50" s="149">
        <f t="shared" ca="1" si="4"/>
        <v>2.4113935493250251E-3</v>
      </c>
      <c r="L50" s="149">
        <f t="shared" ca="1" si="4"/>
        <v>3.0142419366562812E-3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7.582048218608519E-4</v>
      </c>
      <c r="I51" s="149">
        <f t="shared" ca="1" si="5"/>
        <v>1.5164096437217036E-3</v>
      </c>
      <c r="J51" s="149">
        <f t="shared" ca="1" si="5"/>
        <v>2.2746144655825555E-3</v>
      </c>
      <c r="K51" s="149">
        <f t="shared" ca="1" si="5"/>
        <v>3.0328192874434076E-3</v>
      </c>
      <c r="L51" s="149">
        <f t="shared" ca="1" si="5"/>
        <v>3.7910241093042593E-3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4.5492289311651109E-3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2.1934049465309929E-4</v>
      </c>
      <c r="I52" s="149">
        <f t="shared" ca="1" si="5"/>
        <v>4.3868098930619859E-4</v>
      </c>
      <c r="J52" s="149">
        <f t="shared" ca="1" si="5"/>
        <v>6.5802148395929794E-4</v>
      </c>
      <c r="K52" s="149">
        <f t="shared" ca="1" si="5"/>
        <v>8.7736197861239718E-4</v>
      </c>
      <c r="L52" s="149">
        <f t="shared" ca="1" si="5"/>
        <v>1.0967024732654964E-3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3.4200744760191974E-4</v>
      </c>
      <c r="I53" s="149">
        <f t="shared" ca="1" si="5"/>
        <v>6.8401489520383938E-4</v>
      </c>
      <c r="J53" s="149">
        <f t="shared" ca="1" si="5"/>
        <v>1.0260223428057592E-3</v>
      </c>
      <c r="K53" s="149">
        <f t="shared" ca="1" si="5"/>
        <v>1.368029790407679E-3</v>
      </c>
      <c r="L53" s="149">
        <f t="shared" ca="1" si="5"/>
        <v>1.7100372380095988E-3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2.0520446856115183E-3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6.0323492714207093E-4</v>
      </c>
      <c r="I54" s="149">
        <f t="shared" ca="1" si="5"/>
        <v>1.2064698542841421E-3</v>
      </c>
      <c r="J54" s="149">
        <f t="shared" ca="1" si="5"/>
        <v>1.8097047814262129E-3</v>
      </c>
      <c r="K54" s="149">
        <f t="shared" ca="1" si="5"/>
        <v>2.4129397085682837E-3</v>
      </c>
      <c r="L54" s="149">
        <f t="shared" ca="1" si="5"/>
        <v>3.016174635710355E-3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1.6445854967783423E-4</v>
      </c>
      <c r="I55" s="149">
        <f t="shared" ca="1" si="5"/>
        <v>3.2891709935566852E-4</v>
      </c>
      <c r="J55" s="149">
        <f t="shared" ca="1" si="5"/>
        <v>4.9337564903350272E-4</v>
      </c>
      <c r="K55" s="149">
        <f t="shared" ca="1" si="5"/>
        <v>6.5783419871133693E-4</v>
      </c>
      <c r="L55" s="149">
        <f t="shared" ca="1" si="5"/>
        <v>8.2229274838917124E-4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9.8675129806700544E-4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5"/>
        <v>3.3718982485842749E-4</v>
      </c>
      <c r="I56" s="149">
        <f t="shared" ca="1" si="5"/>
        <v>6.7437964971685509E-4</v>
      </c>
      <c r="J56" s="149">
        <f t="shared" ca="1" si="5"/>
        <v>1.0115694745752826E-3</v>
      </c>
      <c r="K56" s="149">
        <f t="shared" ca="1" si="5"/>
        <v>1.3487592994337102E-3</v>
      </c>
      <c r="L56" s="149">
        <f t="shared" ca="1" si="5"/>
        <v>1.6859491242921377E-3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2.0231389491505653E-3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1.0122514577693047E-2</v>
      </c>
      <c r="D57" s="151">
        <f ca="1">MAX(0,IFERROR(VLOOKUP(MID(CELL("filename",$A$1),FIND("]",CELL("filename",$A$1))+1,255)&amp;$A57,eurostat_source[],4+D$1-1990,FALSE),0))</f>
        <v>6.6689502459545613E-3</v>
      </c>
      <c r="E57" s="151">
        <f ca="1">MAX(0,IFERROR(VLOOKUP(MID(CELL("filename",$A$1),FIND("]",CELL("filename",$A$1))+1,255)&amp;$A57,eurostat_source[],4+E$1-1990,FALSE),0))</f>
        <v>7.335845270550017E-3</v>
      </c>
      <c r="F57" s="151">
        <f ca="1">MAX(0,IFERROR(VLOOKUP(MID(CELL("filename",$A$1),FIND("]",CELL("filename",$A$1))+1,255)&amp;$A57,eurostat_source[],4+F$1-1990,FALSE),0))</f>
        <v>6.6798166302584243E-3</v>
      </c>
      <c r="G57" s="148">
        <f ca="1">INDEX(OFFSET(_summary!$S$25,0,MATCH(MID(CELL("filename",$A$1),FIND("]",CELL("filename",$A$1))+1,255),_summary!$T$24:$AG$24,0),140,1),MATCH($A57,_summary!$T$25:$T$53,0))</f>
        <v>5.8427693023347825E-3</v>
      </c>
      <c r="H57" s="149">
        <f t="shared" ca="1" si="5"/>
        <v>5.8473536645813999E-3</v>
      </c>
      <c r="I57" s="149">
        <f t="shared" ca="1" si="5"/>
        <v>5.8519380268280173E-3</v>
      </c>
      <c r="J57" s="149">
        <f t="shared" ca="1" si="5"/>
        <v>5.8565223890746348E-3</v>
      </c>
      <c r="K57" s="149">
        <f t="shared" ca="1" si="5"/>
        <v>5.8611067513212522E-3</v>
      </c>
      <c r="L57" s="149">
        <f t="shared" ca="1" si="5"/>
        <v>5.8656911135678697E-3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5.8702754758144862E-3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6.2493747270333166E-4</v>
      </c>
      <c r="I58" s="149">
        <f t="shared" ca="1" si="5"/>
        <v>1.2498749454066633E-3</v>
      </c>
      <c r="J58" s="149">
        <f t="shared" ca="1" si="5"/>
        <v>1.874812418109995E-3</v>
      </c>
      <c r="K58" s="149">
        <f t="shared" ca="1" si="5"/>
        <v>2.4997498908133266E-3</v>
      </c>
      <c r="L58" s="149">
        <f t="shared" ca="1" si="5"/>
        <v>3.1246873635166579E-3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5.8290377330365349E-4</v>
      </c>
      <c r="I59" s="149">
        <f t="shared" ca="1" si="5"/>
        <v>1.1658075466073072E-3</v>
      </c>
      <c r="J59" s="149">
        <f t="shared" ca="1" si="5"/>
        <v>1.7487113199109606E-3</v>
      </c>
      <c r="K59" s="149">
        <f t="shared" ca="1" si="5"/>
        <v>2.331615093214614E-3</v>
      </c>
      <c r="L59" s="149">
        <f t="shared" ca="1" si="5"/>
        <v>2.9145188665182674E-3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5.4626006018786339E-4</v>
      </c>
      <c r="D60" s="151">
        <f ca="1">MAX(0,IFERROR(VLOOKUP(MID(CELL("filename",$A$1),FIND("]",CELL("filename",$A$1))+1,255)&amp;$A60,eurostat_source[],4+D$1-1990,FALSE),0))</f>
        <v>6.7497984172530765E-4</v>
      </c>
      <c r="E60" s="151">
        <f ca="1">MAX(0,IFERROR(VLOOKUP(MID(CELL("filename",$A$1),FIND("]",CELL("filename",$A$1))+1,255)&amp;$A60,eurostat_source[],4+E$1-1990,FALSE),0))</f>
        <v>7.4247782589783847E-4</v>
      </c>
      <c r="F60" s="151">
        <f ca="1">MAX(0,IFERROR(VLOOKUP(MID(CELL("filename",$A$1),FIND("]",CELL("filename",$A$1))+1,255)&amp;$A60,eurostat_source[],4+F$1-1990,FALSE),0))</f>
        <v>8.1468798708313715E-4</v>
      </c>
      <c r="G60" s="148">
        <f ca="1">INDEX(OFFSET(_summary!$S$25,0,MATCH(MID(CELL("filename",$A$1),FIND("]",CELL("filename",$A$1))+1,255),_summary!$T$24:$AG$24,0),140,1),MATCH($A60,_summary!$T$25:$T$53,0))</f>
        <v>8.9311489755901342E-4</v>
      </c>
      <c r="H60" s="149">
        <f t="shared" ca="1" si="5"/>
        <v>1.5676268307701835E-3</v>
      </c>
      <c r="I60" s="149">
        <f t="shared" ca="1" si="5"/>
        <v>2.2421387639813533E-3</v>
      </c>
      <c r="J60" s="149">
        <f t="shared" ca="1" si="5"/>
        <v>2.9166506971925231E-3</v>
      </c>
      <c r="K60" s="149">
        <f t="shared" ca="1" si="5"/>
        <v>3.5911626304036934E-3</v>
      </c>
      <c r="L60" s="149">
        <f t="shared" ca="1" si="5"/>
        <v>4.2656745636148637E-3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4.9401864968260335E-3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1.1786736050054291E-3</v>
      </c>
      <c r="I61" s="149">
        <f t="shared" ca="1" si="5"/>
        <v>2.3573472100108582E-3</v>
      </c>
      <c r="J61" s="149">
        <f t="shared" ca="1" si="5"/>
        <v>3.5360208150162875E-3</v>
      </c>
      <c r="K61" s="149">
        <f t="shared" ca="1" si="5"/>
        <v>4.7146944200217164E-3</v>
      </c>
      <c r="L61" s="149">
        <f t="shared" ca="1" si="5"/>
        <v>5.8933680250271457E-3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7.072041630032575E-3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2.4164452517846295E-4</v>
      </c>
      <c r="I62" s="149">
        <f t="shared" ca="1" si="5"/>
        <v>4.8328905035692591E-4</v>
      </c>
      <c r="J62" s="149">
        <f t="shared" ca="1" si="5"/>
        <v>7.2493357553538886E-4</v>
      </c>
      <c r="K62" s="149">
        <f t="shared" ca="1" si="5"/>
        <v>9.6657810071385181E-4</v>
      </c>
      <c r="L62" s="149">
        <f t="shared" ca="1" si="5"/>
        <v>1.2082226258923147E-3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4.1847383426684809E-4</v>
      </c>
      <c r="I63" s="149">
        <f t="shared" ca="1" si="5"/>
        <v>8.3694766853369617E-4</v>
      </c>
      <c r="J63" s="149">
        <f t="shared" ca="1" si="5"/>
        <v>1.2554215028005443E-3</v>
      </c>
      <c r="K63" s="149">
        <f t="shared" ca="1" si="5"/>
        <v>1.6738953370673923E-3</v>
      </c>
      <c r="L63" s="149">
        <f t="shared" ca="1" si="5"/>
        <v>2.0923691713342404E-3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5.5957642930866468E-4</v>
      </c>
      <c r="I64" s="149">
        <f t="shared" ca="1" si="5"/>
        <v>1.1191528586173296E-3</v>
      </c>
      <c r="J64" s="149">
        <f t="shared" ca="1" si="5"/>
        <v>1.6787292879259941E-3</v>
      </c>
      <c r="K64" s="149">
        <f t="shared" ca="1" si="5"/>
        <v>2.2383057172346587E-3</v>
      </c>
      <c r="L64" s="149">
        <f t="shared" ca="1" si="5"/>
        <v>2.7978821465433233E-3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8.3568648723888453E-4</v>
      </c>
      <c r="I65" s="149">
        <f t="shared" ca="1" si="5"/>
        <v>1.6713729744777693E-3</v>
      </c>
      <c r="J65" s="149">
        <f t="shared" ca="1" si="5"/>
        <v>2.5070594617166535E-3</v>
      </c>
      <c r="K65" s="149">
        <f t="shared" ca="1" si="5"/>
        <v>3.3427459489555381E-3</v>
      </c>
      <c r="L65" s="149">
        <f t="shared" ca="1" si="5"/>
        <v>4.1784324361944227E-3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6.4817212808868244E-3</v>
      </c>
      <c r="D66" s="151">
        <f ca="1">MAX(0,IFERROR(VLOOKUP(MID(CELL("filename",$A$1),FIND("]",CELL("filename",$A$1))+1,255)&amp;$A66,eurostat_source[],4+D$1-1990,FALSE),0))</f>
        <v>1.1105062375273757E-2</v>
      </c>
      <c r="E66" s="151">
        <f ca="1">MAX(0,IFERROR(VLOOKUP(MID(CELL("filename",$A$1),FIND("]",CELL("filename",$A$1))+1,255)&amp;$A66,eurostat_source[],4+E$1-1990,FALSE),0))</f>
        <v>1.2215568612801132E-2</v>
      </c>
      <c r="F66" s="151">
        <f ca="1">MAX(0,IFERROR(VLOOKUP(MID(CELL("filename",$A$1),FIND("]",CELL("filename",$A$1))+1,255)&amp;$A66,eurostat_source[],4+F$1-1990,FALSE),0))</f>
        <v>1.3437125474081246E-2</v>
      </c>
      <c r="G66" s="148">
        <f ca="1">INDEX(OFFSET(_summary!$S$25,0,MATCH(MID(CELL("filename",$A$1),FIND("]",CELL("filename",$A$1))+1,255),_summary!$T$24:$AG$24,0),140,1),MATCH($A66,_summary!$T$25:$T$53,0))</f>
        <v>1.478083802148937E-2</v>
      </c>
      <c r="H66" s="149">
        <f t="shared" ca="1" si="5"/>
        <v>1.5189602652522132E-2</v>
      </c>
      <c r="I66" s="149">
        <f t="shared" ca="1" si="5"/>
        <v>1.5598367283554893E-2</v>
      </c>
      <c r="J66" s="149">
        <f t="shared" ca="1" si="5"/>
        <v>1.6007131914587656E-2</v>
      </c>
      <c r="K66" s="149">
        <f t="shared" ca="1" si="5"/>
        <v>1.641589654562042E-2</v>
      </c>
      <c r="L66" s="149">
        <f t="shared" ca="1" si="5"/>
        <v>1.6824661176653183E-2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1.7233425807685943E-2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1.7420254079177685E-4</v>
      </c>
      <c r="I67" s="149">
        <f t="shared" ca="1" si="6"/>
        <v>3.484050815835537E-4</v>
      </c>
      <c r="J67" s="149">
        <f t="shared" ca="1" si="6"/>
        <v>5.2260762237533055E-4</v>
      </c>
      <c r="K67" s="149">
        <f t="shared" ca="1" si="6"/>
        <v>6.9681016316710739E-4</v>
      </c>
      <c r="L67" s="149">
        <f t="shared" ca="1" si="6"/>
        <v>8.7101270395888424E-4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1.0452152447506611E-3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6"/>
        <v>1.1511977976214576E-4</v>
      </c>
      <c r="I68" s="149">
        <f t="shared" ca="1" si="6"/>
        <v>2.3023955952429151E-4</v>
      </c>
      <c r="J68" s="149">
        <f t="shared" ca="1" si="6"/>
        <v>3.4535933928643727E-4</v>
      </c>
      <c r="K68" s="149">
        <f t="shared" ca="1" si="6"/>
        <v>4.6047911904858302E-4</v>
      </c>
      <c r="L68" s="149">
        <f t="shared" ca="1" si="6"/>
        <v>5.7559889881072883E-4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6.9071867857287454E-4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6.3557870866708273E-4</v>
      </c>
      <c r="I69" s="149">
        <f t="shared" ca="1" si="6"/>
        <v>1.2711574173341652E-3</v>
      </c>
      <c r="J69" s="149">
        <f t="shared" ca="1" si="6"/>
        <v>1.9067361260012481E-3</v>
      </c>
      <c r="K69" s="149">
        <f t="shared" ca="1" si="6"/>
        <v>2.5423148346683309E-3</v>
      </c>
      <c r="L69" s="149">
        <f t="shared" ca="1" si="6"/>
        <v>3.1778935433354133E-3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3.8134722520024962E-3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6.1868539799738529E-3</v>
      </c>
      <c r="E70" s="151">
        <f ca="1">MAX(0,IFERROR(VLOOKUP(MID(CELL("filename",$A$1),FIND("]",CELL("filename",$A$1))+1,255)&amp;$A70,eurostat_source[],4+E$1-1990,FALSE),0))</f>
        <v>6.8055393779712378E-3</v>
      </c>
      <c r="F70" s="151">
        <f ca="1">MAX(0,IFERROR(VLOOKUP(MID(CELL("filename",$A$1),FIND("]",CELL("filename",$A$1))+1,255)&amp;$A70,eurostat_source[],4+F$1-1990,FALSE),0))</f>
        <v>7.4860933157683621E-3</v>
      </c>
      <c r="G70" s="148">
        <f ca="1">INDEX(OFFSET(_summary!$S$25,0,MATCH(MID(CELL("filename",$A$1),FIND("]",CELL("filename",$A$1))+1,255),_summary!$T$24:$AG$24,0),140,1),MATCH($A70,_summary!$T$25:$T$53,0))</f>
        <v>8.2347026473451983E-3</v>
      </c>
      <c r="H70" s="149">
        <f t="shared" ca="1" si="6"/>
        <v>9.2649064862483227E-3</v>
      </c>
      <c r="I70" s="149">
        <f t="shared" ca="1" si="6"/>
        <v>1.0295110325151447E-2</v>
      </c>
      <c r="J70" s="149">
        <f t="shared" ca="1" si="6"/>
        <v>1.1325314164054572E-2</v>
      </c>
      <c r="K70" s="149">
        <f t="shared" ca="1" si="6"/>
        <v>1.2355518002957696E-2</v>
      </c>
      <c r="L70" s="149">
        <f t="shared" ca="1" si="6"/>
        <v>1.338572184186082E-2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1.4415925680763945E-2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5.151630321353545E-4</v>
      </c>
      <c r="I71" s="149">
        <f t="shared" ca="1" si="6"/>
        <v>1.030326064270709E-3</v>
      </c>
      <c r="J71" s="149">
        <f t="shared" ca="1" si="6"/>
        <v>1.5454890964060636E-3</v>
      </c>
      <c r="K71" s="149">
        <f t="shared" ca="1" si="6"/>
        <v>2.060652128541418E-3</v>
      </c>
      <c r="L71" s="149">
        <f t="shared" ca="1" si="6"/>
        <v>2.5758151606767726E-3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8.6814361082587766E-4</v>
      </c>
      <c r="I72" s="149">
        <f t="shared" ca="1" si="6"/>
        <v>1.7362872216517553E-3</v>
      </c>
      <c r="J72" s="149">
        <f t="shared" ca="1" si="6"/>
        <v>2.6044308324776329E-3</v>
      </c>
      <c r="K72" s="149">
        <f t="shared" ca="1" si="6"/>
        <v>3.4725744433035106E-3</v>
      </c>
      <c r="L72" s="149">
        <f t="shared" ca="1" si="6"/>
        <v>4.340718054129388E-3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1.2194558798444739E-3</v>
      </c>
      <c r="I73" s="149">
        <f t="shared" ca="1" si="6"/>
        <v>2.4389117596889482E-3</v>
      </c>
      <c r="J73" s="149">
        <f t="shared" ca="1" si="6"/>
        <v>3.6583676395334219E-3</v>
      </c>
      <c r="K73" s="149">
        <f t="shared" ca="1" si="6"/>
        <v>4.8778235193778956E-3</v>
      </c>
      <c r="L73" s="149">
        <f t="shared" ca="1" si="6"/>
        <v>6.0972793992223693E-3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9.8191865678734199E-4</v>
      </c>
      <c r="I74" s="149">
        <f t="shared" ca="1" si="6"/>
        <v>1.963837313574684E-3</v>
      </c>
      <c r="J74" s="149">
        <f t="shared" ca="1" si="6"/>
        <v>2.945755970362026E-3</v>
      </c>
      <c r="K74" s="149">
        <f t="shared" ca="1" si="6"/>
        <v>3.927674627149368E-3</v>
      </c>
      <c r="L74" s="149">
        <f t="shared" ca="1" si="6"/>
        <v>4.9095932839367095E-3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5.8915119407240519E-3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3.8633709786656896E-4</v>
      </c>
      <c r="I75" s="149">
        <f t="shared" ca="1" si="6"/>
        <v>7.7267419573313792E-4</v>
      </c>
      <c r="J75" s="149">
        <f t="shared" ca="1" si="6"/>
        <v>1.159011293599707E-3</v>
      </c>
      <c r="K75" s="149">
        <f t="shared" ca="1" si="6"/>
        <v>1.5453483914662758E-3</v>
      </c>
      <c r="L75" s="149">
        <f t="shared" ca="1" si="6"/>
        <v>1.9316854893328449E-3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5.0351589044087051E-4</v>
      </c>
      <c r="I76" s="149">
        <f t="shared" ca="1" si="6"/>
        <v>1.007031780881741E-3</v>
      </c>
      <c r="J76" s="149">
        <f t="shared" ca="1" si="6"/>
        <v>1.5105476713226118E-3</v>
      </c>
      <c r="K76" s="149">
        <f t="shared" ca="1" si="6"/>
        <v>2.0140635617634821E-3</v>
      </c>
      <c r="L76" s="149">
        <f t="shared" ca="1" si="6"/>
        <v>2.5175794522043528E-3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1.2512065830188256E-3</v>
      </c>
      <c r="I77" s="149">
        <f t="shared" ca="1" si="6"/>
        <v>2.5024131660376513E-3</v>
      </c>
      <c r="J77" s="149">
        <f t="shared" ca="1" si="6"/>
        <v>3.7536197490564771E-3</v>
      </c>
      <c r="K77" s="149">
        <f t="shared" ca="1" si="6"/>
        <v>5.0048263320753026E-3</v>
      </c>
      <c r="L77" s="149">
        <f t="shared" ca="1" si="6"/>
        <v>6.2560329150941289E-3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2.5966303259816482E-4</v>
      </c>
      <c r="I78" s="149">
        <f t="shared" ca="1" si="6"/>
        <v>5.1932606519632964E-4</v>
      </c>
      <c r="J78" s="149">
        <f t="shared" ca="1" si="6"/>
        <v>7.7898909779449451E-4</v>
      </c>
      <c r="K78" s="149">
        <f t="shared" ca="1" si="6"/>
        <v>1.0386521303926593E-3</v>
      </c>
      <c r="L78" s="149">
        <f t="shared" ca="1" si="6"/>
        <v>1.2983151629908242E-3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1.557978195588989E-3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1.1755336233423993E-3</v>
      </c>
      <c r="I79" s="149">
        <f t="shared" ca="1" si="6"/>
        <v>2.3510672466847985E-3</v>
      </c>
      <c r="J79" s="149">
        <f t="shared" ca="1" si="6"/>
        <v>3.5266008700271978E-3</v>
      </c>
      <c r="K79" s="149">
        <f t="shared" ca="1" si="6"/>
        <v>4.7021344933695971E-3</v>
      </c>
      <c r="L79" s="149">
        <f t="shared" ca="1" si="6"/>
        <v>5.8776681167119968E-3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1.3372952361948762E-3</v>
      </c>
      <c r="I80" s="149">
        <f t="shared" ca="1" si="6"/>
        <v>2.6745904723897524E-3</v>
      </c>
      <c r="J80" s="149">
        <f t="shared" ca="1" si="6"/>
        <v>4.0118857085846291E-3</v>
      </c>
      <c r="K80" s="149">
        <f t="shared" ca="1" si="6"/>
        <v>5.3491809447795049E-3</v>
      </c>
      <c r="L80" s="149">
        <f t="shared" ca="1" si="6"/>
        <v>6.6864761809743815E-3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8.0237714171692582E-3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4.2771396457354368E-4</v>
      </c>
      <c r="I81" s="149">
        <f t="shared" ca="1" si="6"/>
        <v>8.5542792914708736E-4</v>
      </c>
      <c r="J81" s="149">
        <f t="shared" ca="1" si="6"/>
        <v>1.2831418937206312E-3</v>
      </c>
      <c r="K81" s="149">
        <f t="shared" ca="1" si="6"/>
        <v>1.7108558582941747E-3</v>
      </c>
      <c r="L81" s="149">
        <f t="shared" ca="1" si="6"/>
        <v>2.1385698228677183E-3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6.6434350773116914E-4</v>
      </c>
      <c r="I82" s="149">
        <f t="shared" ca="1" si="6"/>
        <v>1.3286870154623383E-3</v>
      </c>
      <c r="J82" s="149">
        <f t="shared" ca="1" si="6"/>
        <v>1.9930305231935074E-3</v>
      </c>
      <c r="K82" s="149">
        <f t="shared" ca="1" si="6"/>
        <v>2.6573740309246766E-3</v>
      </c>
      <c r="L82" s="149">
        <f t="shared" ca="1" si="6"/>
        <v>3.3217175386558457E-3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3.9860610463870148E-3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1.1700813001883385E-3</v>
      </c>
      <c r="I83" s="149">
        <f t="shared" ca="1" si="7"/>
        <v>2.340162600376677E-3</v>
      </c>
      <c r="J83" s="149">
        <f t="shared" ca="1" si="7"/>
        <v>3.5102439005650155E-3</v>
      </c>
      <c r="K83" s="149">
        <f t="shared" ca="1" si="7"/>
        <v>4.680325200753354E-3</v>
      </c>
      <c r="L83" s="149">
        <f t="shared" ca="1" si="7"/>
        <v>5.8504065009416916E-3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3.2069417187177674E-4</v>
      </c>
      <c r="I84" s="149">
        <f t="shared" ca="1" si="7"/>
        <v>6.4138834374355348E-4</v>
      </c>
      <c r="J84" s="149">
        <f t="shared" ca="1" si="7"/>
        <v>9.6208251561533023E-4</v>
      </c>
      <c r="K84" s="149">
        <f t="shared" ca="1" si="7"/>
        <v>1.282776687487107E-3</v>
      </c>
      <c r="L84" s="149">
        <f t="shared" ca="1" si="7"/>
        <v>1.6034708593588836E-3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1.9241650312306605E-3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7"/>
        <v>6.5654209745032188E-4</v>
      </c>
      <c r="I85" s="149">
        <f t="shared" ca="1" si="7"/>
        <v>1.3130841949006438E-3</v>
      </c>
      <c r="J85" s="149">
        <f t="shared" ca="1" si="7"/>
        <v>1.9696262923509658E-3</v>
      </c>
      <c r="K85" s="149">
        <f t="shared" ca="1" si="7"/>
        <v>2.6261683898012875E-3</v>
      </c>
      <c r="L85" s="149">
        <f t="shared" ca="1" si="7"/>
        <v>3.2827104872516096E-3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3.9392525847019317E-3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1.0122514577693047E-2</v>
      </c>
      <c r="D86" s="151">
        <f ca="1">MAX(0,IFERROR(VLOOKUP(MID(CELL("filename",$A$1),FIND("]",CELL("filename",$A$1))+1,255)&amp;$A86,eurostat_source[],4+D$1-1990,FALSE),0))</f>
        <v>6.6689502459545613E-3</v>
      </c>
      <c r="E86" s="151">
        <f ca="1">MAX(0,IFERROR(VLOOKUP(MID(CELL("filename",$A$1),FIND("]",CELL("filename",$A$1))+1,255)&amp;$A86,eurostat_source[],4+E$1-1990,FALSE),0))</f>
        <v>7.335845270550017E-3</v>
      </c>
      <c r="F86" s="151">
        <f ca="1">MAX(0,IFERROR(VLOOKUP(MID(CELL("filename",$A$1),FIND("]",CELL("filename",$A$1))+1,255)&amp;$A86,eurostat_source[],4+F$1-1990,FALSE),0))</f>
        <v>6.6798166302584243E-3</v>
      </c>
      <c r="G86" s="148">
        <f ca="1">INDEX(OFFSET(_summary!$S$25,0,MATCH(MID(CELL("filename",$A$1),FIND("]",CELL("filename",$A$1))+1,255),_summary!$T$24:$AG$24,0),140,1),MATCH($A86,_summary!$T$25:$T$53,0))</f>
        <v>5.8427693023347825E-3</v>
      </c>
      <c r="H86" s="149">
        <f t="shared" ca="1" si="7"/>
        <v>5.8517088087156862E-3</v>
      </c>
      <c r="I86" s="149">
        <f t="shared" ca="1" si="7"/>
        <v>5.8606483150965899E-3</v>
      </c>
      <c r="J86" s="149">
        <f t="shared" ca="1" si="7"/>
        <v>5.8695878214774936E-3</v>
      </c>
      <c r="K86" s="149">
        <f t="shared" ca="1" si="7"/>
        <v>5.8785273278583973E-3</v>
      </c>
      <c r="L86" s="149">
        <f t="shared" ca="1" si="7"/>
        <v>5.887466834239301E-3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5.8964063406202047E-3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1.2185864812151058E-3</v>
      </c>
      <c r="I87" s="149">
        <f t="shared" ca="1" si="7"/>
        <v>2.4371729624302115E-3</v>
      </c>
      <c r="J87" s="149">
        <f t="shared" ca="1" si="7"/>
        <v>3.6557594436453173E-3</v>
      </c>
      <c r="K87" s="149">
        <f t="shared" ca="1" si="7"/>
        <v>4.874345924860423E-3</v>
      </c>
      <c r="L87" s="149">
        <f t="shared" ca="1" si="7"/>
        <v>6.0929324060755279E-3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1.1317749512427637E-3</v>
      </c>
      <c r="I88" s="149">
        <f t="shared" ca="1" si="7"/>
        <v>2.2635499024855274E-3</v>
      </c>
      <c r="J88" s="149">
        <f t="shared" ca="1" si="7"/>
        <v>3.3953248537282911E-3</v>
      </c>
      <c r="K88" s="149">
        <f t="shared" ca="1" si="7"/>
        <v>4.5270998049710548E-3</v>
      </c>
      <c r="L88" s="149">
        <f t="shared" ca="1" si="7"/>
        <v>5.6588747562138185E-3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5.4626006018786339E-4</v>
      </c>
      <c r="D89" s="151">
        <f ca="1">MAX(0,IFERROR(VLOOKUP(MID(CELL("filename",$A$1),FIND("]",CELL("filename",$A$1))+1,255)&amp;$A89,eurostat_source[],4+D$1-1990,FALSE),0))</f>
        <v>6.7497984172530765E-4</v>
      </c>
      <c r="E89" s="151">
        <f ca="1">MAX(0,IFERROR(VLOOKUP(MID(CELL("filename",$A$1),FIND("]",CELL("filename",$A$1))+1,255)&amp;$A89,eurostat_source[],4+E$1-1990,FALSE),0))</f>
        <v>7.4247782589783847E-4</v>
      </c>
      <c r="F89" s="151">
        <f ca="1">MAX(0,IFERROR(VLOOKUP(MID(CELL("filename",$A$1),FIND("]",CELL("filename",$A$1))+1,255)&amp;$A89,eurostat_source[],4+F$1-1990,FALSE),0))</f>
        <v>8.1468798708313715E-4</v>
      </c>
      <c r="G89" s="148">
        <f ca="1">INDEX(OFFSET(_summary!$S$25,0,MATCH(MID(CELL("filename",$A$1),FIND("]",CELL("filename",$A$1))+1,255),_summary!$T$24:$AG$24,0),140,1),MATCH($A89,_summary!$T$25:$T$53,0))</f>
        <v>8.9311489755901342E-4</v>
      </c>
      <c r="H89" s="149">
        <f t="shared" ca="1" si="7"/>
        <v>2.2229546130610018E-3</v>
      </c>
      <c r="I89" s="149">
        <f t="shared" ca="1" si="7"/>
        <v>3.5527943285629904E-3</v>
      </c>
      <c r="J89" s="149">
        <f t="shared" ca="1" si="7"/>
        <v>4.8826340440649794E-3</v>
      </c>
      <c r="K89" s="149">
        <f t="shared" ca="1" si="7"/>
        <v>6.212473759566968E-3</v>
      </c>
      <c r="L89" s="149">
        <f t="shared" ca="1" si="7"/>
        <v>7.5423134750689565E-3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8.8721531905709451E-3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2.3156061409541069E-3</v>
      </c>
      <c r="I90" s="149">
        <f t="shared" ca="1" si="7"/>
        <v>4.6312122819082138E-3</v>
      </c>
      <c r="J90" s="149">
        <f t="shared" ca="1" si="7"/>
        <v>6.9468184228623202E-3</v>
      </c>
      <c r="K90" s="149">
        <f t="shared" ca="1" si="7"/>
        <v>9.2624245638164276E-3</v>
      </c>
      <c r="L90" s="149">
        <f t="shared" ca="1" si="7"/>
        <v>1.1578030704770533E-2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1.389363684572464E-2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3.890008304105349E-4</v>
      </c>
      <c r="I91" s="149">
        <f t="shared" ca="1" si="7"/>
        <v>7.7800166082106991E-4</v>
      </c>
      <c r="J91" s="149">
        <f t="shared" ca="1" si="7"/>
        <v>1.1670024912316048E-3</v>
      </c>
      <c r="K91" s="149">
        <f t="shared" ca="1" si="7"/>
        <v>1.5560033216421396E-3</v>
      </c>
      <c r="L91" s="149">
        <f t="shared" ca="1" si="7"/>
        <v>1.9450041520526744E-3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8.2369721920249922E-4</v>
      </c>
      <c r="I92" s="149">
        <f t="shared" ca="1" si="7"/>
        <v>1.6473944384049984E-3</v>
      </c>
      <c r="J92" s="149">
        <f t="shared" ca="1" si="7"/>
        <v>2.4710916576074979E-3</v>
      </c>
      <c r="K92" s="149">
        <f t="shared" ca="1" si="7"/>
        <v>3.2947888768099969E-3</v>
      </c>
      <c r="L92" s="149">
        <f t="shared" ca="1" si="7"/>
        <v>4.1184860960124959E-3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1.1040873393667117E-3</v>
      </c>
      <c r="I93" s="149">
        <f t="shared" ca="1" si="7"/>
        <v>2.2081746787334234E-3</v>
      </c>
      <c r="J93" s="149">
        <f t="shared" ca="1" si="7"/>
        <v>3.312262018100135E-3</v>
      </c>
      <c r="K93" s="149">
        <f t="shared" ca="1" si="7"/>
        <v>4.4163493574668469E-3</v>
      </c>
      <c r="L93" s="149">
        <f t="shared" ca="1" si="7"/>
        <v>5.520436696833558E-3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1.4748007539971033E-3</v>
      </c>
      <c r="I94" s="149">
        <f t="shared" ca="1" si="7"/>
        <v>2.9496015079942062E-3</v>
      </c>
      <c r="J94" s="149">
        <f t="shared" ca="1" si="7"/>
        <v>4.4244022619913097E-3</v>
      </c>
      <c r="K94" s="149">
        <f t="shared" ca="1" si="7"/>
        <v>5.8992030159884133E-3</v>
      </c>
      <c r="L94" s="149">
        <f t="shared" ca="1" si="7"/>
        <v>7.3740037699855168E-3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6.4817212808868244E-3</v>
      </c>
      <c r="D95" s="151">
        <f ca="1">MAX(0,IFERROR(VLOOKUP(MID(CELL("filename",$A$1),FIND("]",CELL("filename",$A$1))+1,255)&amp;$A95,eurostat_source[],4+D$1-1990,FALSE),0))</f>
        <v>1.1105062375273757E-2</v>
      </c>
      <c r="E95" s="151">
        <f ca="1">MAX(0,IFERROR(VLOOKUP(MID(CELL("filename",$A$1),FIND("]",CELL("filename",$A$1))+1,255)&amp;$A95,eurostat_source[],4+E$1-1990,FALSE),0))</f>
        <v>1.2215568612801132E-2</v>
      </c>
      <c r="F95" s="151">
        <f ca="1">MAX(0,IFERROR(VLOOKUP(MID(CELL("filename",$A$1),FIND("]",CELL("filename",$A$1))+1,255)&amp;$A95,eurostat_source[],4+F$1-1990,FALSE),0))</f>
        <v>1.3437125474081246E-2</v>
      </c>
      <c r="G95" s="148">
        <f ca="1">INDEX(OFFSET(_summary!$S$25,0,MATCH(MID(CELL("filename",$A$1),FIND("]",CELL("filename",$A$1))+1,255),_summary!$T$24:$AG$24,0),140,1),MATCH($A95,_summary!$T$25:$T$53,0))</f>
        <v>1.478083802148937E-2</v>
      </c>
      <c r="H95" s="149">
        <f t="shared" ca="1" si="7"/>
        <v>1.5587362081950168E-2</v>
      </c>
      <c r="I95" s="149">
        <f t="shared" ca="1" si="7"/>
        <v>1.6393886142410965E-2</v>
      </c>
      <c r="J95" s="149">
        <f t="shared" ca="1" si="7"/>
        <v>1.720041020287176E-2</v>
      </c>
      <c r="K95" s="149">
        <f t="shared" ca="1" si="7"/>
        <v>1.8006934263332556E-2</v>
      </c>
      <c r="L95" s="149">
        <f t="shared" ca="1" si="7"/>
        <v>1.8813458323793351E-2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1.961998238425415E-2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3.4371501317762124E-4</v>
      </c>
      <c r="I96" s="149">
        <f t="shared" ca="1" si="7"/>
        <v>6.8743002635524258E-4</v>
      </c>
      <c r="J96" s="149">
        <f t="shared" ca="1" si="7"/>
        <v>1.0311450395328638E-3</v>
      </c>
      <c r="K96" s="149">
        <f t="shared" ca="1" si="7"/>
        <v>1.3748600527104849E-3</v>
      </c>
      <c r="L96" s="149">
        <f t="shared" ca="1" si="7"/>
        <v>1.7185750658881061E-3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2.0622900790657275E-3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7"/>
        <v>2.2669797669697329E-4</v>
      </c>
      <c r="I97" s="149">
        <f t="shared" ca="1" si="7"/>
        <v>4.5339595339394657E-4</v>
      </c>
      <c r="J97" s="149">
        <f t="shared" ca="1" si="7"/>
        <v>6.8009393009091986E-4</v>
      </c>
      <c r="K97" s="149">
        <f t="shared" ca="1" si="7"/>
        <v>9.0679190678789314E-4</v>
      </c>
      <c r="L97" s="149">
        <f t="shared" ca="1" si="7"/>
        <v>1.1334898834848665E-3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1.3601878601818397E-3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1.2540456828700518E-3</v>
      </c>
      <c r="I98" s="149">
        <f t="shared" ca="1" si="7"/>
        <v>2.5080913657401036E-3</v>
      </c>
      <c r="J98" s="149">
        <f t="shared" ca="1" si="7"/>
        <v>3.7621370486101554E-3</v>
      </c>
      <c r="K98" s="149">
        <f t="shared" ca="1" si="7"/>
        <v>5.0161827314802072E-3</v>
      </c>
      <c r="L98" s="149">
        <f t="shared" ca="1" si="7"/>
        <v>6.2702284143502591E-3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7.5242740972203109E-3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6.1868539799738529E-3</v>
      </c>
      <c r="E99" s="151">
        <f ca="1">MAX(0,IFERROR(VLOOKUP(MID(CELL("filename",$A$1),FIND("]",CELL("filename",$A$1))+1,255)&amp;$A99,eurostat_source[],4+E$1-1990,FALSE),0))</f>
        <v>6.8055393779712378E-3</v>
      </c>
      <c r="F99" s="151">
        <f ca="1">MAX(0,IFERROR(VLOOKUP(MID(CELL("filename",$A$1),FIND("]",CELL("filename",$A$1))+1,255)&amp;$A99,eurostat_source[],4+F$1-1990,FALSE),0))</f>
        <v>7.4860933157683621E-3</v>
      </c>
      <c r="G99" s="148">
        <f ca="1">INDEX(OFFSET(_summary!$S$25,0,MATCH(MID(CELL("filename",$A$1),FIND("]",CELL("filename",$A$1))+1,255),_summary!$T$24:$AG$24,0),140,1),MATCH($A99,_summary!$T$25:$T$53,0))</f>
        <v>8.2347026473451983E-3</v>
      </c>
      <c r="H99" s="149">
        <f t="shared" ref="H99:L114" ca="1" si="9">G99-5*(G99-$M99)/($M$1-G$1)</f>
        <v>1.025676993925017E-2</v>
      </c>
      <c r="I99" s="149">
        <f t="shared" ca="1" si="9"/>
        <v>1.2278837231155141E-2</v>
      </c>
      <c r="J99" s="149">
        <f t="shared" ca="1" si="9"/>
        <v>1.4300904523060112E-2</v>
      </c>
      <c r="K99" s="149">
        <f t="shared" ca="1" si="9"/>
        <v>1.6322971814965084E-2</v>
      </c>
      <c r="L99" s="149">
        <f t="shared" ca="1" si="9"/>
        <v>1.8345039106870055E-2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2.036710639877503E-2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1.0150852848175506E-3</v>
      </c>
      <c r="I100" s="149">
        <f t="shared" ca="1" si="9"/>
        <v>2.0301705696351012E-3</v>
      </c>
      <c r="J100" s="149">
        <f t="shared" ca="1" si="9"/>
        <v>3.045255854452652E-3</v>
      </c>
      <c r="K100" s="149">
        <f t="shared" ca="1" si="9"/>
        <v>4.0603411392702024E-3</v>
      </c>
      <c r="L100" s="149">
        <f t="shared" ca="1" si="9"/>
        <v>5.0754264240877537E-3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1.6835543151806488E-3</v>
      </c>
      <c r="I101" s="149">
        <f t="shared" ca="1" si="9"/>
        <v>3.3671086303612976E-3</v>
      </c>
      <c r="J101" s="149">
        <f t="shared" ca="1" si="9"/>
        <v>5.050662945541946E-3</v>
      </c>
      <c r="K101" s="149">
        <f t="shared" ca="1" si="9"/>
        <v>6.7342172607225952E-3</v>
      </c>
      <c r="L101" s="149">
        <f t="shared" ca="1" si="9"/>
        <v>8.4177715759032445E-3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2.2613593273361921E-3</v>
      </c>
      <c r="I102" s="149">
        <f t="shared" ca="1" si="9"/>
        <v>4.5227186546723842E-3</v>
      </c>
      <c r="J102" s="149">
        <f t="shared" ca="1" si="9"/>
        <v>6.7840779820085764E-3</v>
      </c>
      <c r="K102" s="149">
        <f t="shared" ca="1" si="9"/>
        <v>9.0454373093447685E-3</v>
      </c>
      <c r="L102" s="149">
        <f t="shared" ca="1" si="9"/>
        <v>1.1306796636680962E-2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1.9374010420457944E-3</v>
      </c>
      <c r="I103" s="149">
        <f t="shared" ca="1" si="9"/>
        <v>3.8748020840915888E-3</v>
      </c>
      <c r="J103" s="149">
        <f t="shared" ca="1" si="9"/>
        <v>5.8122031261373837E-3</v>
      </c>
      <c r="K103" s="149">
        <f t="shared" ca="1" si="9"/>
        <v>7.7496041681831777E-3</v>
      </c>
      <c r="L103" s="149">
        <f t="shared" ca="1" si="9"/>
        <v>9.6870052102289717E-3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1.1624406252274766E-2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7.5012298339256539E-4</v>
      </c>
      <c r="I104" s="149">
        <f t="shared" ca="1" si="9"/>
        <v>1.5002459667851306E-3</v>
      </c>
      <c r="J104" s="149">
        <f t="shared" ca="1" si="9"/>
        <v>2.2503689501776961E-3</v>
      </c>
      <c r="K104" s="149">
        <f t="shared" ca="1" si="9"/>
        <v>3.0004919335702616E-3</v>
      </c>
      <c r="L104" s="149">
        <f t="shared" ca="1" si="9"/>
        <v>3.7506149169628271E-3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9.1724575368492525E-4</v>
      </c>
      <c r="I105" s="149">
        <f t="shared" ca="1" si="9"/>
        <v>1.8344915073698507E-3</v>
      </c>
      <c r="J105" s="149">
        <f t="shared" ca="1" si="9"/>
        <v>2.7517372610547756E-3</v>
      </c>
      <c r="K105" s="149">
        <f t="shared" ca="1" si="9"/>
        <v>3.668983014739701E-3</v>
      </c>
      <c r="L105" s="149">
        <f t="shared" ca="1" si="9"/>
        <v>4.5862287684246264E-3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2.4679361265347072E-3</v>
      </c>
      <c r="I106" s="149">
        <f t="shared" ca="1" si="9"/>
        <v>4.9358722530694135E-3</v>
      </c>
      <c r="J106" s="149">
        <f t="shared" ca="1" si="9"/>
        <v>7.4038083796041203E-3</v>
      </c>
      <c r="K106" s="149">
        <f t="shared" ca="1" si="9"/>
        <v>9.871744506138827E-3</v>
      </c>
      <c r="L106" s="149">
        <f t="shared" ca="1" si="9"/>
        <v>1.2339680632673534E-2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5.123351373956098E-4</v>
      </c>
      <c r="I107" s="149">
        <f t="shared" ca="1" si="9"/>
        <v>1.0246702747912198E-3</v>
      </c>
      <c r="J107" s="149">
        <f t="shared" ca="1" si="9"/>
        <v>1.5370054121868295E-3</v>
      </c>
      <c r="K107" s="149">
        <f t="shared" ca="1" si="9"/>
        <v>2.0493405495824392E-3</v>
      </c>
      <c r="L107" s="149">
        <f t="shared" ca="1" si="9"/>
        <v>2.5616756869780493E-3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3.074010824373659E-3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2.3193452185551735E-3</v>
      </c>
      <c r="I108" s="149">
        <f t="shared" ca="1" si="9"/>
        <v>4.6386904371103471E-3</v>
      </c>
      <c r="J108" s="149">
        <f t="shared" ca="1" si="9"/>
        <v>6.9580356556655197E-3</v>
      </c>
      <c r="K108" s="149">
        <f t="shared" ca="1" si="9"/>
        <v>9.2773808742206941E-3</v>
      </c>
      <c r="L108" s="149">
        <f t="shared" ca="1" si="9"/>
        <v>1.1596726092775867E-2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2.1410744373182187E-3</v>
      </c>
      <c r="I109" s="149">
        <f t="shared" ca="1" si="9"/>
        <v>4.2821488746364374E-3</v>
      </c>
      <c r="J109" s="149">
        <f t="shared" ca="1" si="9"/>
        <v>6.423223311954657E-3</v>
      </c>
      <c r="K109" s="149">
        <f t="shared" ca="1" si="9"/>
        <v>8.5642977492728749E-3</v>
      </c>
      <c r="L109" s="149">
        <f t="shared" ca="1" si="9"/>
        <v>1.0705372186591094E-2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1.2846446623909314E-2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8.4391255317779962E-4</v>
      </c>
      <c r="I110" s="149">
        <f t="shared" ca="1" si="9"/>
        <v>1.6878251063555992E-3</v>
      </c>
      <c r="J110" s="149">
        <f t="shared" ca="1" si="9"/>
        <v>2.5317376595333989E-3</v>
      </c>
      <c r="K110" s="149">
        <f t="shared" ca="1" si="9"/>
        <v>3.3756502127111985E-3</v>
      </c>
      <c r="L110" s="149">
        <f t="shared" ca="1" si="9"/>
        <v>4.2195627658889977E-3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1.301742253835987E-3</v>
      </c>
      <c r="I111" s="149">
        <f t="shared" ca="1" si="9"/>
        <v>2.6034845076719736E-3</v>
      </c>
      <c r="J111" s="149">
        <f t="shared" ca="1" si="9"/>
        <v>3.9052267615079603E-3</v>
      </c>
      <c r="K111" s="149">
        <f t="shared" ca="1" si="9"/>
        <v>5.2069690153439471E-3</v>
      </c>
      <c r="L111" s="149">
        <f t="shared" ca="1" si="9"/>
        <v>6.5087112691799339E-3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7.8104535230159216E-3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2.2867211782153351E-3</v>
      </c>
      <c r="I112" s="149">
        <f t="shared" ca="1" si="9"/>
        <v>4.5734423564306702E-3</v>
      </c>
      <c r="J112" s="149">
        <f t="shared" ca="1" si="9"/>
        <v>6.8601635346460053E-3</v>
      </c>
      <c r="K112" s="149">
        <f t="shared" ca="1" si="9"/>
        <v>9.1468847128613404E-3</v>
      </c>
      <c r="L112" s="149">
        <f t="shared" ca="1" si="9"/>
        <v>1.1433605891076675E-2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6.3275426988546729E-4</v>
      </c>
      <c r="I113" s="149">
        <f t="shared" ca="1" si="9"/>
        <v>1.2655085397709346E-3</v>
      </c>
      <c r="J113" s="149">
        <f t="shared" ca="1" si="9"/>
        <v>1.8982628096564018E-3</v>
      </c>
      <c r="K113" s="149">
        <f t="shared" ca="1" si="9"/>
        <v>2.5310170795418692E-3</v>
      </c>
      <c r="L113" s="149">
        <f t="shared" ca="1" si="9"/>
        <v>3.1637713494273361E-3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3.7965256193128035E-3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9"/>
        <v>1.2919620085880199E-3</v>
      </c>
      <c r="I114" s="149">
        <f t="shared" ca="1" si="9"/>
        <v>2.5839240171760397E-3</v>
      </c>
      <c r="J114" s="149">
        <f t="shared" ca="1" si="9"/>
        <v>3.8758860257640596E-3</v>
      </c>
      <c r="K114" s="149">
        <f t="shared" ca="1" si="9"/>
        <v>5.1678480343520794E-3</v>
      </c>
      <c r="L114" s="149">
        <f t="shared" ca="1" si="9"/>
        <v>6.4598100429400993E-3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7.7517720515281191E-3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1.0122514577693047E-2</v>
      </c>
      <c r="D115" s="151">
        <f ca="1">MAX(0,IFERROR(VLOOKUP(MID(CELL("filename",$A$1),FIND("]",CELL("filename",$A$1))+1,255)&amp;$A115,eurostat_source[],4+D$1-1990,FALSE),0))</f>
        <v>6.6689502459545613E-3</v>
      </c>
      <c r="E115" s="151">
        <f ca="1">MAX(0,IFERROR(VLOOKUP(MID(CELL("filename",$A$1),FIND("]",CELL("filename",$A$1))+1,255)&amp;$A115,eurostat_source[],4+E$1-1990,FALSE),0))</f>
        <v>7.335845270550017E-3</v>
      </c>
      <c r="F115" s="151">
        <f ca="1">MAX(0,IFERROR(VLOOKUP(MID(CELL("filename",$A$1),FIND("]",CELL("filename",$A$1))+1,255)&amp;$A115,eurostat_source[],4+F$1-1990,FALSE),0))</f>
        <v>6.6798166302584243E-3</v>
      </c>
      <c r="G115" s="148">
        <f ca="1">INDEX(OFFSET(_summary!$S$25,0,MATCH(MID(CELL("filename",$A$1),FIND("]",CELL("filename",$A$1))+1,255),_summary!$T$24:$AG$24,0),140,1),MATCH($A115,_summary!$T$25:$T$53,0))</f>
        <v>5.8427693023347825E-3</v>
      </c>
      <c r="H115" s="149">
        <f t="shared" ref="H115:L117" ca="1" si="10">G115-5*(G115-$M115)/($M$1-G$1)</f>
        <v>5.8604076360786427E-3</v>
      </c>
      <c r="I115" s="149">
        <f t="shared" ca="1" si="10"/>
        <v>5.8780459698225028E-3</v>
      </c>
      <c r="J115" s="149">
        <f t="shared" ca="1" si="10"/>
        <v>5.895684303566363E-3</v>
      </c>
      <c r="K115" s="149">
        <f t="shared" ca="1" si="10"/>
        <v>5.9133226373102223E-3</v>
      </c>
      <c r="L115" s="149">
        <f t="shared" ca="1" si="10"/>
        <v>5.9309609710540816E-3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5.9485993047979418E-3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2.4042183267036195E-3</v>
      </c>
      <c r="I116" s="149">
        <f t="shared" ca="1" si="10"/>
        <v>4.808436653407239E-3</v>
      </c>
      <c r="J116" s="149">
        <f t="shared" ca="1" si="10"/>
        <v>7.2126549801108577E-3</v>
      </c>
      <c r="K116" s="149">
        <f t="shared" ca="1" si="10"/>
        <v>9.6168733068144781E-3</v>
      </c>
      <c r="L116" s="149">
        <f t="shared" ca="1" si="10"/>
        <v>1.2021091633518097E-2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2.2158589859632488E-3</v>
      </c>
      <c r="I117" s="149">
        <f t="shared" ca="1" si="10"/>
        <v>4.4317179719264976E-3</v>
      </c>
      <c r="J117" s="149">
        <f t="shared" ca="1" si="10"/>
        <v>6.6475769578897463E-3</v>
      </c>
      <c r="K117" s="149">
        <f t="shared" ca="1" si="10"/>
        <v>8.8634359438529951E-3</v>
      </c>
      <c r="L117" s="149">
        <f t="shared" ca="1" si="10"/>
        <v>1.1079294929816245E-2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t="shared" ref="I2:L2" ca="1" si="0">H2-5*(H2-$M2)/($M$1-H$1)</f>
        <v>#N/A</v>
      </c>
      <c r="J2" s="149" t="e">
        <f t="shared" ca="1" si="0"/>
        <v>#N/A</v>
      </c>
      <c r="K2" s="149" t="e">
        <f t="shared" ca="1" si="0"/>
        <v>#N/A</v>
      </c>
      <c r="L2" s="149" t="e">
        <f t="shared" ca="1" si="0"/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1">G3-5*(G3-$M3)/($M$1-G$1)</f>
        <v>#N/A</v>
      </c>
      <c r="I3" s="149" t="e">
        <f t="shared" ca="1" si="1"/>
        <v>#N/A</v>
      </c>
      <c r="J3" s="149" t="e">
        <f t="shared" ca="1" si="1"/>
        <v>#N/A</v>
      </c>
      <c r="K3" s="149" t="e">
        <f t="shared" ca="1" si="1"/>
        <v>#N/A</v>
      </c>
      <c r="L3" s="149" t="e">
        <f t="shared" ca="1" si="1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1"/>
        <v>#N/A</v>
      </c>
      <c r="I4" s="149" t="e">
        <f t="shared" ca="1" si="1"/>
        <v>#N/A</v>
      </c>
      <c r="J4" s="149" t="e">
        <f t="shared" ca="1" si="1"/>
        <v>#N/A</v>
      </c>
      <c r="K4" s="149" t="e">
        <f t="shared" ca="1" si="1"/>
        <v>#N/A</v>
      </c>
      <c r="L4" s="149" t="e">
        <f t="shared" ca="1" si="1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1"/>
        <v>#N/A</v>
      </c>
      <c r="I5" s="149" t="e">
        <f t="shared" ca="1" si="1"/>
        <v>#N/A</v>
      </c>
      <c r="J5" s="149" t="e">
        <f t="shared" ca="1" si="1"/>
        <v>#N/A</v>
      </c>
      <c r="K5" s="149" t="e">
        <f t="shared" ca="1" si="1"/>
        <v>#N/A</v>
      </c>
      <c r="L5" s="149" t="e">
        <f t="shared" ca="1" si="1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1"/>
        <v>#N/A</v>
      </c>
      <c r="I6" s="149" t="e">
        <f t="shared" ca="1" si="1"/>
        <v>#N/A</v>
      </c>
      <c r="J6" s="149" t="e">
        <f t="shared" ca="1" si="1"/>
        <v>#N/A</v>
      </c>
      <c r="K6" s="149" t="e">
        <f t="shared" ca="1" si="1"/>
        <v>#N/A</v>
      </c>
      <c r="L6" s="149" t="e">
        <f t="shared" ca="1" si="1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1"/>
        <v>#N/A</v>
      </c>
      <c r="I7" s="149" t="e">
        <f t="shared" ca="1" si="1"/>
        <v>#N/A</v>
      </c>
      <c r="J7" s="149" t="e">
        <f t="shared" ca="1" si="1"/>
        <v>#N/A</v>
      </c>
      <c r="K7" s="149" t="e">
        <f t="shared" ca="1" si="1"/>
        <v>#N/A</v>
      </c>
      <c r="L7" s="149" t="e">
        <f t="shared" ca="1" si="1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1"/>
        <v>#N/A</v>
      </c>
      <c r="I8" s="149" t="e">
        <f t="shared" ca="1" si="1"/>
        <v>#N/A</v>
      </c>
      <c r="J8" s="149" t="e">
        <f t="shared" ca="1" si="1"/>
        <v>#N/A</v>
      </c>
      <c r="K8" s="149" t="e">
        <f t="shared" ca="1" si="1"/>
        <v>#N/A</v>
      </c>
      <c r="L8" s="149" t="e">
        <f t="shared" ca="1" si="1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1"/>
        <v>#N/A</v>
      </c>
      <c r="I9" s="149" t="e">
        <f t="shared" ca="1" si="1"/>
        <v>#N/A</v>
      </c>
      <c r="J9" s="149" t="e">
        <f t="shared" ca="1" si="1"/>
        <v>#N/A</v>
      </c>
      <c r="K9" s="149" t="e">
        <f t="shared" ca="1" si="1"/>
        <v>#N/A</v>
      </c>
      <c r="L9" s="149" t="e">
        <f t="shared" ca="1" si="1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1"/>
        <v>#N/A</v>
      </c>
      <c r="I10" s="149" t="e">
        <f t="shared" ca="1" si="1"/>
        <v>#N/A</v>
      </c>
      <c r="J10" s="149" t="e">
        <f t="shared" ca="1" si="1"/>
        <v>#N/A</v>
      </c>
      <c r="K10" s="149" t="e">
        <f t="shared" ca="1" si="1"/>
        <v>#N/A</v>
      </c>
      <c r="L10" s="149" t="e">
        <f t="shared" ca="1" si="1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1"/>
        <v>#N/A</v>
      </c>
      <c r="I11" s="149" t="e">
        <f t="shared" ca="1" si="1"/>
        <v>#N/A</v>
      </c>
      <c r="J11" s="149" t="e">
        <f t="shared" ca="1" si="1"/>
        <v>#N/A</v>
      </c>
      <c r="K11" s="149" t="e">
        <f t="shared" ca="1" si="1"/>
        <v>#N/A</v>
      </c>
      <c r="L11" s="149" t="e">
        <f t="shared" ca="1" si="1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1"/>
        <v>#N/A</v>
      </c>
      <c r="I12" s="149" t="e">
        <f t="shared" ca="1" si="1"/>
        <v>#N/A</v>
      </c>
      <c r="J12" s="149" t="e">
        <f t="shared" ca="1" si="1"/>
        <v>#N/A</v>
      </c>
      <c r="K12" s="149" t="e">
        <f t="shared" ca="1" si="1"/>
        <v>#N/A</v>
      </c>
      <c r="L12" s="149" t="e">
        <f t="shared" ca="1" si="1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1"/>
        <v>#N/A</v>
      </c>
      <c r="I13" s="149" t="e">
        <f t="shared" ca="1" si="1"/>
        <v>#N/A</v>
      </c>
      <c r="J13" s="149" t="e">
        <f t="shared" ca="1" si="1"/>
        <v>#N/A</v>
      </c>
      <c r="K13" s="149" t="e">
        <f t="shared" ca="1" si="1"/>
        <v>#N/A</v>
      </c>
      <c r="L13" s="149" t="e">
        <f t="shared" ca="1" si="1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1"/>
        <v>#N/A</v>
      </c>
      <c r="I14" s="149" t="e">
        <f t="shared" ca="1" si="1"/>
        <v>#N/A</v>
      </c>
      <c r="J14" s="149" t="e">
        <f t="shared" ca="1" si="1"/>
        <v>#N/A</v>
      </c>
      <c r="K14" s="149" t="e">
        <f t="shared" ca="1" si="1"/>
        <v>#N/A</v>
      </c>
      <c r="L14" s="149" t="e">
        <f t="shared" ca="1" si="1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1"/>
        <v>#N/A</v>
      </c>
      <c r="I15" s="149" t="e">
        <f t="shared" ca="1" si="1"/>
        <v>#N/A</v>
      </c>
      <c r="J15" s="149" t="e">
        <f t="shared" ca="1" si="1"/>
        <v>#N/A</v>
      </c>
      <c r="K15" s="149" t="e">
        <f t="shared" ca="1" si="1"/>
        <v>#N/A</v>
      </c>
      <c r="L15" s="149" t="e">
        <f t="shared" ca="1" si="1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1"/>
        <v>#N/A</v>
      </c>
      <c r="I16" s="149" t="e">
        <f t="shared" ca="1" si="1"/>
        <v>#N/A</v>
      </c>
      <c r="J16" s="149" t="e">
        <f t="shared" ca="1" si="1"/>
        <v>#N/A</v>
      </c>
      <c r="K16" s="149" t="e">
        <f t="shared" ca="1" si="1"/>
        <v>#N/A</v>
      </c>
      <c r="L16" s="149" t="e">
        <f t="shared" ca="1" si="1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1"/>
        <v>#N/A</v>
      </c>
      <c r="I17" s="149" t="e">
        <f t="shared" ca="1" si="1"/>
        <v>#N/A</v>
      </c>
      <c r="J17" s="149" t="e">
        <f t="shared" ca="1" si="1"/>
        <v>#N/A</v>
      </c>
      <c r="K17" s="149" t="e">
        <f t="shared" ca="1" si="1"/>
        <v>#N/A</v>
      </c>
      <c r="L17" s="149" t="e">
        <f t="shared" ca="1" si="1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1"/>
        <v>#N/A</v>
      </c>
      <c r="I18" s="149" t="e">
        <f t="shared" ca="1" si="1"/>
        <v>#N/A</v>
      </c>
      <c r="J18" s="149" t="e">
        <f t="shared" ca="1" si="1"/>
        <v>#N/A</v>
      </c>
      <c r="K18" s="149" t="e">
        <f t="shared" ca="1" si="1"/>
        <v>#N/A</v>
      </c>
      <c r="L18" s="149" t="e">
        <f t="shared" ca="1" si="1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2">G19-5*(G19-$M19)/($M$1-G$1)</f>
        <v>#N/A</v>
      </c>
      <c r="I19" s="149" t="e">
        <f t="shared" ca="1" si="2"/>
        <v>#N/A</v>
      </c>
      <c r="J19" s="149" t="e">
        <f t="shared" ca="1" si="2"/>
        <v>#N/A</v>
      </c>
      <c r="K19" s="149" t="e">
        <f t="shared" ca="1" si="2"/>
        <v>#N/A</v>
      </c>
      <c r="L19" s="149" t="e">
        <f t="shared" ca="1" si="2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2"/>
        <v>#N/A</v>
      </c>
      <c r="I20" s="149" t="e">
        <f t="shared" ca="1" si="2"/>
        <v>#N/A</v>
      </c>
      <c r="J20" s="149" t="e">
        <f t="shared" ca="1" si="2"/>
        <v>#N/A</v>
      </c>
      <c r="K20" s="149" t="e">
        <f t="shared" ca="1" si="2"/>
        <v>#N/A</v>
      </c>
      <c r="L20" s="149" t="e">
        <f t="shared" ca="1" si="2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2"/>
        <v>#N/A</v>
      </c>
      <c r="I21" s="149" t="e">
        <f t="shared" ca="1" si="2"/>
        <v>#N/A</v>
      </c>
      <c r="J21" s="149" t="e">
        <f t="shared" ca="1" si="2"/>
        <v>#N/A</v>
      </c>
      <c r="K21" s="149" t="e">
        <f t="shared" ca="1" si="2"/>
        <v>#N/A</v>
      </c>
      <c r="L21" s="149" t="e">
        <f t="shared" ca="1" si="2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2"/>
        <v>#N/A</v>
      </c>
      <c r="I22" s="149" t="e">
        <f t="shared" ca="1" si="2"/>
        <v>#N/A</v>
      </c>
      <c r="J22" s="149" t="e">
        <f t="shared" ca="1" si="2"/>
        <v>#N/A</v>
      </c>
      <c r="K22" s="149" t="e">
        <f t="shared" ca="1" si="2"/>
        <v>#N/A</v>
      </c>
      <c r="L22" s="149" t="e">
        <f t="shared" ca="1" si="2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2"/>
        <v>#N/A</v>
      </c>
      <c r="I23" s="149" t="e">
        <f t="shared" ca="1" si="2"/>
        <v>#N/A</v>
      </c>
      <c r="J23" s="149" t="e">
        <f t="shared" ca="1" si="2"/>
        <v>#N/A</v>
      </c>
      <c r="K23" s="149" t="e">
        <f t="shared" ca="1" si="2"/>
        <v>#N/A</v>
      </c>
      <c r="L23" s="149" t="e">
        <f t="shared" ca="1" si="2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2"/>
        <v>#N/A</v>
      </c>
      <c r="I24" s="149" t="e">
        <f t="shared" ca="1" si="2"/>
        <v>#N/A</v>
      </c>
      <c r="J24" s="149" t="e">
        <f t="shared" ca="1" si="2"/>
        <v>#N/A</v>
      </c>
      <c r="K24" s="149" t="e">
        <f t="shared" ca="1" si="2"/>
        <v>#N/A</v>
      </c>
      <c r="L24" s="149" t="e">
        <f t="shared" ca="1" si="2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2"/>
        <v>#N/A</v>
      </c>
      <c r="I25" s="149" t="e">
        <f t="shared" ca="1" si="2"/>
        <v>#N/A</v>
      </c>
      <c r="J25" s="149" t="e">
        <f t="shared" ca="1" si="2"/>
        <v>#N/A</v>
      </c>
      <c r="K25" s="149" t="e">
        <f t="shared" ca="1" si="2"/>
        <v>#N/A</v>
      </c>
      <c r="L25" s="149" t="e">
        <f t="shared" ca="1" si="2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2"/>
        <v>#N/A</v>
      </c>
      <c r="I26" s="149" t="e">
        <f t="shared" ca="1" si="2"/>
        <v>#N/A</v>
      </c>
      <c r="J26" s="149" t="e">
        <f t="shared" ca="1" si="2"/>
        <v>#N/A</v>
      </c>
      <c r="K26" s="149" t="e">
        <f t="shared" ca="1" si="2"/>
        <v>#N/A</v>
      </c>
      <c r="L26" s="149" t="e">
        <f t="shared" ca="1" si="2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2"/>
        <v>#N/A</v>
      </c>
      <c r="I27" s="149" t="e">
        <f t="shared" ca="1" si="2"/>
        <v>#N/A</v>
      </c>
      <c r="J27" s="149" t="e">
        <f t="shared" ca="1" si="2"/>
        <v>#N/A</v>
      </c>
      <c r="K27" s="149" t="e">
        <f t="shared" ca="1" si="2"/>
        <v>#N/A</v>
      </c>
      <c r="L27" s="149" t="e">
        <f t="shared" ca="1" si="2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2"/>
        <v>#N/A</v>
      </c>
      <c r="I28" s="149" t="e">
        <f t="shared" ca="1" si="2"/>
        <v>#N/A</v>
      </c>
      <c r="J28" s="149" t="e">
        <f t="shared" ca="1" si="2"/>
        <v>#N/A</v>
      </c>
      <c r="K28" s="149" t="e">
        <f t="shared" ca="1" si="2"/>
        <v>#N/A</v>
      </c>
      <c r="L28" s="149" t="e">
        <f t="shared" ca="1" si="2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2"/>
        <v>#N/A</v>
      </c>
      <c r="I29" s="149" t="e">
        <f t="shared" ca="1" si="2"/>
        <v>#N/A</v>
      </c>
      <c r="J29" s="149" t="e">
        <f t="shared" ca="1" si="2"/>
        <v>#N/A</v>
      </c>
      <c r="K29" s="149" t="e">
        <f t="shared" ca="1" si="2"/>
        <v>#N/A</v>
      </c>
      <c r="L29" s="149" t="e">
        <f t="shared" ca="1" si="2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2"/>
        <v>#N/A</v>
      </c>
      <c r="I30" s="149" t="e">
        <f t="shared" ca="1" si="2"/>
        <v>#N/A</v>
      </c>
      <c r="J30" s="149" t="e">
        <f t="shared" ca="1" si="2"/>
        <v>#N/A</v>
      </c>
      <c r="K30" s="149" t="e">
        <f t="shared" ca="1" si="2"/>
        <v>#N/A</v>
      </c>
      <c r="L30" s="149" t="e">
        <f t="shared" ca="1" si="2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2"/>
        <v>#N/A</v>
      </c>
      <c r="I31" s="149" t="e">
        <f t="shared" ca="1" si="2"/>
        <v>#N/A</v>
      </c>
      <c r="J31" s="149" t="e">
        <f t="shared" ca="1" si="2"/>
        <v>#N/A</v>
      </c>
      <c r="K31" s="149" t="e">
        <f t="shared" ca="1" si="2"/>
        <v>#N/A</v>
      </c>
      <c r="L31" s="149" t="e">
        <f t="shared" ca="1" si="2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2"/>
        <v>#N/A</v>
      </c>
      <c r="I32" s="149" t="e">
        <f t="shared" ca="1" si="2"/>
        <v>#N/A</v>
      </c>
      <c r="J32" s="149" t="e">
        <f t="shared" ca="1" si="2"/>
        <v>#N/A</v>
      </c>
      <c r="K32" s="149" t="e">
        <f t="shared" ca="1" si="2"/>
        <v>#N/A</v>
      </c>
      <c r="L32" s="149" t="e">
        <f t="shared" ca="1" si="2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2"/>
        <v>#N/A</v>
      </c>
      <c r="I33" s="149" t="e">
        <f t="shared" ca="1" si="2"/>
        <v>#N/A</v>
      </c>
      <c r="J33" s="149" t="e">
        <f t="shared" ca="1" si="2"/>
        <v>#N/A</v>
      </c>
      <c r="K33" s="149" t="e">
        <f t="shared" ca="1" si="2"/>
        <v>#N/A</v>
      </c>
      <c r="L33" s="149" t="e">
        <f t="shared" ca="1" si="2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2"/>
        <v>#N/A</v>
      </c>
      <c r="I34" s="149" t="e">
        <f t="shared" ca="1" si="2"/>
        <v>#N/A</v>
      </c>
      <c r="J34" s="149" t="e">
        <f t="shared" ca="1" si="2"/>
        <v>#N/A</v>
      </c>
      <c r="K34" s="149" t="e">
        <f t="shared" ca="1" si="2"/>
        <v>#N/A</v>
      </c>
      <c r="L34" s="149" t="e">
        <f t="shared" ca="1" si="2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4">G35-5*(G35-$M35)/($M$1-G$1)</f>
        <v>#N/A</v>
      </c>
      <c r="I35" s="149" t="e">
        <f t="shared" ca="1" si="4"/>
        <v>#N/A</v>
      </c>
      <c r="J35" s="149" t="e">
        <f t="shared" ca="1" si="4"/>
        <v>#N/A</v>
      </c>
      <c r="K35" s="149" t="e">
        <f t="shared" ca="1" si="4"/>
        <v>#N/A</v>
      </c>
      <c r="L35" s="149" t="e">
        <f t="shared" ca="1" si="4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4"/>
        <v>#N/A</v>
      </c>
      <c r="I36" s="149" t="e">
        <f t="shared" ca="1" si="4"/>
        <v>#N/A</v>
      </c>
      <c r="J36" s="149" t="e">
        <f t="shared" ca="1" si="4"/>
        <v>#N/A</v>
      </c>
      <c r="K36" s="149" t="e">
        <f t="shared" ca="1" si="4"/>
        <v>#N/A</v>
      </c>
      <c r="L36" s="149" t="e">
        <f t="shared" ca="1" si="4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4"/>
        <v>#N/A</v>
      </c>
      <c r="I37" s="149" t="e">
        <f t="shared" ca="1" si="4"/>
        <v>#N/A</v>
      </c>
      <c r="J37" s="149" t="e">
        <f t="shared" ca="1" si="4"/>
        <v>#N/A</v>
      </c>
      <c r="K37" s="149" t="e">
        <f t="shared" ca="1" si="4"/>
        <v>#N/A</v>
      </c>
      <c r="L37" s="149" t="e">
        <f t="shared" ca="1" si="4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4"/>
        <v>#N/A</v>
      </c>
      <c r="I38" s="149" t="e">
        <f t="shared" ca="1" si="4"/>
        <v>#N/A</v>
      </c>
      <c r="J38" s="149" t="e">
        <f t="shared" ca="1" si="4"/>
        <v>#N/A</v>
      </c>
      <c r="K38" s="149" t="e">
        <f t="shared" ca="1" si="4"/>
        <v>#N/A</v>
      </c>
      <c r="L38" s="149" t="e">
        <f t="shared" ca="1" si="4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4"/>
        <v>#N/A</v>
      </c>
      <c r="I39" s="149" t="e">
        <f t="shared" ca="1" si="4"/>
        <v>#N/A</v>
      </c>
      <c r="J39" s="149" t="e">
        <f t="shared" ca="1" si="4"/>
        <v>#N/A</v>
      </c>
      <c r="K39" s="149" t="e">
        <f t="shared" ca="1" si="4"/>
        <v>#N/A</v>
      </c>
      <c r="L39" s="149" t="e">
        <f t="shared" ca="1" si="4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4"/>
        <v>#N/A</v>
      </c>
      <c r="I40" s="149" t="e">
        <f t="shared" ca="1" si="4"/>
        <v>#N/A</v>
      </c>
      <c r="J40" s="149" t="e">
        <f t="shared" ca="1" si="4"/>
        <v>#N/A</v>
      </c>
      <c r="K40" s="149" t="e">
        <f t="shared" ca="1" si="4"/>
        <v>#N/A</v>
      </c>
      <c r="L40" s="149" t="e">
        <f t="shared" ca="1" si="4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4"/>
        <v>#N/A</v>
      </c>
      <c r="I41" s="149" t="e">
        <f t="shared" ca="1" si="4"/>
        <v>#N/A</v>
      </c>
      <c r="J41" s="149" t="e">
        <f t="shared" ca="1" si="4"/>
        <v>#N/A</v>
      </c>
      <c r="K41" s="149" t="e">
        <f t="shared" ca="1" si="4"/>
        <v>#N/A</v>
      </c>
      <c r="L41" s="149" t="e">
        <f t="shared" ca="1" si="4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4"/>
        <v>#N/A</v>
      </c>
      <c r="I42" s="149" t="e">
        <f t="shared" ca="1" si="4"/>
        <v>#N/A</v>
      </c>
      <c r="J42" s="149" t="e">
        <f t="shared" ca="1" si="4"/>
        <v>#N/A</v>
      </c>
      <c r="K42" s="149" t="e">
        <f t="shared" ca="1" si="4"/>
        <v>#N/A</v>
      </c>
      <c r="L42" s="149" t="e">
        <f t="shared" ca="1" si="4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4"/>
        <v>#N/A</v>
      </c>
      <c r="I43" s="149" t="e">
        <f t="shared" ca="1" si="4"/>
        <v>#N/A</v>
      </c>
      <c r="J43" s="149" t="e">
        <f t="shared" ca="1" si="4"/>
        <v>#N/A</v>
      </c>
      <c r="K43" s="149" t="e">
        <f t="shared" ca="1" si="4"/>
        <v>#N/A</v>
      </c>
      <c r="L43" s="149" t="e">
        <f t="shared" ca="1" si="4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4"/>
        <v>#N/A</v>
      </c>
      <c r="I44" s="149" t="e">
        <f t="shared" ca="1" si="4"/>
        <v>#N/A</v>
      </c>
      <c r="J44" s="149" t="e">
        <f t="shared" ca="1" si="4"/>
        <v>#N/A</v>
      </c>
      <c r="K44" s="149" t="e">
        <f t="shared" ca="1" si="4"/>
        <v>#N/A</v>
      </c>
      <c r="L44" s="149" t="e">
        <f t="shared" ca="1" si="4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4"/>
        <v>#N/A</v>
      </c>
      <c r="I45" s="149" t="e">
        <f t="shared" ca="1" si="4"/>
        <v>#N/A</v>
      </c>
      <c r="J45" s="149" t="e">
        <f t="shared" ca="1" si="4"/>
        <v>#N/A</v>
      </c>
      <c r="K45" s="149" t="e">
        <f t="shared" ca="1" si="4"/>
        <v>#N/A</v>
      </c>
      <c r="L45" s="149" t="e">
        <f t="shared" ca="1" si="4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4"/>
        <v>#N/A</v>
      </c>
      <c r="I46" s="149" t="e">
        <f t="shared" ca="1" si="4"/>
        <v>#N/A</v>
      </c>
      <c r="J46" s="149" t="e">
        <f t="shared" ca="1" si="4"/>
        <v>#N/A</v>
      </c>
      <c r="K46" s="149" t="e">
        <f t="shared" ca="1" si="4"/>
        <v>#N/A</v>
      </c>
      <c r="L46" s="149" t="e">
        <f t="shared" ca="1" si="4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4"/>
        <v>#N/A</v>
      </c>
      <c r="I47" s="149" t="e">
        <f t="shared" ca="1" si="4"/>
        <v>#N/A</v>
      </c>
      <c r="J47" s="149" t="e">
        <f t="shared" ca="1" si="4"/>
        <v>#N/A</v>
      </c>
      <c r="K47" s="149" t="e">
        <f t="shared" ca="1" si="4"/>
        <v>#N/A</v>
      </c>
      <c r="L47" s="149" t="e">
        <f t="shared" ca="1" si="4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4"/>
        <v>#N/A</v>
      </c>
      <c r="I48" s="149" t="e">
        <f t="shared" ca="1" si="4"/>
        <v>#N/A</v>
      </c>
      <c r="J48" s="149" t="e">
        <f t="shared" ca="1" si="4"/>
        <v>#N/A</v>
      </c>
      <c r="K48" s="149" t="e">
        <f t="shared" ca="1" si="4"/>
        <v>#N/A</v>
      </c>
      <c r="L48" s="149" t="e">
        <f t="shared" ca="1" si="4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4"/>
        <v>#N/A</v>
      </c>
      <c r="I49" s="149" t="e">
        <f t="shared" ca="1" si="4"/>
        <v>#N/A</v>
      </c>
      <c r="J49" s="149" t="e">
        <f t="shared" ca="1" si="4"/>
        <v>#N/A</v>
      </c>
      <c r="K49" s="149" t="e">
        <f t="shared" ca="1" si="4"/>
        <v>#N/A</v>
      </c>
      <c r="L49" s="149" t="e">
        <f t="shared" ca="1" si="4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4"/>
        <v>#N/A</v>
      </c>
      <c r="I50" s="149" t="e">
        <f t="shared" ca="1" si="4"/>
        <v>#N/A</v>
      </c>
      <c r="J50" s="149" t="e">
        <f t="shared" ca="1" si="4"/>
        <v>#N/A</v>
      </c>
      <c r="K50" s="149" t="e">
        <f t="shared" ca="1" si="4"/>
        <v>#N/A</v>
      </c>
      <c r="L50" s="149" t="e">
        <f t="shared" ca="1" si="4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5">G51-5*(G51-$M51)/($M$1-G$1)</f>
        <v>#N/A</v>
      </c>
      <c r="I51" s="149" t="e">
        <f t="shared" ca="1" si="5"/>
        <v>#N/A</v>
      </c>
      <c r="J51" s="149" t="e">
        <f t="shared" ca="1" si="5"/>
        <v>#N/A</v>
      </c>
      <c r="K51" s="149" t="e">
        <f t="shared" ca="1" si="5"/>
        <v>#N/A</v>
      </c>
      <c r="L51" s="149" t="e">
        <f t="shared" ca="1" si="5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5"/>
        <v>#N/A</v>
      </c>
      <c r="I52" s="149" t="e">
        <f t="shared" ca="1" si="5"/>
        <v>#N/A</v>
      </c>
      <c r="J52" s="149" t="e">
        <f t="shared" ca="1" si="5"/>
        <v>#N/A</v>
      </c>
      <c r="K52" s="149" t="e">
        <f t="shared" ca="1" si="5"/>
        <v>#N/A</v>
      </c>
      <c r="L52" s="149" t="e">
        <f t="shared" ca="1" si="5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5"/>
        <v>#N/A</v>
      </c>
      <c r="I53" s="149" t="e">
        <f t="shared" ca="1" si="5"/>
        <v>#N/A</v>
      </c>
      <c r="J53" s="149" t="e">
        <f t="shared" ca="1" si="5"/>
        <v>#N/A</v>
      </c>
      <c r="K53" s="149" t="e">
        <f t="shared" ca="1" si="5"/>
        <v>#N/A</v>
      </c>
      <c r="L53" s="149" t="e">
        <f t="shared" ca="1" si="5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5"/>
        <v>#N/A</v>
      </c>
      <c r="I54" s="149" t="e">
        <f t="shared" ca="1" si="5"/>
        <v>#N/A</v>
      </c>
      <c r="J54" s="149" t="e">
        <f t="shared" ca="1" si="5"/>
        <v>#N/A</v>
      </c>
      <c r="K54" s="149" t="e">
        <f t="shared" ca="1" si="5"/>
        <v>#N/A</v>
      </c>
      <c r="L54" s="149" t="e">
        <f t="shared" ca="1" si="5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5"/>
        <v>#N/A</v>
      </c>
      <c r="I55" s="149" t="e">
        <f t="shared" ca="1" si="5"/>
        <v>#N/A</v>
      </c>
      <c r="J55" s="149" t="e">
        <f t="shared" ca="1" si="5"/>
        <v>#N/A</v>
      </c>
      <c r="K55" s="149" t="e">
        <f t="shared" ca="1" si="5"/>
        <v>#N/A</v>
      </c>
      <c r="L55" s="149" t="e">
        <f t="shared" ca="1" si="5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5"/>
        <v>#N/A</v>
      </c>
      <c r="I56" s="149" t="e">
        <f t="shared" ca="1" si="5"/>
        <v>#N/A</v>
      </c>
      <c r="J56" s="149" t="e">
        <f t="shared" ca="1" si="5"/>
        <v>#N/A</v>
      </c>
      <c r="K56" s="149" t="e">
        <f t="shared" ca="1" si="5"/>
        <v>#N/A</v>
      </c>
      <c r="L56" s="149" t="e">
        <f t="shared" ca="1" si="5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5"/>
        <v>#N/A</v>
      </c>
      <c r="I57" s="149" t="e">
        <f t="shared" ca="1" si="5"/>
        <v>#N/A</v>
      </c>
      <c r="J57" s="149" t="e">
        <f t="shared" ca="1" si="5"/>
        <v>#N/A</v>
      </c>
      <c r="K57" s="149" t="e">
        <f t="shared" ca="1" si="5"/>
        <v>#N/A</v>
      </c>
      <c r="L57" s="149" t="e">
        <f t="shared" ca="1" si="5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5"/>
        <v>#N/A</v>
      </c>
      <c r="I58" s="149" t="e">
        <f t="shared" ca="1" si="5"/>
        <v>#N/A</v>
      </c>
      <c r="J58" s="149" t="e">
        <f t="shared" ca="1" si="5"/>
        <v>#N/A</v>
      </c>
      <c r="K58" s="149" t="e">
        <f t="shared" ca="1" si="5"/>
        <v>#N/A</v>
      </c>
      <c r="L58" s="149" t="e">
        <f t="shared" ca="1" si="5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5"/>
        <v>#N/A</v>
      </c>
      <c r="I59" s="149" t="e">
        <f t="shared" ca="1" si="5"/>
        <v>#N/A</v>
      </c>
      <c r="J59" s="149" t="e">
        <f t="shared" ca="1" si="5"/>
        <v>#N/A</v>
      </c>
      <c r="K59" s="149" t="e">
        <f t="shared" ca="1" si="5"/>
        <v>#N/A</v>
      </c>
      <c r="L59" s="149" t="e">
        <f t="shared" ca="1" si="5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5"/>
        <v>#N/A</v>
      </c>
      <c r="I60" s="149" t="e">
        <f t="shared" ca="1" si="5"/>
        <v>#N/A</v>
      </c>
      <c r="J60" s="149" t="e">
        <f t="shared" ca="1" si="5"/>
        <v>#N/A</v>
      </c>
      <c r="K60" s="149" t="e">
        <f t="shared" ca="1" si="5"/>
        <v>#N/A</v>
      </c>
      <c r="L60" s="149" t="e">
        <f t="shared" ca="1" si="5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5"/>
        <v>#N/A</v>
      </c>
      <c r="I61" s="149" t="e">
        <f t="shared" ca="1" si="5"/>
        <v>#N/A</v>
      </c>
      <c r="J61" s="149" t="e">
        <f t="shared" ca="1" si="5"/>
        <v>#N/A</v>
      </c>
      <c r="K61" s="149" t="e">
        <f t="shared" ca="1" si="5"/>
        <v>#N/A</v>
      </c>
      <c r="L61" s="149" t="e">
        <f t="shared" ca="1" si="5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5"/>
        <v>#N/A</v>
      </c>
      <c r="I62" s="149" t="e">
        <f t="shared" ca="1" si="5"/>
        <v>#N/A</v>
      </c>
      <c r="J62" s="149" t="e">
        <f t="shared" ca="1" si="5"/>
        <v>#N/A</v>
      </c>
      <c r="K62" s="149" t="e">
        <f t="shared" ca="1" si="5"/>
        <v>#N/A</v>
      </c>
      <c r="L62" s="149" t="e">
        <f t="shared" ca="1" si="5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5"/>
        <v>#N/A</v>
      </c>
      <c r="I63" s="149" t="e">
        <f t="shared" ca="1" si="5"/>
        <v>#N/A</v>
      </c>
      <c r="J63" s="149" t="e">
        <f t="shared" ca="1" si="5"/>
        <v>#N/A</v>
      </c>
      <c r="K63" s="149" t="e">
        <f t="shared" ca="1" si="5"/>
        <v>#N/A</v>
      </c>
      <c r="L63" s="149" t="e">
        <f t="shared" ca="1" si="5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5"/>
        <v>#N/A</v>
      </c>
      <c r="I64" s="149" t="e">
        <f t="shared" ca="1" si="5"/>
        <v>#N/A</v>
      </c>
      <c r="J64" s="149" t="e">
        <f t="shared" ca="1" si="5"/>
        <v>#N/A</v>
      </c>
      <c r="K64" s="149" t="e">
        <f t="shared" ca="1" si="5"/>
        <v>#N/A</v>
      </c>
      <c r="L64" s="149" t="e">
        <f t="shared" ca="1" si="5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5"/>
        <v>#N/A</v>
      </c>
      <c r="I65" s="149" t="e">
        <f t="shared" ca="1" si="5"/>
        <v>#N/A</v>
      </c>
      <c r="J65" s="149" t="e">
        <f t="shared" ca="1" si="5"/>
        <v>#N/A</v>
      </c>
      <c r="K65" s="149" t="e">
        <f t="shared" ca="1" si="5"/>
        <v>#N/A</v>
      </c>
      <c r="L65" s="149" t="e">
        <f t="shared" ca="1" si="5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5"/>
        <v>#N/A</v>
      </c>
      <c r="I66" s="149" t="e">
        <f t="shared" ca="1" si="5"/>
        <v>#N/A</v>
      </c>
      <c r="J66" s="149" t="e">
        <f t="shared" ca="1" si="5"/>
        <v>#N/A</v>
      </c>
      <c r="K66" s="149" t="e">
        <f t="shared" ca="1" si="5"/>
        <v>#N/A</v>
      </c>
      <c r="L66" s="149" t="e">
        <f t="shared" ca="1" si="5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7">G67-5*(G67-$M67)/($M$1-G$1)</f>
        <v>#N/A</v>
      </c>
      <c r="I67" s="149" t="e">
        <f t="shared" ca="1" si="7"/>
        <v>#N/A</v>
      </c>
      <c r="J67" s="149" t="e">
        <f t="shared" ca="1" si="7"/>
        <v>#N/A</v>
      </c>
      <c r="K67" s="149" t="e">
        <f t="shared" ca="1" si="7"/>
        <v>#N/A</v>
      </c>
      <c r="L67" s="149" t="e">
        <f t="shared" ca="1" si="7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7"/>
        <v>#N/A</v>
      </c>
      <c r="I68" s="149" t="e">
        <f t="shared" ca="1" si="7"/>
        <v>#N/A</v>
      </c>
      <c r="J68" s="149" t="e">
        <f t="shared" ca="1" si="7"/>
        <v>#N/A</v>
      </c>
      <c r="K68" s="149" t="e">
        <f t="shared" ca="1" si="7"/>
        <v>#N/A</v>
      </c>
      <c r="L68" s="149" t="e">
        <f t="shared" ca="1" si="7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7"/>
        <v>#N/A</v>
      </c>
      <c r="I69" s="149" t="e">
        <f t="shared" ca="1" si="7"/>
        <v>#N/A</v>
      </c>
      <c r="J69" s="149" t="e">
        <f t="shared" ca="1" si="7"/>
        <v>#N/A</v>
      </c>
      <c r="K69" s="149" t="e">
        <f t="shared" ca="1" si="7"/>
        <v>#N/A</v>
      </c>
      <c r="L69" s="149" t="e">
        <f t="shared" ca="1" si="7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7"/>
        <v>#N/A</v>
      </c>
      <c r="I70" s="149" t="e">
        <f t="shared" ca="1" si="7"/>
        <v>#N/A</v>
      </c>
      <c r="J70" s="149" t="e">
        <f t="shared" ca="1" si="7"/>
        <v>#N/A</v>
      </c>
      <c r="K70" s="149" t="e">
        <f t="shared" ca="1" si="7"/>
        <v>#N/A</v>
      </c>
      <c r="L70" s="149" t="e">
        <f t="shared" ca="1" si="7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7"/>
        <v>#N/A</v>
      </c>
      <c r="I71" s="149" t="e">
        <f t="shared" ca="1" si="7"/>
        <v>#N/A</v>
      </c>
      <c r="J71" s="149" t="e">
        <f t="shared" ca="1" si="7"/>
        <v>#N/A</v>
      </c>
      <c r="K71" s="149" t="e">
        <f t="shared" ca="1" si="7"/>
        <v>#N/A</v>
      </c>
      <c r="L71" s="149" t="e">
        <f t="shared" ca="1" si="7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7"/>
        <v>#N/A</v>
      </c>
      <c r="I72" s="149" t="e">
        <f t="shared" ca="1" si="7"/>
        <v>#N/A</v>
      </c>
      <c r="J72" s="149" t="e">
        <f t="shared" ca="1" si="7"/>
        <v>#N/A</v>
      </c>
      <c r="K72" s="149" t="e">
        <f t="shared" ca="1" si="7"/>
        <v>#N/A</v>
      </c>
      <c r="L72" s="149" t="e">
        <f t="shared" ca="1" si="7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7"/>
        <v>#N/A</v>
      </c>
      <c r="I73" s="149" t="e">
        <f t="shared" ca="1" si="7"/>
        <v>#N/A</v>
      </c>
      <c r="J73" s="149" t="e">
        <f t="shared" ca="1" si="7"/>
        <v>#N/A</v>
      </c>
      <c r="K73" s="149" t="e">
        <f t="shared" ca="1" si="7"/>
        <v>#N/A</v>
      </c>
      <c r="L73" s="149" t="e">
        <f t="shared" ca="1" si="7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7"/>
        <v>#N/A</v>
      </c>
      <c r="I74" s="149" t="e">
        <f t="shared" ca="1" si="7"/>
        <v>#N/A</v>
      </c>
      <c r="J74" s="149" t="e">
        <f t="shared" ca="1" si="7"/>
        <v>#N/A</v>
      </c>
      <c r="K74" s="149" t="e">
        <f t="shared" ca="1" si="7"/>
        <v>#N/A</v>
      </c>
      <c r="L74" s="149" t="e">
        <f t="shared" ca="1" si="7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7"/>
        <v>#N/A</v>
      </c>
      <c r="I75" s="149" t="e">
        <f t="shared" ca="1" si="7"/>
        <v>#N/A</v>
      </c>
      <c r="J75" s="149" t="e">
        <f t="shared" ca="1" si="7"/>
        <v>#N/A</v>
      </c>
      <c r="K75" s="149" t="e">
        <f t="shared" ca="1" si="7"/>
        <v>#N/A</v>
      </c>
      <c r="L75" s="149" t="e">
        <f t="shared" ca="1" si="7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7"/>
        <v>#N/A</v>
      </c>
      <c r="I76" s="149" t="e">
        <f t="shared" ca="1" si="7"/>
        <v>#N/A</v>
      </c>
      <c r="J76" s="149" t="e">
        <f t="shared" ca="1" si="7"/>
        <v>#N/A</v>
      </c>
      <c r="K76" s="149" t="e">
        <f t="shared" ca="1" si="7"/>
        <v>#N/A</v>
      </c>
      <c r="L76" s="149" t="e">
        <f t="shared" ca="1" si="7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7"/>
        <v>#N/A</v>
      </c>
      <c r="I77" s="149" t="e">
        <f t="shared" ca="1" si="7"/>
        <v>#N/A</v>
      </c>
      <c r="J77" s="149" t="e">
        <f t="shared" ca="1" si="7"/>
        <v>#N/A</v>
      </c>
      <c r="K77" s="149" t="e">
        <f t="shared" ca="1" si="7"/>
        <v>#N/A</v>
      </c>
      <c r="L77" s="149" t="e">
        <f t="shared" ca="1" si="7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7"/>
        <v>#N/A</v>
      </c>
      <c r="I78" s="149" t="e">
        <f t="shared" ca="1" si="7"/>
        <v>#N/A</v>
      </c>
      <c r="J78" s="149" t="e">
        <f t="shared" ca="1" si="7"/>
        <v>#N/A</v>
      </c>
      <c r="K78" s="149" t="e">
        <f t="shared" ca="1" si="7"/>
        <v>#N/A</v>
      </c>
      <c r="L78" s="149" t="e">
        <f t="shared" ca="1" si="7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7"/>
        <v>#N/A</v>
      </c>
      <c r="I79" s="149" t="e">
        <f t="shared" ca="1" si="7"/>
        <v>#N/A</v>
      </c>
      <c r="J79" s="149" t="e">
        <f t="shared" ca="1" si="7"/>
        <v>#N/A</v>
      </c>
      <c r="K79" s="149" t="e">
        <f t="shared" ca="1" si="7"/>
        <v>#N/A</v>
      </c>
      <c r="L79" s="149" t="e">
        <f t="shared" ca="1" si="7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7"/>
        <v>#N/A</v>
      </c>
      <c r="I80" s="149" t="e">
        <f t="shared" ca="1" si="7"/>
        <v>#N/A</v>
      </c>
      <c r="J80" s="149" t="e">
        <f t="shared" ca="1" si="7"/>
        <v>#N/A</v>
      </c>
      <c r="K80" s="149" t="e">
        <f t="shared" ca="1" si="7"/>
        <v>#N/A</v>
      </c>
      <c r="L80" s="149" t="e">
        <f t="shared" ca="1" si="7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7"/>
        <v>#N/A</v>
      </c>
      <c r="I81" s="149" t="e">
        <f t="shared" ca="1" si="7"/>
        <v>#N/A</v>
      </c>
      <c r="J81" s="149" t="e">
        <f t="shared" ca="1" si="7"/>
        <v>#N/A</v>
      </c>
      <c r="K81" s="149" t="e">
        <f t="shared" ca="1" si="7"/>
        <v>#N/A</v>
      </c>
      <c r="L81" s="149" t="e">
        <f t="shared" ca="1" si="7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7"/>
        <v>#N/A</v>
      </c>
      <c r="I82" s="149" t="e">
        <f t="shared" ca="1" si="7"/>
        <v>#N/A</v>
      </c>
      <c r="J82" s="149" t="e">
        <f t="shared" ca="1" si="7"/>
        <v>#N/A</v>
      </c>
      <c r="K82" s="149" t="e">
        <f t="shared" ca="1" si="7"/>
        <v>#N/A</v>
      </c>
      <c r="L82" s="149" t="e">
        <f t="shared" ca="1" si="7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8">G83-5*(G83-$M83)/($M$1-G$1)</f>
        <v>#N/A</v>
      </c>
      <c r="I83" s="149" t="e">
        <f t="shared" ca="1" si="8"/>
        <v>#N/A</v>
      </c>
      <c r="J83" s="149" t="e">
        <f t="shared" ca="1" si="8"/>
        <v>#N/A</v>
      </c>
      <c r="K83" s="149" t="e">
        <f t="shared" ca="1" si="8"/>
        <v>#N/A</v>
      </c>
      <c r="L83" s="149" t="e">
        <f t="shared" ca="1" si="8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8"/>
        <v>#N/A</v>
      </c>
      <c r="I84" s="149" t="e">
        <f t="shared" ca="1" si="8"/>
        <v>#N/A</v>
      </c>
      <c r="J84" s="149" t="e">
        <f t="shared" ca="1" si="8"/>
        <v>#N/A</v>
      </c>
      <c r="K84" s="149" t="e">
        <f t="shared" ca="1" si="8"/>
        <v>#N/A</v>
      </c>
      <c r="L84" s="149" t="e">
        <f t="shared" ca="1" si="8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8"/>
        <v>#N/A</v>
      </c>
      <c r="I85" s="149" t="e">
        <f t="shared" ca="1" si="8"/>
        <v>#N/A</v>
      </c>
      <c r="J85" s="149" t="e">
        <f t="shared" ca="1" si="8"/>
        <v>#N/A</v>
      </c>
      <c r="K85" s="149" t="e">
        <f t="shared" ca="1" si="8"/>
        <v>#N/A</v>
      </c>
      <c r="L85" s="149" t="e">
        <f t="shared" ca="1" si="8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8"/>
        <v>#N/A</v>
      </c>
      <c r="I86" s="149" t="e">
        <f t="shared" ca="1" si="8"/>
        <v>#N/A</v>
      </c>
      <c r="J86" s="149" t="e">
        <f t="shared" ca="1" si="8"/>
        <v>#N/A</v>
      </c>
      <c r="K86" s="149" t="e">
        <f t="shared" ca="1" si="8"/>
        <v>#N/A</v>
      </c>
      <c r="L86" s="149" t="e">
        <f t="shared" ca="1" si="8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8"/>
        <v>#N/A</v>
      </c>
      <c r="I87" s="149" t="e">
        <f t="shared" ca="1" si="8"/>
        <v>#N/A</v>
      </c>
      <c r="J87" s="149" t="e">
        <f t="shared" ca="1" si="8"/>
        <v>#N/A</v>
      </c>
      <c r="K87" s="149" t="e">
        <f t="shared" ca="1" si="8"/>
        <v>#N/A</v>
      </c>
      <c r="L87" s="149" t="e">
        <f t="shared" ca="1" si="8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8"/>
        <v>#N/A</v>
      </c>
      <c r="I88" s="149" t="e">
        <f t="shared" ca="1" si="8"/>
        <v>#N/A</v>
      </c>
      <c r="J88" s="149" t="e">
        <f t="shared" ca="1" si="8"/>
        <v>#N/A</v>
      </c>
      <c r="K88" s="149" t="e">
        <f t="shared" ca="1" si="8"/>
        <v>#N/A</v>
      </c>
      <c r="L88" s="149" t="e">
        <f t="shared" ca="1" si="8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8"/>
        <v>#N/A</v>
      </c>
      <c r="I89" s="149" t="e">
        <f t="shared" ca="1" si="8"/>
        <v>#N/A</v>
      </c>
      <c r="J89" s="149" t="e">
        <f t="shared" ca="1" si="8"/>
        <v>#N/A</v>
      </c>
      <c r="K89" s="149" t="e">
        <f t="shared" ca="1" si="8"/>
        <v>#N/A</v>
      </c>
      <c r="L89" s="149" t="e">
        <f t="shared" ca="1" si="8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8"/>
        <v>#N/A</v>
      </c>
      <c r="I90" s="149" t="e">
        <f t="shared" ca="1" si="8"/>
        <v>#N/A</v>
      </c>
      <c r="J90" s="149" t="e">
        <f t="shared" ca="1" si="8"/>
        <v>#N/A</v>
      </c>
      <c r="K90" s="149" t="e">
        <f t="shared" ca="1" si="8"/>
        <v>#N/A</v>
      </c>
      <c r="L90" s="149" t="e">
        <f t="shared" ca="1" si="8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8"/>
        <v>#N/A</v>
      </c>
      <c r="I91" s="149" t="e">
        <f t="shared" ca="1" si="8"/>
        <v>#N/A</v>
      </c>
      <c r="J91" s="149" t="e">
        <f t="shared" ca="1" si="8"/>
        <v>#N/A</v>
      </c>
      <c r="K91" s="149" t="e">
        <f t="shared" ca="1" si="8"/>
        <v>#N/A</v>
      </c>
      <c r="L91" s="149" t="e">
        <f t="shared" ca="1" si="8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8"/>
        <v>#N/A</v>
      </c>
      <c r="I92" s="149" t="e">
        <f t="shared" ca="1" si="8"/>
        <v>#N/A</v>
      </c>
      <c r="J92" s="149" t="e">
        <f t="shared" ca="1" si="8"/>
        <v>#N/A</v>
      </c>
      <c r="K92" s="149" t="e">
        <f t="shared" ca="1" si="8"/>
        <v>#N/A</v>
      </c>
      <c r="L92" s="149" t="e">
        <f t="shared" ca="1" si="8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8"/>
        <v>#N/A</v>
      </c>
      <c r="I93" s="149" t="e">
        <f t="shared" ca="1" si="8"/>
        <v>#N/A</v>
      </c>
      <c r="J93" s="149" t="e">
        <f t="shared" ca="1" si="8"/>
        <v>#N/A</v>
      </c>
      <c r="K93" s="149" t="e">
        <f t="shared" ca="1" si="8"/>
        <v>#N/A</v>
      </c>
      <c r="L93" s="149" t="e">
        <f t="shared" ca="1" si="8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8"/>
        <v>#N/A</v>
      </c>
      <c r="I94" s="149" t="e">
        <f t="shared" ca="1" si="8"/>
        <v>#N/A</v>
      </c>
      <c r="J94" s="149" t="e">
        <f t="shared" ca="1" si="8"/>
        <v>#N/A</v>
      </c>
      <c r="K94" s="149" t="e">
        <f t="shared" ca="1" si="8"/>
        <v>#N/A</v>
      </c>
      <c r="L94" s="149" t="e">
        <f t="shared" ca="1" si="8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8"/>
        <v>#N/A</v>
      </c>
      <c r="I95" s="149" t="e">
        <f t="shared" ca="1" si="8"/>
        <v>#N/A</v>
      </c>
      <c r="J95" s="149" t="e">
        <f t="shared" ca="1" si="8"/>
        <v>#N/A</v>
      </c>
      <c r="K95" s="149" t="e">
        <f t="shared" ca="1" si="8"/>
        <v>#N/A</v>
      </c>
      <c r="L95" s="149" t="e">
        <f t="shared" ca="1" si="8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8"/>
        <v>#N/A</v>
      </c>
      <c r="I96" s="149" t="e">
        <f t="shared" ca="1" si="8"/>
        <v>#N/A</v>
      </c>
      <c r="J96" s="149" t="e">
        <f t="shared" ca="1" si="8"/>
        <v>#N/A</v>
      </c>
      <c r="K96" s="149" t="e">
        <f t="shared" ca="1" si="8"/>
        <v>#N/A</v>
      </c>
      <c r="L96" s="149" t="e">
        <f t="shared" ca="1" si="8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8"/>
        <v>#N/A</v>
      </c>
      <c r="I97" s="149" t="e">
        <f t="shared" ca="1" si="8"/>
        <v>#N/A</v>
      </c>
      <c r="J97" s="149" t="e">
        <f t="shared" ca="1" si="8"/>
        <v>#N/A</v>
      </c>
      <c r="K97" s="149" t="e">
        <f t="shared" ca="1" si="8"/>
        <v>#N/A</v>
      </c>
      <c r="L97" s="149" t="e">
        <f t="shared" ca="1" si="8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8"/>
        <v>#N/A</v>
      </c>
      <c r="I98" s="149" t="e">
        <f t="shared" ca="1" si="8"/>
        <v>#N/A</v>
      </c>
      <c r="J98" s="149" t="e">
        <f t="shared" ca="1" si="8"/>
        <v>#N/A</v>
      </c>
      <c r="K98" s="149" t="e">
        <f t="shared" ca="1" si="8"/>
        <v>#N/A</v>
      </c>
      <c r="L98" s="149" t="e">
        <f t="shared" ca="1" si="8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10">G99-5*(G99-$M99)/($M$1-G$1)</f>
        <v>#N/A</v>
      </c>
      <c r="I99" s="149" t="e">
        <f t="shared" ca="1" si="10"/>
        <v>#N/A</v>
      </c>
      <c r="J99" s="149" t="e">
        <f t="shared" ca="1" si="10"/>
        <v>#N/A</v>
      </c>
      <c r="K99" s="149" t="e">
        <f t="shared" ca="1" si="10"/>
        <v>#N/A</v>
      </c>
      <c r="L99" s="149" t="e">
        <f t="shared" ca="1" si="10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10"/>
        <v>#N/A</v>
      </c>
      <c r="I100" s="149" t="e">
        <f t="shared" ca="1" si="10"/>
        <v>#N/A</v>
      </c>
      <c r="J100" s="149" t="e">
        <f t="shared" ca="1" si="10"/>
        <v>#N/A</v>
      </c>
      <c r="K100" s="149" t="e">
        <f t="shared" ca="1" si="10"/>
        <v>#N/A</v>
      </c>
      <c r="L100" s="149" t="e">
        <f t="shared" ca="1" si="10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10"/>
        <v>#N/A</v>
      </c>
      <c r="I101" s="149" t="e">
        <f t="shared" ca="1" si="10"/>
        <v>#N/A</v>
      </c>
      <c r="J101" s="149" t="e">
        <f t="shared" ca="1" si="10"/>
        <v>#N/A</v>
      </c>
      <c r="K101" s="149" t="e">
        <f t="shared" ca="1" si="10"/>
        <v>#N/A</v>
      </c>
      <c r="L101" s="149" t="e">
        <f t="shared" ca="1" si="10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10"/>
        <v>#N/A</v>
      </c>
      <c r="I102" s="149" t="e">
        <f t="shared" ca="1" si="10"/>
        <v>#N/A</v>
      </c>
      <c r="J102" s="149" t="e">
        <f t="shared" ca="1" si="10"/>
        <v>#N/A</v>
      </c>
      <c r="K102" s="149" t="e">
        <f t="shared" ca="1" si="10"/>
        <v>#N/A</v>
      </c>
      <c r="L102" s="149" t="e">
        <f t="shared" ca="1" si="10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10"/>
        <v>#N/A</v>
      </c>
      <c r="I103" s="149" t="e">
        <f t="shared" ca="1" si="10"/>
        <v>#N/A</v>
      </c>
      <c r="J103" s="149" t="e">
        <f t="shared" ca="1" si="10"/>
        <v>#N/A</v>
      </c>
      <c r="K103" s="149" t="e">
        <f t="shared" ca="1" si="10"/>
        <v>#N/A</v>
      </c>
      <c r="L103" s="149" t="e">
        <f t="shared" ca="1" si="10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10"/>
        <v>#N/A</v>
      </c>
      <c r="I104" s="149" t="e">
        <f t="shared" ca="1" si="10"/>
        <v>#N/A</v>
      </c>
      <c r="J104" s="149" t="e">
        <f t="shared" ca="1" si="10"/>
        <v>#N/A</v>
      </c>
      <c r="K104" s="149" t="e">
        <f t="shared" ca="1" si="10"/>
        <v>#N/A</v>
      </c>
      <c r="L104" s="149" t="e">
        <f t="shared" ca="1" si="10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10"/>
        <v>#N/A</v>
      </c>
      <c r="I105" s="149" t="e">
        <f t="shared" ca="1" si="10"/>
        <v>#N/A</v>
      </c>
      <c r="J105" s="149" t="e">
        <f t="shared" ca="1" si="10"/>
        <v>#N/A</v>
      </c>
      <c r="K105" s="149" t="e">
        <f t="shared" ca="1" si="10"/>
        <v>#N/A</v>
      </c>
      <c r="L105" s="149" t="e">
        <f t="shared" ca="1" si="10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10"/>
        <v>#N/A</v>
      </c>
      <c r="I106" s="149" t="e">
        <f t="shared" ca="1" si="10"/>
        <v>#N/A</v>
      </c>
      <c r="J106" s="149" t="e">
        <f t="shared" ca="1" si="10"/>
        <v>#N/A</v>
      </c>
      <c r="K106" s="149" t="e">
        <f t="shared" ca="1" si="10"/>
        <v>#N/A</v>
      </c>
      <c r="L106" s="149" t="e">
        <f t="shared" ca="1" si="10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10"/>
        <v>#N/A</v>
      </c>
      <c r="I107" s="149" t="e">
        <f t="shared" ca="1" si="10"/>
        <v>#N/A</v>
      </c>
      <c r="J107" s="149" t="e">
        <f t="shared" ca="1" si="10"/>
        <v>#N/A</v>
      </c>
      <c r="K107" s="149" t="e">
        <f t="shared" ca="1" si="10"/>
        <v>#N/A</v>
      </c>
      <c r="L107" s="149" t="e">
        <f t="shared" ca="1" si="10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10"/>
        <v>#N/A</v>
      </c>
      <c r="I108" s="149" t="e">
        <f t="shared" ca="1" si="10"/>
        <v>#N/A</v>
      </c>
      <c r="J108" s="149" t="e">
        <f t="shared" ca="1" si="10"/>
        <v>#N/A</v>
      </c>
      <c r="K108" s="149" t="e">
        <f t="shared" ca="1" si="10"/>
        <v>#N/A</v>
      </c>
      <c r="L108" s="149" t="e">
        <f t="shared" ca="1" si="10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10"/>
        <v>#N/A</v>
      </c>
      <c r="I109" s="149" t="e">
        <f t="shared" ca="1" si="10"/>
        <v>#N/A</v>
      </c>
      <c r="J109" s="149" t="e">
        <f t="shared" ca="1" si="10"/>
        <v>#N/A</v>
      </c>
      <c r="K109" s="149" t="e">
        <f t="shared" ca="1" si="10"/>
        <v>#N/A</v>
      </c>
      <c r="L109" s="149" t="e">
        <f t="shared" ca="1" si="10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10"/>
        <v>#N/A</v>
      </c>
      <c r="I110" s="149" t="e">
        <f t="shared" ca="1" si="10"/>
        <v>#N/A</v>
      </c>
      <c r="J110" s="149" t="e">
        <f t="shared" ca="1" si="10"/>
        <v>#N/A</v>
      </c>
      <c r="K110" s="149" t="e">
        <f t="shared" ca="1" si="10"/>
        <v>#N/A</v>
      </c>
      <c r="L110" s="149" t="e">
        <f t="shared" ca="1" si="10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10"/>
        <v>#N/A</v>
      </c>
      <c r="I111" s="149" t="e">
        <f t="shared" ca="1" si="10"/>
        <v>#N/A</v>
      </c>
      <c r="J111" s="149" t="e">
        <f t="shared" ca="1" si="10"/>
        <v>#N/A</v>
      </c>
      <c r="K111" s="149" t="e">
        <f t="shared" ca="1" si="10"/>
        <v>#N/A</v>
      </c>
      <c r="L111" s="149" t="e">
        <f t="shared" ca="1" si="10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10"/>
        <v>#N/A</v>
      </c>
      <c r="I112" s="149" t="e">
        <f t="shared" ca="1" si="10"/>
        <v>#N/A</v>
      </c>
      <c r="J112" s="149" t="e">
        <f t="shared" ca="1" si="10"/>
        <v>#N/A</v>
      </c>
      <c r="K112" s="149" t="e">
        <f t="shared" ca="1" si="10"/>
        <v>#N/A</v>
      </c>
      <c r="L112" s="149" t="e">
        <f t="shared" ca="1" si="10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10"/>
        <v>#N/A</v>
      </c>
      <c r="I113" s="149" t="e">
        <f t="shared" ca="1" si="10"/>
        <v>#N/A</v>
      </c>
      <c r="J113" s="149" t="e">
        <f t="shared" ca="1" si="10"/>
        <v>#N/A</v>
      </c>
      <c r="K113" s="149" t="e">
        <f t="shared" ca="1" si="10"/>
        <v>#N/A</v>
      </c>
      <c r="L113" s="149" t="e">
        <f t="shared" ca="1" si="10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10"/>
        <v>#N/A</v>
      </c>
      <c r="I114" s="149" t="e">
        <f t="shared" ca="1" si="10"/>
        <v>#N/A</v>
      </c>
      <c r="J114" s="149" t="e">
        <f t="shared" ca="1" si="10"/>
        <v>#N/A</v>
      </c>
      <c r="K114" s="149" t="e">
        <f t="shared" ca="1" si="10"/>
        <v>#N/A</v>
      </c>
      <c r="L114" s="149" t="e">
        <f t="shared" ca="1" si="10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11">G115-5*(G115-$M115)/($M$1-G$1)</f>
        <v>#N/A</v>
      </c>
      <c r="I115" s="149" t="e">
        <f t="shared" ca="1" si="11"/>
        <v>#N/A</v>
      </c>
      <c r="J115" s="149" t="e">
        <f t="shared" ca="1" si="11"/>
        <v>#N/A</v>
      </c>
      <c r="K115" s="149" t="e">
        <f t="shared" ca="1" si="11"/>
        <v>#N/A</v>
      </c>
      <c r="L115" s="149" t="e">
        <f t="shared" ca="1" si="11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11"/>
        <v>#N/A</v>
      </c>
      <c r="I116" s="149" t="e">
        <f t="shared" ca="1" si="11"/>
        <v>#N/A</v>
      </c>
      <c r="J116" s="149" t="e">
        <f t="shared" ca="1" si="11"/>
        <v>#N/A</v>
      </c>
      <c r="K116" s="149" t="e">
        <f t="shared" ca="1" si="11"/>
        <v>#N/A</v>
      </c>
      <c r="L116" s="149" t="e">
        <f t="shared" ca="1" si="11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11"/>
        <v>#N/A</v>
      </c>
      <c r="I117" s="149" t="e">
        <f t="shared" ca="1" si="11"/>
        <v>#N/A</v>
      </c>
      <c r="J117" s="149" t="e">
        <f t="shared" ca="1" si="11"/>
        <v>#N/A</v>
      </c>
      <c r="K117" s="149" t="e">
        <f t="shared" ca="1" si="11"/>
        <v>#N/A</v>
      </c>
      <c r="L117" s="149" t="e">
        <f t="shared" ca="1" si="11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t="shared" ref="I2:L2" ca="1" si="0">H2-5*(H2-$M2)/($M$1-H$1)</f>
        <v>#N/A</v>
      </c>
      <c r="J2" s="149" t="e">
        <f t="shared" ca="1" si="0"/>
        <v>#N/A</v>
      </c>
      <c r="K2" s="149" t="e">
        <f t="shared" ca="1" si="0"/>
        <v>#N/A</v>
      </c>
      <c r="L2" s="149" t="e">
        <f t="shared" ca="1" si="0"/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1">G3-5*(G3-$M3)/($M$1-G$1)</f>
        <v>#N/A</v>
      </c>
      <c r="I3" s="149" t="e">
        <f t="shared" ca="1" si="1"/>
        <v>#N/A</v>
      </c>
      <c r="J3" s="149" t="e">
        <f t="shared" ca="1" si="1"/>
        <v>#N/A</v>
      </c>
      <c r="K3" s="149" t="e">
        <f t="shared" ca="1" si="1"/>
        <v>#N/A</v>
      </c>
      <c r="L3" s="149" t="e">
        <f t="shared" ca="1" si="1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1"/>
        <v>#N/A</v>
      </c>
      <c r="I4" s="149" t="e">
        <f t="shared" ca="1" si="1"/>
        <v>#N/A</v>
      </c>
      <c r="J4" s="149" t="e">
        <f t="shared" ca="1" si="1"/>
        <v>#N/A</v>
      </c>
      <c r="K4" s="149" t="e">
        <f t="shared" ca="1" si="1"/>
        <v>#N/A</v>
      </c>
      <c r="L4" s="149" t="e">
        <f t="shared" ca="1" si="1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1"/>
        <v>#N/A</v>
      </c>
      <c r="I5" s="149" t="e">
        <f t="shared" ca="1" si="1"/>
        <v>#N/A</v>
      </c>
      <c r="J5" s="149" t="e">
        <f t="shared" ca="1" si="1"/>
        <v>#N/A</v>
      </c>
      <c r="K5" s="149" t="e">
        <f t="shared" ca="1" si="1"/>
        <v>#N/A</v>
      </c>
      <c r="L5" s="149" t="e">
        <f t="shared" ca="1" si="1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1"/>
        <v>#N/A</v>
      </c>
      <c r="I6" s="149" t="e">
        <f t="shared" ca="1" si="1"/>
        <v>#N/A</v>
      </c>
      <c r="J6" s="149" t="e">
        <f t="shared" ca="1" si="1"/>
        <v>#N/A</v>
      </c>
      <c r="K6" s="149" t="e">
        <f t="shared" ca="1" si="1"/>
        <v>#N/A</v>
      </c>
      <c r="L6" s="149" t="e">
        <f t="shared" ca="1" si="1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1"/>
        <v>#N/A</v>
      </c>
      <c r="I7" s="149" t="e">
        <f t="shared" ca="1" si="1"/>
        <v>#N/A</v>
      </c>
      <c r="J7" s="149" t="e">
        <f t="shared" ca="1" si="1"/>
        <v>#N/A</v>
      </c>
      <c r="K7" s="149" t="e">
        <f t="shared" ca="1" si="1"/>
        <v>#N/A</v>
      </c>
      <c r="L7" s="149" t="e">
        <f t="shared" ca="1" si="1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1"/>
        <v>#N/A</v>
      </c>
      <c r="I8" s="149" t="e">
        <f t="shared" ca="1" si="1"/>
        <v>#N/A</v>
      </c>
      <c r="J8" s="149" t="e">
        <f t="shared" ca="1" si="1"/>
        <v>#N/A</v>
      </c>
      <c r="K8" s="149" t="e">
        <f t="shared" ca="1" si="1"/>
        <v>#N/A</v>
      </c>
      <c r="L8" s="149" t="e">
        <f t="shared" ca="1" si="1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1"/>
        <v>#N/A</v>
      </c>
      <c r="I9" s="149" t="e">
        <f t="shared" ca="1" si="1"/>
        <v>#N/A</v>
      </c>
      <c r="J9" s="149" t="e">
        <f t="shared" ca="1" si="1"/>
        <v>#N/A</v>
      </c>
      <c r="K9" s="149" t="e">
        <f t="shared" ca="1" si="1"/>
        <v>#N/A</v>
      </c>
      <c r="L9" s="149" t="e">
        <f t="shared" ca="1" si="1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1"/>
        <v>#N/A</v>
      </c>
      <c r="I10" s="149" t="e">
        <f t="shared" ca="1" si="1"/>
        <v>#N/A</v>
      </c>
      <c r="J10" s="149" t="e">
        <f t="shared" ca="1" si="1"/>
        <v>#N/A</v>
      </c>
      <c r="K10" s="149" t="e">
        <f t="shared" ca="1" si="1"/>
        <v>#N/A</v>
      </c>
      <c r="L10" s="149" t="e">
        <f t="shared" ca="1" si="1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1"/>
        <v>#N/A</v>
      </c>
      <c r="I11" s="149" t="e">
        <f t="shared" ca="1" si="1"/>
        <v>#N/A</v>
      </c>
      <c r="J11" s="149" t="e">
        <f t="shared" ca="1" si="1"/>
        <v>#N/A</v>
      </c>
      <c r="K11" s="149" t="e">
        <f t="shared" ca="1" si="1"/>
        <v>#N/A</v>
      </c>
      <c r="L11" s="149" t="e">
        <f t="shared" ca="1" si="1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1"/>
        <v>#N/A</v>
      </c>
      <c r="I12" s="149" t="e">
        <f t="shared" ca="1" si="1"/>
        <v>#N/A</v>
      </c>
      <c r="J12" s="149" t="e">
        <f t="shared" ca="1" si="1"/>
        <v>#N/A</v>
      </c>
      <c r="K12" s="149" t="e">
        <f t="shared" ca="1" si="1"/>
        <v>#N/A</v>
      </c>
      <c r="L12" s="149" t="e">
        <f t="shared" ca="1" si="1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1"/>
        <v>#N/A</v>
      </c>
      <c r="I13" s="149" t="e">
        <f t="shared" ca="1" si="1"/>
        <v>#N/A</v>
      </c>
      <c r="J13" s="149" t="e">
        <f t="shared" ca="1" si="1"/>
        <v>#N/A</v>
      </c>
      <c r="K13" s="149" t="e">
        <f t="shared" ca="1" si="1"/>
        <v>#N/A</v>
      </c>
      <c r="L13" s="149" t="e">
        <f t="shared" ca="1" si="1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1"/>
        <v>#N/A</v>
      </c>
      <c r="I14" s="149" t="e">
        <f t="shared" ca="1" si="1"/>
        <v>#N/A</v>
      </c>
      <c r="J14" s="149" t="e">
        <f t="shared" ca="1" si="1"/>
        <v>#N/A</v>
      </c>
      <c r="K14" s="149" t="e">
        <f t="shared" ca="1" si="1"/>
        <v>#N/A</v>
      </c>
      <c r="L14" s="149" t="e">
        <f t="shared" ca="1" si="1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1"/>
        <v>#N/A</v>
      </c>
      <c r="I15" s="149" t="e">
        <f t="shared" ca="1" si="1"/>
        <v>#N/A</v>
      </c>
      <c r="J15" s="149" t="e">
        <f t="shared" ca="1" si="1"/>
        <v>#N/A</v>
      </c>
      <c r="K15" s="149" t="e">
        <f t="shared" ca="1" si="1"/>
        <v>#N/A</v>
      </c>
      <c r="L15" s="149" t="e">
        <f t="shared" ca="1" si="1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1"/>
        <v>#N/A</v>
      </c>
      <c r="I16" s="149" t="e">
        <f t="shared" ca="1" si="1"/>
        <v>#N/A</v>
      </c>
      <c r="J16" s="149" t="e">
        <f t="shared" ca="1" si="1"/>
        <v>#N/A</v>
      </c>
      <c r="K16" s="149" t="e">
        <f t="shared" ca="1" si="1"/>
        <v>#N/A</v>
      </c>
      <c r="L16" s="149" t="e">
        <f t="shared" ca="1" si="1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1"/>
        <v>#N/A</v>
      </c>
      <c r="I17" s="149" t="e">
        <f t="shared" ca="1" si="1"/>
        <v>#N/A</v>
      </c>
      <c r="J17" s="149" t="e">
        <f t="shared" ca="1" si="1"/>
        <v>#N/A</v>
      </c>
      <c r="K17" s="149" t="e">
        <f t="shared" ca="1" si="1"/>
        <v>#N/A</v>
      </c>
      <c r="L17" s="149" t="e">
        <f t="shared" ca="1" si="1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1"/>
        <v>#N/A</v>
      </c>
      <c r="I18" s="149" t="e">
        <f t="shared" ca="1" si="1"/>
        <v>#N/A</v>
      </c>
      <c r="J18" s="149" t="e">
        <f t="shared" ca="1" si="1"/>
        <v>#N/A</v>
      </c>
      <c r="K18" s="149" t="e">
        <f t="shared" ca="1" si="1"/>
        <v>#N/A</v>
      </c>
      <c r="L18" s="149" t="e">
        <f t="shared" ca="1" si="1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2">G19-5*(G19-$M19)/($M$1-G$1)</f>
        <v>#N/A</v>
      </c>
      <c r="I19" s="149" t="e">
        <f t="shared" ca="1" si="2"/>
        <v>#N/A</v>
      </c>
      <c r="J19" s="149" t="e">
        <f t="shared" ca="1" si="2"/>
        <v>#N/A</v>
      </c>
      <c r="K19" s="149" t="e">
        <f t="shared" ca="1" si="2"/>
        <v>#N/A</v>
      </c>
      <c r="L19" s="149" t="e">
        <f t="shared" ca="1" si="2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2"/>
        <v>#N/A</v>
      </c>
      <c r="I20" s="149" t="e">
        <f t="shared" ca="1" si="2"/>
        <v>#N/A</v>
      </c>
      <c r="J20" s="149" t="e">
        <f t="shared" ca="1" si="2"/>
        <v>#N/A</v>
      </c>
      <c r="K20" s="149" t="e">
        <f t="shared" ca="1" si="2"/>
        <v>#N/A</v>
      </c>
      <c r="L20" s="149" t="e">
        <f t="shared" ca="1" si="2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2"/>
        <v>#N/A</v>
      </c>
      <c r="I21" s="149" t="e">
        <f t="shared" ca="1" si="2"/>
        <v>#N/A</v>
      </c>
      <c r="J21" s="149" t="e">
        <f t="shared" ca="1" si="2"/>
        <v>#N/A</v>
      </c>
      <c r="K21" s="149" t="e">
        <f t="shared" ca="1" si="2"/>
        <v>#N/A</v>
      </c>
      <c r="L21" s="149" t="e">
        <f t="shared" ca="1" si="2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2"/>
        <v>#N/A</v>
      </c>
      <c r="I22" s="149" t="e">
        <f t="shared" ca="1" si="2"/>
        <v>#N/A</v>
      </c>
      <c r="J22" s="149" t="e">
        <f t="shared" ca="1" si="2"/>
        <v>#N/A</v>
      </c>
      <c r="K22" s="149" t="e">
        <f t="shared" ca="1" si="2"/>
        <v>#N/A</v>
      </c>
      <c r="L22" s="149" t="e">
        <f t="shared" ca="1" si="2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2"/>
        <v>#N/A</v>
      </c>
      <c r="I23" s="149" t="e">
        <f t="shared" ca="1" si="2"/>
        <v>#N/A</v>
      </c>
      <c r="J23" s="149" t="e">
        <f t="shared" ca="1" si="2"/>
        <v>#N/A</v>
      </c>
      <c r="K23" s="149" t="e">
        <f t="shared" ca="1" si="2"/>
        <v>#N/A</v>
      </c>
      <c r="L23" s="149" t="e">
        <f t="shared" ca="1" si="2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2"/>
        <v>#N/A</v>
      </c>
      <c r="I24" s="149" t="e">
        <f t="shared" ca="1" si="2"/>
        <v>#N/A</v>
      </c>
      <c r="J24" s="149" t="e">
        <f t="shared" ca="1" si="2"/>
        <v>#N/A</v>
      </c>
      <c r="K24" s="149" t="e">
        <f t="shared" ca="1" si="2"/>
        <v>#N/A</v>
      </c>
      <c r="L24" s="149" t="e">
        <f t="shared" ca="1" si="2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2"/>
        <v>#N/A</v>
      </c>
      <c r="I25" s="149" t="e">
        <f t="shared" ca="1" si="2"/>
        <v>#N/A</v>
      </c>
      <c r="J25" s="149" t="e">
        <f t="shared" ca="1" si="2"/>
        <v>#N/A</v>
      </c>
      <c r="K25" s="149" t="e">
        <f t="shared" ca="1" si="2"/>
        <v>#N/A</v>
      </c>
      <c r="L25" s="149" t="e">
        <f t="shared" ca="1" si="2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2"/>
        <v>#N/A</v>
      </c>
      <c r="I26" s="149" t="e">
        <f t="shared" ca="1" si="2"/>
        <v>#N/A</v>
      </c>
      <c r="J26" s="149" t="e">
        <f t="shared" ca="1" si="2"/>
        <v>#N/A</v>
      </c>
      <c r="K26" s="149" t="e">
        <f t="shared" ca="1" si="2"/>
        <v>#N/A</v>
      </c>
      <c r="L26" s="149" t="e">
        <f t="shared" ca="1" si="2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2"/>
        <v>#N/A</v>
      </c>
      <c r="I27" s="149" t="e">
        <f t="shared" ca="1" si="2"/>
        <v>#N/A</v>
      </c>
      <c r="J27" s="149" t="e">
        <f t="shared" ca="1" si="2"/>
        <v>#N/A</v>
      </c>
      <c r="K27" s="149" t="e">
        <f t="shared" ca="1" si="2"/>
        <v>#N/A</v>
      </c>
      <c r="L27" s="149" t="e">
        <f t="shared" ca="1" si="2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2"/>
        <v>#N/A</v>
      </c>
      <c r="I28" s="149" t="e">
        <f t="shared" ca="1" si="2"/>
        <v>#N/A</v>
      </c>
      <c r="J28" s="149" t="e">
        <f t="shared" ca="1" si="2"/>
        <v>#N/A</v>
      </c>
      <c r="K28" s="149" t="e">
        <f t="shared" ca="1" si="2"/>
        <v>#N/A</v>
      </c>
      <c r="L28" s="149" t="e">
        <f t="shared" ca="1" si="2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2"/>
        <v>#N/A</v>
      </c>
      <c r="I29" s="149" t="e">
        <f t="shared" ca="1" si="2"/>
        <v>#N/A</v>
      </c>
      <c r="J29" s="149" t="e">
        <f t="shared" ca="1" si="2"/>
        <v>#N/A</v>
      </c>
      <c r="K29" s="149" t="e">
        <f t="shared" ca="1" si="2"/>
        <v>#N/A</v>
      </c>
      <c r="L29" s="149" t="e">
        <f t="shared" ca="1" si="2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2"/>
        <v>#N/A</v>
      </c>
      <c r="I30" s="149" t="e">
        <f t="shared" ca="1" si="2"/>
        <v>#N/A</v>
      </c>
      <c r="J30" s="149" t="e">
        <f t="shared" ca="1" si="2"/>
        <v>#N/A</v>
      </c>
      <c r="K30" s="149" t="e">
        <f t="shared" ca="1" si="2"/>
        <v>#N/A</v>
      </c>
      <c r="L30" s="149" t="e">
        <f t="shared" ca="1" si="2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2"/>
        <v>#N/A</v>
      </c>
      <c r="I31" s="149" t="e">
        <f t="shared" ca="1" si="2"/>
        <v>#N/A</v>
      </c>
      <c r="J31" s="149" t="e">
        <f t="shared" ca="1" si="2"/>
        <v>#N/A</v>
      </c>
      <c r="K31" s="149" t="e">
        <f t="shared" ca="1" si="2"/>
        <v>#N/A</v>
      </c>
      <c r="L31" s="149" t="e">
        <f t="shared" ca="1" si="2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2"/>
        <v>#N/A</v>
      </c>
      <c r="I32" s="149" t="e">
        <f t="shared" ca="1" si="2"/>
        <v>#N/A</v>
      </c>
      <c r="J32" s="149" t="e">
        <f t="shared" ca="1" si="2"/>
        <v>#N/A</v>
      </c>
      <c r="K32" s="149" t="e">
        <f t="shared" ca="1" si="2"/>
        <v>#N/A</v>
      </c>
      <c r="L32" s="149" t="e">
        <f t="shared" ca="1" si="2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2"/>
        <v>#N/A</v>
      </c>
      <c r="I33" s="149" t="e">
        <f t="shared" ca="1" si="2"/>
        <v>#N/A</v>
      </c>
      <c r="J33" s="149" t="e">
        <f t="shared" ca="1" si="2"/>
        <v>#N/A</v>
      </c>
      <c r="K33" s="149" t="e">
        <f t="shared" ca="1" si="2"/>
        <v>#N/A</v>
      </c>
      <c r="L33" s="149" t="e">
        <f t="shared" ca="1" si="2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2"/>
        <v>#N/A</v>
      </c>
      <c r="I34" s="149" t="e">
        <f t="shared" ca="1" si="2"/>
        <v>#N/A</v>
      </c>
      <c r="J34" s="149" t="e">
        <f t="shared" ca="1" si="2"/>
        <v>#N/A</v>
      </c>
      <c r="K34" s="149" t="e">
        <f t="shared" ca="1" si="2"/>
        <v>#N/A</v>
      </c>
      <c r="L34" s="149" t="e">
        <f t="shared" ca="1" si="2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4">G35-5*(G35-$M35)/($M$1-G$1)</f>
        <v>#N/A</v>
      </c>
      <c r="I35" s="149" t="e">
        <f t="shared" ca="1" si="4"/>
        <v>#N/A</v>
      </c>
      <c r="J35" s="149" t="e">
        <f t="shared" ca="1" si="4"/>
        <v>#N/A</v>
      </c>
      <c r="K35" s="149" t="e">
        <f t="shared" ca="1" si="4"/>
        <v>#N/A</v>
      </c>
      <c r="L35" s="149" t="e">
        <f t="shared" ca="1" si="4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4"/>
        <v>#N/A</v>
      </c>
      <c r="I36" s="149" t="e">
        <f t="shared" ca="1" si="4"/>
        <v>#N/A</v>
      </c>
      <c r="J36" s="149" t="e">
        <f t="shared" ca="1" si="4"/>
        <v>#N/A</v>
      </c>
      <c r="K36" s="149" t="e">
        <f t="shared" ca="1" si="4"/>
        <v>#N/A</v>
      </c>
      <c r="L36" s="149" t="e">
        <f t="shared" ca="1" si="4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4"/>
        <v>#N/A</v>
      </c>
      <c r="I37" s="149" t="e">
        <f t="shared" ca="1" si="4"/>
        <v>#N/A</v>
      </c>
      <c r="J37" s="149" t="e">
        <f t="shared" ca="1" si="4"/>
        <v>#N/A</v>
      </c>
      <c r="K37" s="149" t="e">
        <f t="shared" ca="1" si="4"/>
        <v>#N/A</v>
      </c>
      <c r="L37" s="149" t="e">
        <f t="shared" ca="1" si="4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4"/>
        <v>#N/A</v>
      </c>
      <c r="I38" s="149" t="e">
        <f t="shared" ca="1" si="4"/>
        <v>#N/A</v>
      </c>
      <c r="J38" s="149" t="e">
        <f t="shared" ca="1" si="4"/>
        <v>#N/A</v>
      </c>
      <c r="K38" s="149" t="e">
        <f t="shared" ca="1" si="4"/>
        <v>#N/A</v>
      </c>
      <c r="L38" s="149" t="e">
        <f t="shared" ca="1" si="4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4"/>
        <v>#N/A</v>
      </c>
      <c r="I39" s="149" t="e">
        <f t="shared" ca="1" si="4"/>
        <v>#N/A</v>
      </c>
      <c r="J39" s="149" t="e">
        <f t="shared" ca="1" si="4"/>
        <v>#N/A</v>
      </c>
      <c r="K39" s="149" t="e">
        <f t="shared" ca="1" si="4"/>
        <v>#N/A</v>
      </c>
      <c r="L39" s="149" t="e">
        <f t="shared" ca="1" si="4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4"/>
        <v>#N/A</v>
      </c>
      <c r="I40" s="149" t="e">
        <f t="shared" ca="1" si="4"/>
        <v>#N/A</v>
      </c>
      <c r="J40" s="149" t="e">
        <f t="shared" ca="1" si="4"/>
        <v>#N/A</v>
      </c>
      <c r="K40" s="149" t="e">
        <f t="shared" ca="1" si="4"/>
        <v>#N/A</v>
      </c>
      <c r="L40" s="149" t="e">
        <f t="shared" ca="1" si="4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4"/>
        <v>#N/A</v>
      </c>
      <c r="I41" s="149" t="e">
        <f t="shared" ca="1" si="4"/>
        <v>#N/A</v>
      </c>
      <c r="J41" s="149" t="e">
        <f t="shared" ca="1" si="4"/>
        <v>#N/A</v>
      </c>
      <c r="K41" s="149" t="e">
        <f t="shared" ca="1" si="4"/>
        <v>#N/A</v>
      </c>
      <c r="L41" s="149" t="e">
        <f t="shared" ca="1" si="4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4"/>
        <v>#N/A</v>
      </c>
      <c r="I42" s="149" t="e">
        <f t="shared" ca="1" si="4"/>
        <v>#N/A</v>
      </c>
      <c r="J42" s="149" t="e">
        <f t="shared" ca="1" si="4"/>
        <v>#N/A</v>
      </c>
      <c r="K42" s="149" t="e">
        <f t="shared" ca="1" si="4"/>
        <v>#N/A</v>
      </c>
      <c r="L42" s="149" t="e">
        <f t="shared" ca="1" si="4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4"/>
        <v>#N/A</v>
      </c>
      <c r="I43" s="149" t="e">
        <f t="shared" ca="1" si="4"/>
        <v>#N/A</v>
      </c>
      <c r="J43" s="149" t="e">
        <f t="shared" ca="1" si="4"/>
        <v>#N/A</v>
      </c>
      <c r="K43" s="149" t="e">
        <f t="shared" ca="1" si="4"/>
        <v>#N/A</v>
      </c>
      <c r="L43" s="149" t="e">
        <f t="shared" ca="1" si="4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4"/>
        <v>#N/A</v>
      </c>
      <c r="I44" s="149" t="e">
        <f t="shared" ca="1" si="4"/>
        <v>#N/A</v>
      </c>
      <c r="J44" s="149" t="e">
        <f t="shared" ca="1" si="4"/>
        <v>#N/A</v>
      </c>
      <c r="K44" s="149" t="e">
        <f t="shared" ca="1" si="4"/>
        <v>#N/A</v>
      </c>
      <c r="L44" s="149" t="e">
        <f t="shared" ca="1" si="4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4"/>
        <v>#N/A</v>
      </c>
      <c r="I45" s="149" t="e">
        <f t="shared" ca="1" si="4"/>
        <v>#N/A</v>
      </c>
      <c r="J45" s="149" t="e">
        <f t="shared" ca="1" si="4"/>
        <v>#N/A</v>
      </c>
      <c r="K45" s="149" t="e">
        <f t="shared" ca="1" si="4"/>
        <v>#N/A</v>
      </c>
      <c r="L45" s="149" t="e">
        <f t="shared" ca="1" si="4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4"/>
        <v>#N/A</v>
      </c>
      <c r="I46" s="149" t="e">
        <f t="shared" ca="1" si="4"/>
        <v>#N/A</v>
      </c>
      <c r="J46" s="149" t="e">
        <f t="shared" ca="1" si="4"/>
        <v>#N/A</v>
      </c>
      <c r="K46" s="149" t="e">
        <f t="shared" ca="1" si="4"/>
        <v>#N/A</v>
      </c>
      <c r="L46" s="149" t="e">
        <f t="shared" ca="1" si="4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4"/>
        <v>#N/A</v>
      </c>
      <c r="I47" s="149" t="e">
        <f t="shared" ca="1" si="4"/>
        <v>#N/A</v>
      </c>
      <c r="J47" s="149" t="e">
        <f t="shared" ca="1" si="4"/>
        <v>#N/A</v>
      </c>
      <c r="K47" s="149" t="e">
        <f t="shared" ca="1" si="4"/>
        <v>#N/A</v>
      </c>
      <c r="L47" s="149" t="e">
        <f t="shared" ca="1" si="4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4"/>
        <v>#N/A</v>
      </c>
      <c r="I48" s="149" t="e">
        <f t="shared" ca="1" si="4"/>
        <v>#N/A</v>
      </c>
      <c r="J48" s="149" t="e">
        <f t="shared" ca="1" si="4"/>
        <v>#N/A</v>
      </c>
      <c r="K48" s="149" t="e">
        <f t="shared" ca="1" si="4"/>
        <v>#N/A</v>
      </c>
      <c r="L48" s="149" t="e">
        <f t="shared" ca="1" si="4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4"/>
        <v>#N/A</v>
      </c>
      <c r="I49" s="149" t="e">
        <f t="shared" ca="1" si="4"/>
        <v>#N/A</v>
      </c>
      <c r="J49" s="149" t="e">
        <f t="shared" ca="1" si="4"/>
        <v>#N/A</v>
      </c>
      <c r="K49" s="149" t="e">
        <f t="shared" ca="1" si="4"/>
        <v>#N/A</v>
      </c>
      <c r="L49" s="149" t="e">
        <f t="shared" ca="1" si="4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4"/>
        <v>#N/A</v>
      </c>
      <c r="I50" s="149" t="e">
        <f t="shared" ca="1" si="4"/>
        <v>#N/A</v>
      </c>
      <c r="J50" s="149" t="e">
        <f t="shared" ca="1" si="4"/>
        <v>#N/A</v>
      </c>
      <c r="K50" s="149" t="e">
        <f t="shared" ca="1" si="4"/>
        <v>#N/A</v>
      </c>
      <c r="L50" s="149" t="e">
        <f t="shared" ca="1" si="4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5">G51-5*(G51-$M51)/($M$1-G$1)</f>
        <v>#N/A</v>
      </c>
      <c r="I51" s="149" t="e">
        <f t="shared" ca="1" si="5"/>
        <v>#N/A</v>
      </c>
      <c r="J51" s="149" t="e">
        <f t="shared" ca="1" si="5"/>
        <v>#N/A</v>
      </c>
      <c r="K51" s="149" t="e">
        <f t="shared" ca="1" si="5"/>
        <v>#N/A</v>
      </c>
      <c r="L51" s="149" t="e">
        <f t="shared" ca="1" si="5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5"/>
        <v>#N/A</v>
      </c>
      <c r="I52" s="149" t="e">
        <f t="shared" ca="1" si="5"/>
        <v>#N/A</v>
      </c>
      <c r="J52" s="149" t="e">
        <f t="shared" ca="1" si="5"/>
        <v>#N/A</v>
      </c>
      <c r="K52" s="149" t="e">
        <f t="shared" ca="1" si="5"/>
        <v>#N/A</v>
      </c>
      <c r="L52" s="149" t="e">
        <f t="shared" ca="1" si="5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5"/>
        <v>#N/A</v>
      </c>
      <c r="I53" s="149" t="e">
        <f t="shared" ca="1" si="5"/>
        <v>#N/A</v>
      </c>
      <c r="J53" s="149" t="e">
        <f t="shared" ca="1" si="5"/>
        <v>#N/A</v>
      </c>
      <c r="K53" s="149" t="e">
        <f t="shared" ca="1" si="5"/>
        <v>#N/A</v>
      </c>
      <c r="L53" s="149" t="e">
        <f t="shared" ca="1" si="5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5"/>
        <v>#N/A</v>
      </c>
      <c r="I54" s="149" t="e">
        <f t="shared" ca="1" si="5"/>
        <v>#N/A</v>
      </c>
      <c r="J54" s="149" t="e">
        <f t="shared" ca="1" si="5"/>
        <v>#N/A</v>
      </c>
      <c r="K54" s="149" t="e">
        <f t="shared" ca="1" si="5"/>
        <v>#N/A</v>
      </c>
      <c r="L54" s="149" t="e">
        <f t="shared" ca="1" si="5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5"/>
        <v>#N/A</v>
      </c>
      <c r="I55" s="149" t="e">
        <f t="shared" ca="1" si="5"/>
        <v>#N/A</v>
      </c>
      <c r="J55" s="149" t="e">
        <f t="shared" ca="1" si="5"/>
        <v>#N/A</v>
      </c>
      <c r="K55" s="149" t="e">
        <f t="shared" ca="1" si="5"/>
        <v>#N/A</v>
      </c>
      <c r="L55" s="149" t="e">
        <f t="shared" ca="1" si="5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5"/>
        <v>#N/A</v>
      </c>
      <c r="I56" s="149" t="e">
        <f t="shared" ca="1" si="5"/>
        <v>#N/A</v>
      </c>
      <c r="J56" s="149" t="e">
        <f t="shared" ca="1" si="5"/>
        <v>#N/A</v>
      </c>
      <c r="K56" s="149" t="e">
        <f t="shared" ca="1" si="5"/>
        <v>#N/A</v>
      </c>
      <c r="L56" s="149" t="e">
        <f t="shared" ca="1" si="5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5"/>
        <v>#N/A</v>
      </c>
      <c r="I57" s="149" t="e">
        <f t="shared" ca="1" si="5"/>
        <v>#N/A</v>
      </c>
      <c r="J57" s="149" t="e">
        <f t="shared" ca="1" si="5"/>
        <v>#N/A</v>
      </c>
      <c r="K57" s="149" t="e">
        <f t="shared" ca="1" si="5"/>
        <v>#N/A</v>
      </c>
      <c r="L57" s="149" t="e">
        <f t="shared" ca="1" si="5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5"/>
        <v>#N/A</v>
      </c>
      <c r="I58" s="149" t="e">
        <f t="shared" ca="1" si="5"/>
        <v>#N/A</v>
      </c>
      <c r="J58" s="149" t="e">
        <f t="shared" ca="1" si="5"/>
        <v>#N/A</v>
      </c>
      <c r="K58" s="149" t="e">
        <f t="shared" ca="1" si="5"/>
        <v>#N/A</v>
      </c>
      <c r="L58" s="149" t="e">
        <f t="shared" ca="1" si="5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5"/>
        <v>#N/A</v>
      </c>
      <c r="I59" s="149" t="e">
        <f t="shared" ca="1" si="5"/>
        <v>#N/A</v>
      </c>
      <c r="J59" s="149" t="e">
        <f t="shared" ca="1" si="5"/>
        <v>#N/A</v>
      </c>
      <c r="K59" s="149" t="e">
        <f t="shared" ca="1" si="5"/>
        <v>#N/A</v>
      </c>
      <c r="L59" s="149" t="e">
        <f t="shared" ca="1" si="5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5"/>
        <v>#N/A</v>
      </c>
      <c r="I60" s="149" t="e">
        <f t="shared" ca="1" si="5"/>
        <v>#N/A</v>
      </c>
      <c r="J60" s="149" t="e">
        <f t="shared" ca="1" si="5"/>
        <v>#N/A</v>
      </c>
      <c r="K60" s="149" t="e">
        <f t="shared" ca="1" si="5"/>
        <v>#N/A</v>
      </c>
      <c r="L60" s="149" t="e">
        <f t="shared" ca="1" si="5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5"/>
        <v>#N/A</v>
      </c>
      <c r="I61" s="149" t="e">
        <f t="shared" ca="1" si="5"/>
        <v>#N/A</v>
      </c>
      <c r="J61" s="149" t="e">
        <f t="shared" ca="1" si="5"/>
        <v>#N/A</v>
      </c>
      <c r="K61" s="149" t="e">
        <f t="shared" ca="1" si="5"/>
        <v>#N/A</v>
      </c>
      <c r="L61" s="149" t="e">
        <f t="shared" ca="1" si="5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5"/>
        <v>#N/A</v>
      </c>
      <c r="I62" s="149" t="e">
        <f t="shared" ca="1" si="5"/>
        <v>#N/A</v>
      </c>
      <c r="J62" s="149" t="e">
        <f t="shared" ca="1" si="5"/>
        <v>#N/A</v>
      </c>
      <c r="K62" s="149" t="e">
        <f t="shared" ca="1" si="5"/>
        <v>#N/A</v>
      </c>
      <c r="L62" s="149" t="e">
        <f t="shared" ca="1" si="5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5"/>
        <v>#N/A</v>
      </c>
      <c r="I63" s="149" t="e">
        <f t="shared" ca="1" si="5"/>
        <v>#N/A</v>
      </c>
      <c r="J63" s="149" t="e">
        <f t="shared" ca="1" si="5"/>
        <v>#N/A</v>
      </c>
      <c r="K63" s="149" t="e">
        <f t="shared" ca="1" si="5"/>
        <v>#N/A</v>
      </c>
      <c r="L63" s="149" t="e">
        <f t="shared" ca="1" si="5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5"/>
        <v>#N/A</v>
      </c>
      <c r="I64" s="149" t="e">
        <f t="shared" ca="1" si="5"/>
        <v>#N/A</v>
      </c>
      <c r="J64" s="149" t="e">
        <f t="shared" ca="1" si="5"/>
        <v>#N/A</v>
      </c>
      <c r="K64" s="149" t="e">
        <f t="shared" ca="1" si="5"/>
        <v>#N/A</v>
      </c>
      <c r="L64" s="149" t="e">
        <f t="shared" ca="1" si="5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5"/>
        <v>#N/A</v>
      </c>
      <c r="I65" s="149" t="e">
        <f t="shared" ca="1" si="5"/>
        <v>#N/A</v>
      </c>
      <c r="J65" s="149" t="e">
        <f t="shared" ca="1" si="5"/>
        <v>#N/A</v>
      </c>
      <c r="K65" s="149" t="e">
        <f t="shared" ca="1" si="5"/>
        <v>#N/A</v>
      </c>
      <c r="L65" s="149" t="e">
        <f t="shared" ca="1" si="5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5"/>
        <v>#N/A</v>
      </c>
      <c r="I66" s="149" t="e">
        <f t="shared" ca="1" si="5"/>
        <v>#N/A</v>
      </c>
      <c r="J66" s="149" t="e">
        <f t="shared" ca="1" si="5"/>
        <v>#N/A</v>
      </c>
      <c r="K66" s="149" t="e">
        <f t="shared" ca="1" si="5"/>
        <v>#N/A</v>
      </c>
      <c r="L66" s="149" t="e">
        <f t="shared" ca="1" si="5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7">G67-5*(G67-$M67)/($M$1-G$1)</f>
        <v>#N/A</v>
      </c>
      <c r="I67" s="149" t="e">
        <f t="shared" ca="1" si="7"/>
        <v>#N/A</v>
      </c>
      <c r="J67" s="149" t="e">
        <f t="shared" ca="1" si="7"/>
        <v>#N/A</v>
      </c>
      <c r="K67" s="149" t="e">
        <f t="shared" ca="1" si="7"/>
        <v>#N/A</v>
      </c>
      <c r="L67" s="149" t="e">
        <f t="shared" ca="1" si="7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7"/>
        <v>#N/A</v>
      </c>
      <c r="I68" s="149" t="e">
        <f t="shared" ca="1" si="7"/>
        <v>#N/A</v>
      </c>
      <c r="J68" s="149" t="e">
        <f t="shared" ca="1" si="7"/>
        <v>#N/A</v>
      </c>
      <c r="K68" s="149" t="e">
        <f t="shared" ca="1" si="7"/>
        <v>#N/A</v>
      </c>
      <c r="L68" s="149" t="e">
        <f t="shared" ca="1" si="7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7"/>
        <v>#N/A</v>
      </c>
      <c r="I69" s="149" t="e">
        <f t="shared" ca="1" si="7"/>
        <v>#N/A</v>
      </c>
      <c r="J69" s="149" t="e">
        <f t="shared" ca="1" si="7"/>
        <v>#N/A</v>
      </c>
      <c r="K69" s="149" t="e">
        <f t="shared" ca="1" si="7"/>
        <v>#N/A</v>
      </c>
      <c r="L69" s="149" t="e">
        <f t="shared" ca="1" si="7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7"/>
        <v>#N/A</v>
      </c>
      <c r="I70" s="149" t="e">
        <f t="shared" ca="1" si="7"/>
        <v>#N/A</v>
      </c>
      <c r="J70" s="149" t="e">
        <f t="shared" ca="1" si="7"/>
        <v>#N/A</v>
      </c>
      <c r="K70" s="149" t="e">
        <f t="shared" ca="1" si="7"/>
        <v>#N/A</v>
      </c>
      <c r="L70" s="149" t="e">
        <f t="shared" ca="1" si="7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7"/>
        <v>#N/A</v>
      </c>
      <c r="I71" s="149" t="e">
        <f t="shared" ca="1" si="7"/>
        <v>#N/A</v>
      </c>
      <c r="J71" s="149" t="e">
        <f t="shared" ca="1" si="7"/>
        <v>#N/A</v>
      </c>
      <c r="K71" s="149" t="e">
        <f t="shared" ca="1" si="7"/>
        <v>#N/A</v>
      </c>
      <c r="L71" s="149" t="e">
        <f t="shared" ca="1" si="7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7"/>
        <v>#N/A</v>
      </c>
      <c r="I72" s="149" t="e">
        <f t="shared" ca="1" si="7"/>
        <v>#N/A</v>
      </c>
      <c r="J72" s="149" t="e">
        <f t="shared" ca="1" si="7"/>
        <v>#N/A</v>
      </c>
      <c r="K72" s="149" t="e">
        <f t="shared" ca="1" si="7"/>
        <v>#N/A</v>
      </c>
      <c r="L72" s="149" t="e">
        <f t="shared" ca="1" si="7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7"/>
        <v>#N/A</v>
      </c>
      <c r="I73" s="149" t="e">
        <f t="shared" ca="1" si="7"/>
        <v>#N/A</v>
      </c>
      <c r="J73" s="149" t="e">
        <f t="shared" ca="1" si="7"/>
        <v>#N/A</v>
      </c>
      <c r="K73" s="149" t="e">
        <f t="shared" ca="1" si="7"/>
        <v>#N/A</v>
      </c>
      <c r="L73" s="149" t="e">
        <f t="shared" ca="1" si="7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7"/>
        <v>#N/A</v>
      </c>
      <c r="I74" s="149" t="e">
        <f t="shared" ca="1" si="7"/>
        <v>#N/A</v>
      </c>
      <c r="J74" s="149" t="e">
        <f t="shared" ca="1" si="7"/>
        <v>#N/A</v>
      </c>
      <c r="K74" s="149" t="e">
        <f t="shared" ca="1" si="7"/>
        <v>#N/A</v>
      </c>
      <c r="L74" s="149" t="e">
        <f t="shared" ca="1" si="7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7"/>
        <v>#N/A</v>
      </c>
      <c r="I75" s="149" t="e">
        <f t="shared" ca="1" si="7"/>
        <v>#N/A</v>
      </c>
      <c r="J75" s="149" t="e">
        <f t="shared" ca="1" si="7"/>
        <v>#N/A</v>
      </c>
      <c r="K75" s="149" t="e">
        <f t="shared" ca="1" si="7"/>
        <v>#N/A</v>
      </c>
      <c r="L75" s="149" t="e">
        <f t="shared" ca="1" si="7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7"/>
        <v>#N/A</v>
      </c>
      <c r="I76" s="149" t="e">
        <f t="shared" ca="1" si="7"/>
        <v>#N/A</v>
      </c>
      <c r="J76" s="149" t="e">
        <f t="shared" ca="1" si="7"/>
        <v>#N/A</v>
      </c>
      <c r="K76" s="149" t="e">
        <f t="shared" ca="1" si="7"/>
        <v>#N/A</v>
      </c>
      <c r="L76" s="149" t="e">
        <f t="shared" ca="1" si="7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7"/>
        <v>#N/A</v>
      </c>
      <c r="I77" s="149" t="e">
        <f t="shared" ca="1" si="7"/>
        <v>#N/A</v>
      </c>
      <c r="J77" s="149" t="e">
        <f t="shared" ca="1" si="7"/>
        <v>#N/A</v>
      </c>
      <c r="K77" s="149" t="e">
        <f t="shared" ca="1" si="7"/>
        <v>#N/A</v>
      </c>
      <c r="L77" s="149" t="e">
        <f t="shared" ca="1" si="7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7"/>
        <v>#N/A</v>
      </c>
      <c r="I78" s="149" t="e">
        <f t="shared" ca="1" si="7"/>
        <v>#N/A</v>
      </c>
      <c r="J78" s="149" t="e">
        <f t="shared" ca="1" si="7"/>
        <v>#N/A</v>
      </c>
      <c r="K78" s="149" t="e">
        <f t="shared" ca="1" si="7"/>
        <v>#N/A</v>
      </c>
      <c r="L78" s="149" t="e">
        <f t="shared" ca="1" si="7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7"/>
        <v>#N/A</v>
      </c>
      <c r="I79" s="149" t="e">
        <f t="shared" ca="1" si="7"/>
        <v>#N/A</v>
      </c>
      <c r="J79" s="149" t="e">
        <f t="shared" ca="1" si="7"/>
        <v>#N/A</v>
      </c>
      <c r="K79" s="149" t="e">
        <f t="shared" ca="1" si="7"/>
        <v>#N/A</v>
      </c>
      <c r="L79" s="149" t="e">
        <f t="shared" ca="1" si="7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7"/>
        <v>#N/A</v>
      </c>
      <c r="I80" s="149" t="e">
        <f t="shared" ca="1" si="7"/>
        <v>#N/A</v>
      </c>
      <c r="J80" s="149" t="e">
        <f t="shared" ca="1" si="7"/>
        <v>#N/A</v>
      </c>
      <c r="K80" s="149" t="e">
        <f t="shared" ca="1" si="7"/>
        <v>#N/A</v>
      </c>
      <c r="L80" s="149" t="e">
        <f t="shared" ca="1" si="7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7"/>
        <v>#N/A</v>
      </c>
      <c r="I81" s="149" t="e">
        <f t="shared" ca="1" si="7"/>
        <v>#N/A</v>
      </c>
      <c r="J81" s="149" t="e">
        <f t="shared" ca="1" si="7"/>
        <v>#N/A</v>
      </c>
      <c r="K81" s="149" t="e">
        <f t="shared" ca="1" si="7"/>
        <v>#N/A</v>
      </c>
      <c r="L81" s="149" t="e">
        <f t="shared" ca="1" si="7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7"/>
        <v>#N/A</v>
      </c>
      <c r="I82" s="149" t="e">
        <f t="shared" ca="1" si="7"/>
        <v>#N/A</v>
      </c>
      <c r="J82" s="149" t="e">
        <f t="shared" ca="1" si="7"/>
        <v>#N/A</v>
      </c>
      <c r="K82" s="149" t="e">
        <f t="shared" ca="1" si="7"/>
        <v>#N/A</v>
      </c>
      <c r="L82" s="149" t="e">
        <f t="shared" ca="1" si="7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8">G83-5*(G83-$M83)/($M$1-G$1)</f>
        <v>#N/A</v>
      </c>
      <c r="I83" s="149" t="e">
        <f t="shared" ca="1" si="8"/>
        <v>#N/A</v>
      </c>
      <c r="J83" s="149" t="e">
        <f t="shared" ca="1" si="8"/>
        <v>#N/A</v>
      </c>
      <c r="K83" s="149" t="e">
        <f t="shared" ca="1" si="8"/>
        <v>#N/A</v>
      </c>
      <c r="L83" s="149" t="e">
        <f t="shared" ca="1" si="8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8"/>
        <v>#N/A</v>
      </c>
      <c r="I84" s="149" t="e">
        <f t="shared" ca="1" si="8"/>
        <v>#N/A</v>
      </c>
      <c r="J84" s="149" t="e">
        <f t="shared" ca="1" si="8"/>
        <v>#N/A</v>
      </c>
      <c r="K84" s="149" t="e">
        <f t="shared" ca="1" si="8"/>
        <v>#N/A</v>
      </c>
      <c r="L84" s="149" t="e">
        <f t="shared" ca="1" si="8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8"/>
        <v>#N/A</v>
      </c>
      <c r="I85" s="149" t="e">
        <f t="shared" ca="1" si="8"/>
        <v>#N/A</v>
      </c>
      <c r="J85" s="149" t="e">
        <f t="shared" ca="1" si="8"/>
        <v>#N/A</v>
      </c>
      <c r="K85" s="149" t="e">
        <f t="shared" ca="1" si="8"/>
        <v>#N/A</v>
      </c>
      <c r="L85" s="149" t="e">
        <f t="shared" ca="1" si="8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8"/>
        <v>#N/A</v>
      </c>
      <c r="I86" s="149" t="e">
        <f t="shared" ca="1" si="8"/>
        <v>#N/A</v>
      </c>
      <c r="J86" s="149" t="e">
        <f t="shared" ca="1" si="8"/>
        <v>#N/A</v>
      </c>
      <c r="K86" s="149" t="e">
        <f t="shared" ca="1" si="8"/>
        <v>#N/A</v>
      </c>
      <c r="L86" s="149" t="e">
        <f t="shared" ca="1" si="8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8"/>
        <v>#N/A</v>
      </c>
      <c r="I87" s="149" t="e">
        <f t="shared" ca="1" si="8"/>
        <v>#N/A</v>
      </c>
      <c r="J87" s="149" t="e">
        <f t="shared" ca="1" si="8"/>
        <v>#N/A</v>
      </c>
      <c r="K87" s="149" t="e">
        <f t="shared" ca="1" si="8"/>
        <v>#N/A</v>
      </c>
      <c r="L87" s="149" t="e">
        <f t="shared" ca="1" si="8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8"/>
        <v>#N/A</v>
      </c>
      <c r="I88" s="149" t="e">
        <f t="shared" ca="1" si="8"/>
        <v>#N/A</v>
      </c>
      <c r="J88" s="149" t="e">
        <f t="shared" ca="1" si="8"/>
        <v>#N/A</v>
      </c>
      <c r="K88" s="149" t="e">
        <f t="shared" ca="1" si="8"/>
        <v>#N/A</v>
      </c>
      <c r="L88" s="149" t="e">
        <f t="shared" ca="1" si="8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8"/>
        <v>#N/A</v>
      </c>
      <c r="I89" s="149" t="e">
        <f t="shared" ca="1" si="8"/>
        <v>#N/A</v>
      </c>
      <c r="J89" s="149" t="e">
        <f t="shared" ca="1" si="8"/>
        <v>#N/A</v>
      </c>
      <c r="K89" s="149" t="e">
        <f t="shared" ca="1" si="8"/>
        <v>#N/A</v>
      </c>
      <c r="L89" s="149" t="e">
        <f t="shared" ca="1" si="8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8"/>
        <v>#N/A</v>
      </c>
      <c r="I90" s="149" t="e">
        <f t="shared" ca="1" si="8"/>
        <v>#N/A</v>
      </c>
      <c r="J90" s="149" t="e">
        <f t="shared" ca="1" si="8"/>
        <v>#N/A</v>
      </c>
      <c r="K90" s="149" t="e">
        <f t="shared" ca="1" si="8"/>
        <v>#N/A</v>
      </c>
      <c r="L90" s="149" t="e">
        <f t="shared" ca="1" si="8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8"/>
        <v>#N/A</v>
      </c>
      <c r="I91" s="149" t="e">
        <f t="shared" ca="1" si="8"/>
        <v>#N/A</v>
      </c>
      <c r="J91" s="149" t="e">
        <f t="shared" ca="1" si="8"/>
        <v>#N/A</v>
      </c>
      <c r="K91" s="149" t="e">
        <f t="shared" ca="1" si="8"/>
        <v>#N/A</v>
      </c>
      <c r="L91" s="149" t="e">
        <f t="shared" ca="1" si="8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8"/>
        <v>#N/A</v>
      </c>
      <c r="I92" s="149" t="e">
        <f t="shared" ca="1" si="8"/>
        <v>#N/A</v>
      </c>
      <c r="J92" s="149" t="e">
        <f t="shared" ca="1" si="8"/>
        <v>#N/A</v>
      </c>
      <c r="K92" s="149" t="e">
        <f t="shared" ca="1" si="8"/>
        <v>#N/A</v>
      </c>
      <c r="L92" s="149" t="e">
        <f t="shared" ca="1" si="8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8"/>
        <v>#N/A</v>
      </c>
      <c r="I93" s="149" t="e">
        <f t="shared" ca="1" si="8"/>
        <v>#N/A</v>
      </c>
      <c r="J93" s="149" t="e">
        <f t="shared" ca="1" si="8"/>
        <v>#N/A</v>
      </c>
      <c r="K93" s="149" t="e">
        <f t="shared" ca="1" si="8"/>
        <v>#N/A</v>
      </c>
      <c r="L93" s="149" t="e">
        <f t="shared" ca="1" si="8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8"/>
        <v>#N/A</v>
      </c>
      <c r="I94" s="149" t="e">
        <f t="shared" ca="1" si="8"/>
        <v>#N/A</v>
      </c>
      <c r="J94" s="149" t="e">
        <f t="shared" ca="1" si="8"/>
        <v>#N/A</v>
      </c>
      <c r="K94" s="149" t="e">
        <f t="shared" ca="1" si="8"/>
        <v>#N/A</v>
      </c>
      <c r="L94" s="149" t="e">
        <f t="shared" ca="1" si="8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8"/>
        <v>#N/A</v>
      </c>
      <c r="I95" s="149" t="e">
        <f t="shared" ca="1" si="8"/>
        <v>#N/A</v>
      </c>
      <c r="J95" s="149" t="e">
        <f t="shared" ca="1" si="8"/>
        <v>#N/A</v>
      </c>
      <c r="K95" s="149" t="e">
        <f t="shared" ca="1" si="8"/>
        <v>#N/A</v>
      </c>
      <c r="L95" s="149" t="e">
        <f t="shared" ca="1" si="8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8"/>
        <v>#N/A</v>
      </c>
      <c r="I96" s="149" t="e">
        <f t="shared" ca="1" si="8"/>
        <v>#N/A</v>
      </c>
      <c r="J96" s="149" t="e">
        <f t="shared" ca="1" si="8"/>
        <v>#N/A</v>
      </c>
      <c r="K96" s="149" t="e">
        <f t="shared" ca="1" si="8"/>
        <v>#N/A</v>
      </c>
      <c r="L96" s="149" t="e">
        <f t="shared" ca="1" si="8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8"/>
        <v>#N/A</v>
      </c>
      <c r="I97" s="149" t="e">
        <f t="shared" ca="1" si="8"/>
        <v>#N/A</v>
      </c>
      <c r="J97" s="149" t="e">
        <f t="shared" ca="1" si="8"/>
        <v>#N/A</v>
      </c>
      <c r="K97" s="149" t="e">
        <f t="shared" ca="1" si="8"/>
        <v>#N/A</v>
      </c>
      <c r="L97" s="149" t="e">
        <f t="shared" ca="1" si="8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8"/>
        <v>#N/A</v>
      </c>
      <c r="I98" s="149" t="e">
        <f t="shared" ca="1" si="8"/>
        <v>#N/A</v>
      </c>
      <c r="J98" s="149" t="e">
        <f t="shared" ca="1" si="8"/>
        <v>#N/A</v>
      </c>
      <c r="K98" s="149" t="e">
        <f t="shared" ca="1" si="8"/>
        <v>#N/A</v>
      </c>
      <c r="L98" s="149" t="e">
        <f t="shared" ca="1" si="8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10">G99-5*(G99-$M99)/($M$1-G$1)</f>
        <v>#N/A</v>
      </c>
      <c r="I99" s="149" t="e">
        <f t="shared" ca="1" si="10"/>
        <v>#N/A</v>
      </c>
      <c r="J99" s="149" t="e">
        <f t="shared" ca="1" si="10"/>
        <v>#N/A</v>
      </c>
      <c r="K99" s="149" t="e">
        <f t="shared" ca="1" si="10"/>
        <v>#N/A</v>
      </c>
      <c r="L99" s="149" t="e">
        <f t="shared" ca="1" si="10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10"/>
        <v>#N/A</v>
      </c>
      <c r="I100" s="149" t="e">
        <f t="shared" ca="1" si="10"/>
        <v>#N/A</v>
      </c>
      <c r="J100" s="149" t="e">
        <f t="shared" ca="1" si="10"/>
        <v>#N/A</v>
      </c>
      <c r="K100" s="149" t="e">
        <f t="shared" ca="1" si="10"/>
        <v>#N/A</v>
      </c>
      <c r="L100" s="149" t="e">
        <f t="shared" ca="1" si="10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10"/>
        <v>#N/A</v>
      </c>
      <c r="I101" s="149" t="e">
        <f t="shared" ca="1" si="10"/>
        <v>#N/A</v>
      </c>
      <c r="J101" s="149" t="e">
        <f t="shared" ca="1" si="10"/>
        <v>#N/A</v>
      </c>
      <c r="K101" s="149" t="e">
        <f t="shared" ca="1" si="10"/>
        <v>#N/A</v>
      </c>
      <c r="L101" s="149" t="e">
        <f t="shared" ca="1" si="10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10"/>
        <v>#N/A</v>
      </c>
      <c r="I102" s="149" t="e">
        <f t="shared" ca="1" si="10"/>
        <v>#N/A</v>
      </c>
      <c r="J102" s="149" t="e">
        <f t="shared" ca="1" si="10"/>
        <v>#N/A</v>
      </c>
      <c r="K102" s="149" t="e">
        <f t="shared" ca="1" si="10"/>
        <v>#N/A</v>
      </c>
      <c r="L102" s="149" t="e">
        <f t="shared" ca="1" si="10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10"/>
        <v>#N/A</v>
      </c>
      <c r="I103" s="149" t="e">
        <f t="shared" ca="1" si="10"/>
        <v>#N/A</v>
      </c>
      <c r="J103" s="149" t="e">
        <f t="shared" ca="1" si="10"/>
        <v>#N/A</v>
      </c>
      <c r="K103" s="149" t="e">
        <f t="shared" ca="1" si="10"/>
        <v>#N/A</v>
      </c>
      <c r="L103" s="149" t="e">
        <f t="shared" ca="1" si="10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10"/>
        <v>#N/A</v>
      </c>
      <c r="I104" s="149" t="e">
        <f t="shared" ca="1" si="10"/>
        <v>#N/A</v>
      </c>
      <c r="J104" s="149" t="e">
        <f t="shared" ca="1" si="10"/>
        <v>#N/A</v>
      </c>
      <c r="K104" s="149" t="e">
        <f t="shared" ca="1" si="10"/>
        <v>#N/A</v>
      </c>
      <c r="L104" s="149" t="e">
        <f t="shared" ca="1" si="10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10"/>
        <v>#N/A</v>
      </c>
      <c r="I105" s="149" t="e">
        <f t="shared" ca="1" si="10"/>
        <v>#N/A</v>
      </c>
      <c r="J105" s="149" t="e">
        <f t="shared" ca="1" si="10"/>
        <v>#N/A</v>
      </c>
      <c r="K105" s="149" t="e">
        <f t="shared" ca="1" si="10"/>
        <v>#N/A</v>
      </c>
      <c r="L105" s="149" t="e">
        <f t="shared" ca="1" si="10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10"/>
        <v>#N/A</v>
      </c>
      <c r="I106" s="149" t="e">
        <f t="shared" ca="1" si="10"/>
        <v>#N/A</v>
      </c>
      <c r="J106" s="149" t="e">
        <f t="shared" ca="1" si="10"/>
        <v>#N/A</v>
      </c>
      <c r="K106" s="149" t="e">
        <f t="shared" ca="1" si="10"/>
        <v>#N/A</v>
      </c>
      <c r="L106" s="149" t="e">
        <f t="shared" ca="1" si="10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10"/>
        <v>#N/A</v>
      </c>
      <c r="I107" s="149" t="e">
        <f t="shared" ca="1" si="10"/>
        <v>#N/A</v>
      </c>
      <c r="J107" s="149" t="e">
        <f t="shared" ca="1" si="10"/>
        <v>#N/A</v>
      </c>
      <c r="K107" s="149" t="e">
        <f t="shared" ca="1" si="10"/>
        <v>#N/A</v>
      </c>
      <c r="L107" s="149" t="e">
        <f t="shared" ca="1" si="10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10"/>
        <v>#N/A</v>
      </c>
      <c r="I108" s="149" t="e">
        <f t="shared" ca="1" si="10"/>
        <v>#N/A</v>
      </c>
      <c r="J108" s="149" t="e">
        <f t="shared" ca="1" si="10"/>
        <v>#N/A</v>
      </c>
      <c r="K108" s="149" t="e">
        <f t="shared" ca="1" si="10"/>
        <v>#N/A</v>
      </c>
      <c r="L108" s="149" t="e">
        <f t="shared" ca="1" si="10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10"/>
        <v>#N/A</v>
      </c>
      <c r="I109" s="149" t="e">
        <f t="shared" ca="1" si="10"/>
        <v>#N/A</v>
      </c>
      <c r="J109" s="149" t="e">
        <f t="shared" ca="1" si="10"/>
        <v>#N/A</v>
      </c>
      <c r="K109" s="149" t="e">
        <f t="shared" ca="1" si="10"/>
        <v>#N/A</v>
      </c>
      <c r="L109" s="149" t="e">
        <f t="shared" ca="1" si="10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10"/>
        <v>#N/A</v>
      </c>
      <c r="I110" s="149" t="e">
        <f t="shared" ca="1" si="10"/>
        <v>#N/A</v>
      </c>
      <c r="J110" s="149" t="e">
        <f t="shared" ca="1" si="10"/>
        <v>#N/A</v>
      </c>
      <c r="K110" s="149" t="e">
        <f t="shared" ca="1" si="10"/>
        <v>#N/A</v>
      </c>
      <c r="L110" s="149" t="e">
        <f t="shared" ca="1" si="10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10"/>
        <v>#N/A</v>
      </c>
      <c r="I111" s="149" t="e">
        <f t="shared" ca="1" si="10"/>
        <v>#N/A</v>
      </c>
      <c r="J111" s="149" t="e">
        <f t="shared" ca="1" si="10"/>
        <v>#N/A</v>
      </c>
      <c r="K111" s="149" t="e">
        <f t="shared" ca="1" si="10"/>
        <v>#N/A</v>
      </c>
      <c r="L111" s="149" t="e">
        <f t="shared" ca="1" si="10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10"/>
        <v>#N/A</v>
      </c>
      <c r="I112" s="149" t="e">
        <f t="shared" ca="1" si="10"/>
        <v>#N/A</v>
      </c>
      <c r="J112" s="149" t="e">
        <f t="shared" ca="1" si="10"/>
        <v>#N/A</v>
      </c>
      <c r="K112" s="149" t="e">
        <f t="shared" ca="1" si="10"/>
        <v>#N/A</v>
      </c>
      <c r="L112" s="149" t="e">
        <f t="shared" ca="1" si="10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10"/>
        <v>#N/A</v>
      </c>
      <c r="I113" s="149" t="e">
        <f t="shared" ca="1" si="10"/>
        <v>#N/A</v>
      </c>
      <c r="J113" s="149" t="e">
        <f t="shared" ca="1" si="10"/>
        <v>#N/A</v>
      </c>
      <c r="K113" s="149" t="e">
        <f t="shared" ca="1" si="10"/>
        <v>#N/A</v>
      </c>
      <c r="L113" s="149" t="e">
        <f t="shared" ca="1" si="10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10"/>
        <v>#N/A</v>
      </c>
      <c r="I114" s="149" t="e">
        <f t="shared" ca="1" si="10"/>
        <v>#N/A</v>
      </c>
      <c r="J114" s="149" t="e">
        <f t="shared" ca="1" si="10"/>
        <v>#N/A</v>
      </c>
      <c r="K114" s="149" t="e">
        <f t="shared" ca="1" si="10"/>
        <v>#N/A</v>
      </c>
      <c r="L114" s="149" t="e">
        <f t="shared" ca="1" si="10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11">G115-5*(G115-$M115)/($M$1-G$1)</f>
        <v>#N/A</v>
      </c>
      <c r="I115" s="149" t="e">
        <f t="shared" ca="1" si="11"/>
        <v>#N/A</v>
      </c>
      <c r="J115" s="149" t="e">
        <f t="shared" ca="1" si="11"/>
        <v>#N/A</v>
      </c>
      <c r="K115" s="149" t="e">
        <f t="shared" ca="1" si="11"/>
        <v>#N/A</v>
      </c>
      <c r="L115" s="149" t="e">
        <f t="shared" ca="1" si="11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11"/>
        <v>#N/A</v>
      </c>
      <c r="I116" s="149" t="e">
        <f t="shared" ca="1" si="11"/>
        <v>#N/A</v>
      </c>
      <c r="J116" s="149" t="e">
        <f t="shared" ca="1" si="11"/>
        <v>#N/A</v>
      </c>
      <c r="K116" s="149" t="e">
        <f t="shared" ca="1" si="11"/>
        <v>#N/A</v>
      </c>
      <c r="L116" s="149" t="e">
        <f t="shared" ca="1" si="11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11"/>
        <v>#N/A</v>
      </c>
      <c r="I117" s="149" t="e">
        <f t="shared" ca="1" si="11"/>
        <v>#N/A</v>
      </c>
      <c r="J117" s="149" t="e">
        <f t="shared" ca="1" si="11"/>
        <v>#N/A</v>
      </c>
      <c r="K117" s="149" t="e">
        <f t="shared" ca="1" si="11"/>
        <v>#N/A</v>
      </c>
      <c r="L117" s="149" t="e">
        <f t="shared" ca="1" si="11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2.3914767410232778E-2</v>
      </c>
      <c r="D2" s="151">
        <f ca="1">MAX(0,IFERROR(VLOOKUP(MID(CELL("filename",$A$1),FIND("]",CELL("filename",$A$1))+1,255)&amp;$A2,eurostat_source[],4+D$1-1990,FALSE),0))</f>
        <v>2.3829917458527253E-2</v>
      </c>
      <c r="E2" s="151">
        <f ca="1">MAX(0,IFERROR(VLOOKUP(MID(CELL("filename",$A$1),FIND("]",CELL("filename",$A$1))+1,255)&amp;$A2,eurostat_source[],4+E$1-1990,FALSE),0))</f>
        <v>2.5210465614423593E-2</v>
      </c>
      <c r="F2" s="151">
        <f ca="1">MAX(0,IFERROR(VLOOKUP(MID(CELL("filename",$A$1),FIND("]",CELL("filename",$A$1))+1,255)&amp;$A2,eurostat_source[],4+F$1-1990,FALSE),0))</f>
        <v>2.6723526337334713E-2</v>
      </c>
      <c r="G2" s="148">
        <f ca="1">INDEX(OFFSET(_summary!$S$25,0,MATCH(MID(CELL("filename",$A$1),FIND("]",CELL("filename",$A$1))+1,255),_summary!$T$24:$AG$24,0),140,1),MATCH($A2,_summary!$T$25:$T$53,0))</f>
        <v>2.7977840144406785E-2</v>
      </c>
      <c r="H2" s="149">
        <f ca="1">G2-5*(G2-$M2)/($M$1-G$1)</f>
        <v>2.906461019480637E-2</v>
      </c>
      <c r="I2" s="149">
        <f t="shared" ref="I2:L2" ca="1" si="0">H2-5*(H2-$M2)/($M$1-H$1)</f>
        <v>3.0151380245205955E-2</v>
      </c>
      <c r="J2" s="149">
        <f t="shared" ca="1" si="0"/>
        <v>3.1238150295605539E-2</v>
      </c>
      <c r="K2" s="149">
        <f t="shared" ca="1" si="0"/>
        <v>3.2324920346005127E-2</v>
      </c>
      <c r="L2" s="149">
        <f t="shared" ca="1" si="0"/>
        <v>3.3411690396404709E-2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3.4498460446804297E-2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4.9253664027375512E-3</v>
      </c>
      <c r="D3" s="151">
        <f ca="1">MAX(0,IFERROR(VLOOKUP(MID(CELL("filename",$A$1),FIND("]",CELL("filename",$A$1))+1,255)&amp;$A3,eurostat_source[],4+D$1-1990,FALSE),0))</f>
        <v>5.5757416386385105E-3</v>
      </c>
      <c r="E3" s="151">
        <f ca="1">MAX(0,IFERROR(VLOOKUP(MID(CELL("filename",$A$1),FIND("]",CELL("filename",$A$1))+1,255)&amp;$A3,eurostat_source[],4+E$1-1990,FALSE),0))</f>
        <v>6.1333158025023617E-3</v>
      </c>
      <c r="F3" s="151">
        <f ca="1">MAX(0,IFERROR(VLOOKUP(MID(CELL("filename",$A$1),FIND("]",CELL("filename",$A$1))+1,255)&amp;$A3,eurostat_source[],4+F$1-1990,FALSE),0))</f>
        <v>6.7466473827525976E-3</v>
      </c>
      <c r="G3" s="148">
        <f ca="1">INDEX(OFFSET(_summary!$S$25,0,MATCH(MID(CELL("filename",$A$1),FIND("]",CELL("filename",$A$1))+1,255),_summary!$T$24:$AG$24,0),140,1),MATCH($A3,_summary!$T$25:$T$53,0))</f>
        <v>7.4213121210278572E-3</v>
      </c>
      <c r="H3" s="149">
        <f t="shared" ref="H3:L18" ca="1" si="1">G3-5*(G3-$M3)/($M$1-G$1)</f>
        <v>9.3770179561823899E-3</v>
      </c>
      <c r="I3" s="149">
        <f t="shared" ca="1" si="1"/>
        <v>1.1332723791336922E-2</v>
      </c>
      <c r="J3" s="149">
        <f t="shared" ca="1" si="1"/>
        <v>1.3288429626491453E-2</v>
      </c>
      <c r="K3" s="149">
        <f t="shared" ca="1" si="1"/>
        <v>1.5244135461645986E-2</v>
      </c>
      <c r="L3" s="149">
        <f t="shared" ca="1" si="1"/>
        <v>1.7199841296800519E-2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1.915554713195505E-2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8.9536333287844317E-4</v>
      </c>
      <c r="I4" s="149">
        <f t="shared" ca="1" si="1"/>
        <v>1.7907266657568863E-3</v>
      </c>
      <c r="J4" s="149">
        <f t="shared" ca="1" si="1"/>
        <v>2.6860899986353294E-3</v>
      </c>
      <c r="K4" s="149">
        <f t="shared" ca="1" si="1"/>
        <v>3.5814533315137727E-3</v>
      </c>
      <c r="L4" s="149">
        <f t="shared" ca="1" si="1"/>
        <v>4.4768166643922155E-3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5.3721799972706588E-3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5.4841607600846138E-4</v>
      </c>
      <c r="I5" s="149">
        <f t="shared" ca="1" si="1"/>
        <v>1.0968321520169228E-3</v>
      </c>
      <c r="J5" s="149">
        <f t="shared" ca="1" si="1"/>
        <v>1.6452482280253841E-3</v>
      </c>
      <c r="K5" s="149">
        <f t="shared" ca="1" si="1"/>
        <v>2.1936643040338455E-3</v>
      </c>
      <c r="L5" s="149">
        <f t="shared" ca="1" si="1"/>
        <v>2.7420803800423067E-3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3.2904964560507683E-3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1.0797246551789846E-3</v>
      </c>
      <c r="I6" s="149">
        <f t="shared" ca="1" si="1"/>
        <v>2.1594493103579693E-3</v>
      </c>
      <c r="J6" s="149">
        <f t="shared" ca="1" si="1"/>
        <v>3.2391739655369539E-3</v>
      </c>
      <c r="K6" s="149">
        <f t="shared" ca="1" si="1"/>
        <v>4.3188986207159386E-3</v>
      </c>
      <c r="L6" s="149">
        <f t="shared" ca="1" si="1"/>
        <v>5.3986232758949232E-3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6.4783479310739078E-3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1.4100193727521188E-2</v>
      </c>
      <c r="D7" s="151">
        <f ca="1">MAX(0,IFERROR(VLOOKUP(MID(CELL("filename",$A$1),FIND("]",CELL("filename",$A$1))+1,255)&amp;$A7,eurostat_source[],4+D$1-1990,FALSE),0))</f>
        <v>1.6305598834467191E-2</v>
      </c>
      <c r="E7" s="151">
        <f ca="1">MAX(0,IFERROR(VLOOKUP(MID(CELL("filename",$A$1),FIND("]",CELL("filename",$A$1))+1,255)&amp;$A7,eurostat_source[],4+E$1-1990,FALSE),0))</f>
        <v>1.7533425840312766E-2</v>
      </c>
      <c r="F7" s="151">
        <f ca="1">MAX(0,IFERROR(VLOOKUP(MID(CELL("filename",$A$1),FIND("]",CELL("filename",$A$1))+1,255)&amp;$A7,eurostat_source[],4+F$1-1990,FALSE),0))</f>
        <v>1.8789826186544914E-2</v>
      </c>
      <c r="G7" s="148">
        <f ca="1">INDEX(OFFSET(_summary!$S$25,0,MATCH(MID(CELL("filename",$A$1),FIND("]",CELL("filename",$A$1))+1,255),_summary!$T$24:$AG$24,0),140,1),MATCH($A7,_summary!$T$25:$T$53,0))</f>
        <v>2.0080256153375494E-2</v>
      </c>
      <c r="H7" s="149">
        <f t="shared" ca="1" si="1"/>
        <v>2.2266074486540492E-2</v>
      </c>
      <c r="I7" s="149">
        <f t="shared" ca="1" si="1"/>
        <v>2.445189281970549E-2</v>
      </c>
      <c r="J7" s="149">
        <f t="shared" ca="1" si="1"/>
        <v>2.6637711152870489E-2</v>
      </c>
      <c r="K7" s="149">
        <f t="shared" ca="1" si="1"/>
        <v>2.8823529486035487E-2</v>
      </c>
      <c r="L7" s="149">
        <f t="shared" ca="1" si="1"/>
        <v>3.1009347819200485E-2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3.3195166152365486E-2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5.0334537164111848E-2</v>
      </c>
      <c r="D8" s="151">
        <f ca="1">MAX(0,IFERROR(VLOOKUP(MID(CELL("filename",$A$1),FIND("]",CELL("filename",$A$1))+1,255)&amp;$A8,eurostat_source[],4+D$1-1990,FALSE),0))</f>
        <v>5.2790534901128637E-2</v>
      </c>
      <c r="E8" s="151">
        <f ca="1">MAX(0,IFERROR(VLOOKUP(MID(CELL("filename",$A$1),FIND("]",CELL("filename",$A$1))+1,255)&amp;$A8,eurostat_source[],4+E$1-1990,FALSE),0))</f>
        <v>5.5786751674960756E-2</v>
      </c>
      <c r="F8" s="151">
        <f ca="1">MAX(0,IFERROR(VLOOKUP(MID(CELL("filename",$A$1),FIND("]",CELL("filename",$A$1))+1,255)&amp;$A8,eurostat_source[],4+F$1-1990,FALSE),0))</f>
        <v>5.8816051266765465E-2</v>
      </c>
      <c r="G8" s="148">
        <f ca="1">INDEX(OFFSET(_summary!$S$25,0,MATCH(MID(CELL("filename",$A$1),FIND("]",CELL("filename",$A$1))+1,255),_summary!$T$24:$AG$24,0),140,1),MATCH($A8,_summary!$T$25:$T$53,0))</f>
        <v>6.1893867474864778E-2</v>
      </c>
      <c r="H8" s="149">
        <f t="shared" ca="1" si="1"/>
        <v>6.2440183529914844E-2</v>
      </c>
      <c r="I8" s="149">
        <f t="shared" ca="1" si="1"/>
        <v>6.2986499584964911E-2</v>
      </c>
      <c r="J8" s="149">
        <f t="shared" ca="1" si="1"/>
        <v>6.3532815640014978E-2</v>
      </c>
      <c r="K8" s="149">
        <f t="shared" ca="1" si="1"/>
        <v>6.4079131695065045E-2</v>
      </c>
      <c r="L8" s="149">
        <f t="shared" ca="1" si="1"/>
        <v>6.4625447750115111E-2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6.5171763805165178E-2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2.0286896909758905E-4</v>
      </c>
      <c r="I9" s="149">
        <f t="shared" ca="1" si="1"/>
        <v>4.057379381951781E-4</v>
      </c>
      <c r="J9" s="149">
        <f t="shared" ca="1" si="1"/>
        <v>6.0860690729276721E-4</v>
      </c>
      <c r="K9" s="149">
        <f t="shared" ca="1" si="1"/>
        <v>8.1147587639035621E-4</v>
      </c>
      <c r="L9" s="149">
        <f t="shared" ca="1" si="1"/>
        <v>1.0143448454879452E-3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1.2172138145855342E-3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0.1219091797708165</v>
      </c>
      <c r="E10" s="151">
        <f ca="1">MAX(0,IFERROR(VLOOKUP(MID(CELL("filename",$A$1),FIND("]",CELL("filename",$A$1))+1,255)&amp;$A10,eurostat_source[],4+E$1-1990,FALSE),0))</f>
        <v>0.13410009774789816</v>
      </c>
      <c r="F10" s="151">
        <f ca="1">MAX(0,IFERROR(VLOOKUP(MID(CELL("filename",$A$1),FIND("]",CELL("filename",$A$1))+1,255)&amp;$A10,eurostat_source[],4+F$1-1990,FALSE),0))</f>
        <v>0.14751010752268798</v>
      </c>
      <c r="G10" s="148">
        <f ca="1">INDEX(OFFSET(_summary!$S$25,0,MATCH(MID(CELL("filename",$A$1),FIND("]",CELL("filename",$A$1))+1,255),_summary!$T$24:$AG$24,0),140,1),MATCH($A10,_summary!$T$25:$T$53,0))</f>
        <v>0.16226111827495676</v>
      </c>
      <c r="H10" s="149">
        <f t="shared" ca="1" si="1"/>
        <v>0.16251807176219429</v>
      </c>
      <c r="I10" s="149">
        <f t="shared" ca="1" si="1"/>
        <v>0.16277502524943185</v>
      </c>
      <c r="J10" s="149">
        <f t="shared" ca="1" si="1"/>
        <v>0.16303197873666941</v>
      </c>
      <c r="K10" s="149">
        <f t="shared" ca="1" si="1"/>
        <v>0.16328893222390695</v>
      </c>
      <c r="L10" s="149">
        <f t="shared" ca="1" si="1"/>
        <v>0.16354588571114448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0.16380283919838204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4.9004667530216761E-2</v>
      </c>
      <c r="D11" s="151">
        <f ca="1">MAX(0,IFERROR(VLOOKUP(MID(CELL("filename",$A$1),FIND("]",CELL("filename",$A$1))+1,255)&amp;$A11,eurostat_source[],4+D$1-1990,FALSE),0))</f>
        <v>5.2490335633071719E-2</v>
      </c>
      <c r="E11" s="151">
        <f ca="1">MAX(0,IFERROR(VLOOKUP(MID(CELL("filename",$A$1),FIND("]",CELL("filename",$A$1))+1,255)&amp;$A11,eurostat_source[],4+E$1-1990,FALSE),0))</f>
        <v>5.6632489470045871E-2</v>
      </c>
      <c r="F11" s="151">
        <f ca="1">MAX(0,IFERROR(VLOOKUP(MID(CELL("filename",$A$1),FIND("]",CELL("filename",$A$1))+1,255)&amp;$A11,eurostat_source[],4+F$1-1990,FALSE),0))</f>
        <v>6.0725796306985422E-2</v>
      </c>
      <c r="G11" s="148">
        <f ca="1">INDEX(OFFSET(_summary!$S$25,0,MATCH(MID(CELL("filename",$A$1),FIND("]",CELL("filename",$A$1))+1,255),_summary!$T$24:$AG$24,0),140,1),MATCH($A11,_summary!$T$25:$T$53,0))</f>
        <v>6.4740617788425658E-2</v>
      </c>
      <c r="H11" s="149">
        <f t="shared" ca="1" si="1"/>
        <v>6.5653305045356866E-2</v>
      </c>
      <c r="I11" s="149">
        <f t="shared" ca="1" si="1"/>
        <v>6.6565992302288074E-2</v>
      </c>
      <c r="J11" s="149">
        <f t="shared" ca="1" si="1"/>
        <v>6.7478679559219268E-2</v>
      </c>
      <c r="K11" s="149">
        <f t="shared" ca="1" si="1"/>
        <v>6.8391366816150476E-2</v>
      </c>
      <c r="L11" s="149">
        <f t="shared" ca="1" si="1"/>
        <v>6.9304054073081683E-2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7.0216741330012877E-2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1.9055466514088838E-2</v>
      </c>
      <c r="E12" s="151">
        <f ca="1">MAX(0,IFERROR(VLOOKUP(MID(CELL("filename",$A$1),FIND("]",CELL("filename",$A$1))+1,255)&amp;$A12,eurostat_source[],4+E$1-1990,FALSE),0))</f>
        <v>2.096101316549772E-2</v>
      </c>
      <c r="F12" s="151">
        <f ca="1">MAX(0,IFERROR(VLOOKUP(MID(CELL("filename",$A$1),FIND("]",CELL("filename",$A$1))+1,255)&amp;$A12,eurostat_source[],4+F$1-1990,FALSE),0))</f>
        <v>2.3057114482047492E-2</v>
      </c>
      <c r="G12" s="148">
        <f ca="1">INDEX(OFFSET(_summary!$S$25,0,MATCH(MID(CELL("filename",$A$1),FIND("]",CELL("filename",$A$1))+1,255),_summary!$T$24:$AG$24,0),140,1),MATCH($A12,_summary!$T$25:$T$53,0))</f>
        <v>2.5362825930252242E-2</v>
      </c>
      <c r="H12" s="149">
        <f t="shared" ca="1" si="1"/>
        <v>2.699120483988908E-2</v>
      </c>
      <c r="I12" s="149">
        <f t="shared" ca="1" si="1"/>
        <v>2.8619583749525918E-2</v>
      </c>
      <c r="J12" s="149">
        <f t="shared" ca="1" si="1"/>
        <v>3.0247962659162755E-2</v>
      </c>
      <c r="K12" s="149">
        <f t="shared" ca="1" si="1"/>
        <v>3.1876341568799593E-2</v>
      </c>
      <c r="L12" s="149">
        <f t="shared" ca="1" si="1"/>
        <v>3.3504720478436431E-2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3.5133099388073269E-2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1.4112664742889683E-2</v>
      </c>
      <c r="E13" s="151">
        <f ca="1">MAX(0,IFERROR(VLOOKUP(MID(CELL("filename",$A$1),FIND("]",CELL("filename",$A$1))+1,255)&amp;$A13,eurostat_source[],4+E$1-1990,FALSE),0))</f>
        <v>1.5523931217178651E-2</v>
      </c>
      <c r="F13" s="151">
        <f ca="1">MAX(0,IFERROR(VLOOKUP(MID(CELL("filename",$A$1),FIND("]",CELL("filename",$A$1))+1,255)&amp;$A13,eurostat_source[],4+F$1-1990,FALSE),0))</f>
        <v>1.7076324338896515E-2</v>
      </c>
      <c r="G13" s="148">
        <f ca="1">INDEX(OFFSET(_summary!$S$25,0,MATCH(MID(CELL("filename",$A$1),FIND("]",CELL("filename",$A$1))+1,255),_summary!$T$24:$AG$24,0),140,1),MATCH($A13,_summary!$T$25:$T$53,0))</f>
        <v>1.8783956772786166E-2</v>
      </c>
      <c r="H13" s="149">
        <f t="shared" ca="1" si="1"/>
        <v>1.9758182229310854E-2</v>
      </c>
      <c r="I13" s="149">
        <f t="shared" ca="1" si="1"/>
        <v>2.0732407685835542E-2</v>
      </c>
      <c r="J13" s="149">
        <f t="shared" ca="1" si="1"/>
        <v>2.1706633142360231E-2</v>
      </c>
      <c r="K13" s="149">
        <f t="shared" ca="1" si="1"/>
        <v>2.2680858598884922E-2</v>
      </c>
      <c r="L13" s="149">
        <f t="shared" ca="1" si="1"/>
        <v>2.3655084055409614E-2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2.4629309511934303E-2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1.5895186598180063E-3</v>
      </c>
      <c r="E14" s="151">
        <f ca="1">MAX(0,IFERROR(VLOOKUP(MID(CELL("filename",$A$1),FIND("]",CELL("filename",$A$1))+1,255)&amp;$A14,eurostat_source[],4+E$1-1990,FALSE),0))</f>
        <v>1.7484705257998069E-3</v>
      </c>
      <c r="F14" s="151">
        <f ca="1">MAX(0,IFERROR(VLOOKUP(MID(CELL("filename",$A$1),FIND("]",CELL("filename",$A$1))+1,255)&amp;$A14,eurostat_source[],4+F$1-1990,FALSE),0))</f>
        <v>1.9233175783797875E-3</v>
      </c>
      <c r="G14" s="148">
        <f ca="1">INDEX(OFFSET(_summary!$S$25,0,MATCH(MID(CELL("filename",$A$1),FIND("]",CELL("filename",$A$1))+1,255),_summary!$T$24:$AG$24,0),140,1),MATCH($A14,_summary!$T$25:$T$53,0))</f>
        <v>2.1156493362177661E-3</v>
      </c>
      <c r="H14" s="149">
        <f t="shared" ca="1" si="1"/>
        <v>3.3233872517241863E-3</v>
      </c>
      <c r="I14" s="149">
        <f t="shared" ca="1" si="1"/>
        <v>4.5311251672306065E-3</v>
      </c>
      <c r="J14" s="149">
        <f t="shared" ca="1" si="1"/>
        <v>5.7388630827370267E-3</v>
      </c>
      <c r="K14" s="149">
        <f t="shared" ca="1" si="1"/>
        <v>6.9466009982434469E-3</v>
      </c>
      <c r="L14" s="149">
        <f t="shared" ca="1" si="1"/>
        <v>8.154338913749868E-3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9.3620768292562873E-3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3.0886068947800216E-3</v>
      </c>
      <c r="I15" s="149">
        <f t="shared" ca="1" si="1"/>
        <v>6.1772137895600432E-3</v>
      </c>
      <c r="J15" s="149">
        <f t="shared" ca="1" si="1"/>
        <v>9.2658206843400648E-3</v>
      </c>
      <c r="K15" s="149">
        <f t="shared" ca="1" si="1"/>
        <v>1.2354427579120086E-2</v>
      </c>
      <c r="L15" s="149">
        <f t="shared" ca="1" si="1"/>
        <v>1.5443034473900108E-2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1.853164136868013E-2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3.1793443853623316E-3</v>
      </c>
      <c r="E16" s="151">
        <f ca="1">MAX(0,IFERROR(VLOOKUP(MID(CELL("filename",$A$1),FIND("]",CELL("filename",$A$1))+1,255)&amp;$A16,eurostat_source[],4+E$1-1990,FALSE),0))</f>
        <v>3.4972788238985648E-3</v>
      </c>
      <c r="F16" s="151">
        <f ca="1">MAX(0,IFERROR(VLOOKUP(MID(CELL("filename",$A$1),FIND("]",CELL("filename",$A$1))+1,255)&amp;$A16,eurostat_source[],4+F$1-1990,FALSE),0))</f>
        <v>3.847006706288421E-3</v>
      </c>
      <c r="G16" s="148">
        <f ca="1">INDEX(OFFSET(_summary!$S$25,0,MATCH(MID(CELL("filename",$A$1),FIND("]",CELL("filename",$A$1))+1,255),_summary!$T$24:$AG$24,0),140,1),MATCH($A16,_summary!$T$25:$T$53,0))</f>
        <v>4.2317073769172634E-3</v>
      </c>
      <c r="H16" s="149">
        <f t="shared" ca="1" si="1"/>
        <v>5.3913905154017051E-3</v>
      </c>
      <c r="I16" s="149">
        <f t="shared" ca="1" si="1"/>
        <v>6.5510736538861459E-3</v>
      </c>
      <c r="J16" s="149">
        <f t="shared" ca="1" si="1"/>
        <v>7.7107567923705867E-3</v>
      </c>
      <c r="K16" s="149">
        <f t="shared" ca="1" si="1"/>
        <v>8.8704399308550275E-3</v>
      </c>
      <c r="L16" s="149">
        <f t="shared" ca="1" si="1"/>
        <v>1.003012306933947E-2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1.1189806207823911E-2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6.3273772852989393E-4</v>
      </c>
      <c r="I17" s="149">
        <f t="shared" ca="1" si="1"/>
        <v>1.2654754570597879E-3</v>
      </c>
      <c r="J17" s="149">
        <f t="shared" ca="1" si="1"/>
        <v>1.8982131855896818E-3</v>
      </c>
      <c r="K17" s="149">
        <f t="shared" ca="1" si="1"/>
        <v>2.5309509141195757E-3</v>
      </c>
      <c r="L17" s="149">
        <f t="shared" ca="1" si="1"/>
        <v>3.1636886426494697E-3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3.7964263711793636E-3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1.1631971063288922E-3</v>
      </c>
      <c r="I18" s="149">
        <f t="shared" ca="1" si="1"/>
        <v>2.3263942126577845E-3</v>
      </c>
      <c r="J18" s="149">
        <f t="shared" ca="1" si="1"/>
        <v>3.4895913189866767E-3</v>
      </c>
      <c r="K18" s="149">
        <f t="shared" ca="1" si="1"/>
        <v>4.6527884253155689E-3</v>
      </c>
      <c r="L18" s="149">
        <f t="shared" ca="1" si="1"/>
        <v>5.8159855316444612E-3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6.9791826379733534E-3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7.7972561698254521E-3</v>
      </c>
      <c r="D19" s="151">
        <f ca="1">MAX(0,IFERROR(VLOOKUP(MID(CELL("filename",$A$1),FIND("]",CELL("filename",$A$1))+1,255)&amp;$A19,eurostat_source[],4+D$1-1990,FALSE),0))</f>
        <v>8.9588984014664554E-3</v>
      </c>
      <c r="E19" s="151">
        <f ca="1">MAX(0,IFERROR(VLOOKUP(MID(CELL("filename",$A$1),FIND("]",CELL("filename",$A$1))+1,255)&amp;$A19,eurostat_source[],4+E$1-1990,FALSE),0))</f>
        <v>9.8083994959608008E-3</v>
      </c>
      <c r="F19" s="151">
        <f ca="1">MAX(0,IFERROR(VLOOKUP(MID(CELL("filename",$A$1),FIND("]",CELL("filename",$A$1))+1,255)&amp;$A19,eurostat_source[],4+F$1-1990,FALSE),0))</f>
        <v>1.0709562683245551E-2</v>
      </c>
      <c r="G19" s="148">
        <f ca="1">INDEX(OFFSET(_summary!$S$25,0,MATCH(MID(CELL("filename",$A$1),FIND("]",CELL("filename",$A$1))+1,255),_summary!$T$24:$AG$24,0),140,1),MATCH($A19,_summary!$T$25:$T$53,0))</f>
        <v>1.1657256964872371E-2</v>
      </c>
      <c r="H19" s="149">
        <f t="shared" ref="H19:L34" ca="1" si="2">G19-5*(G19-$M19)/($M$1-G$1)</f>
        <v>1.3648642787890138E-2</v>
      </c>
      <c r="I19" s="149">
        <f t="shared" ca="1" si="2"/>
        <v>1.5640028610907904E-2</v>
      </c>
      <c r="J19" s="149">
        <f t="shared" ca="1" si="2"/>
        <v>1.7631414433925671E-2</v>
      </c>
      <c r="K19" s="149">
        <f t="shared" ca="1" si="2"/>
        <v>1.9622800256943438E-2</v>
      </c>
      <c r="L19" s="149">
        <f t="shared" ca="1" si="2"/>
        <v>2.1614186079961205E-2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2.3605571902978975E-2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5.8775458221453365E-2</v>
      </c>
      <c r="E20" s="151">
        <f ca="1">MAX(0,IFERROR(VLOOKUP(MID(CELL("filename",$A$1),FIND("]",CELL("filename",$A$1))+1,255)&amp;$A20,eurostat_source[],4+E$1-1990,FALSE),0))</f>
        <v>6.4653004043598708E-2</v>
      </c>
      <c r="F20" s="151">
        <f ca="1">MAX(0,IFERROR(VLOOKUP(MID(CELL("filename",$A$1),FIND("]",CELL("filename",$A$1))+1,255)&amp;$A20,eurostat_source[],4+F$1-1990,FALSE),0))</f>
        <v>7.111830444795858E-2</v>
      </c>
      <c r="G20" s="148">
        <f ca="1">INDEX(OFFSET(_summary!$S$25,0,MATCH(MID(CELL("filename",$A$1),FIND("]",CELL("filename",$A$1))+1,255),_summary!$T$24:$AG$24,0),140,1),MATCH($A20,_summary!$T$25:$T$53,0))</f>
        <v>7.8230134892754433E-2</v>
      </c>
      <c r="H20" s="149">
        <f t="shared" ca="1" si="2"/>
        <v>7.8529746084213856E-2</v>
      </c>
      <c r="I20" s="149">
        <f t="shared" ca="1" si="2"/>
        <v>7.8829357275673279E-2</v>
      </c>
      <c r="J20" s="149">
        <f t="shared" ca="1" si="2"/>
        <v>7.9128968467132701E-2</v>
      </c>
      <c r="K20" s="149">
        <f t="shared" ca="1" si="2"/>
        <v>7.9428579658592124E-2</v>
      </c>
      <c r="L20" s="149">
        <f t="shared" ca="1" si="2"/>
        <v>7.9728190850051534E-2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8.0027802041510956E-2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5.0543024923051169E-3</v>
      </c>
      <c r="D21" s="151">
        <f ca="1">MAX(0,IFERROR(VLOOKUP(MID(CELL("filename",$A$1),FIND("]",CELL("filename",$A$1))+1,255)&amp;$A21,eurostat_source[],4+D$1-1990,FALSE),0))</f>
        <v>6.4320304942256613E-3</v>
      </c>
      <c r="E21" s="151">
        <f ca="1">MAX(0,IFERROR(VLOOKUP(MID(CELL("filename",$A$1),FIND("]",CELL("filename",$A$1))+1,255)&amp;$A21,eurostat_source[],4+E$1-1990,FALSE),0))</f>
        <v>6.9846490903418181E-3</v>
      </c>
      <c r="F21" s="151">
        <f ca="1">MAX(0,IFERROR(VLOOKUP(MID(CELL("filename",$A$1),FIND("]",CELL("filename",$A$1))+1,255)&amp;$A21,eurostat_source[],4+F$1-1990,FALSE),0))</f>
        <v>7.5670670158193556E-3</v>
      </c>
      <c r="G21" s="148">
        <f ca="1">INDEX(OFFSET(_summary!$S$25,0,MATCH(MID(CELL("filename",$A$1),FIND("]",CELL("filename",$A$1))+1,255),_summary!$T$24:$AG$24,0),140,1),MATCH($A21,_summary!$T$25:$T$53,0))</f>
        <v>8.1637499426522164E-3</v>
      </c>
      <c r="H21" s="149">
        <f t="shared" ca="1" si="2"/>
        <v>9.5233393252225716E-3</v>
      </c>
      <c r="I21" s="149">
        <f t="shared" ca="1" si="2"/>
        <v>1.0882928707792927E-2</v>
      </c>
      <c r="J21" s="149">
        <f t="shared" ca="1" si="2"/>
        <v>1.2242518090363282E-2</v>
      </c>
      <c r="K21" s="149">
        <f t="shared" ca="1" si="2"/>
        <v>1.3602107472933637E-2</v>
      </c>
      <c r="L21" s="149">
        <f t="shared" ca="1" si="2"/>
        <v>1.4961696855503994E-2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1.6321286238074349E-2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2.3870794486676593E-3</v>
      </c>
      <c r="D22" s="151">
        <f ca="1">MAX(0,IFERROR(VLOOKUP(MID(CELL("filename",$A$1),FIND("]",CELL("filename",$A$1))+1,255)&amp;$A22,eurostat_source[],4+D$1-1990,FALSE),0))</f>
        <v>2.5268155388449586E-3</v>
      </c>
      <c r="E22" s="151">
        <f ca="1">MAX(0,IFERROR(VLOOKUP(MID(CELL("filename",$A$1),FIND("]",CELL("filename",$A$1))+1,255)&amp;$A22,eurostat_source[],4+E$1-1990,FALSE),0))</f>
        <v>2.7794970927294545E-3</v>
      </c>
      <c r="F22" s="151">
        <f ca="1">MAX(0,IFERROR(VLOOKUP(MID(CELL("filename",$A$1),FIND("]",CELL("filename",$A$1))+1,255)&amp;$A22,eurostat_source[],4+F$1-1990,FALSE),0))</f>
        <v>3.0574468020023999E-3</v>
      </c>
      <c r="G22" s="148">
        <f ca="1">INDEX(OFFSET(_summary!$S$25,0,MATCH(MID(CELL("filename",$A$1),FIND("]",CELL("filename",$A$1))+1,255),_summary!$T$24:$AG$24,0),140,1),MATCH($A22,_summary!$T$25:$T$53,0))</f>
        <v>3.2688314149358307E-3</v>
      </c>
      <c r="H22" s="149">
        <f t="shared" ca="1" si="2"/>
        <v>8.3031761872048079E-3</v>
      </c>
      <c r="I22" s="149">
        <f t="shared" ca="1" si="2"/>
        <v>1.3337520959473785E-2</v>
      </c>
      <c r="J22" s="149">
        <f t="shared" ca="1" si="2"/>
        <v>1.8371865731742765E-2</v>
      </c>
      <c r="K22" s="149">
        <f t="shared" ca="1" si="2"/>
        <v>2.3406210504011742E-2</v>
      </c>
      <c r="L22" s="149">
        <f t="shared" ca="1" si="2"/>
        <v>2.844055527628072E-2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3.3474900048549694E-2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5.3724461815424641E-4</v>
      </c>
      <c r="I23" s="149">
        <f t="shared" ca="1" si="2"/>
        <v>1.0744892363084928E-3</v>
      </c>
      <c r="J23" s="149">
        <f t="shared" ca="1" si="2"/>
        <v>1.6117338544627392E-3</v>
      </c>
      <c r="K23" s="149">
        <f t="shared" ca="1" si="2"/>
        <v>2.1489784726169857E-3</v>
      </c>
      <c r="L23" s="149">
        <f t="shared" ca="1" si="2"/>
        <v>2.6862230907712323E-3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3.2234677089254785E-3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8.3011925571499804E-4</v>
      </c>
      <c r="I24" s="149">
        <f t="shared" ca="1" si="2"/>
        <v>1.6602385114299961E-3</v>
      </c>
      <c r="J24" s="149">
        <f t="shared" ca="1" si="2"/>
        <v>2.4903577671449941E-3</v>
      </c>
      <c r="K24" s="149">
        <f t="shared" ca="1" si="2"/>
        <v>3.3204770228599922E-3</v>
      </c>
      <c r="L24" s="149">
        <f t="shared" ca="1" si="2"/>
        <v>4.1505962785749907E-3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4.9807155342899883E-3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1.5040533399104442E-3</v>
      </c>
      <c r="I25" s="149">
        <f t="shared" ca="1" si="2"/>
        <v>3.0081066798208884E-3</v>
      </c>
      <c r="J25" s="149">
        <f t="shared" ca="1" si="2"/>
        <v>4.5121600197313323E-3</v>
      </c>
      <c r="K25" s="149">
        <f t="shared" ca="1" si="2"/>
        <v>6.0162133596417767E-3</v>
      </c>
      <c r="L25" s="149">
        <f t="shared" ca="1" si="2"/>
        <v>7.5202666995522211E-3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9.0243200394626646E-3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4.6055221208310203E-4</v>
      </c>
      <c r="I26" s="149">
        <f t="shared" ca="1" si="2"/>
        <v>9.2110442416620407E-4</v>
      </c>
      <c r="J26" s="149">
        <f t="shared" ca="1" si="2"/>
        <v>1.381656636249306E-3</v>
      </c>
      <c r="K26" s="149">
        <f t="shared" ca="1" si="2"/>
        <v>1.8422088483324081E-3</v>
      </c>
      <c r="L26" s="149">
        <f t="shared" ca="1" si="2"/>
        <v>2.3027610604155102E-3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2.7633132724986121E-3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6.8188896927373725E-3</v>
      </c>
      <c r="D27" s="151">
        <f ca="1">MAX(0,IFERROR(VLOOKUP(MID(CELL("filename",$A$1),FIND("]",CELL("filename",$A$1))+1,255)&amp;$A27,eurostat_source[],4+D$1-1990,FALSE),0))</f>
        <v>7.9397930556353684E-3</v>
      </c>
      <c r="E27" s="151">
        <f ca="1">MAX(0,IFERROR(VLOOKUP(MID(CELL("filename",$A$1),FIND("]",CELL("filename",$A$1))+1,255)&amp;$A27,eurostat_source[],4+E$1-1990,FALSE),0))</f>
        <v>8.7337723611989049E-3</v>
      </c>
      <c r="F27" s="151">
        <f ca="1">MAX(0,IFERROR(VLOOKUP(MID(CELL("filename",$A$1),FIND("]",CELL("filename",$A$1))+1,255)&amp;$A27,eurostat_source[],4+F$1-1990,FALSE),0))</f>
        <v>9.6071495973187957E-3</v>
      </c>
      <c r="G27" s="148">
        <f ca="1">INDEX(OFFSET(_summary!$S$25,0,MATCH(MID(CELL("filename",$A$1),FIND("]",CELL("filename",$A$1))+1,255),_summary!$T$24:$AG$24,0),140,1),MATCH($A27,_summary!$T$25:$T$53,0))</f>
        <v>1.0567864557050676E-2</v>
      </c>
      <c r="H27" s="149">
        <f t="shared" ca="1" si="2"/>
        <v>1.1533728646834626E-2</v>
      </c>
      <c r="I27" s="149">
        <f t="shared" ca="1" si="2"/>
        <v>1.2499592736618576E-2</v>
      </c>
      <c r="J27" s="149">
        <f t="shared" ca="1" si="2"/>
        <v>1.3465456826402523E-2</v>
      </c>
      <c r="K27" s="149">
        <f t="shared" ca="1" si="2"/>
        <v>1.4431320916186473E-2</v>
      </c>
      <c r="L27" s="149">
        <f t="shared" ca="1" si="2"/>
        <v>1.5397185005970423E-2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1.6363049095754371E-2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1.0314815054888827E-5</v>
      </c>
      <c r="I28" s="149">
        <f t="shared" ca="1" si="2"/>
        <v>2.0629630109777657E-5</v>
      </c>
      <c r="J28" s="149">
        <f t="shared" ca="1" si="2"/>
        <v>3.0944445164666482E-5</v>
      </c>
      <c r="K28" s="149">
        <f t="shared" ca="1" si="2"/>
        <v>4.1259260219555308E-5</v>
      </c>
      <c r="L28" s="149">
        <f t="shared" ca="1" si="2"/>
        <v>5.157407527444414E-5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6.1888890329332965E-5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2.2529441122750688E-3</v>
      </c>
      <c r="I29" s="149">
        <f t="shared" ca="1" si="2"/>
        <v>4.5058882245501367E-3</v>
      </c>
      <c r="J29" s="149">
        <f t="shared" ca="1" si="2"/>
        <v>6.758832336825206E-3</v>
      </c>
      <c r="K29" s="149">
        <f t="shared" ca="1" si="2"/>
        <v>9.0117764491002752E-3</v>
      </c>
      <c r="L29" s="149">
        <f t="shared" ca="1" si="2"/>
        <v>1.1264720561375344E-2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1.3517664673650412E-2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2.5422136363427109E-3</v>
      </c>
      <c r="D30" s="151">
        <f ca="1">MAX(0,IFERROR(VLOOKUP(MID(CELL("filename",$A$1),FIND("]",CELL("filename",$A$1))+1,255)&amp;$A30,eurostat_source[],4+D$1-1990,FALSE),0))</f>
        <v>2.8719005408063378E-3</v>
      </c>
      <c r="E30" s="151">
        <f ca="1">MAX(0,IFERROR(VLOOKUP(MID(CELL("filename",$A$1),FIND("]",CELL("filename",$A$1))+1,255)&amp;$A30,eurostat_source[],4+E$1-1990,FALSE),0))</f>
        <v>3.1590905948869715E-3</v>
      </c>
      <c r="F30" s="151">
        <f ca="1">MAX(0,IFERROR(VLOOKUP(MID(CELL("filename",$A$1),FIND("]",CELL("filename",$A$1))+1,255)&amp;$A30,eurostat_source[],4+F$1-1990,FALSE),0))</f>
        <v>3.4709130006499154E-3</v>
      </c>
      <c r="G30" s="148">
        <f ca="1">INDEX(OFFSET(_summary!$S$25,0,MATCH(MID(CELL("filename",$A$1),FIND("]",CELL("filename",$A$1))+1,255),_summary!$T$24:$AG$24,0),140,1),MATCH($A30,_summary!$T$25:$T$53,0))</f>
        <v>3.799444375061206E-3</v>
      </c>
      <c r="H30" s="149">
        <f t="shared" ca="1" si="2"/>
        <v>5.333176144803187E-3</v>
      </c>
      <c r="I30" s="149">
        <f t="shared" ca="1" si="2"/>
        <v>6.8669079145451681E-3</v>
      </c>
      <c r="J30" s="149">
        <f t="shared" ca="1" si="2"/>
        <v>8.4006396842871492E-3</v>
      </c>
      <c r="K30" s="149">
        <f t="shared" ca="1" si="2"/>
        <v>9.9343714540291294E-3</v>
      </c>
      <c r="L30" s="149">
        <f t="shared" ca="1" si="2"/>
        <v>1.146810322377111E-2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1.3001834993513092E-2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2.3914767410232778E-2</v>
      </c>
      <c r="D31" s="151">
        <f ca="1">MAX(0,IFERROR(VLOOKUP(MID(CELL("filename",$A$1),FIND("]",CELL("filename",$A$1))+1,255)&amp;$A31,eurostat_source[],4+D$1-1990,FALSE),0))</f>
        <v>2.3829917458527253E-2</v>
      </c>
      <c r="E31" s="151">
        <f ca="1">MAX(0,IFERROR(VLOOKUP(MID(CELL("filename",$A$1),FIND("]",CELL("filename",$A$1))+1,255)&amp;$A31,eurostat_source[],4+E$1-1990,FALSE),0))</f>
        <v>2.5210465614423593E-2</v>
      </c>
      <c r="F31" s="151">
        <f ca="1">MAX(0,IFERROR(VLOOKUP(MID(CELL("filename",$A$1),FIND("]",CELL("filename",$A$1))+1,255)&amp;$A31,eurostat_source[],4+F$1-1990,FALSE),0))</f>
        <v>2.6723526337334713E-2</v>
      </c>
      <c r="G31" s="148">
        <f ca="1">INDEX(OFFSET(_summary!$S$25,0,MATCH(MID(CELL("filename",$A$1),FIND("]",CELL("filename",$A$1))+1,255),_summary!$T$24:$AG$24,0),140,1),MATCH($A31,_summary!$T$25:$T$53,0))</f>
        <v>2.7977840144406785E-2</v>
      </c>
      <c r="H31" s="149">
        <f t="shared" ca="1" si="2"/>
        <v>3.8359419011797569E-2</v>
      </c>
      <c r="I31" s="149">
        <f t="shared" ca="1" si="2"/>
        <v>4.8740997879188348E-2</v>
      </c>
      <c r="J31" s="149">
        <f t="shared" ca="1" si="2"/>
        <v>5.9122576746579128E-2</v>
      </c>
      <c r="K31" s="149">
        <f t="shared" ca="1" si="2"/>
        <v>6.9504155613969901E-2</v>
      </c>
      <c r="L31" s="149">
        <f t="shared" ca="1" si="2"/>
        <v>7.9885734481360687E-2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9.026731334875146E-2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4.9253664027375512E-3</v>
      </c>
      <c r="D32" s="151">
        <f ca="1">MAX(0,IFERROR(VLOOKUP(MID(CELL("filename",$A$1),FIND("]",CELL("filename",$A$1))+1,255)&amp;$A32,eurostat_source[],4+D$1-1990,FALSE),0))</f>
        <v>5.5757416386385105E-3</v>
      </c>
      <c r="E32" s="151">
        <f ca="1">MAX(0,IFERROR(VLOOKUP(MID(CELL("filename",$A$1),FIND("]",CELL("filename",$A$1))+1,255)&amp;$A32,eurostat_source[],4+E$1-1990,FALSE),0))</f>
        <v>6.1333158025023617E-3</v>
      </c>
      <c r="F32" s="151">
        <f ca="1">MAX(0,IFERROR(VLOOKUP(MID(CELL("filename",$A$1),FIND("]",CELL("filename",$A$1))+1,255)&amp;$A32,eurostat_source[],4+F$1-1990,FALSE),0))</f>
        <v>6.7466473827525976E-3</v>
      </c>
      <c r="G32" s="148">
        <f ca="1">INDEX(OFFSET(_summary!$S$25,0,MATCH(MID(CELL("filename",$A$1),FIND("]",CELL("filename",$A$1))+1,255),_summary!$T$24:$AG$24,0),140,1),MATCH($A32,_summary!$T$25:$T$53,0))</f>
        <v>7.4213121210278572E-3</v>
      </c>
      <c r="H32" s="149">
        <f t="shared" ca="1" si="2"/>
        <v>2.5598449877537888E-2</v>
      </c>
      <c r="I32" s="149">
        <f t="shared" ca="1" si="2"/>
        <v>4.3775587634047916E-2</v>
      </c>
      <c r="J32" s="149">
        <f t="shared" ca="1" si="2"/>
        <v>6.1952725390557947E-2</v>
      </c>
      <c r="K32" s="149">
        <f t="shared" ca="1" si="2"/>
        <v>8.0129863147067978E-2</v>
      </c>
      <c r="L32" s="149">
        <f t="shared" ca="1" si="2"/>
        <v>9.830700090357801E-2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0.11648413866008804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4.100907473445688E-3</v>
      </c>
      <c r="I33" s="149">
        <f t="shared" ca="1" si="2"/>
        <v>8.2018149468913761E-3</v>
      </c>
      <c r="J33" s="149">
        <f t="shared" ca="1" si="2"/>
        <v>1.2302722420337064E-2</v>
      </c>
      <c r="K33" s="149">
        <f t="shared" ca="1" si="2"/>
        <v>1.6403629893782752E-2</v>
      </c>
      <c r="L33" s="149">
        <f t="shared" ca="1" si="2"/>
        <v>2.0504537367228438E-2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2.4605444840674128E-2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6.4467213966468533E-3</v>
      </c>
      <c r="I34" s="149">
        <f t="shared" ca="1" si="2"/>
        <v>1.2893442793293707E-2</v>
      </c>
      <c r="J34" s="149">
        <f t="shared" ca="1" si="2"/>
        <v>1.934016418994056E-2</v>
      </c>
      <c r="K34" s="149">
        <f t="shared" ca="1" si="2"/>
        <v>2.5786885586587413E-2</v>
      </c>
      <c r="L34" s="149">
        <f t="shared" ca="1" si="2"/>
        <v>3.223360698323427E-2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3.868032837988112E-2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8.6088681432102288E-3</v>
      </c>
      <c r="I35" s="149">
        <f t="shared" ca="1" si="4"/>
        <v>1.7217736286420454E-2</v>
      </c>
      <c r="J35" s="149">
        <f t="shared" ca="1" si="4"/>
        <v>2.5826604429630681E-2</v>
      </c>
      <c r="K35" s="149">
        <f t="shared" ca="1" si="4"/>
        <v>3.4435472572840908E-2</v>
      </c>
      <c r="L35" s="149">
        <f t="shared" ca="1" si="4"/>
        <v>4.3044340716051135E-2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5.1653208859261363E-2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1.4100193727521188E-2</v>
      </c>
      <c r="D36" s="151">
        <f ca="1">MAX(0,IFERROR(VLOOKUP(MID(CELL("filename",$A$1),FIND("]",CELL("filename",$A$1))+1,255)&amp;$A36,eurostat_source[],4+D$1-1990,FALSE),0))</f>
        <v>1.6305598834467191E-2</v>
      </c>
      <c r="E36" s="151">
        <f ca="1">MAX(0,IFERROR(VLOOKUP(MID(CELL("filename",$A$1),FIND("]",CELL("filename",$A$1))+1,255)&amp;$A36,eurostat_source[],4+E$1-1990,FALSE),0))</f>
        <v>1.7533425840312766E-2</v>
      </c>
      <c r="F36" s="151">
        <f ca="1">MAX(0,IFERROR(VLOOKUP(MID(CELL("filename",$A$1),FIND("]",CELL("filename",$A$1))+1,255)&amp;$A36,eurostat_source[],4+F$1-1990,FALSE),0))</f>
        <v>1.8789826186544914E-2</v>
      </c>
      <c r="G36" s="148">
        <f ca="1">INDEX(OFFSET(_summary!$S$25,0,MATCH(MID(CELL("filename",$A$1),FIND("]",CELL("filename",$A$1))+1,255),_summary!$T$24:$AG$24,0),140,1),MATCH($A36,_summary!$T$25:$T$53,0))</f>
        <v>2.0080256153375494E-2</v>
      </c>
      <c r="H36" s="149">
        <f t="shared" ca="1" si="4"/>
        <v>3.3697056040181798E-2</v>
      </c>
      <c r="I36" s="149">
        <f t="shared" ca="1" si="4"/>
        <v>4.7313855926988106E-2</v>
      </c>
      <c r="J36" s="149">
        <f t="shared" ca="1" si="4"/>
        <v>6.0930655813794407E-2</v>
      </c>
      <c r="K36" s="149">
        <f t="shared" ca="1" si="4"/>
        <v>7.4547455700600715E-2</v>
      </c>
      <c r="L36" s="149">
        <f t="shared" ca="1" si="4"/>
        <v>8.8164255587407023E-2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0.10178105547421333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5.0334537164111848E-2</v>
      </c>
      <c r="D37" s="151">
        <f ca="1">MAX(0,IFERROR(VLOOKUP(MID(CELL("filename",$A$1),FIND("]",CELL("filename",$A$1))+1,255)&amp;$A37,eurostat_source[],4+D$1-1990,FALSE),0))</f>
        <v>5.2790534901128637E-2</v>
      </c>
      <c r="E37" s="151">
        <f ca="1">MAX(0,IFERROR(VLOOKUP(MID(CELL("filename",$A$1),FIND("]",CELL("filename",$A$1))+1,255)&amp;$A37,eurostat_source[],4+E$1-1990,FALSE),0))</f>
        <v>5.5786751674960756E-2</v>
      </c>
      <c r="F37" s="151">
        <f ca="1">MAX(0,IFERROR(VLOOKUP(MID(CELL("filename",$A$1),FIND("]",CELL("filename",$A$1))+1,255)&amp;$A37,eurostat_source[],4+F$1-1990,FALSE),0))</f>
        <v>5.8816051266765465E-2</v>
      </c>
      <c r="G37" s="148">
        <f ca="1">INDEX(OFFSET(_summary!$S$25,0,MATCH(MID(CELL("filename",$A$1),FIND("]",CELL("filename",$A$1))+1,255),_summary!$T$24:$AG$24,0),140,1),MATCH($A37,_summary!$T$25:$T$53,0))</f>
        <v>6.1893867474864778E-2</v>
      </c>
      <c r="H37" s="149">
        <f t="shared" ca="1" si="4"/>
        <v>6.8182554106138049E-2</v>
      </c>
      <c r="I37" s="149">
        <f t="shared" ca="1" si="4"/>
        <v>7.4471240737411321E-2</v>
      </c>
      <c r="J37" s="149">
        <f t="shared" ca="1" si="4"/>
        <v>8.0759927368684592E-2</v>
      </c>
      <c r="K37" s="149">
        <f t="shared" ca="1" si="4"/>
        <v>8.704861399995785E-2</v>
      </c>
      <c r="L37" s="149">
        <f t="shared" ca="1" si="4"/>
        <v>9.3337300631231107E-2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9.9625987262504379E-2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2.6800390891042591E-3</v>
      </c>
      <c r="I38" s="149">
        <f t="shared" ca="1" si="4"/>
        <v>5.3600781782085181E-3</v>
      </c>
      <c r="J38" s="149">
        <f t="shared" ca="1" si="4"/>
        <v>8.0401172673127772E-3</v>
      </c>
      <c r="K38" s="149">
        <f t="shared" ca="1" si="4"/>
        <v>1.0720156356417036E-2</v>
      </c>
      <c r="L38" s="149">
        <f t="shared" ca="1" si="4"/>
        <v>1.3400195445521295E-2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1.6080234534625554E-2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0.1219091797708165</v>
      </c>
      <c r="E39" s="151">
        <f ca="1">MAX(0,IFERROR(VLOOKUP(MID(CELL("filename",$A$1),FIND("]",CELL("filename",$A$1))+1,255)&amp;$A39,eurostat_source[],4+E$1-1990,FALSE),0))</f>
        <v>0.13410009774789816</v>
      </c>
      <c r="F39" s="151">
        <f ca="1">MAX(0,IFERROR(VLOOKUP(MID(CELL("filename",$A$1),FIND("]",CELL("filename",$A$1))+1,255)&amp;$A39,eurostat_source[],4+F$1-1990,FALSE),0))</f>
        <v>0.14751010752268798</v>
      </c>
      <c r="G39" s="148">
        <f ca="1">INDEX(OFFSET(_summary!$S$25,0,MATCH(MID(CELL("filename",$A$1),FIND("]",CELL("filename",$A$1))+1,255),_summary!$T$24:$AG$24,0),140,1),MATCH($A39,_summary!$T$25:$T$53,0))</f>
        <v>0.16226111827495676</v>
      </c>
      <c r="H39" s="149">
        <f t="shared" ca="1" si="4"/>
        <v>0.16403412268164355</v>
      </c>
      <c r="I39" s="149">
        <f t="shared" ca="1" si="4"/>
        <v>0.16580712708833034</v>
      </c>
      <c r="J39" s="149">
        <f t="shared" ca="1" si="4"/>
        <v>0.1675801314950171</v>
      </c>
      <c r="K39" s="149">
        <f t="shared" ca="1" si="4"/>
        <v>0.16935313590170389</v>
      </c>
      <c r="L39" s="149">
        <f t="shared" ca="1" si="4"/>
        <v>0.17112614030839068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0.17289914471507745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4.9004667530216761E-2</v>
      </c>
      <c r="D40" s="151">
        <f ca="1">MAX(0,IFERROR(VLOOKUP(MID(CELL("filename",$A$1),FIND("]",CELL("filename",$A$1))+1,255)&amp;$A40,eurostat_source[],4+D$1-1990,FALSE),0))</f>
        <v>5.2490335633071719E-2</v>
      </c>
      <c r="E40" s="151">
        <f ca="1">MAX(0,IFERROR(VLOOKUP(MID(CELL("filename",$A$1),FIND("]",CELL("filename",$A$1))+1,255)&amp;$A40,eurostat_source[],4+E$1-1990,FALSE),0))</f>
        <v>5.6632489470045871E-2</v>
      </c>
      <c r="F40" s="151">
        <f ca="1">MAX(0,IFERROR(VLOOKUP(MID(CELL("filename",$A$1),FIND("]",CELL("filename",$A$1))+1,255)&amp;$A40,eurostat_source[],4+F$1-1990,FALSE),0))</f>
        <v>6.0725796306985422E-2</v>
      </c>
      <c r="G40" s="148">
        <f ca="1">INDEX(OFFSET(_summary!$S$25,0,MATCH(MID(CELL("filename",$A$1),FIND("]",CELL("filename",$A$1))+1,255),_summary!$T$24:$AG$24,0),140,1),MATCH($A40,_summary!$T$25:$T$53,0))</f>
        <v>6.4740617788425658E-2</v>
      </c>
      <c r="H40" s="149">
        <f t="shared" ca="1" si="4"/>
        <v>7.4518751767919236E-2</v>
      </c>
      <c r="I40" s="149">
        <f t="shared" ca="1" si="4"/>
        <v>8.4296885747412814E-2</v>
      </c>
      <c r="J40" s="149">
        <f t="shared" ca="1" si="4"/>
        <v>9.4075019726906406E-2</v>
      </c>
      <c r="K40" s="149">
        <f t="shared" ca="1" si="4"/>
        <v>0.10385315370639998</v>
      </c>
      <c r="L40" s="149">
        <f t="shared" ca="1" si="4"/>
        <v>0.11363128768589356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0.12340942166538715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1.9055466514088838E-2</v>
      </c>
      <c r="E41" s="151">
        <f ca="1">MAX(0,IFERROR(VLOOKUP(MID(CELL("filename",$A$1),FIND("]",CELL("filename",$A$1))+1,255)&amp;$A41,eurostat_source[],4+E$1-1990,FALSE),0))</f>
        <v>2.096101316549772E-2</v>
      </c>
      <c r="F41" s="151">
        <f ca="1">MAX(0,IFERROR(VLOOKUP(MID(CELL("filename",$A$1),FIND("]",CELL("filename",$A$1))+1,255)&amp;$A41,eurostat_source[],4+F$1-1990,FALSE),0))</f>
        <v>2.3057114482047492E-2</v>
      </c>
      <c r="G41" s="148">
        <f ca="1">INDEX(OFFSET(_summary!$S$25,0,MATCH(MID(CELL("filename",$A$1),FIND("]",CELL("filename",$A$1))+1,255),_summary!$T$24:$AG$24,0),140,1),MATCH($A41,_summary!$T$25:$T$53,0))</f>
        <v>2.5362825930252242E-2</v>
      </c>
      <c r="H41" s="149">
        <f t="shared" ca="1" si="4"/>
        <v>4.1258418387772965E-2</v>
      </c>
      <c r="I41" s="149">
        <f t="shared" ca="1" si="4"/>
        <v>5.7154010845293687E-2</v>
      </c>
      <c r="J41" s="149">
        <f t="shared" ca="1" si="4"/>
        <v>7.3049603302814417E-2</v>
      </c>
      <c r="K41" s="149">
        <f t="shared" ca="1" si="4"/>
        <v>8.8945195760335133E-2</v>
      </c>
      <c r="L41" s="149">
        <f t="shared" ca="1" si="4"/>
        <v>0.10484078821785586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0.12073638067537659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1.4112664742889683E-2</v>
      </c>
      <c r="E42" s="151">
        <f ca="1">MAX(0,IFERROR(VLOOKUP(MID(CELL("filename",$A$1),FIND("]",CELL("filename",$A$1))+1,255)&amp;$A42,eurostat_source[],4+E$1-1990,FALSE),0))</f>
        <v>1.5523931217178651E-2</v>
      </c>
      <c r="F42" s="151">
        <f ca="1">MAX(0,IFERROR(VLOOKUP(MID(CELL("filename",$A$1),FIND("]",CELL("filename",$A$1))+1,255)&amp;$A42,eurostat_source[],4+F$1-1990,FALSE),0))</f>
        <v>1.7076324338896515E-2</v>
      </c>
      <c r="G42" s="148">
        <f ca="1">INDEX(OFFSET(_summary!$S$25,0,MATCH(MID(CELL("filename",$A$1),FIND("]",CELL("filename",$A$1))+1,255),_summary!$T$24:$AG$24,0),140,1),MATCH($A42,_summary!$T$25:$T$53,0))</f>
        <v>1.8783956772786166E-2</v>
      </c>
      <c r="H42" s="149">
        <f t="shared" ca="1" si="4"/>
        <v>2.6715528339373247E-2</v>
      </c>
      <c r="I42" s="149">
        <f t="shared" ca="1" si="4"/>
        <v>3.4647099905960328E-2</v>
      </c>
      <c r="J42" s="149">
        <f t="shared" ca="1" si="4"/>
        <v>4.2578671472547409E-2</v>
      </c>
      <c r="K42" s="149">
        <f t="shared" ca="1" si="4"/>
        <v>5.0510243039134491E-2</v>
      </c>
      <c r="L42" s="149">
        <f t="shared" ca="1" si="4"/>
        <v>5.8441814605721565E-2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6.6373386172308646E-2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1.5895186598180063E-3</v>
      </c>
      <c r="E43" s="151">
        <f ca="1">MAX(0,IFERROR(VLOOKUP(MID(CELL("filename",$A$1),FIND("]",CELL("filename",$A$1))+1,255)&amp;$A43,eurostat_source[],4+E$1-1990,FALSE),0))</f>
        <v>1.7484705257998069E-3</v>
      </c>
      <c r="F43" s="151">
        <f ca="1">MAX(0,IFERROR(VLOOKUP(MID(CELL("filename",$A$1),FIND("]",CELL("filename",$A$1))+1,255)&amp;$A43,eurostat_source[],4+F$1-1990,FALSE),0))</f>
        <v>1.9233175783797875E-3</v>
      </c>
      <c r="G43" s="148">
        <f ca="1">INDEX(OFFSET(_summary!$S$25,0,MATCH(MID(CELL("filename",$A$1),FIND("]",CELL("filename",$A$1))+1,255),_summary!$T$24:$AG$24,0),140,1),MATCH($A43,_summary!$T$25:$T$53,0))</f>
        <v>2.1156493362177661E-3</v>
      </c>
      <c r="H43" s="149">
        <f t="shared" ca="1" si="4"/>
        <v>1.5599903664645743E-2</v>
      </c>
      <c r="I43" s="149">
        <f t="shared" ca="1" si="4"/>
        <v>2.908415799307372E-2</v>
      </c>
      <c r="J43" s="149">
        <f t="shared" ca="1" si="4"/>
        <v>4.25684123215017E-2</v>
      </c>
      <c r="K43" s="149">
        <f t="shared" ca="1" si="4"/>
        <v>5.6052666649929681E-2</v>
      </c>
      <c r="L43" s="149">
        <f t="shared" ca="1" si="4"/>
        <v>6.9536920978357661E-2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8.3021175306785627E-2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1.9392779531017736E-2</v>
      </c>
      <c r="I44" s="149">
        <f t="shared" ca="1" si="4"/>
        <v>3.8785559062035471E-2</v>
      </c>
      <c r="J44" s="149">
        <f t="shared" ca="1" si="4"/>
        <v>5.81783385930532E-2</v>
      </c>
      <c r="K44" s="149">
        <f t="shared" ca="1" si="4"/>
        <v>7.7571118124070942E-2</v>
      </c>
      <c r="L44" s="149">
        <f t="shared" ca="1" si="4"/>
        <v>9.6963897655088671E-2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0.1163566771861064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3.1793443853623316E-3</v>
      </c>
      <c r="E45" s="151">
        <f ca="1">MAX(0,IFERROR(VLOOKUP(MID(CELL("filename",$A$1),FIND("]",CELL("filename",$A$1))+1,255)&amp;$A45,eurostat_source[],4+E$1-1990,FALSE),0))</f>
        <v>3.4972788238985648E-3</v>
      </c>
      <c r="F45" s="151">
        <f ca="1">MAX(0,IFERROR(VLOOKUP(MID(CELL("filename",$A$1),FIND("]",CELL("filename",$A$1))+1,255)&amp;$A45,eurostat_source[],4+F$1-1990,FALSE),0))</f>
        <v>3.847006706288421E-3</v>
      </c>
      <c r="G45" s="148">
        <f ca="1">INDEX(OFFSET(_summary!$S$25,0,MATCH(MID(CELL("filename",$A$1),FIND("]",CELL("filename",$A$1))+1,255),_summary!$T$24:$AG$24,0),140,1),MATCH($A45,_summary!$T$25:$T$53,0))</f>
        <v>4.2317073769172634E-3</v>
      </c>
      <c r="H45" s="149">
        <f t="shared" ca="1" si="4"/>
        <v>1.933814825056868E-2</v>
      </c>
      <c r="I45" s="149">
        <f t="shared" ca="1" si="4"/>
        <v>3.4444589124220097E-2</v>
      </c>
      <c r="J45" s="149">
        <f t="shared" ca="1" si="4"/>
        <v>4.9551029997871518E-2</v>
      </c>
      <c r="K45" s="149">
        <f t="shared" ca="1" si="4"/>
        <v>6.4657470871522932E-2</v>
      </c>
      <c r="L45" s="149">
        <f t="shared" ca="1" si="4"/>
        <v>7.9763911745174346E-2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9.487035261882576E-2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5.9966995441205683E-3</v>
      </c>
      <c r="I46" s="149">
        <f t="shared" ca="1" si="4"/>
        <v>1.1993399088241138E-2</v>
      </c>
      <c r="J46" s="149">
        <f t="shared" ca="1" si="4"/>
        <v>1.7990098632361708E-2</v>
      </c>
      <c r="K46" s="149">
        <f t="shared" ca="1" si="4"/>
        <v>2.3986798176482277E-2</v>
      </c>
      <c r="L46" s="149">
        <f t="shared" ca="1" si="4"/>
        <v>2.9983497720602846E-2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3.5980197264723415E-2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8.079253713165235E-3</v>
      </c>
      <c r="I47" s="149">
        <f t="shared" ca="1" si="4"/>
        <v>1.615850742633047E-2</v>
      </c>
      <c r="J47" s="149">
        <f t="shared" ca="1" si="4"/>
        <v>2.4237761139495703E-2</v>
      </c>
      <c r="K47" s="149">
        <f t="shared" ca="1" si="4"/>
        <v>3.231701485266094E-2</v>
      </c>
      <c r="L47" s="149">
        <f t="shared" ca="1" si="4"/>
        <v>4.0396268565826177E-2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4.8475522278991406E-2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7.7972561698254521E-3</v>
      </c>
      <c r="D48" s="151">
        <f ca="1">MAX(0,IFERROR(VLOOKUP(MID(CELL("filename",$A$1),FIND("]",CELL("filename",$A$1))+1,255)&amp;$A48,eurostat_source[],4+D$1-1990,FALSE),0))</f>
        <v>8.9588984014664554E-3</v>
      </c>
      <c r="E48" s="151">
        <f ca="1">MAX(0,IFERROR(VLOOKUP(MID(CELL("filename",$A$1),FIND("]",CELL("filename",$A$1))+1,255)&amp;$A48,eurostat_source[],4+E$1-1990,FALSE),0))</f>
        <v>9.8083994959608008E-3</v>
      </c>
      <c r="F48" s="151">
        <f ca="1">MAX(0,IFERROR(VLOOKUP(MID(CELL("filename",$A$1),FIND("]",CELL("filename",$A$1))+1,255)&amp;$A48,eurostat_source[],4+F$1-1990,FALSE),0))</f>
        <v>1.0709562683245551E-2</v>
      </c>
      <c r="G48" s="148">
        <f ca="1">INDEX(OFFSET(_summary!$S$25,0,MATCH(MID(CELL("filename",$A$1),FIND("]",CELL("filename",$A$1))+1,255),_summary!$T$24:$AG$24,0),140,1),MATCH($A48,_summary!$T$25:$T$53,0))</f>
        <v>1.1657256964872371E-2</v>
      </c>
      <c r="H48" s="149">
        <f t="shared" ca="1" si="4"/>
        <v>3.0910041617289604E-2</v>
      </c>
      <c r="I48" s="149">
        <f t="shared" ca="1" si="4"/>
        <v>5.0162826269706834E-2</v>
      </c>
      <c r="J48" s="149">
        <f t="shared" ca="1" si="4"/>
        <v>6.941561092212406E-2</v>
      </c>
      <c r="K48" s="149">
        <f t="shared" ca="1" si="4"/>
        <v>8.86683955745413E-2</v>
      </c>
      <c r="L48" s="149">
        <f t="shared" ca="1" si="4"/>
        <v>0.10792118022695854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0.12717396487937577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5.8775458221453365E-2</v>
      </c>
      <c r="E49" s="151">
        <f ca="1">MAX(0,IFERROR(VLOOKUP(MID(CELL("filename",$A$1),FIND("]",CELL("filename",$A$1))+1,255)&amp;$A49,eurostat_source[],4+E$1-1990,FALSE),0))</f>
        <v>6.4653004043598708E-2</v>
      </c>
      <c r="F49" s="151">
        <f ca="1">MAX(0,IFERROR(VLOOKUP(MID(CELL("filename",$A$1),FIND("]",CELL("filename",$A$1))+1,255)&amp;$A49,eurostat_source[],4+F$1-1990,FALSE),0))</f>
        <v>7.111830444795858E-2</v>
      </c>
      <c r="G49" s="148">
        <f ca="1">INDEX(OFFSET(_summary!$S$25,0,MATCH(MID(CELL("filename",$A$1),FIND("]",CELL("filename",$A$1))+1,255),_summary!$T$24:$AG$24,0),140,1),MATCH($A49,_summary!$T$25:$T$53,0))</f>
        <v>7.8230134892754433E-2</v>
      </c>
      <c r="H49" s="149">
        <f t="shared" ca="1" si="4"/>
        <v>8.2224950778880049E-2</v>
      </c>
      <c r="I49" s="149">
        <f t="shared" ca="1" si="4"/>
        <v>8.6219766665005665E-2</v>
      </c>
      <c r="J49" s="149">
        <f t="shared" ca="1" si="4"/>
        <v>9.0214582551131267E-2</v>
      </c>
      <c r="K49" s="149">
        <f t="shared" ca="1" si="4"/>
        <v>9.4209398437256883E-2</v>
      </c>
      <c r="L49" s="149">
        <f t="shared" ca="1" si="4"/>
        <v>9.8204214323382499E-2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0.1021990302095081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5.0543024923051169E-3</v>
      </c>
      <c r="D50" s="151">
        <f ca="1">MAX(0,IFERROR(VLOOKUP(MID(CELL("filename",$A$1),FIND("]",CELL("filename",$A$1))+1,255)&amp;$A50,eurostat_source[],4+D$1-1990,FALSE),0))</f>
        <v>6.4320304942256613E-3</v>
      </c>
      <c r="E50" s="151">
        <f ca="1">MAX(0,IFERROR(VLOOKUP(MID(CELL("filename",$A$1),FIND("]",CELL("filename",$A$1))+1,255)&amp;$A50,eurostat_source[],4+E$1-1990,FALSE),0))</f>
        <v>6.9846490903418181E-3</v>
      </c>
      <c r="F50" s="151">
        <f ca="1">MAX(0,IFERROR(VLOOKUP(MID(CELL("filename",$A$1),FIND("]",CELL("filename",$A$1))+1,255)&amp;$A50,eurostat_source[],4+F$1-1990,FALSE),0))</f>
        <v>7.5670670158193556E-3</v>
      </c>
      <c r="G50" s="148">
        <f ca="1">INDEX(OFFSET(_summary!$S$25,0,MATCH(MID(CELL("filename",$A$1),FIND("]",CELL("filename",$A$1))+1,255),_summary!$T$24:$AG$24,0),140,1),MATCH($A50,_summary!$T$25:$T$53,0))</f>
        <v>8.1637499426522164E-3</v>
      </c>
      <c r="H50" s="149">
        <f t="shared" ca="1" si="4"/>
        <v>2.6249201562589905E-2</v>
      </c>
      <c r="I50" s="149">
        <f t="shared" ca="1" si="4"/>
        <v>4.4334653182527592E-2</v>
      </c>
      <c r="J50" s="149">
        <f t="shared" ca="1" si="4"/>
        <v>6.2420104802465286E-2</v>
      </c>
      <c r="K50" s="149">
        <f t="shared" ca="1" si="4"/>
        <v>8.050555642240298E-2</v>
      </c>
      <c r="L50" s="149">
        <f t="shared" ca="1" si="4"/>
        <v>9.8591008042340667E-2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0.11667645966227837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2.3870794486676593E-3</v>
      </c>
      <c r="D51" s="151">
        <f ca="1">MAX(0,IFERROR(VLOOKUP(MID(CELL("filename",$A$1),FIND("]",CELL("filename",$A$1))+1,255)&amp;$A51,eurostat_source[],4+D$1-1990,FALSE),0))</f>
        <v>2.5268155388449586E-3</v>
      </c>
      <c r="E51" s="151">
        <f ca="1">MAX(0,IFERROR(VLOOKUP(MID(CELL("filename",$A$1),FIND("]",CELL("filename",$A$1))+1,255)&amp;$A51,eurostat_source[],4+E$1-1990,FALSE),0))</f>
        <v>2.7794970927294545E-3</v>
      </c>
      <c r="F51" s="151">
        <f ca="1">MAX(0,IFERROR(VLOOKUP(MID(CELL("filename",$A$1),FIND("]",CELL("filename",$A$1))+1,255)&amp;$A51,eurostat_source[],4+F$1-1990,FALSE),0))</f>
        <v>3.0574468020023999E-3</v>
      </c>
      <c r="G51" s="148">
        <f ca="1">INDEX(OFFSET(_summary!$S$25,0,MATCH(MID(CELL("filename",$A$1),FIND("]",CELL("filename",$A$1))+1,255),_summary!$T$24:$AG$24,0),140,1),MATCH($A51,_summary!$T$25:$T$53,0))</f>
        <v>3.2688314149358307E-3</v>
      </c>
      <c r="H51" s="149">
        <f t="shared" ref="H51:L66" ca="1" si="5">G51-5*(G51-$M51)/($M$1-G$1)</f>
        <v>2.6014976070761385E-2</v>
      </c>
      <c r="I51" s="149">
        <f t="shared" ca="1" si="5"/>
        <v>4.8761120726586941E-2</v>
      </c>
      <c r="J51" s="149">
        <f t="shared" ca="1" si="5"/>
        <v>7.1507265382412505E-2</v>
      </c>
      <c r="K51" s="149">
        <f t="shared" ca="1" si="5"/>
        <v>9.4253410038238061E-2</v>
      </c>
      <c r="L51" s="149">
        <f t="shared" ca="1" si="5"/>
        <v>0.11699955469406362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0.13974569934988917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6.5802148395929794E-3</v>
      </c>
      <c r="I52" s="149">
        <f t="shared" ca="1" si="5"/>
        <v>1.3160429679185959E-2</v>
      </c>
      <c r="J52" s="149">
        <f t="shared" ca="1" si="5"/>
        <v>1.9740644518778938E-2</v>
      </c>
      <c r="K52" s="149">
        <f t="shared" ca="1" si="5"/>
        <v>2.6320859358371917E-2</v>
      </c>
      <c r="L52" s="149">
        <f t="shared" ca="1" si="5"/>
        <v>3.2901074197964897E-2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3.9481289037557876E-2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1.0260223428057592E-2</v>
      </c>
      <c r="I53" s="149">
        <f t="shared" ca="1" si="5"/>
        <v>2.0520446856115183E-2</v>
      </c>
      <c r="J53" s="149">
        <f t="shared" ca="1" si="5"/>
        <v>3.0780670284172772E-2</v>
      </c>
      <c r="K53" s="149">
        <f t="shared" ca="1" si="5"/>
        <v>4.1040893712230367E-2</v>
      </c>
      <c r="L53" s="149">
        <f t="shared" ca="1" si="5"/>
        <v>5.1301117140287955E-2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6.1561340568345543E-2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1.8097047814262128E-2</v>
      </c>
      <c r="I54" s="149">
        <f t="shared" ca="1" si="5"/>
        <v>3.6194095628524256E-2</v>
      </c>
      <c r="J54" s="149">
        <f t="shared" ca="1" si="5"/>
        <v>5.4291143442786384E-2</v>
      </c>
      <c r="K54" s="149">
        <f t="shared" ca="1" si="5"/>
        <v>7.2388191257048512E-2</v>
      </c>
      <c r="L54" s="149">
        <f t="shared" ca="1" si="5"/>
        <v>9.0485239071310647E-2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0.10858228688557277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4.9337564903350261E-3</v>
      </c>
      <c r="I55" s="149">
        <f t="shared" ca="1" si="5"/>
        <v>9.867512980670054E-3</v>
      </c>
      <c r="J55" s="149">
        <f t="shared" ca="1" si="5"/>
        <v>1.4801269471005081E-2</v>
      </c>
      <c r="K55" s="149">
        <f t="shared" ca="1" si="5"/>
        <v>1.9735025961340108E-2</v>
      </c>
      <c r="L55" s="149">
        <f t="shared" ca="1" si="5"/>
        <v>2.4668782451675135E-2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2.9602538942010162E-2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6.8188896927373725E-3</v>
      </c>
      <c r="D56" s="151">
        <f ca="1">MAX(0,IFERROR(VLOOKUP(MID(CELL("filename",$A$1),FIND("]",CELL("filename",$A$1))+1,255)&amp;$A56,eurostat_source[],4+D$1-1990,FALSE),0))</f>
        <v>7.9397930556353684E-3</v>
      </c>
      <c r="E56" s="151">
        <f ca="1">MAX(0,IFERROR(VLOOKUP(MID(CELL("filename",$A$1),FIND("]",CELL("filename",$A$1))+1,255)&amp;$A56,eurostat_source[],4+E$1-1990,FALSE),0))</f>
        <v>8.7337723611989049E-3</v>
      </c>
      <c r="F56" s="151">
        <f ca="1">MAX(0,IFERROR(VLOOKUP(MID(CELL("filename",$A$1),FIND("]",CELL("filename",$A$1))+1,255)&amp;$A56,eurostat_source[],4+F$1-1990,FALSE),0))</f>
        <v>9.6071495973187957E-3</v>
      </c>
      <c r="G56" s="148">
        <f ca="1">INDEX(OFFSET(_summary!$S$25,0,MATCH(MID(CELL("filename",$A$1),FIND("]",CELL("filename",$A$1))+1,255),_summary!$T$24:$AG$24,0),140,1),MATCH($A56,_summary!$T$25:$T$53,0))</f>
        <v>1.0567864557050676E-2</v>
      </c>
      <c r="H56" s="149">
        <f t="shared" ca="1" si="5"/>
        <v>2.0683559302803502E-2</v>
      </c>
      <c r="I56" s="149">
        <f t="shared" ca="1" si="5"/>
        <v>3.0799254048556331E-2</v>
      </c>
      <c r="J56" s="149">
        <f t="shared" ca="1" si="5"/>
        <v>4.091494879430916E-2</v>
      </c>
      <c r="K56" s="149">
        <f t="shared" ca="1" si="5"/>
        <v>5.1030643540061989E-2</v>
      </c>
      <c r="L56" s="149">
        <f t="shared" ca="1" si="5"/>
        <v>6.1146338285814811E-2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7.126203303156764E-2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1.3753086739851772E-4</v>
      </c>
      <c r="I57" s="149">
        <f t="shared" ca="1" si="5"/>
        <v>2.7506173479703545E-4</v>
      </c>
      <c r="J57" s="149">
        <f t="shared" ca="1" si="5"/>
        <v>4.1259260219555312E-4</v>
      </c>
      <c r="K57" s="149">
        <f t="shared" ca="1" si="5"/>
        <v>5.501234695940709E-4</v>
      </c>
      <c r="L57" s="149">
        <f t="shared" ca="1" si="5"/>
        <v>6.8765433699258856E-4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8.2518520439110623E-4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1.8748124181099949E-2</v>
      </c>
      <c r="I58" s="149">
        <f t="shared" ca="1" si="5"/>
        <v>3.7496248362199898E-2</v>
      </c>
      <c r="J58" s="149">
        <f t="shared" ca="1" si="5"/>
        <v>5.624437254329985E-2</v>
      </c>
      <c r="K58" s="149">
        <f t="shared" ca="1" si="5"/>
        <v>7.4992496724399796E-2</v>
      </c>
      <c r="L58" s="149">
        <f t="shared" ca="1" si="5"/>
        <v>9.3740620905499755E-2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0.1124887450865997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2.5422136363427109E-3</v>
      </c>
      <c r="D59" s="151">
        <f ca="1">MAX(0,IFERROR(VLOOKUP(MID(CELL("filename",$A$1),FIND("]",CELL("filename",$A$1))+1,255)&amp;$A59,eurostat_source[],4+D$1-1990,FALSE),0))</f>
        <v>2.8719005408063378E-3</v>
      </c>
      <c r="E59" s="151">
        <f ca="1">MAX(0,IFERROR(VLOOKUP(MID(CELL("filename",$A$1),FIND("]",CELL("filename",$A$1))+1,255)&amp;$A59,eurostat_source[],4+E$1-1990,FALSE),0))</f>
        <v>3.1590905948869715E-3</v>
      </c>
      <c r="F59" s="151">
        <f ca="1">MAX(0,IFERROR(VLOOKUP(MID(CELL("filename",$A$1),FIND("]",CELL("filename",$A$1))+1,255)&amp;$A59,eurostat_source[],4+F$1-1990,FALSE),0))</f>
        <v>3.4709130006499154E-3</v>
      </c>
      <c r="G59" s="148">
        <f ca="1">INDEX(OFFSET(_summary!$S$25,0,MATCH(MID(CELL("filename",$A$1),FIND("]",CELL("filename",$A$1))+1,255),_summary!$T$24:$AG$24,0),140,1),MATCH($A59,_summary!$T$25:$T$53,0))</f>
        <v>3.799444375061206E-3</v>
      </c>
      <c r="H59" s="149">
        <f t="shared" ca="1" si="5"/>
        <v>2.1286557574170813E-2</v>
      </c>
      <c r="I59" s="149">
        <f t="shared" ca="1" si="5"/>
        <v>3.8773670773280422E-2</v>
      </c>
      <c r="J59" s="149">
        <f t="shared" ca="1" si="5"/>
        <v>5.6260783972390024E-2</v>
      </c>
      <c r="K59" s="149">
        <f t="shared" ca="1" si="5"/>
        <v>7.3747897171499627E-2</v>
      </c>
      <c r="L59" s="149">
        <f t="shared" ca="1" si="5"/>
        <v>9.1235010370609243E-2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0.10872212356971885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2.3914767410232778E-2</v>
      </c>
      <c r="D60" s="151">
        <f ca="1">MAX(0,IFERROR(VLOOKUP(MID(CELL("filename",$A$1),FIND("]",CELL("filename",$A$1))+1,255)&amp;$A60,eurostat_source[],4+D$1-1990,FALSE),0))</f>
        <v>2.3829917458527253E-2</v>
      </c>
      <c r="E60" s="151">
        <f ca="1">MAX(0,IFERROR(VLOOKUP(MID(CELL("filename",$A$1),FIND("]",CELL("filename",$A$1))+1,255)&amp;$A60,eurostat_source[],4+E$1-1990,FALSE),0))</f>
        <v>2.5210465614423593E-2</v>
      </c>
      <c r="F60" s="151">
        <f ca="1">MAX(0,IFERROR(VLOOKUP(MID(CELL("filename",$A$1),FIND("]",CELL("filename",$A$1))+1,255)&amp;$A60,eurostat_source[],4+F$1-1990,FALSE),0))</f>
        <v>2.6723526337334713E-2</v>
      </c>
      <c r="G60" s="148">
        <f ca="1">INDEX(OFFSET(_summary!$S$25,0,MATCH(MID(CELL("filename",$A$1),FIND("]",CELL("filename",$A$1))+1,255),_summary!$T$24:$AG$24,0),140,1),MATCH($A60,_summary!$T$25:$T$53,0))</f>
        <v>2.7977840144406785E-2</v>
      </c>
      <c r="H60" s="149">
        <f t="shared" ca="1" si="5"/>
        <v>4.4840638474686043E-2</v>
      </c>
      <c r="I60" s="149">
        <f t="shared" ca="1" si="5"/>
        <v>6.1703436804965289E-2</v>
      </c>
      <c r="J60" s="149">
        <f t="shared" ca="1" si="5"/>
        <v>7.856623513524455E-2</v>
      </c>
      <c r="K60" s="149">
        <f t="shared" ca="1" si="5"/>
        <v>9.542903346552381E-2</v>
      </c>
      <c r="L60" s="149">
        <f t="shared" ca="1" si="5"/>
        <v>0.11229183179580306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0.1291546301260823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4.9253664027375512E-3</v>
      </c>
      <c r="D61" s="151">
        <f ca="1">MAX(0,IFERROR(VLOOKUP(MID(CELL("filename",$A$1),FIND("]",CELL("filename",$A$1))+1,255)&amp;$A61,eurostat_source[],4+D$1-1990,FALSE),0))</f>
        <v>5.5757416386385105E-3</v>
      </c>
      <c r="E61" s="151">
        <f ca="1">MAX(0,IFERROR(VLOOKUP(MID(CELL("filename",$A$1),FIND("]",CELL("filename",$A$1))+1,255)&amp;$A61,eurostat_source[],4+E$1-1990,FALSE),0))</f>
        <v>6.1333158025023617E-3</v>
      </c>
      <c r="F61" s="151">
        <f ca="1">MAX(0,IFERROR(VLOOKUP(MID(CELL("filename",$A$1),FIND("]",CELL("filename",$A$1))+1,255)&amp;$A61,eurostat_source[],4+F$1-1990,FALSE),0))</f>
        <v>6.7466473827525976E-3</v>
      </c>
      <c r="G61" s="148">
        <f ca="1">INDEX(OFFSET(_summary!$S$25,0,MATCH(MID(CELL("filename",$A$1),FIND("]",CELL("filename",$A$1))+1,255),_summary!$T$24:$AG$24,0),140,1),MATCH($A61,_summary!$T$25:$T$53,0))</f>
        <v>7.4213121210278572E-3</v>
      </c>
      <c r="H61" s="149">
        <f t="shared" ca="1" si="5"/>
        <v>3.6888152246163583E-2</v>
      </c>
      <c r="I61" s="149">
        <f t="shared" ca="1" si="5"/>
        <v>6.6354992371299312E-2</v>
      </c>
      <c r="J61" s="149">
        <f t="shared" ca="1" si="5"/>
        <v>9.5821832496435055E-2</v>
      </c>
      <c r="K61" s="149">
        <f t="shared" ca="1" si="5"/>
        <v>0.12528867262157078</v>
      </c>
      <c r="L61" s="149">
        <f t="shared" ca="1" si="5"/>
        <v>0.15475551274670651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0.18422235287184224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6.0411131294615759E-3</v>
      </c>
      <c r="I62" s="149">
        <f t="shared" ca="1" si="5"/>
        <v>1.2082226258923152E-2</v>
      </c>
      <c r="J62" s="149">
        <f t="shared" ca="1" si="5"/>
        <v>1.8123339388384726E-2</v>
      </c>
      <c r="K62" s="149">
        <f t="shared" ca="1" si="5"/>
        <v>2.4164452517846303E-2</v>
      </c>
      <c r="L62" s="149">
        <f t="shared" ca="1" si="5"/>
        <v>3.0205565647307878E-2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3.6246678776769452E-2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1.0461845856671204E-2</v>
      </c>
      <c r="I63" s="149">
        <f t="shared" ca="1" si="5"/>
        <v>2.0923691713342407E-2</v>
      </c>
      <c r="J63" s="149">
        <f t="shared" ca="1" si="5"/>
        <v>3.1385537570013611E-2</v>
      </c>
      <c r="K63" s="149">
        <f t="shared" ca="1" si="5"/>
        <v>4.1847383426684814E-2</v>
      </c>
      <c r="L63" s="149">
        <f t="shared" ca="1" si="5"/>
        <v>5.2309229283356018E-2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6.2771075140027222E-2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1.3989410732716617E-2</v>
      </c>
      <c r="I64" s="149">
        <f t="shared" ca="1" si="5"/>
        <v>2.7978821465433235E-2</v>
      </c>
      <c r="J64" s="149">
        <f t="shared" ca="1" si="5"/>
        <v>4.1968232198149852E-2</v>
      </c>
      <c r="K64" s="149">
        <f t="shared" ca="1" si="5"/>
        <v>5.5957642930866469E-2</v>
      </c>
      <c r="L64" s="149">
        <f t="shared" ca="1" si="5"/>
        <v>6.9947053663583086E-2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8.3936464396299704E-2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1.4100193727521188E-2</v>
      </c>
      <c r="D65" s="151">
        <f ca="1">MAX(0,IFERROR(VLOOKUP(MID(CELL("filename",$A$1),FIND("]",CELL("filename",$A$1))+1,255)&amp;$A65,eurostat_source[],4+D$1-1990,FALSE),0))</f>
        <v>1.6305598834467191E-2</v>
      </c>
      <c r="E65" s="151">
        <f ca="1">MAX(0,IFERROR(VLOOKUP(MID(CELL("filename",$A$1),FIND("]",CELL("filename",$A$1))+1,255)&amp;$A65,eurostat_source[],4+E$1-1990,FALSE),0))</f>
        <v>1.7533425840312766E-2</v>
      </c>
      <c r="F65" s="151">
        <f ca="1">MAX(0,IFERROR(VLOOKUP(MID(CELL("filename",$A$1),FIND("]",CELL("filename",$A$1))+1,255)&amp;$A65,eurostat_source[],4+F$1-1990,FALSE),0))</f>
        <v>1.8789826186544914E-2</v>
      </c>
      <c r="G65" s="148">
        <f ca="1">INDEX(OFFSET(_summary!$S$25,0,MATCH(MID(CELL("filename",$A$1),FIND("]",CELL("filename",$A$1))+1,255),_summary!$T$24:$AG$24,0),140,1),MATCH($A65,_summary!$T$25:$T$53,0))</f>
        <v>2.0080256153375494E-2</v>
      </c>
      <c r="H65" s="149">
        <f t="shared" ca="1" si="5"/>
        <v>4.0972418334347602E-2</v>
      </c>
      <c r="I65" s="149">
        <f t="shared" ca="1" si="5"/>
        <v>6.1864580515319706E-2</v>
      </c>
      <c r="J65" s="149">
        <f t="shared" ca="1" si="5"/>
        <v>8.2756742696291824E-2</v>
      </c>
      <c r="K65" s="149">
        <f t="shared" ca="1" si="5"/>
        <v>0.10364890487726394</v>
      </c>
      <c r="L65" s="149">
        <f t="shared" ca="1" si="5"/>
        <v>0.12454106705823605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0.14543322923920815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5.0334537164111848E-2</v>
      </c>
      <c r="D66" s="151">
        <f ca="1">MAX(0,IFERROR(VLOOKUP(MID(CELL("filename",$A$1),FIND("]",CELL("filename",$A$1))+1,255)&amp;$A66,eurostat_source[],4+D$1-1990,FALSE),0))</f>
        <v>5.2790534901128637E-2</v>
      </c>
      <c r="E66" s="151">
        <f ca="1">MAX(0,IFERROR(VLOOKUP(MID(CELL("filename",$A$1),FIND("]",CELL("filename",$A$1))+1,255)&amp;$A66,eurostat_source[],4+E$1-1990,FALSE),0))</f>
        <v>5.5786751674960756E-2</v>
      </c>
      <c r="F66" s="151">
        <f ca="1">MAX(0,IFERROR(VLOOKUP(MID(CELL("filename",$A$1),FIND("]",CELL("filename",$A$1))+1,255)&amp;$A66,eurostat_source[],4+F$1-1990,FALSE),0))</f>
        <v>5.8816051266765465E-2</v>
      </c>
      <c r="G66" s="148">
        <f ca="1">INDEX(OFFSET(_summary!$S$25,0,MATCH(MID(CELL("filename",$A$1),FIND("]",CELL("filename",$A$1))+1,255),_summary!$T$24:$AG$24,0),140,1),MATCH($A66,_summary!$T$25:$T$53,0))</f>
        <v>6.1893867474864778E-2</v>
      </c>
      <c r="H66" s="149">
        <f t="shared" ca="1" si="5"/>
        <v>7.2112983250683826E-2</v>
      </c>
      <c r="I66" s="149">
        <f t="shared" ca="1" si="5"/>
        <v>8.2332099026502875E-2</v>
      </c>
      <c r="J66" s="149">
        <f t="shared" ca="1" si="5"/>
        <v>9.2551214802321938E-2</v>
      </c>
      <c r="K66" s="149">
        <f t="shared" ca="1" si="5"/>
        <v>0.102770330578141</v>
      </c>
      <c r="L66" s="149">
        <f t="shared" ca="1" si="5"/>
        <v>0.11298944635396005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0.12320856212977911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7">G67-5*(G67-$M67)/($M$1-G$1)</f>
        <v>4.3550635197944212E-3</v>
      </c>
      <c r="I67" s="149">
        <f t="shared" ca="1" si="7"/>
        <v>8.7101270395888424E-3</v>
      </c>
      <c r="J67" s="149">
        <f t="shared" ca="1" si="7"/>
        <v>1.3065190559383263E-2</v>
      </c>
      <c r="K67" s="149">
        <f t="shared" ca="1" si="7"/>
        <v>1.7420254079177685E-2</v>
      </c>
      <c r="L67" s="149">
        <f t="shared" ca="1" si="7"/>
        <v>2.1775317598972103E-2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2.6130381118766526E-2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0.1219091797708165</v>
      </c>
      <c r="E68" s="151">
        <f ca="1">MAX(0,IFERROR(VLOOKUP(MID(CELL("filename",$A$1),FIND("]",CELL("filename",$A$1))+1,255)&amp;$A68,eurostat_source[],4+E$1-1990,FALSE),0))</f>
        <v>0.13410009774789816</v>
      </c>
      <c r="F68" s="151">
        <f ca="1">MAX(0,IFERROR(VLOOKUP(MID(CELL("filename",$A$1),FIND("]",CELL("filename",$A$1))+1,255)&amp;$A68,eurostat_source[],4+F$1-1990,FALSE),0))</f>
        <v>0.14751010752268798</v>
      </c>
      <c r="G68" s="148">
        <f ca="1">INDEX(OFFSET(_summary!$S$25,0,MATCH(MID(CELL("filename",$A$1),FIND("]",CELL("filename",$A$1))+1,255),_summary!$T$24:$AG$24,0),140,1),MATCH($A68,_summary!$T$25:$T$53,0))</f>
        <v>0.16226111827495676</v>
      </c>
      <c r="H68" s="149">
        <f t="shared" ca="1" si="7"/>
        <v>0.16513911276901042</v>
      </c>
      <c r="I68" s="149">
        <f t="shared" ca="1" si="7"/>
        <v>0.16801710726306407</v>
      </c>
      <c r="J68" s="149">
        <f t="shared" ca="1" si="7"/>
        <v>0.1708951017571177</v>
      </c>
      <c r="K68" s="149">
        <f t="shared" ca="1" si="7"/>
        <v>0.17377309625117135</v>
      </c>
      <c r="L68" s="149">
        <f t="shared" ca="1" si="7"/>
        <v>0.176651090745225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0.17952908523927863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4.9004667530216761E-2</v>
      </c>
      <c r="D69" s="151">
        <f ca="1">MAX(0,IFERROR(VLOOKUP(MID(CELL("filename",$A$1),FIND("]",CELL("filename",$A$1))+1,255)&amp;$A69,eurostat_source[],4+D$1-1990,FALSE),0))</f>
        <v>5.2490335633071719E-2</v>
      </c>
      <c r="E69" s="151">
        <f ca="1">MAX(0,IFERROR(VLOOKUP(MID(CELL("filename",$A$1),FIND("]",CELL("filename",$A$1))+1,255)&amp;$A69,eurostat_source[],4+E$1-1990,FALSE),0))</f>
        <v>5.6632489470045871E-2</v>
      </c>
      <c r="F69" s="151">
        <f ca="1">MAX(0,IFERROR(VLOOKUP(MID(CELL("filename",$A$1),FIND("]",CELL("filename",$A$1))+1,255)&amp;$A69,eurostat_source[],4+F$1-1990,FALSE),0))</f>
        <v>6.0725796306985422E-2</v>
      </c>
      <c r="G69" s="148">
        <f ca="1">INDEX(OFFSET(_summary!$S$25,0,MATCH(MID(CELL("filename",$A$1),FIND("]",CELL("filename",$A$1))+1,255),_summary!$T$24:$AG$24,0),140,1),MATCH($A69,_summary!$T$25:$T$53,0))</f>
        <v>6.4740617788425658E-2</v>
      </c>
      <c r="H69" s="149">
        <f t="shared" ca="1" si="7"/>
        <v>8.0630085505102728E-2</v>
      </c>
      <c r="I69" s="149">
        <f t="shared" ca="1" si="7"/>
        <v>9.6519553221779797E-2</v>
      </c>
      <c r="J69" s="149">
        <f t="shared" ca="1" si="7"/>
        <v>0.11240902093845687</v>
      </c>
      <c r="K69" s="149">
        <f t="shared" ca="1" si="7"/>
        <v>0.12829848865513394</v>
      </c>
      <c r="L69" s="149">
        <f t="shared" ca="1" si="7"/>
        <v>0.14418795637181098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0.16007742408848805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1.9055466514088838E-2</v>
      </c>
      <c r="E70" s="151">
        <f ca="1">MAX(0,IFERROR(VLOOKUP(MID(CELL("filename",$A$1),FIND("]",CELL("filename",$A$1))+1,255)&amp;$A70,eurostat_source[],4+E$1-1990,FALSE),0))</f>
        <v>2.096101316549772E-2</v>
      </c>
      <c r="F70" s="151">
        <f ca="1">MAX(0,IFERROR(VLOOKUP(MID(CELL("filename",$A$1),FIND("]",CELL("filename",$A$1))+1,255)&amp;$A70,eurostat_source[],4+F$1-1990,FALSE),0))</f>
        <v>2.3057114482047492E-2</v>
      </c>
      <c r="G70" s="148">
        <f ca="1">INDEX(OFFSET(_summary!$S$25,0,MATCH(MID(CELL("filename",$A$1),FIND("]",CELL("filename",$A$1))+1,255),_summary!$T$24:$AG$24,0),140,1),MATCH($A70,_summary!$T$25:$T$53,0))</f>
        <v>2.5362825930252242E-2</v>
      </c>
      <c r="H70" s="149">
        <f t="shared" ca="1" si="7"/>
        <v>5.1117921902830356E-2</v>
      </c>
      <c r="I70" s="149">
        <f t="shared" ca="1" si="7"/>
        <v>7.687301787540847E-2</v>
      </c>
      <c r="J70" s="149">
        <f t="shared" ca="1" si="7"/>
        <v>0.10262811384798659</v>
      </c>
      <c r="K70" s="149">
        <f t="shared" ca="1" si="7"/>
        <v>0.1283832098205647</v>
      </c>
      <c r="L70" s="149">
        <f t="shared" ca="1" si="7"/>
        <v>0.1541383057931428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0.17989340176572091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1.4112664742889683E-2</v>
      </c>
      <c r="E71" s="151">
        <f ca="1">MAX(0,IFERROR(VLOOKUP(MID(CELL("filename",$A$1),FIND("]",CELL("filename",$A$1))+1,255)&amp;$A71,eurostat_source[],4+E$1-1990,FALSE),0))</f>
        <v>1.5523931217178651E-2</v>
      </c>
      <c r="F71" s="151">
        <f ca="1">MAX(0,IFERROR(VLOOKUP(MID(CELL("filename",$A$1),FIND("]",CELL("filename",$A$1))+1,255)&amp;$A71,eurostat_source[],4+F$1-1990,FALSE),0))</f>
        <v>1.7076324338896515E-2</v>
      </c>
      <c r="G71" s="148">
        <f ca="1">INDEX(OFFSET(_summary!$S$25,0,MATCH(MID(CELL("filename",$A$1),FIND("]",CELL("filename",$A$1))+1,255),_summary!$T$24:$AG$24,0),140,1),MATCH($A71,_summary!$T$25:$T$53,0))</f>
        <v>1.8783956772786166E-2</v>
      </c>
      <c r="H71" s="149">
        <f t="shared" ca="1" si="7"/>
        <v>3.1663032576170029E-2</v>
      </c>
      <c r="I71" s="149">
        <f t="shared" ca="1" si="7"/>
        <v>4.4542108379553885E-2</v>
      </c>
      <c r="J71" s="149">
        <f t="shared" ca="1" si="7"/>
        <v>5.7421184182937748E-2</v>
      </c>
      <c r="K71" s="149">
        <f t="shared" ca="1" si="7"/>
        <v>7.0300259986321612E-2</v>
      </c>
      <c r="L71" s="149">
        <f t="shared" ca="1" si="7"/>
        <v>8.3179335789705475E-2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9.6058411593089338E-2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1.5895186598180063E-3</v>
      </c>
      <c r="E72" s="151">
        <f ca="1">MAX(0,IFERROR(VLOOKUP(MID(CELL("filename",$A$1),FIND("]",CELL("filename",$A$1))+1,255)&amp;$A72,eurostat_source[],4+E$1-1990,FALSE),0))</f>
        <v>1.7484705257998069E-3</v>
      </c>
      <c r="F72" s="151">
        <f ca="1">MAX(0,IFERROR(VLOOKUP(MID(CELL("filename",$A$1),FIND("]",CELL("filename",$A$1))+1,255)&amp;$A72,eurostat_source[],4+F$1-1990,FALSE),0))</f>
        <v>1.9233175783797875E-3</v>
      </c>
      <c r="G72" s="148">
        <f ca="1">INDEX(OFFSET(_summary!$S$25,0,MATCH(MID(CELL("filename",$A$1),FIND("]",CELL("filename",$A$1))+1,255),_summary!$T$24:$AG$24,0),140,1),MATCH($A72,_summary!$T$25:$T$53,0))</f>
        <v>2.1156493362177661E-3</v>
      </c>
      <c r="H72" s="149">
        <f t="shared" ca="1" si="7"/>
        <v>2.3819239606864707E-2</v>
      </c>
      <c r="I72" s="149">
        <f t="shared" ca="1" si="7"/>
        <v>4.5522829877511647E-2</v>
      </c>
      <c r="J72" s="149">
        <f t="shared" ca="1" si="7"/>
        <v>6.7226420148158592E-2</v>
      </c>
      <c r="K72" s="149">
        <f t="shared" ca="1" si="7"/>
        <v>8.8930010418805536E-2</v>
      </c>
      <c r="L72" s="149">
        <f t="shared" ca="1" si="7"/>
        <v>0.11063360068945247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0.13233719096009941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7"/>
        <v>3.0486396996111852E-2</v>
      </c>
      <c r="I73" s="149">
        <f t="shared" ca="1" si="7"/>
        <v>6.0972793992223703E-2</v>
      </c>
      <c r="J73" s="149">
        <f t="shared" ca="1" si="7"/>
        <v>9.1459190988335548E-2</v>
      </c>
      <c r="K73" s="149">
        <f t="shared" ca="1" si="7"/>
        <v>0.12194558798444741</v>
      </c>
      <c r="L73" s="149">
        <f t="shared" ca="1" si="7"/>
        <v>0.15243198498055927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0.18291838197667112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3.1793443853623316E-3</v>
      </c>
      <c r="E74" s="151">
        <f ca="1">MAX(0,IFERROR(VLOOKUP(MID(CELL("filename",$A$1),FIND("]",CELL("filename",$A$1))+1,255)&amp;$A74,eurostat_source[],4+E$1-1990,FALSE),0))</f>
        <v>3.4972788238985648E-3</v>
      </c>
      <c r="F74" s="151">
        <f ca="1">MAX(0,IFERROR(VLOOKUP(MID(CELL("filename",$A$1),FIND("]",CELL("filename",$A$1))+1,255)&amp;$A74,eurostat_source[],4+F$1-1990,FALSE),0))</f>
        <v>3.847006706288421E-3</v>
      </c>
      <c r="G74" s="148">
        <f ca="1">INDEX(OFFSET(_summary!$S$25,0,MATCH(MID(CELL("filename",$A$1),FIND("]",CELL("filename",$A$1))+1,255),_summary!$T$24:$AG$24,0),140,1),MATCH($A74,_summary!$T$25:$T$53,0))</f>
        <v>4.2317073769172634E-3</v>
      </c>
      <c r="H74" s="149">
        <f t="shared" ca="1" si="7"/>
        <v>2.8779673796600815E-2</v>
      </c>
      <c r="I74" s="149">
        <f t="shared" ca="1" si="7"/>
        <v>5.3327640216284368E-2</v>
      </c>
      <c r="J74" s="149">
        <f t="shared" ca="1" si="7"/>
        <v>7.7875606635967931E-2</v>
      </c>
      <c r="K74" s="149">
        <f t="shared" ca="1" si="7"/>
        <v>0.10242357305565149</v>
      </c>
      <c r="L74" s="149">
        <f t="shared" ca="1" si="7"/>
        <v>0.12697153947533504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0.15151950589501859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7"/>
        <v>9.6584274466642271E-3</v>
      </c>
      <c r="I75" s="149">
        <f t="shared" ca="1" si="7"/>
        <v>1.9316854893328454E-2</v>
      </c>
      <c r="J75" s="149">
        <f t="shared" ca="1" si="7"/>
        <v>2.8975282339992678E-2</v>
      </c>
      <c r="K75" s="149">
        <f t="shared" ca="1" si="7"/>
        <v>3.8633709786656908E-2</v>
      </c>
      <c r="L75" s="149">
        <f t="shared" ca="1" si="7"/>
        <v>4.8292137233321132E-2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5.7950564679985356E-2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7"/>
        <v>1.2587897261021764E-2</v>
      </c>
      <c r="I76" s="149">
        <f t="shared" ca="1" si="7"/>
        <v>2.5175794522043528E-2</v>
      </c>
      <c r="J76" s="149">
        <f t="shared" ca="1" si="7"/>
        <v>3.7763691783065295E-2</v>
      </c>
      <c r="K76" s="149">
        <f t="shared" ca="1" si="7"/>
        <v>5.0351589044087056E-2</v>
      </c>
      <c r="L76" s="149">
        <f t="shared" ca="1" si="7"/>
        <v>6.2939486305108816E-2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7.5527383566130576E-2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7.7972561698254521E-3</v>
      </c>
      <c r="D77" s="151">
        <f ca="1">MAX(0,IFERROR(VLOOKUP(MID(CELL("filename",$A$1),FIND("]",CELL("filename",$A$1))+1,255)&amp;$A77,eurostat_source[],4+D$1-1990,FALSE),0))</f>
        <v>8.9588984014664554E-3</v>
      </c>
      <c r="E77" s="151">
        <f ca="1">MAX(0,IFERROR(VLOOKUP(MID(CELL("filename",$A$1),FIND("]",CELL("filename",$A$1))+1,255)&amp;$A77,eurostat_source[],4+E$1-1990,FALSE),0))</f>
        <v>9.8083994959608008E-3</v>
      </c>
      <c r="F77" s="151">
        <f ca="1">MAX(0,IFERROR(VLOOKUP(MID(CELL("filename",$A$1),FIND("]",CELL("filename",$A$1))+1,255)&amp;$A77,eurostat_source[],4+F$1-1990,FALSE),0))</f>
        <v>1.0709562683245551E-2</v>
      </c>
      <c r="G77" s="148">
        <f ca="1">INDEX(OFFSET(_summary!$S$25,0,MATCH(MID(CELL("filename",$A$1),FIND("]",CELL("filename",$A$1))+1,255),_summary!$T$24:$AG$24,0),140,1),MATCH($A77,_summary!$T$25:$T$53,0))</f>
        <v>1.1657256964872371E-2</v>
      </c>
      <c r="H77" s="149">
        <f t="shared" ca="1" si="7"/>
        <v>4.293742154034301E-2</v>
      </c>
      <c r="I77" s="149">
        <f t="shared" ca="1" si="7"/>
        <v>7.4217586115813666E-2</v>
      </c>
      <c r="J77" s="149">
        <f t="shared" ca="1" si="7"/>
        <v>0.10549775069128431</v>
      </c>
      <c r="K77" s="149">
        <f t="shared" ca="1" si="7"/>
        <v>0.13677791526675495</v>
      </c>
      <c r="L77" s="149">
        <f t="shared" ca="1" si="7"/>
        <v>0.16805807984222559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0.19933824441769624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5.8775458221453365E-2</v>
      </c>
      <c r="E78" s="151">
        <f ca="1">MAX(0,IFERROR(VLOOKUP(MID(CELL("filename",$A$1),FIND("]",CELL("filename",$A$1))+1,255)&amp;$A78,eurostat_source[],4+E$1-1990,FALSE),0))</f>
        <v>6.4653004043598708E-2</v>
      </c>
      <c r="F78" s="151">
        <f ca="1">MAX(0,IFERROR(VLOOKUP(MID(CELL("filename",$A$1),FIND("]",CELL("filename",$A$1))+1,255)&amp;$A78,eurostat_source[],4+F$1-1990,FALSE),0))</f>
        <v>7.111830444795858E-2</v>
      </c>
      <c r="G78" s="148">
        <f ca="1">INDEX(OFFSET(_summary!$S$25,0,MATCH(MID(CELL("filename",$A$1),FIND("]",CELL("filename",$A$1))+1,255),_summary!$T$24:$AG$24,0),140,1),MATCH($A78,_summary!$T$25:$T$53,0))</f>
        <v>7.8230134892754433E-2</v>
      </c>
      <c r="H78" s="149">
        <f t="shared" ca="1" si="7"/>
        <v>8.472171070770855E-2</v>
      </c>
      <c r="I78" s="149">
        <f t="shared" ca="1" si="7"/>
        <v>9.1213286522662668E-2</v>
      </c>
      <c r="J78" s="149">
        <f t="shared" ca="1" si="7"/>
        <v>9.7704862337616799E-2</v>
      </c>
      <c r="K78" s="149">
        <f t="shared" ca="1" si="7"/>
        <v>0.10419643815257092</v>
      </c>
      <c r="L78" s="149">
        <f t="shared" ca="1" si="7"/>
        <v>0.11068801396752503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0.11717958978247917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5.0543024923051169E-3</v>
      </c>
      <c r="D79" s="151">
        <f ca="1">MAX(0,IFERROR(VLOOKUP(MID(CELL("filename",$A$1),FIND("]",CELL("filename",$A$1))+1,255)&amp;$A79,eurostat_source[],4+D$1-1990,FALSE),0))</f>
        <v>6.4320304942256613E-3</v>
      </c>
      <c r="E79" s="151">
        <f ca="1">MAX(0,IFERROR(VLOOKUP(MID(CELL("filename",$A$1),FIND("]",CELL("filename",$A$1))+1,255)&amp;$A79,eurostat_source[],4+E$1-1990,FALSE),0))</f>
        <v>6.9846490903418181E-3</v>
      </c>
      <c r="F79" s="151">
        <f ca="1">MAX(0,IFERROR(VLOOKUP(MID(CELL("filename",$A$1),FIND("]",CELL("filename",$A$1))+1,255)&amp;$A79,eurostat_source[],4+F$1-1990,FALSE),0))</f>
        <v>7.5670670158193556E-3</v>
      </c>
      <c r="G79" s="148">
        <f ca="1">INDEX(OFFSET(_summary!$S$25,0,MATCH(MID(CELL("filename",$A$1),FIND("]",CELL("filename",$A$1))+1,255),_summary!$T$24:$AG$24,0),140,1),MATCH($A79,_summary!$T$25:$T$53,0))</f>
        <v>8.1637499426522164E-3</v>
      </c>
      <c r="H79" s="149">
        <f t="shared" ca="1" si="7"/>
        <v>3.7552090526212202E-2</v>
      </c>
      <c r="I79" s="149">
        <f t="shared" ca="1" si="7"/>
        <v>6.6940431109772186E-2</v>
      </c>
      <c r="J79" s="149">
        <f t="shared" ca="1" si="7"/>
        <v>9.6328771693332177E-2</v>
      </c>
      <c r="K79" s="149">
        <f t="shared" ca="1" si="7"/>
        <v>0.12571711227689217</v>
      </c>
      <c r="L79" s="149">
        <f t="shared" ca="1" si="7"/>
        <v>0.15510545286045216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0.18449379344401212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2.3870794486676593E-3</v>
      </c>
      <c r="D80" s="151">
        <f ca="1">MAX(0,IFERROR(VLOOKUP(MID(CELL("filename",$A$1),FIND("]",CELL("filename",$A$1))+1,255)&amp;$A80,eurostat_source[],4+D$1-1990,FALSE),0))</f>
        <v>2.5268155388449586E-3</v>
      </c>
      <c r="E80" s="151">
        <f ca="1">MAX(0,IFERROR(VLOOKUP(MID(CELL("filename",$A$1),FIND("]",CELL("filename",$A$1))+1,255)&amp;$A80,eurostat_source[],4+E$1-1990,FALSE),0))</f>
        <v>2.7794970927294545E-3</v>
      </c>
      <c r="F80" s="151">
        <f ca="1">MAX(0,IFERROR(VLOOKUP(MID(CELL("filename",$A$1),FIND("]",CELL("filename",$A$1))+1,255)&amp;$A80,eurostat_source[],4+F$1-1990,FALSE),0))</f>
        <v>3.0574468020023999E-3</v>
      </c>
      <c r="G80" s="148">
        <f ca="1">INDEX(OFFSET(_summary!$S$25,0,MATCH(MID(CELL("filename",$A$1),FIND("]",CELL("filename",$A$1))+1,255),_summary!$T$24:$AG$24,0),140,1),MATCH($A80,_summary!$T$25:$T$53,0))</f>
        <v>3.2688314149358307E-3</v>
      </c>
      <c r="H80" s="149">
        <f t="shared" ca="1" si="7"/>
        <v>3.670121231980774E-2</v>
      </c>
      <c r="I80" s="149">
        <f t="shared" ca="1" si="7"/>
        <v>7.0133593224679658E-2</v>
      </c>
      <c r="J80" s="149">
        <f t="shared" ca="1" si="7"/>
        <v>0.10356597412955157</v>
      </c>
      <c r="K80" s="149">
        <f t="shared" ca="1" si="7"/>
        <v>0.13699835503442348</v>
      </c>
      <c r="L80" s="149">
        <f t="shared" ca="1" si="7"/>
        <v>0.17043073593929539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0.2038631168441673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7"/>
        <v>1.0692849114338591E-2</v>
      </c>
      <c r="I81" s="149">
        <f t="shared" ca="1" si="7"/>
        <v>2.1385698228677183E-2</v>
      </c>
      <c r="J81" s="149">
        <f t="shared" ca="1" si="7"/>
        <v>3.2078547343015774E-2</v>
      </c>
      <c r="K81" s="149">
        <f t="shared" ca="1" si="7"/>
        <v>4.2771396457354366E-2</v>
      </c>
      <c r="L81" s="149">
        <f t="shared" ca="1" si="7"/>
        <v>5.3464245571692957E-2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6.4157094686031549E-2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7"/>
        <v>1.660858769327923E-2</v>
      </c>
      <c r="I82" s="149">
        <f t="shared" ca="1" si="7"/>
        <v>3.321717538655846E-2</v>
      </c>
      <c r="J82" s="149">
        <f t="shared" ca="1" si="7"/>
        <v>4.9825763079837687E-2</v>
      </c>
      <c r="K82" s="149">
        <f t="shared" ca="1" si="7"/>
        <v>6.6434350773116921E-2</v>
      </c>
      <c r="L82" s="149">
        <f t="shared" ca="1" si="7"/>
        <v>8.3042938466396155E-2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9.9651526159675374E-2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8">G83-5*(G83-$M83)/($M$1-G$1)</f>
        <v>2.9252032504708463E-2</v>
      </c>
      <c r="I83" s="149">
        <f t="shared" ca="1" si="8"/>
        <v>5.8504065009416933E-2</v>
      </c>
      <c r="J83" s="149">
        <f t="shared" ca="1" si="8"/>
        <v>8.7756097514125386E-2</v>
      </c>
      <c r="K83" s="149">
        <f t="shared" ca="1" si="8"/>
        <v>0.11700813001883385</v>
      </c>
      <c r="L83" s="149">
        <f t="shared" ca="1" si="8"/>
        <v>0.14626016252354232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0.17551219502825077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8"/>
        <v>8.0173542967944197E-3</v>
      </c>
      <c r="I84" s="149">
        <f t="shared" ca="1" si="8"/>
        <v>1.6034708593588839E-2</v>
      </c>
      <c r="J84" s="149">
        <f t="shared" ca="1" si="8"/>
        <v>2.4052062890383259E-2</v>
      </c>
      <c r="K84" s="149">
        <f t="shared" ca="1" si="8"/>
        <v>3.2069417187177679E-2</v>
      </c>
      <c r="L84" s="149">
        <f t="shared" ca="1" si="8"/>
        <v>4.0086771483972099E-2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4.8104125780766518E-2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6.8188896927373725E-3</v>
      </c>
      <c r="D85" s="151">
        <f ca="1">MAX(0,IFERROR(VLOOKUP(MID(CELL("filename",$A$1),FIND("]",CELL("filename",$A$1))+1,255)&amp;$A85,eurostat_source[],4+D$1-1990,FALSE),0))</f>
        <v>7.9397930556353684E-3</v>
      </c>
      <c r="E85" s="151">
        <f ca="1">MAX(0,IFERROR(VLOOKUP(MID(CELL("filename",$A$1),FIND("]",CELL("filename",$A$1))+1,255)&amp;$A85,eurostat_source[],4+E$1-1990,FALSE),0))</f>
        <v>8.7337723611989049E-3</v>
      </c>
      <c r="F85" s="151">
        <f ca="1">MAX(0,IFERROR(VLOOKUP(MID(CELL("filename",$A$1),FIND("]",CELL("filename",$A$1))+1,255)&amp;$A85,eurostat_source[],4+F$1-1990,FALSE),0))</f>
        <v>9.6071495973187957E-3</v>
      </c>
      <c r="G85" s="148">
        <f ca="1">INDEX(OFFSET(_summary!$S$25,0,MATCH(MID(CELL("filename",$A$1),FIND("]",CELL("filename",$A$1))+1,255),_summary!$T$24:$AG$24,0),140,1),MATCH($A85,_summary!$T$25:$T$53,0))</f>
        <v>1.0567864557050676E-2</v>
      </c>
      <c r="H85" s="149">
        <f t="shared" ca="1" si="8"/>
        <v>2.6981416993308725E-2</v>
      </c>
      <c r="I85" s="149">
        <f t="shared" ca="1" si="8"/>
        <v>4.3394969429566776E-2</v>
      </c>
      <c r="J85" s="149">
        <f t="shared" ca="1" si="8"/>
        <v>5.9808521865824832E-2</v>
      </c>
      <c r="K85" s="149">
        <f t="shared" ca="1" si="8"/>
        <v>7.6222074302082887E-2</v>
      </c>
      <c r="L85" s="149">
        <f t="shared" ca="1" si="8"/>
        <v>9.2635626738340943E-2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0.10904917917459898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2.2348765952259127E-4</v>
      </c>
      <c r="I86" s="149">
        <f t="shared" ca="1" si="8"/>
        <v>4.4697531904518248E-4</v>
      </c>
      <c r="J86" s="149">
        <f t="shared" ca="1" si="8"/>
        <v>6.7046297856777383E-4</v>
      </c>
      <c r="K86" s="149">
        <f t="shared" ca="1" si="8"/>
        <v>8.9395063809036507E-4</v>
      </c>
      <c r="L86" s="149">
        <f t="shared" ca="1" si="8"/>
        <v>1.1174382976129563E-3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1.3409259571355477E-3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8"/>
        <v>3.0464662030377641E-2</v>
      </c>
      <c r="I87" s="149">
        <f t="shared" ca="1" si="8"/>
        <v>6.0929324060755283E-2</v>
      </c>
      <c r="J87" s="149">
        <f t="shared" ca="1" si="8"/>
        <v>9.1393986091132917E-2</v>
      </c>
      <c r="K87" s="149">
        <f t="shared" ca="1" si="8"/>
        <v>0.12185864812151057</v>
      </c>
      <c r="L87" s="149">
        <f t="shared" ca="1" si="8"/>
        <v>0.15232331015188821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0.18278797218226586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2.5422136363427109E-3</v>
      </c>
      <c r="D88" s="151">
        <f ca="1">MAX(0,IFERROR(VLOOKUP(MID(CELL("filename",$A$1),FIND("]",CELL("filename",$A$1))+1,255)&amp;$A88,eurostat_source[],4+D$1-1990,FALSE),0))</f>
        <v>2.8719005408063378E-3</v>
      </c>
      <c r="E88" s="151">
        <f ca="1">MAX(0,IFERROR(VLOOKUP(MID(CELL("filename",$A$1),FIND("]",CELL("filename",$A$1))+1,255)&amp;$A88,eurostat_source[],4+E$1-1990,FALSE),0))</f>
        <v>3.1590905948869715E-3</v>
      </c>
      <c r="F88" s="151">
        <f ca="1">MAX(0,IFERROR(VLOOKUP(MID(CELL("filename",$A$1),FIND("]",CELL("filename",$A$1))+1,255)&amp;$A88,eurostat_source[],4+F$1-1990,FALSE),0))</f>
        <v>3.4709130006499154E-3</v>
      </c>
      <c r="G88" s="148">
        <f ca="1">INDEX(OFFSET(_summary!$S$25,0,MATCH(MID(CELL("filename",$A$1),FIND("]",CELL("filename",$A$1))+1,255),_summary!$T$24:$AG$24,0),140,1),MATCH($A88,_summary!$T$25:$T$53,0))</f>
        <v>3.799444375061206E-3</v>
      </c>
      <c r="H88" s="149">
        <f t="shared" ca="1" si="8"/>
        <v>3.2093818156130299E-2</v>
      </c>
      <c r="I88" s="149">
        <f t="shared" ca="1" si="8"/>
        <v>6.0388191937199395E-2</v>
      </c>
      <c r="J88" s="149">
        <f t="shared" ca="1" si="8"/>
        <v>8.8682565718268491E-2</v>
      </c>
      <c r="K88" s="149">
        <f t="shared" ca="1" si="8"/>
        <v>0.11697693949933759</v>
      </c>
      <c r="L88" s="149">
        <f t="shared" ca="1" si="8"/>
        <v>0.14527131328040668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0.17356568706147577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2.3914767410232778E-2</v>
      </c>
      <c r="D89" s="151">
        <f ca="1">MAX(0,IFERROR(VLOOKUP(MID(CELL("filename",$A$1),FIND("]",CELL("filename",$A$1))+1,255)&amp;$A89,eurostat_source[],4+D$1-1990,FALSE),0))</f>
        <v>2.3829917458527253E-2</v>
      </c>
      <c r="E89" s="151">
        <f ca="1">MAX(0,IFERROR(VLOOKUP(MID(CELL("filename",$A$1),FIND("]",CELL("filename",$A$1))+1,255)&amp;$A89,eurostat_source[],4+E$1-1990,FALSE),0))</f>
        <v>2.5210465614423593E-2</v>
      </c>
      <c r="F89" s="151">
        <f ca="1">MAX(0,IFERROR(VLOOKUP(MID(CELL("filename",$A$1),FIND("]",CELL("filename",$A$1))+1,255)&amp;$A89,eurostat_source[],4+F$1-1990,FALSE),0))</f>
        <v>2.6723526337334713E-2</v>
      </c>
      <c r="G89" s="148">
        <f ca="1">INDEX(OFFSET(_summary!$S$25,0,MATCH(MID(CELL("filename",$A$1),FIND("]",CELL("filename",$A$1))+1,255),_summary!$T$24:$AG$24,0),140,1),MATCH($A89,_summary!$T$25:$T$53,0))</f>
        <v>2.7977840144406785E-2</v>
      </c>
      <c r="H89" s="149">
        <f t="shared" ca="1" si="8"/>
        <v>5.7529833822228746E-2</v>
      </c>
      <c r="I89" s="149">
        <f t="shared" ca="1" si="8"/>
        <v>8.708182750005071E-2</v>
      </c>
      <c r="J89" s="149">
        <f t="shared" ca="1" si="8"/>
        <v>0.11663382117787269</v>
      </c>
      <c r="K89" s="149">
        <f t="shared" ca="1" si="8"/>
        <v>0.14618581485569465</v>
      </c>
      <c r="L89" s="149">
        <f t="shared" ca="1" si="8"/>
        <v>0.17573780853351662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0.20528980221133858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4.9253664027375512E-3</v>
      </c>
      <c r="D90" s="151">
        <f ca="1">MAX(0,IFERROR(VLOOKUP(MID(CELL("filename",$A$1),FIND("]",CELL("filename",$A$1))+1,255)&amp;$A90,eurostat_source[],4+D$1-1990,FALSE),0))</f>
        <v>5.5757416386385105E-3</v>
      </c>
      <c r="E90" s="151">
        <f ca="1">MAX(0,IFERROR(VLOOKUP(MID(CELL("filename",$A$1),FIND("]",CELL("filename",$A$1))+1,255)&amp;$A90,eurostat_source[],4+E$1-1990,FALSE),0))</f>
        <v>6.1333158025023617E-3</v>
      </c>
      <c r="F90" s="151">
        <f ca="1">MAX(0,IFERROR(VLOOKUP(MID(CELL("filename",$A$1),FIND("]",CELL("filename",$A$1))+1,255)&amp;$A90,eurostat_source[],4+F$1-1990,FALSE),0))</f>
        <v>6.7466473827525976E-3</v>
      </c>
      <c r="G90" s="148">
        <f ca="1">INDEX(OFFSET(_summary!$S$25,0,MATCH(MID(CELL("filename",$A$1),FIND("]",CELL("filename",$A$1))+1,255),_summary!$T$24:$AG$24,0),140,1),MATCH($A90,_summary!$T$25:$T$53,0))</f>
        <v>7.4213121210278572E-3</v>
      </c>
      <c r="H90" s="149">
        <f t="shared" ca="1" si="8"/>
        <v>5.8879226364452447E-2</v>
      </c>
      <c r="I90" s="149">
        <f t="shared" ca="1" si="8"/>
        <v>0.11033714060787703</v>
      </c>
      <c r="J90" s="149">
        <f t="shared" ca="1" si="8"/>
        <v>0.16179505485130163</v>
      </c>
      <c r="K90" s="149">
        <f t="shared" ca="1" si="8"/>
        <v>0.21325296909472624</v>
      </c>
      <c r="L90" s="149">
        <f t="shared" ca="1" si="8"/>
        <v>0.26471088333815085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0.3161687975815754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8"/>
        <v>8.6444628980118857E-3</v>
      </c>
      <c r="I91" s="149">
        <f t="shared" ca="1" si="8"/>
        <v>1.7288925796023771E-2</v>
      </c>
      <c r="J91" s="149">
        <f t="shared" ca="1" si="8"/>
        <v>2.5933388694035657E-2</v>
      </c>
      <c r="K91" s="149">
        <f t="shared" ca="1" si="8"/>
        <v>3.4577851592047543E-2</v>
      </c>
      <c r="L91" s="149">
        <f t="shared" ca="1" si="8"/>
        <v>4.3222314490059428E-2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5.1866777388071314E-2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8"/>
        <v>1.8304382648944427E-2</v>
      </c>
      <c r="I92" s="149">
        <f t="shared" ca="1" si="8"/>
        <v>3.6608765297888854E-2</v>
      </c>
      <c r="J92" s="149">
        <f t="shared" ca="1" si="8"/>
        <v>5.4913147946833281E-2</v>
      </c>
      <c r="K92" s="149">
        <f t="shared" ca="1" si="8"/>
        <v>7.3217530595777708E-2</v>
      </c>
      <c r="L92" s="149">
        <f t="shared" ca="1" si="8"/>
        <v>9.1521913244722142E-2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0.10982629589366656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8"/>
        <v>2.4535274208149143E-2</v>
      </c>
      <c r="I93" s="149">
        <f t="shared" ca="1" si="8"/>
        <v>4.9070548416298286E-2</v>
      </c>
      <c r="J93" s="149">
        <f t="shared" ca="1" si="8"/>
        <v>7.3605822624447426E-2</v>
      </c>
      <c r="K93" s="149">
        <f t="shared" ca="1" si="8"/>
        <v>9.8141096832596572E-2</v>
      </c>
      <c r="L93" s="149">
        <f t="shared" ca="1" si="8"/>
        <v>0.12267637104074572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0.14721164524889485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1.4100193727521188E-2</v>
      </c>
      <c r="D94" s="151">
        <f ca="1">MAX(0,IFERROR(VLOOKUP(MID(CELL("filename",$A$1),FIND("]",CELL("filename",$A$1))+1,255)&amp;$A94,eurostat_source[],4+D$1-1990,FALSE),0))</f>
        <v>1.6305598834467191E-2</v>
      </c>
      <c r="E94" s="151">
        <f ca="1">MAX(0,IFERROR(VLOOKUP(MID(CELL("filename",$A$1),FIND("]",CELL("filename",$A$1))+1,255)&amp;$A94,eurostat_source[],4+E$1-1990,FALSE),0))</f>
        <v>1.7533425840312766E-2</v>
      </c>
      <c r="F94" s="151">
        <f ca="1">MAX(0,IFERROR(VLOOKUP(MID(CELL("filename",$A$1),FIND("]",CELL("filename",$A$1))+1,255)&amp;$A94,eurostat_source[],4+F$1-1990,FALSE),0))</f>
        <v>1.8789826186544914E-2</v>
      </c>
      <c r="G94" s="148">
        <f ca="1">INDEX(OFFSET(_summary!$S$25,0,MATCH(MID(CELL("filename",$A$1),FIND("]",CELL("filename",$A$1))+1,255),_summary!$T$24:$AG$24,0),140,1),MATCH($A94,_summary!$T$25:$T$53,0))</f>
        <v>2.0080256153375494E-2</v>
      </c>
      <c r="H94" s="149">
        <f t="shared" ca="1" si="8"/>
        <v>5.2853606242200007E-2</v>
      </c>
      <c r="I94" s="149">
        <f t="shared" ca="1" si="8"/>
        <v>8.5626956331024517E-2</v>
      </c>
      <c r="J94" s="149">
        <f t="shared" ca="1" si="8"/>
        <v>0.11840030641984903</v>
      </c>
      <c r="K94" s="149">
        <f t="shared" ca="1" si="8"/>
        <v>0.15117365650867354</v>
      </c>
      <c r="L94" s="149">
        <f t="shared" ca="1" si="8"/>
        <v>0.18394700659749805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0.21672035668632256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5.0334537164111848E-2</v>
      </c>
      <c r="D95" s="151">
        <f ca="1">MAX(0,IFERROR(VLOOKUP(MID(CELL("filename",$A$1),FIND("]",CELL("filename",$A$1))+1,255)&amp;$A95,eurostat_source[],4+D$1-1990,FALSE),0))</f>
        <v>5.2790534901128637E-2</v>
      </c>
      <c r="E95" s="151">
        <f ca="1">MAX(0,IFERROR(VLOOKUP(MID(CELL("filename",$A$1),FIND("]",CELL("filename",$A$1))+1,255)&amp;$A95,eurostat_source[],4+E$1-1990,FALSE),0))</f>
        <v>5.5786751674960756E-2</v>
      </c>
      <c r="F95" s="151">
        <f ca="1">MAX(0,IFERROR(VLOOKUP(MID(CELL("filename",$A$1),FIND("]",CELL("filename",$A$1))+1,255)&amp;$A95,eurostat_source[],4+F$1-1990,FALSE),0))</f>
        <v>5.8816051266765465E-2</v>
      </c>
      <c r="G95" s="148">
        <f ca="1">INDEX(OFFSET(_summary!$S$25,0,MATCH(MID(CELL("filename",$A$1),FIND("]",CELL("filename",$A$1))+1,255),_summary!$T$24:$AG$24,0),140,1),MATCH($A95,_summary!$T$25:$T$53,0))</f>
        <v>6.1893867474864778E-2</v>
      </c>
      <c r="H95" s="149">
        <f t="shared" ca="1" si="8"/>
        <v>7.9816624373993589E-2</v>
      </c>
      <c r="I95" s="149">
        <f t="shared" ca="1" si="8"/>
        <v>9.77393812731224E-2</v>
      </c>
      <c r="J95" s="149">
        <f t="shared" ca="1" si="8"/>
        <v>0.11566213817225121</v>
      </c>
      <c r="K95" s="149">
        <f t="shared" ca="1" si="8"/>
        <v>0.13358489507138002</v>
      </c>
      <c r="L95" s="149">
        <f t="shared" ca="1" si="8"/>
        <v>0.15150765197050881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0.16943040886963762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8"/>
        <v>7.6381114039471383E-3</v>
      </c>
      <c r="I96" s="149">
        <f t="shared" ca="1" si="8"/>
        <v>1.5276222807894278E-2</v>
      </c>
      <c r="J96" s="149">
        <f t="shared" ca="1" si="8"/>
        <v>2.2914334211841414E-2</v>
      </c>
      <c r="K96" s="149">
        <f t="shared" ca="1" si="8"/>
        <v>3.0552445615788553E-2</v>
      </c>
      <c r="L96" s="149">
        <f t="shared" ca="1" si="8"/>
        <v>3.8190557019735692E-2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4.5828668423682828E-2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0.1219091797708165</v>
      </c>
      <c r="E97" s="151">
        <f ca="1">MAX(0,IFERROR(VLOOKUP(MID(CELL("filename",$A$1),FIND("]",CELL("filename",$A$1))+1,255)&amp;$A97,eurostat_source[],4+E$1-1990,FALSE),0))</f>
        <v>0.13410009774789816</v>
      </c>
      <c r="F97" s="151">
        <f ca="1">MAX(0,IFERROR(VLOOKUP(MID(CELL("filename",$A$1),FIND("]",CELL("filename",$A$1))+1,255)&amp;$A97,eurostat_source[],4+F$1-1990,FALSE),0))</f>
        <v>0.14751010752268798</v>
      </c>
      <c r="G97" s="148">
        <f ca="1">INDEX(OFFSET(_summary!$S$25,0,MATCH(MID(CELL("filename",$A$1),FIND("]",CELL("filename",$A$1))+1,255),_summary!$T$24:$AG$24,0),140,1),MATCH($A97,_summary!$T$25:$T$53,0))</f>
        <v>0.16226111827495676</v>
      </c>
      <c r="H97" s="149">
        <f t="shared" ca="1" si="8"/>
        <v>0.16729885109044507</v>
      </c>
      <c r="I97" s="149">
        <f t="shared" ca="1" si="8"/>
        <v>0.17233658390593337</v>
      </c>
      <c r="J97" s="149">
        <f t="shared" ca="1" si="8"/>
        <v>0.17737431672142168</v>
      </c>
      <c r="K97" s="149">
        <f t="shared" ca="1" si="8"/>
        <v>0.18241204953690995</v>
      </c>
      <c r="L97" s="149">
        <f t="shared" ca="1" si="8"/>
        <v>0.18744978235239823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0.19248751516788654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4.9004667530216761E-2</v>
      </c>
      <c r="D98" s="151">
        <f ca="1">MAX(0,IFERROR(VLOOKUP(MID(CELL("filename",$A$1),FIND("]",CELL("filename",$A$1))+1,255)&amp;$A98,eurostat_source[],4+D$1-1990,FALSE),0))</f>
        <v>5.2490335633071719E-2</v>
      </c>
      <c r="E98" s="151">
        <f ca="1">MAX(0,IFERROR(VLOOKUP(MID(CELL("filename",$A$1),FIND("]",CELL("filename",$A$1))+1,255)&amp;$A98,eurostat_source[],4+E$1-1990,FALSE),0))</f>
        <v>5.6632489470045871E-2</v>
      </c>
      <c r="F98" s="151">
        <f ca="1">MAX(0,IFERROR(VLOOKUP(MID(CELL("filename",$A$1),FIND("]",CELL("filename",$A$1))+1,255)&amp;$A98,eurostat_source[],4+F$1-1990,FALSE),0))</f>
        <v>6.0725796306985422E-2</v>
      </c>
      <c r="G98" s="148">
        <f ca="1">INDEX(OFFSET(_summary!$S$25,0,MATCH(MID(CELL("filename",$A$1),FIND("]",CELL("filename",$A$1))+1,255),_summary!$T$24:$AG$24,0),140,1),MATCH($A98,_summary!$T$25:$T$53,0))</f>
        <v>6.4740617788425658E-2</v>
      </c>
      <c r="H98" s="149">
        <f t="shared" ca="1" si="8"/>
        <v>9.2608299629982363E-2</v>
      </c>
      <c r="I98" s="149">
        <f t="shared" ca="1" si="8"/>
        <v>0.12047598147153907</v>
      </c>
      <c r="J98" s="149">
        <f t="shared" ca="1" si="8"/>
        <v>0.14834366331309576</v>
      </c>
      <c r="K98" s="149">
        <f t="shared" ca="1" si="8"/>
        <v>0.17621134515465245</v>
      </c>
      <c r="L98" s="149">
        <f t="shared" ca="1" si="8"/>
        <v>0.20407902699620914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0.23194670883776586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1.9055466514088838E-2</v>
      </c>
      <c r="E99" s="151">
        <f ca="1">MAX(0,IFERROR(VLOOKUP(MID(CELL("filename",$A$1),FIND("]",CELL("filename",$A$1))+1,255)&amp;$A99,eurostat_source[],4+E$1-1990,FALSE),0))</f>
        <v>2.096101316549772E-2</v>
      </c>
      <c r="F99" s="151">
        <f ca="1">MAX(0,IFERROR(VLOOKUP(MID(CELL("filename",$A$1),FIND("]",CELL("filename",$A$1))+1,255)&amp;$A99,eurostat_source[],4+F$1-1990,FALSE),0))</f>
        <v>2.3057114482047492E-2</v>
      </c>
      <c r="G99" s="148">
        <f ca="1">INDEX(OFFSET(_summary!$S$25,0,MATCH(MID(CELL("filename",$A$1),FIND("]",CELL("filename",$A$1))+1,255),_summary!$T$24:$AG$24,0),140,1),MATCH($A99,_summary!$T$25:$T$53,0))</f>
        <v>2.5362825930252242E-2</v>
      </c>
      <c r="H99" s="149">
        <f t="shared" ref="H99:L114" ca="1" si="10">G99-5*(G99-$M99)/($M$1-G$1)</f>
        <v>7.0297654639251611E-2</v>
      </c>
      <c r="I99" s="149">
        <f t="shared" ca="1" si="10"/>
        <v>0.11523248334825097</v>
      </c>
      <c r="J99" s="149">
        <f t="shared" ca="1" si="10"/>
        <v>0.16016731205725032</v>
      </c>
      <c r="K99" s="149">
        <f t="shared" ca="1" si="10"/>
        <v>0.20510214076624969</v>
      </c>
      <c r="L99" s="149">
        <f t="shared" ca="1" si="10"/>
        <v>0.25003696947524906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0.2949717981842484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1.4112664742889683E-2</v>
      </c>
      <c r="E100" s="151">
        <f ca="1">MAX(0,IFERROR(VLOOKUP(MID(CELL("filename",$A$1),FIND("]",CELL("filename",$A$1))+1,255)&amp;$A100,eurostat_source[],4+E$1-1990,FALSE),0))</f>
        <v>1.5523931217178651E-2</v>
      </c>
      <c r="F100" s="151">
        <f ca="1">MAX(0,IFERROR(VLOOKUP(MID(CELL("filename",$A$1),FIND("]",CELL("filename",$A$1))+1,255)&amp;$A100,eurostat_source[],4+F$1-1990,FALSE),0))</f>
        <v>1.7076324338896515E-2</v>
      </c>
      <c r="G100" s="148">
        <f ca="1">INDEX(OFFSET(_summary!$S$25,0,MATCH(MID(CELL("filename",$A$1),FIND("]",CELL("filename",$A$1))+1,255),_summary!$T$24:$AG$24,0),140,1),MATCH($A100,_summary!$T$25:$T$53,0))</f>
        <v>1.8783956772786166E-2</v>
      </c>
      <c r="H100" s="149">
        <f t="shared" ca="1" si="10"/>
        <v>4.1341407546509515E-2</v>
      </c>
      <c r="I100" s="149">
        <f t="shared" ca="1" si="10"/>
        <v>6.3898858320232857E-2</v>
      </c>
      <c r="J100" s="149">
        <f t="shared" ca="1" si="10"/>
        <v>8.6456309093956199E-2</v>
      </c>
      <c r="K100" s="149">
        <f t="shared" ca="1" si="10"/>
        <v>0.10901375986767954</v>
      </c>
      <c r="L100" s="149">
        <f t="shared" ca="1" si="10"/>
        <v>0.1315712106414029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0.15412866141512624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1.5895186598180063E-3</v>
      </c>
      <c r="E101" s="151">
        <f ca="1">MAX(0,IFERROR(VLOOKUP(MID(CELL("filename",$A$1),FIND("]",CELL("filename",$A$1))+1,255)&amp;$A101,eurostat_source[],4+E$1-1990,FALSE),0))</f>
        <v>1.7484705257998069E-3</v>
      </c>
      <c r="F101" s="151">
        <f ca="1">MAX(0,IFERROR(VLOOKUP(MID(CELL("filename",$A$1),FIND("]",CELL("filename",$A$1))+1,255)&amp;$A101,eurostat_source[],4+F$1-1990,FALSE),0))</f>
        <v>1.9233175783797875E-3</v>
      </c>
      <c r="G101" s="148">
        <f ca="1">INDEX(OFFSET(_summary!$S$25,0,MATCH(MID(CELL("filename",$A$1),FIND("]",CELL("filename",$A$1))+1,255),_summary!$T$24:$AG$24,0),140,1),MATCH($A101,_summary!$T$25:$T$53,0))</f>
        <v>2.1156493362177661E-3</v>
      </c>
      <c r="H101" s="149">
        <f t="shared" ca="1" si="10"/>
        <v>3.9527967451343279E-2</v>
      </c>
      <c r="I101" s="149">
        <f t="shared" ca="1" si="10"/>
        <v>7.69402855664688E-2</v>
      </c>
      <c r="J101" s="149">
        <f t="shared" ca="1" si="10"/>
        <v>0.11435260368159432</v>
      </c>
      <c r="K101" s="149">
        <f t="shared" ca="1" si="10"/>
        <v>0.15176492179671985</v>
      </c>
      <c r="L101" s="149">
        <f t="shared" ca="1" si="10"/>
        <v>0.18917723991184537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0.22658955802697089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10"/>
        <v>5.0252429496359836E-2</v>
      </c>
      <c r="I102" s="149">
        <f t="shared" ca="1" si="10"/>
        <v>0.10050485899271966</v>
      </c>
      <c r="J102" s="149">
        <f t="shared" ca="1" si="10"/>
        <v>0.15075728848907949</v>
      </c>
      <c r="K102" s="149">
        <f t="shared" ca="1" si="10"/>
        <v>0.20100971798543932</v>
      </c>
      <c r="L102" s="149">
        <f t="shared" ca="1" si="10"/>
        <v>0.25126214748179915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0.30151457697815898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3.1793443853623316E-3</v>
      </c>
      <c r="E103" s="151">
        <f ca="1">MAX(0,IFERROR(VLOOKUP(MID(CELL("filename",$A$1),FIND("]",CELL("filename",$A$1))+1,255)&amp;$A103,eurostat_source[],4+E$1-1990,FALSE),0))</f>
        <v>3.4972788238985648E-3</v>
      </c>
      <c r="F103" s="151">
        <f ca="1">MAX(0,IFERROR(VLOOKUP(MID(CELL("filename",$A$1),FIND("]",CELL("filename",$A$1))+1,255)&amp;$A103,eurostat_source[],4+F$1-1990,FALSE),0))</f>
        <v>3.847006706288421E-3</v>
      </c>
      <c r="G103" s="148">
        <f ca="1">INDEX(OFFSET(_summary!$S$25,0,MATCH(MID(CELL("filename",$A$1),FIND("]",CELL("filename",$A$1))+1,255),_summary!$T$24:$AG$24,0),140,1),MATCH($A103,_summary!$T$25:$T$53,0))</f>
        <v>4.2317073769172634E-3</v>
      </c>
      <c r="H103" s="149">
        <f t="shared" ca="1" si="10"/>
        <v>4.7285063866823789E-2</v>
      </c>
      <c r="I103" s="149">
        <f t="shared" ca="1" si="10"/>
        <v>9.0338420356730315E-2</v>
      </c>
      <c r="J103" s="149">
        <f t="shared" ca="1" si="10"/>
        <v>0.13339177684663683</v>
      </c>
      <c r="K103" s="149">
        <f t="shared" ca="1" si="10"/>
        <v>0.17644513333654335</v>
      </c>
      <c r="L103" s="149">
        <f t="shared" ca="1" si="10"/>
        <v>0.21949848982644987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0.26255184631635642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10"/>
        <v>1.6669399630945898E-2</v>
      </c>
      <c r="I104" s="149">
        <f t="shared" ca="1" si="10"/>
        <v>3.3338799261891802E-2</v>
      </c>
      <c r="J104" s="149">
        <f t="shared" ca="1" si="10"/>
        <v>5.0008198892837696E-2</v>
      </c>
      <c r="K104" s="149">
        <f t="shared" ca="1" si="10"/>
        <v>6.6677598523783591E-2</v>
      </c>
      <c r="L104" s="149">
        <f t="shared" ca="1" si="10"/>
        <v>8.3346998154729485E-2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0.10001639778567539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10"/>
        <v>2.0383238970776117E-2</v>
      </c>
      <c r="I105" s="149">
        <f t="shared" ca="1" si="10"/>
        <v>4.0766477941552234E-2</v>
      </c>
      <c r="J105" s="149">
        <f t="shared" ca="1" si="10"/>
        <v>6.1149716912328352E-2</v>
      </c>
      <c r="K105" s="149">
        <f t="shared" ca="1" si="10"/>
        <v>8.1532955883104469E-2</v>
      </c>
      <c r="L105" s="149">
        <f t="shared" ca="1" si="10"/>
        <v>0.10191619485388059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0.1222994338246567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7.7972561698254521E-3</v>
      </c>
      <c r="D106" s="151">
        <f ca="1">MAX(0,IFERROR(VLOOKUP(MID(CELL("filename",$A$1),FIND("]",CELL("filename",$A$1))+1,255)&amp;$A106,eurostat_source[],4+D$1-1990,FALSE),0))</f>
        <v>8.9588984014664554E-3</v>
      </c>
      <c r="E106" s="151">
        <f ca="1">MAX(0,IFERROR(VLOOKUP(MID(CELL("filename",$A$1),FIND("]",CELL("filename",$A$1))+1,255)&amp;$A106,eurostat_source[],4+E$1-1990,FALSE),0))</f>
        <v>9.8083994959608008E-3</v>
      </c>
      <c r="F106" s="151">
        <f ca="1">MAX(0,IFERROR(VLOOKUP(MID(CELL("filename",$A$1),FIND("]",CELL("filename",$A$1))+1,255)&amp;$A106,eurostat_source[],4+F$1-1990,FALSE),0))</f>
        <v>1.0709562683245551E-2</v>
      </c>
      <c r="G106" s="148">
        <f ca="1">INDEX(OFFSET(_summary!$S$25,0,MATCH(MID(CELL("filename",$A$1),FIND("]",CELL("filename",$A$1))+1,255),_summary!$T$24:$AG$24,0),140,1),MATCH($A106,_summary!$T$25:$T$53,0))</f>
        <v>1.1657256964872371E-2</v>
      </c>
      <c r="H106" s="149">
        <f t="shared" ca="1" si="10"/>
        <v>6.6500281998976951E-2</v>
      </c>
      <c r="I106" s="149">
        <f t="shared" ca="1" si="10"/>
        <v>0.12134330703308153</v>
      </c>
      <c r="J106" s="149">
        <f t="shared" ca="1" si="10"/>
        <v>0.17618633206718612</v>
      </c>
      <c r="K106" s="149">
        <f t="shared" ca="1" si="10"/>
        <v>0.23102935710129069</v>
      </c>
      <c r="L106" s="149">
        <f t="shared" ca="1" si="10"/>
        <v>0.28587238213539529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0.34071540716949988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5.8775458221453365E-2</v>
      </c>
      <c r="E107" s="151">
        <f ca="1">MAX(0,IFERROR(VLOOKUP(MID(CELL("filename",$A$1),FIND("]",CELL("filename",$A$1))+1,255)&amp;$A107,eurostat_source[],4+E$1-1990,FALSE),0))</f>
        <v>6.4653004043598708E-2</v>
      </c>
      <c r="F107" s="151">
        <f ca="1">MAX(0,IFERROR(VLOOKUP(MID(CELL("filename",$A$1),FIND("]",CELL("filename",$A$1))+1,255)&amp;$A107,eurostat_source[],4+F$1-1990,FALSE),0))</f>
        <v>7.111830444795858E-2</v>
      </c>
      <c r="G107" s="148">
        <f ca="1">INDEX(OFFSET(_summary!$S$25,0,MATCH(MID(CELL("filename",$A$1),FIND("]",CELL("filename",$A$1))+1,255),_summary!$T$24:$AG$24,0),140,1),MATCH($A107,_summary!$T$25:$T$53,0))</f>
        <v>7.8230134892754433E-2</v>
      </c>
      <c r="H107" s="149">
        <f t="shared" ca="1" si="10"/>
        <v>8.9615360168212435E-2</v>
      </c>
      <c r="I107" s="149">
        <f t="shared" ca="1" si="10"/>
        <v>0.10100058544367044</v>
      </c>
      <c r="J107" s="149">
        <f t="shared" ca="1" si="10"/>
        <v>0.11238581071912843</v>
      </c>
      <c r="K107" s="149">
        <f t="shared" ca="1" si="10"/>
        <v>0.12377103599458643</v>
      </c>
      <c r="L107" s="149">
        <f t="shared" ca="1" si="10"/>
        <v>0.13515626127004443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0.14654148654550242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5.0543024923051169E-3</v>
      </c>
      <c r="D108" s="151">
        <f ca="1">MAX(0,IFERROR(VLOOKUP(MID(CELL("filename",$A$1),FIND("]",CELL("filename",$A$1))+1,255)&amp;$A108,eurostat_source[],4+D$1-1990,FALSE),0))</f>
        <v>6.4320304942256613E-3</v>
      </c>
      <c r="E108" s="151">
        <f ca="1">MAX(0,IFERROR(VLOOKUP(MID(CELL("filename",$A$1),FIND("]",CELL("filename",$A$1))+1,255)&amp;$A108,eurostat_source[],4+E$1-1990,FALSE),0))</f>
        <v>6.9846490903418181E-3</v>
      </c>
      <c r="F108" s="151">
        <f ca="1">MAX(0,IFERROR(VLOOKUP(MID(CELL("filename",$A$1),FIND("]",CELL("filename",$A$1))+1,255)&amp;$A108,eurostat_source[],4+F$1-1990,FALSE),0))</f>
        <v>7.5670670158193556E-3</v>
      </c>
      <c r="G108" s="148">
        <f ca="1">INDEX(OFFSET(_summary!$S$25,0,MATCH(MID(CELL("filename",$A$1),FIND("]",CELL("filename",$A$1))+1,255),_summary!$T$24:$AG$24,0),140,1),MATCH($A108,_summary!$T$25:$T$53,0))</f>
        <v>8.1637499426522164E-3</v>
      </c>
      <c r="H108" s="149">
        <f t="shared" ca="1" si="10"/>
        <v>5.9704754799433844E-2</v>
      </c>
      <c r="I108" s="149">
        <f t="shared" ca="1" si="10"/>
        <v>0.11124575965621548</v>
      </c>
      <c r="J108" s="149">
        <f t="shared" ca="1" si="10"/>
        <v>0.16278676451299712</v>
      </c>
      <c r="K108" s="149">
        <f t="shared" ca="1" si="10"/>
        <v>0.21432776936977874</v>
      </c>
      <c r="L108" s="149">
        <f t="shared" ca="1" si="10"/>
        <v>0.26586877422656036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0.317409779083342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2.3870794486676593E-3</v>
      </c>
      <c r="D109" s="151">
        <f ca="1">MAX(0,IFERROR(VLOOKUP(MID(CELL("filename",$A$1),FIND("]",CELL("filename",$A$1))+1,255)&amp;$A109,eurostat_source[],4+D$1-1990,FALSE),0))</f>
        <v>2.5268155388449586E-3</v>
      </c>
      <c r="E109" s="151">
        <f ca="1">MAX(0,IFERROR(VLOOKUP(MID(CELL("filename",$A$1),FIND("]",CELL("filename",$A$1))+1,255)&amp;$A109,eurostat_source[],4+E$1-1990,FALSE),0))</f>
        <v>2.7794970927294545E-3</v>
      </c>
      <c r="F109" s="151">
        <f ca="1">MAX(0,IFERROR(VLOOKUP(MID(CELL("filename",$A$1),FIND("]",CELL("filename",$A$1))+1,255)&amp;$A109,eurostat_source[],4+F$1-1990,FALSE),0))</f>
        <v>3.0574468020023999E-3</v>
      </c>
      <c r="G109" s="148">
        <f ca="1">INDEX(OFFSET(_summary!$S$25,0,MATCH(MID(CELL("filename",$A$1),FIND("]",CELL("filename",$A$1))+1,255),_summary!$T$24:$AG$24,0),140,1),MATCH($A109,_summary!$T$25:$T$53,0))</f>
        <v>3.2688314149358307E-3</v>
      </c>
      <c r="H109" s="149">
        <f t="shared" ca="1" si="10"/>
        <v>5.0848263355340685E-2</v>
      </c>
      <c r="I109" s="149">
        <f t="shared" ca="1" si="10"/>
        <v>9.8427695295745549E-2</v>
      </c>
      <c r="J109" s="149">
        <f t="shared" ca="1" si="10"/>
        <v>0.14600712723615042</v>
      </c>
      <c r="K109" s="149">
        <f t="shared" ca="1" si="10"/>
        <v>0.19358655917655526</v>
      </c>
      <c r="L109" s="149">
        <f t="shared" ca="1" si="10"/>
        <v>0.24116599111696013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0.288745423057365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10"/>
        <v>1.8753612292839988E-2</v>
      </c>
      <c r="I110" s="149">
        <f t="shared" ca="1" si="10"/>
        <v>3.7507224585679969E-2</v>
      </c>
      <c r="J110" s="149">
        <f t="shared" ca="1" si="10"/>
        <v>5.626083687851996E-2</v>
      </c>
      <c r="K110" s="149">
        <f t="shared" ca="1" si="10"/>
        <v>7.5014449171359951E-2</v>
      </c>
      <c r="L110" s="149">
        <f t="shared" ca="1" si="10"/>
        <v>9.3768061464199942E-2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0.11252167375703992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10"/>
        <v>2.8927605640799704E-2</v>
      </c>
      <c r="I111" s="149">
        <f t="shared" ca="1" si="10"/>
        <v>5.7855211281599407E-2</v>
      </c>
      <c r="J111" s="149">
        <f t="shared" ca="1" si="10"/>
        <v>8.6782816922399114E-2</v>
      </c>
      <c r="K111" s="149">
        <f t="shared" ca="1" si="10"/>
        <v>0.11571042256319881</v>
      </c>
      <c r="L111" s="149">
        <f t="shared" ca="1" si="10"/>
        <v>0.14463802820399851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0.17356563384479823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10"/>
        <v>5.0816026182562993E-2</v>
      </c>
      <c r="I112" s="149">
        <f t="shared" ca="1" si="10"/>
        <v>0.10163205236512599</v>
      </c>
      <c r="J112" s="149">
        <f t="shared" ca="1" si="10"/>
        <v>0.15244807854768899</v>
      </c>
      <c r="K112" s="149">
        <f t="shared" ca="1" si="10"/>
        <v>0.20326410473025197</v>
      </c>
      <c r="L112" s="149">
        <f t="shared" ca="1" si="10"/>
        <v>0.25408013091281495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0.30489615709537798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10"/>
        <v>1.4061205997454826E-2</v>
      </c>
      <c r="I113" s="149">
        <f t="shared" ca="1" si="10"/>
        <v>2.8122411994909655E-2</v>
      </c>
      <c r="J113" s="149">
        <f t="shared" ca="1" si="10"/>
        <v>4.2183617992364475E-2</v>
      </c>
      <c r="K113" s="149">
        <f t="shared" ca="1" si="10"/>
        <v>5.6244823989819302E-2</v>
      </c>
      <c r="L113" s="149">
        <f t="shared" ca="1" si="10"/>
        <v>7.030602998727413E-2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8.436723598472895E-2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6.8188896927373725E-3</v>
      </c>
      <c r="D114" s="151">
        <f ca="1">MAX(0,IFERROR(VLOOKUP(MID(CELL("filename",$A$1),FIND("]",CELL("filename",$A$1))+1,255)&amp;$A114,eurostat_source[],4+D$1-1990,FALSE),0))</f>
        <v>7.9397930556353684E-3</v>
      </c>
      <c r="E114" s="151">
        <f ca="1">MAX(0,IFERROR(VLOOKUP(MID(CELL("filename",$A$1),FIND("]",CELL("filename",$A$1))+1,255)&amp;$A114,eurostat_source[],4+E$1-1990,FALSE),0))</f>
        <v>8.7337723611989049E-3</v>
      </c>
      <c r="F114" s="151">
        <f ca="1">MAX(0,IFERROR(VLOOKUP(MID(CELL("filename",$A$1),FIND("]",CELL("filename",$A$1))+1,255)&amp;$A114,eurostat_source[],4+F$1-1990,FALSE),0))</f>
        <v>9.6071495973187957E-3</v>
      </c>
      <c r="G114" s="148">
        <f ca="1">INDEX(OFFSET(_summary!$S$25,0,MATCH(MID(CELL("filename",$A$1),FIND("]",CELL("filename",$A$1))+1,255),_summary!$T$24:$AG$24,0),140,1),MATCH($A114,_summary!$T$25:$T$53,0))</f>
        <v>1.0567864557050676E-2</v>
      </c>
      <c r="H114" s="149">
        <f t="shared" ca="1" si="10"/>
        <v>3.9278131414562226E-2</v>
      </c>
      <c r="I114" s="149">
        <f t="shared" ca="1" si="10"/>
        <v>6.7988398272073772E-2</v>
      </c>
      <c r="J114" s="149">
        <f t="shared" ca="1" si="10"/>
        <v>9.6698665129585304E-2</v>
      </c>
      <c r="K114" s="149">
        <f t="shared" ca="1" si="10"/>
        <v>0.12540893198709685</v>
      </c>
      <c r="L114" s="149">
        <f t="shared" ca="1" si="10"/>
        <v>0.1541191988446084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0.18282946570211994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3.9196297208577541E-4</v>
      </c>
      <c r="I115" s="149">
        <f t="shared" ca="1" si="11"/>
        <v>7.8392594417155083E-4</v>
      </c>
      <c r="J115" s="149">
        <f t="shared" ca="1" si="11"/>
        <v>1.1758889162573262E-3</v>
      </c>
      <c r="K115" s="149">
        <f t="shared" ca="1" si="11"/>
        <v>1.5678518883431017E-3</v>
      </c>
      <c r="L115" s="149">
        <f t="shared" ca="1" si="11"/>
        <v>1.9598148604288773E-3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2.3517778325146525E-3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1"/>
        <v>5.3427073926747087E-2</v>
      </c>
      <c r="I116" s="149">
        <f t="shared" ca="1" si="11"/>
        <v>0.10685414785349417</v>
      </c>
      <c r="J116" s="149">
        <f t="shared" ca="1" si="11"/>
        <v>0.16028122178024126</v>
      </c>
      <c r="K116" s="149">
        <f t="shared" ca="1" si="11"/>
        <v>0.21370829570698835</v>
      </c>
      <c r="L116" s="149">
        <f t="shared" ca="1" si="11"/>
        <v>0.26713536963373541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0.32056244356048252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2.5422136363427109E-3</v>
      </c>
      <c r="D117" s="151">
        <f ca="1">MAX(0,IFERROR(VLOOKUP(MID(CELL("filename",$A$1),FIND("]",CELL("filename",$A$1))+1,255)&amp;$A117,eurostat_source[],4+D$1-1990,FALSE),0))</f>
        <v>2.8719005408063378E-3</v>
      </c>
      <c r="E117" s="151">
        <f ca="1">MAX(0,IFERROR(VLOOKUP(MID(CELL("filename",$A$1),FIND("]",CELL("filename",$A$1))+1,255)&amp;$A117,eurostat_source[],4+E$1-1990,FALSE),0))</f>
        <v>3.1590905948869715E-3</v>
      </c>
      <c r="F117" s="151">
        <f ca="1">MAX(0,IFERROR(VLOOKUP(MID(CELL("filename",$A$1),FIND("]",CELL("filename",$A$1))+1,255)&amp;$A117,eurostat_source[],4+F$1-1990,FALSE),0))</f>
        <v>3.4709130006499154E-3</v>
      </c>
      <c r="G117" s="148">
        <f ca="1">INDEX(OFFSET(_summary!$S$25,0,MATCH(MID(CELL("filename",$A$1),FIND("]",CELL("filename",$A$1))+1,255),_summary!$T$24:$AG$24,0),140,1),MATCH($A117,_summary!$T$25:$T$53,0))</f>
        <v>3.799444375061206E-3</v>
      </c>
      <c r="H117" s="149">
        <f t="shared" ca="1" si="11"/>
        <v>5.3040755174244496E-2</v>
      </c>
      <c r="I117" s="149">
        <f t="shared" ca="1" si="11"/>
        <v>0.10228206597342779</v>
      </c>
      <c r="J117" s="149">
        <f t="shared" ca="1" si="11"/>
        <v>0.15152337677261107</v>
      </c>
      <c r="K117" s="149">
        <f t="shared" ca="1" si="11"/>
        <v>0.20076468757179436</v>
      </c>
      <c r="L117" s="149">
        <f t="shared" ca="1" si="11"/>
        <v>0.25000599837097764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0.29924730917016096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2.3344999186791685E-2</v>
      </c>
      <c r="D2" s="151">
        <f ca="1">MAX(0,IFERROR(VLOOKUP(MID(CELL("filename",$A$1),FIND("]",CELL("filename",$A$1))+1,255)&amp;$A2,eurostat_source[],4+D$1-1990,FALSE),0))</f>
        <v>2.3308123311905671E-2</v>
      </c>
      <c r="E2" s="151">
        <f ca="1">MAX(0,IFERROR(VLOOKUP(MID(CELL("filename",$A$1),FIND("]",CELL("filename",$A$1))+1,255)&amp;$A2,eurostat_source[],4+E$1-1990,FALSE),0))</f>
        <v>2.419330782489933E-2</v>
      </c>
      <c r="F2" s="151">
        <f ca="1">MAX(0,IFERROR(VLOOKUP(MID(CELL("filename",$A$1),FIND("]",CELL("filename",$A$1))+1,255)&amp;$A2,eurostat_source[],4+F$1-1990,FALSE),0))</f>
        <v>2.5209627112111724E-2</v>
      </c>
      <c r="G2" s="148">
        <f ca="1">INDEX(OFFSET(_summary!$S$25,0,MATCH(MID(CELL("filename",$A$1),FIND("]",CELL("filename",$A$1))+1,255),_summary!$T$24:$AG$24,0),140,1),MATCH($A2,_summary!$T$25:$T$53,0))</f>
        <v>2.5914636228938293E-2</v>
      </c>
      <c r="H2" s="149">
        <f ca="1">G2-5*(G2-$M2)/($M$1-G$1)</f>
        <v>2.6059538902324906E-2</v>
      </c>
      <c r="I2" s="149">
        <f ca="1">H2-5*(H2-$M2)/($M$1-H$1)</f>
        <v>2.6204441575711519E-2</v>
      </c>
      <c r="J2" s="149">
        <f ca="1">I2-5*(I2-$M2)/($M$1-I$1)</f>
        <v>2.6349344249098128E-2</v>
      </c>
      <c r="K2" s="149">
        <f ca="1">J2-5*(J2-$M2)/($M$1-J$1)</f>
        <v>2.649424692248474E-2</v>
      </c>
      <c r="L2" s="149">
        <f ca="1">K2-5*(K2-$M2)/($M$1-K$1)</f>
        <v>2.6639149595871353E-2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2.6784052269257962E-2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2.8889179919198088E-3</v>
      </c>
      <c r="D3" s="151">
        <f ca="1">MAX(0,IFERROR(VLOOKUP(MID(CELL("filename",$A$1),FIND("]",CELL("filename",$A$1))+1,255)&amp;$A3,eurostat_source[],4+D$1-1990,FALSE),0))</f>
        <v>3.0637840619338274E-3</v>
      </c>
      <c r="E3" s="151">
        <f ca="1">MAX(0,IFERROR(VLOOKUP(MID(CELL("filename",$A$1),FIND("]",CELL("filename",$A$1))+1,255)&amp;$A3,eurostat_source[],4+E$1-1990,FALSE),0))</f>
        <v>3.3212748010286223E-3</v>
      </c>
      <c r="F3" s="151">
        <f ca="1">MAX(0,IFERROR(VLOOKUP(MID(CELL("filename",$A$1),FIND("]",CELL("filename",$A$1))+1,255)&amp;$A3,eurostat_source[],4+F$1-1990,FALSE),0))</f>
        <v>3.5964625018274398E-3</v>
      </c>
      <c r="G3" s="148">
        <f ca="1">INDEX(OFFSET(_summary!$S$25,0,MATCH(MID(CELL("filename",$A$1),FIND("]",CELL("filename",$A$1))+1,255),_summary!$T$24:$AG$24,0),140,1),MATCH($A3,_summary!$T$25:$T$53,0))</f>
        <v>3.8440346240188081E-3</v>
      </c>
      <c r="H3" s="149">
        <f t="shared" ref="H3:L18" ca="1" si="0">G3-5*(G3-$M3)/($M$1-G$1)</f>
        <v>4.1047954020394127E-3</v>
      </c>
      <c r="I3" s="149">
        <f t="shared" ca="1" si="0"/>
        <v>4.3655561800600168E-3</v>
      </c>
      <c r="J3" s="149">
        <f t="shared" ca="1" si="0"/>
        <v>4.626316958080621E-3</v>
      </c>
      <c r="K3" s="149">
        <f t="shared" ca="1" si="0"/>
        <v>4.8870777361012252E-3</v>
      </c>
      <c r="L3" s="149">
        <f t="shared" ca="1" si="0"/>
        <v>5.1478385141218294E-3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5.4085992921424336E-3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5.0059792632406305E-3</v>
      </c>
      <c r="D4" s="151">
        <f ca="1">MAX(0,IFERROR(VLOOKUP(MID(CELL("filename",$A$1),FIND("]",CELL("filename",$A$1))+1,255)&amp;$A4,eurostat_source[],4+D$1-1990,FALSE),0))</f>
        <v>5.0385916401118587E-3</v>
      </c>
      <c r="E4" s="151">
        <f ca="1">MAX(0,IFERROR(VLOOKUP(MID(CELL("filename",$A$1),FIND("]",CELL("filename",$A$1))+1,255)&amp;$A4,eurostat_source[],4+E$1-1990,FALSE),0))</f>
        <v>5.542450804123045E-3</v>
      </c>
      <c r="F4" s="151">
        <f ca="1">MAX(0,IFERROR(VLOOKUP(MID(CELL("filename",$A$1),FIND("]",CELL("filename",$A$1))+1,255)&amp;$A4,eurostat_source[],4+F$1-1990,FALSE),0))</f>
        <v>6.0966958845353495E-3</v>
      </c>
      <c r="G4" s="148">
        <f ca="1">INDEX(OFFSET(_summary!$S$25,0,MATCH(MID(CELL("filename",$A$1),FIND("]",CELL("filename",$A$1))+1,255),_summary!$T$24:$AG$24,0),140,1),MATCH($A4,_summary!$T$25:$T$53,0))</f>
        <v>6.7063654729888848E-3</v>
      </c>
      <c r="H4" s="149">
        <f t="shared" ca="1" si="0"/>
        <v>6.8257472507060107E-3</v>
      </c>
      <c r="I4" s="149">
        <f t="shared" ca="1" si="0"/>
        <v>6.9451290284231366E-3</v>
      </c>
      <c r="J4" s="149">
        <f t="shared" ca="1" si="0"/>
        <v>7.0645108061402626E-3</v>
      </c>
      <c r="K4" s="149">
        <f t="shared" ca="1" si="0"/>
        <v>7.1838925838573885E-3</v>
      </c>
      <c r="L4" s="149">
        <f t="shared" ca="1" si="0"/>
        <v>7.3032743615745136E-3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7.4226561392916396E-3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3.560817549988654E-3</v>
      </c>
      <c r="D5" s="151">
        <f ca="1">MAX(0,IFERROR(VLOOKUP(MID(CELL("filename",$A$1),FIND("]",CELL("filename",$A$1))+1,255)&amp;$A5,eurostat_source[],4+D$1-1990,FALSE),0))</f>
        <v>3.9812817364176436E-3</v>
      </c>
      <c r="E5" s="151">
        <f ca="1">MAX(0,IFERROR(VLOOKUP(MID(CELL("filename",$A$1),FIND("]",CELL("filename",$A$1))+1,255)&amp;$A5,eurostat_source[],4+E$1-1990,FALSE),0))</f>
        <v>4.284413010332843E-3</v>
      </c>
      <c r="F5" s="151">
        <f ca="1">MAX(0,IFERROR(VLOOKUP(MID(CELL("filename",$A$1),FIND("]",CELL("filename",$A$1))+1,255)&amp;$A5,eurostat_source[],4+F$1-1990,FALSE),0))</f>
        <v>4.5992898080807077E-3</v>
      </c>
      <c r="G5" s="148">
        <f ca="1">INDEX(OFFSET(_summary!$S$25,0,MATCH(MID(CELL("filename",$A$1),FIND("]",CELL("filename",$A$1))+1,255),_summary!$T$24:$AG$24,0),140,1),MATCH($A5,_summary!$T$25:$T$53,0))</f>
        <v>4.9305883752903618E-3</v>
      </c>
      <c r="H5" s="149">
        <f t="shared" ca="1" si="0"/>
        <v>5.0037105187581568E-3</v>
      </c>
      <c r="I5" s="149">
        <f t="shared" ca="1" si="0"/>
        <v>5.0768326622259519E-3</v>
      </c>
      <c r="J5" s="149">
        <f t="shared" ca="1" si="0"/>
        <v>5.149954805693747E-3</v>
      </c>
      <c r="K5" s="149">
        <f t="shared" ca="1" si="0"/>
        <v>5.223076949161542E-3</v>
      </c>
      <c r="L5" s="149">
        <f t="shared" ca="1" si="0"/>
        <v>5.2961990926293362E-3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5.3693212360971312E-3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0.17964954653147922</v>
      </c>
      <c r="D6" s="151">
        <f ca="1">MAX(0,IFERROR(VLOOKUP(MID(CELL("filename",$A$1),FIND("]",CELL("filename",$A$1))+1,255)&amp;$A6,eurostat_source[],4+D$1-1990,FALSE),0))</f>
        <v>0.17725376059872591</v>
      </c>
      <c r="E6" s="151">
        <f ca="1">MAX(0,IFERROR(VLOOKUP(MID(CELL("filename",$A$1),FIND("]",CELL("filename",$A$1))+1,255)&amp;$A6,eurostat_source[],4+E$1-1990,FALSE),0))</f>
        <v>0.1815335482024843</v>
      </c>
      <c r="F6" s="151">
        <f ca="1">MAX(0,IFERROR(VLOOKUP(MID(CELL("filename",$A$1),FIND("]",CELL("filename",$A$1))+1,255)&amp;$A6,eurostat_source[],4+F$1-1990,FALSE),0))</f>
        <v>0.18538227600875232</v>
      </c>
      <c r="G6" s="148">
        <f ca="1">INDEX(OFFSET(_summary!$S$25,0,MATCH(MID(CELL("filename",$A$1),FIND("]",CELL("filename",$A$1))+1,255),_summary!$T$24:$AG$24,0),140,1),MATCH($A6,_summary!$T$25:$T$53,0))</f>
        <v>0.18994814971674912</v>
      </c>
      <c r="H6" s="149">
        <f t="shared" ca="1" si="0"/>
        <v>0.19009211300410631</v>
      </c>
      <c r="I6" s="149">
        <f t="shared" ca="1" si="0"/>
        <v>0.1902360762914635</v>
      </c>
      <c r="J6" s="149">
        <f t="shared" ca="1" si="0"/>
        <v>0.19038003957882071</v>
      </c>
      <c r="K6" s="149">
        <f t="shared" ca="1" si="0"/>
        <v>0.19052400286617791</v>
      </c>
      <c r="L6" s="149">
        <f t="shared" ca="1" si="0"/>
        <v>0.1906679661535351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0.19081192944089231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2.4363383056342793E-3</v>
      </c>
      <c r="D7" s="151">
        <f ca="1">MAX(0,IFERROR(VLOOKUP(MID(CELL("filename",$A$1),FIND("]",CELL("filename",$A$1))+1,255)&amp;$A7,eurostat_source[],4+D$1-1990,FALSE),0))</f>
        <v>2.5206052001021375E-3</v>
      </c>
      <c r="E7" s="151">
        <f ca="1">MAX(0,IFERROR(VLOOKUP(MID(CELL("filename",$A$1),FIND("]",CELL("filename",$A$1))+1,255)&amp;$A7,eurostat_source[],4+E$1-1990,FALSE),0))</f>
        <v>2.7170079189743784E-3</v>
      </c>
      <c r="F7" s="151">
        <f ca="1">MAX(0,IFERROR(VLOOKUP(MID(CELL("filename",$A$1),FIND("]",CELL("filename",$A$1))+1,255)&amp;$A7,eurostat_source[],4+F$1-1990,FALSE),0))</f>
        <v>2.9201996381694965E-3</v>
      </c>
      <c r="G7" s="148">
        <f ca="1">INDEX(OFFSET(_summary!$S$25,0,MATCH(MID(CELL("filename",$A$1),FIND("]",CELL("filename",$A$1))+1,255),_summary!$T$24:$AG$24,0),140,1),MATCH($A7,_summary!$T$25:$T$53,0))</f>
        <v>3.1234740367845201E-3</v>
      </c>
      <c r="H7" s="149">
        <f t="shared" ca="1" si="0"/>
        <v>3.41491648120652E-3</v>
      </c>
      <c r="I7" s="149">
        <f t="shared" ca="1" si="0"/>
        <v>3.7063589256285199E-3</v>
      </c>
      <c r="J7" s="149">
        <f t="shared" ca="1" si="0"/>
        <v>3.9978013700505202E-3</v>
      </c>
      <c r="K7" s="149">
        <f t="shared" ca="1" si="0"/>
        <v>4.2892438144725197E-3</v>
      </c>
      <c r="L7" s="149">
        <f t="shared" ca="1" si="0"/>
        <v>4.5806862588945192E-3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4.8721287033165195E-3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4.0631837823397821E-3</v>
      </c>
      <c r="D8" s="151">
        <f ca="1">MAX(0,IFERROR(VLOOKUP(MID(CELL("filename",$A$1),FIND("]",CELL("filename",$A$1))+1,255)&amp;$A8,eurostat_source[],4+D$1-1990,FALSE),0))</f>
        <v>4.2075361384962999E-3</v>
      </c>
      <c r="E8" s="151">
        <f ca="1">MAX(0,IFERROR(VLOOKUP(MID(CELL("filename",$A$1),FIND("]",CELL("filename",$A$1))+1,255)&amp;$A8,eurostat_source[],4+E$1-1990,FALSE),0))</f>
        <v>4.3474348841237177E-3</v>
      </c>
      <c r="F8" s="151">
        <f ca="1">MAX(0,IFERROR(VLOOKUP(MID(CELL("filename",$A$1),FIND("]",CELL("filename",$A$1))+1,255)&amp;$A8,eurostat_source[],4+F$1-1990,FALSE),0))</f>
        <v>4.4743843147420316E-3</v>
      </c>
      <c r="G8" s="148">
        <f ca="1">INDEX(OFFSET(_summary!$S$25,0,MATCH(MID(CELL("filename",$A$1),FIND("]",CELL("filename",$A$1))+1,255),_summary!$T$24:$AG$24,0),140,1),MATCH($A8,_summary!$T$25:$T$53,0))</f>
        <v>4.5864076192376506E-3</v>
      </c>
      <c r="H8" s="149">
        <f t="shared" ca="1" si="0"/>
        <v>4.6592497599109925E-3</v>
      </c>
      <c r="I8" s="149">
        <f t="shared" ca="1" si="0"/>
        <v>4.7320919005843344E-3</v>
      </c>
      <c r="J8" s="149">
        <f t="shared" ca="1" si="0"/>
        <v>4.8049340412576764E-3</v>
      </c>
      <c r="K8" s="149">
        <f t="shared" ca="1" si="0"/>
        <v>4.8777761819310192E-3</v>
      </c>
      <c r="L8" s="149">
        <f t="shared" ca="1" si="0"/>
        <v>4.950618322604362E-3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5.023460463277704E-3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0"/>
        <v>2.7049195879678534E-5</v>
      </c>
      <c r="I9" s="149">
        <f t="shared" ca="1" si="0"/>
        <v>5.4098391759357067E-5</v>
      </c>
      <c r="J9" s="149">
        <f t="shared" ca="1" si="0"/>
        <v>8.1147587639035604E-5</v>
      </c>
      <c r="K9" s="149">
        <f t="shared" ca="1" si="0"/>
        <v>1.0819678351871413E-4</v>
      </c>
      <c r="L9" s="149">
        <f t="shared" ca="1" si="0"/>
        <v>1.3524597939839266E-4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1.6229517527807121E-4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4.5058173711289744E-4</v>
      </c>
      <c r="D10" s="151">
        <f ca="1">MAX(0,IFERROR(VLOOKUP(MID(CELL("filename",$A$1),FIND("]",CELL("filename",$A$1))+1,255)&amp;$A10,eurostat_source[],4+D$1-1990,FALSE),0))</f>
        <v>4.3657477714210486E-4</v>
      </c>
      <c r="E10" s="151">
        <f ca="1">MAX(0,IFERROR(VLOOKUP(MID(CELL("filename",$A$1),FIND("]",CELL("filename",$A$1))+1,255)&amp;$A10,eurostat_source[],4+E$1-1990,FALSE),0))</f>
        <v>4.6314991329365792E-4</v>
      </c>
      <c r="F10" s="151">
        <f ca="1">MAX(0,IFERROR(VLOOKUP(MID(CELL("filename",$A$1),FIND("]",CELL("filename",$A$1))+1,255)&amp;$A10,eurostat_source[],4+F$1-1990,FALSE),0))</f>
        <v>4.8802837065243051E-4</v>
      </c>
      <c r="G10" s="148">
        <f ca="1">INDEX(OFFSET(_summary!$S$25,0,MATCH(MID(CELL("filename",$A$1),FIND("]",CELL("filename",$A$1))+1,255),_summary!$T$24:$AG$24,0),140,1),MATCH($A10,_summary!$T$25:$T$53,0))</f>
        <v>5.1443849852664497E-4</v>
      </c>
      <c r="H10" s="149">
        <f t="shared" ca="1" si="0"/>
        <v>5.4869896349165107E-4</v>
      </c>
      <c r="I10" s="149">
        <f t="shared" ca="1" si="0"/>
        <v>5.8295942845665717E-4</v>
      </c>
      <c r="J10" s="149">
        <f t="shared" ca="1" si="0"/>
        <v>6.1721989342166327E-4</v>
      </c>
      <c r="K10" s="149">
        <f t="shared" ca="1" si="0"/>
        <v>6.5148035838666926E-4</v>
      </c>
      <c r="L10" s="149">
        <f t="shared" ca="1" si="0"/>
        <v>6.8574082335167525E-4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7.2000128831668135E-4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3.7939307108049154E-3</v>
      </c>
      <c r="D11" s="151">
        <f ca="1">MAX(0,IFERROR(VLOOKUP(MID(CELL("filename",$A$1),FIND("]",CELL("filename",$A$1))+1,255)&amp;$A11,eurostat_source[],4+D$1-1990,FALSE),0))</f>
        <v>4.0013865626976949E-3</v>
      </c>
      <c r="E11" s="151">
        <f ca="1">MAX(0,IFERROR(VLOOKUP(MID(CELL("filename",$A$1),FIND("]",CELL("filename",$A$1))+1,255)&amp;$A11,eurostat_source[],4+E$1-1990,FALSE),0))</f>
        <v>4.3062501547119214E-3</v>
      </c>
      <c r="F11" s="151">
        <f ca="1">MAX(0,IFERROR(VLOOKUP(MID(CELL("filename",$A$1),FIND("]",CELL("filename",$A$1))+1,255)&amp;$A11,eurostat_source[],4+F$1-1990,FALSE),0))</f>
        <v>4.6274688855607888E-3</v>
      </c>
      <c r="G11" s="148">
        <f ca="1">INDEX(OFFSET(_summary!$S$25,0,MATCH(MID(CELL("filename",$A$1),FIND("]",CELL("filename",$A$1))+1,255),_summary!$T$24:$AG$24,0),140,1),MATCH($A11,_summary!$T$25:$T$53,0))</f>
        <v>4.9640501314528688E-3</v>
      </c>
      <c r="H11" s="149">
        <f t="shared" ca="1" si="0"/>
        <v>5.0857417657103627E-3</v>
      </c>
      <c r="I11" s="149">
        <f t="shared" ca="1" si="0"/>
        <v>5.2074333999678566E-3</v>
      </c>
      <c r="J11" s="149">
        <f t="shared" ca="1" si="0"/>
        <v>5.3291250342253505E-3</v>
      </c>
      <c r="K11" s="149">
        <f t="shared" ca="1" si="0"/>
        <v>5.4508166684828436E-3</v>
      </c>
      <c r="L11" s="149">
        <f t="shared" ca="1" si="0"/>
        <v>5.5725083027403366E-3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5.6941999369978305E-3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1.2237490144820052E-2</v>
      </c>
      <c r="D12" s="151">
        <f ca="1">MAX(0,IFERROR(VLOOKUP(MID(CELL("filename",$A$1),FIND("]",CELL("filename",$A$1))+1,255)&amp;$A12,eurostat_source[],4+D$1-1990,FALSE),0))</f>
        <v>1.2380576571599262E-2</v>
      </c>
      <c r="E12" s="151">
        <f ca="1">MAX(0,IFERROR(VLOOKUP(MID(CELL("filename",$A$1),FIND("]",CELL("filename",$A$1))+1,255)&amp;$A12,eurostat_source[],4+E$1-1990,FALSE),0))</f>
        <v>1.2993375772055855E-2</v>
      </c>
      <c r="F12" s="151">
        <f ca="1">MAX(0,IFERROR(VLOOKUP(MID(CELL("filename",$A$1),FIND("]",CELL("filename",$A$1))+1,255)&amp;$A12,eurostat_source[],4+F$1-1990,FALSE),0))</f>
        <v>1.364962798584431E-2</v>
      </c>
      <c r="G12" s="148">
        <f ca="1">INDEX(OFFSET(_summary!$S$25,0,MATCH(MID(CELL("filename",$A$1),FIND("]",CELL("filename",$A$1))+1,255),_summary!$T$24:$AG$24,0),140,1),MATCH($A12,_summary!$T$25:$T$53,0))</f>
        <v>1.4231890130042989E-2</v>
      </c>
      <c r="H12" s="149">
        <f t="shared" ca="1" si="0"/>
        <v>1.4449007317994568E-2</v>
      </c>
      <c r="I12" s="149">
        <f t="shared" ca="1" si="0"/>
        <v>1.4666124505946147E-2</v>
      </c>
      <c r="J12" s="149">
        <f t="shared" ca="1" si="0"/>
        <v>1.4883241693897726E-2</v>
      </c>
      <c r="K12" s="149">
        <f t="shared" ca="1" si="0"/>
        <v>1.5100358881849303E-2</v>
      </c>
      <c r="L12" s="149">
        <f t="shared" ca="1" si="0"/>
        <v>1.531747606980088E-2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1.5534593257752459E-2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4.5262888043487499E-2</v>
      </c>
      <c r="D13" s="151">
        <f ca="1">MAX(0,IFERROR(VLOOKUP(MID(CELL("filename",$A$1),FIND("]",CELL("filename",$A$1))+1,255)&amp;$A13,eurostat_source[],4+D$1-1990,FALSE),0))</f>
        <v>5.9587570823510426E-2</v>
      </c>
      <c r="E13" s="151">
        <f ca="1">MAX(0,IFERROR(VLOOKUP(MID(CELL("filename",$A$1),FIND("]",CELL("filename",$A$1))+1,255)&amp;$A13,eurostat_source[],4+E$1-1990,FALSE),0))</f>
        <v>6.2622739022147988E-2</v>
      </c>
      <c r="F13" s="151">
        <f ca="1">MAX(0,IFERROR(VLOOKUP(MID(CELL("filename",$A$1),FIND("]",CELL("filename",$A$1))+1,255)&amp;$A13,eurostat_source[],4+F$1-1990,FALSE),0))</f>
        <v>6.5613690332564853E-2</v>
      </c>
      <c r="G13" s="148">
        <f ca="1">INDEX(OFFSET(_summary!$S$25,0,MATCH(MID(CELL("filename",$A$1),FIND("]",CELL("filename",$A$1))+1,255),_summary!$T$24:$AG$24,0),140,1),MATCH($A13,_summary!$T$25:$T$53,0))</f>
        <v>6.8442616463274916E-2</v>
      </c>
      <c r="H13" s="149">
        <f t="shared" ca="1" si="0"/>
        <v>6.8572513190811535E-2</v>
      </c>
      <c r="I13" s="149">
        <f t="shared" ca="1" si="0"/>
        <v>6.8702409918348167E-2</v>
      </c>
      <c r="J13" s="149">
        <f t="shared" ca="1" si="0"/>
        <v>6.88323066458848E-2</v>
      </c>
      <c r="K13" s="149">
        <f t="shared" ca="1" si="0"/>
        <v>6.8962203373421418E-2</v>
      </c>
      <c r="L13" s="149">
        <f t="shared" ca="1" si="0"/>
        <v>6.9092100100958037E-2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6.922199682849467E-2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1.9350505737814148E-3</v>
      </c>
      <c r="D14" s="151">
        <f ca="1">MAX(0,IFERROR(VLOOKUP(MID(CELL("filename",$A$1),FIND("]",CELL("filename",$A$1))+1,255)&amp;$A14,eurostat_source[],4+D$1-1990,FALSE),0))</f>
        <v>1.989010441442729E-3</v>
      </c>
      <c r="E14" s="151">
        <f ca="1">MAX(0,IFERROR(VLOOKUP(MID(CELL("filename",$A$1),FIND("]",CELL("filename",$A$1))+1,255)&amp;$A14,eurostat_source[],4+E$1-1990,FALSE),0))</f>
        <v>2.1440308032023669E-3</v>
      </c>
      <c r="F14" s="151">
        <f ca="1">MAX(0,IFERROR(VLOOKUP(MID(CELL("filename",$A$1),FIND("]",CELL("filename",$A$1))+1,255)&amp;$A14,eurostat_source[],4+F$1-1990,FALSE),0))</f>
        <v>2.291114498248527E-3</v>
      </c>
      <c r="G14" s="148">
        <f ca="1">INDEX(OFFSET(_summary!$S$25,0,MATCH(MID(CELL("filename",$A$1),FIND("]",CELL("filename",$A$1))+1,255),_summary!$T$24:$AG$24,0),140,1),MATCH($A14,_summary!$T$25:$T$53,0))</f>
        <v>2.4445000684811665E-3</v>
      </c>
      <c r="H14" s="149">
        <f t="shared" ca="1" si="0"/>
        <v>2.6055317905486894E-3</v>
      </c>
      <c r="I14" s="149">
        <f t="shared" ca="1" si="0"/>
        <v>2.7665635126162122E-3</v>
      </c>
      <c r="J14" s="149">
        <f t="shared" ca="1" si="0"/>
        <v>2.927595234683735E-3</v>
      </c>
      <c r="K14" s="149">
        <f t="shared" ca="1" si="0"/>
        <v>3.0886269567512573E-3</v>
      </c>
      <c r="L14" s="149">
        <f t="shared" ca="1" si="0"/>
        <v>3.2496586788187797E-3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3.4106904008863025E-3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4.4833254952202544E-3</v>
      </c>
      <c r="D15" s="151">
        <f ca="1">MAX(0,IFERROR(VLOOKUP(MID(CELL("filename",$A$1),FIND("]",CELL("filename",$A$1))+1,255)&amp;$A15,eurostat_source[],4+D$1-1990,FALSE),0))</f>
        <v>4.8382863184553166E-3</v>
      </c>
      <c r="E15" s="151">
        <f ca="1">MAX(0,IFERROR(VLOOKUP(MID(CELL("filename",$A$1),FIND("]",CELL("filename",$A$1))+1,255)&amp;$A15,eurostat_source[],4+E$1-1990,FALSE),0))</f>
        <v>5.275090277254456E-3</v>
      </c>
      <c r="F15" s="151">
        <f ca="1">MAX(0,IFERROR(VLOOKUP(MID(CELL("filename",$A$1),FIND("]",CELL("filename",$A$1))+1,255)&amp;$A15,eurostat_source[],4+F$1-1990,FALSE),0))</f>
        <v>5.7040747338902012E-3</v>
      </c>
      <c r="G15" s="148">
        <f ca="1">INDEX(OFFSET(_summary!$S$25,0,MATCH(MID(CELL("filename",$A$1),FIND("]",CELL("filename",$A$1))+1,255),_summary!$T$24:$AG$24,0),140,1),MATCH($A15,_summary!$T$25:$T$53,0))</f>
        <v>6.1056368670598469E-3</v>
      </c>
      <c r="H15" s="149">
        <f t="shared" ca="1" si="0"/>
        <v>6.5174511196971832E-3</v>
      </c>
      <c r="I15" s="149">
        <f t="shared" ca="1" si="0"/>
        <v>6.9292653723345195E-3</v>
      </c>
      <c r="J15" s="149">
        <f t="shared" ca="1" si="0"/>
        <v>7.3410796249718559E-3</v>
      </c>
      <c r="K15" s="149">
        <f t="shared" ca="1" si="0"/>
        <v>7.7528938776091913E-3</v>
      </c>
      <c r="L15" s="149">
        <f t="shared" ca="1" si="0"/>
        <v>8.1647081302465268E-3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8.5765223828838631E-3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4.7397059186958012E-3</v>
      </c>
      <c r="D16" s="151">
        <f ca="1">MAX(0,IFERROR(VLOOKUP(MID(CELL("filename",$A$1),FIND("]",CELL("filename",$A$1))+1,255)&amp;$A16,eurostat_source[],4+D$1-1990,FALSE),0))</f>
        <v>4.8287939661126444E-3</v>
      </c>
      <c r="E16" s="151">
        <f ca="1">MAX(0,IFERROR(VLOOKUP(MID(CELL("filename",$A$1),FIND("]",CELL("filename",$A$1))+1,255)&amp;$A16,eurostat_source[],4+E$1-1990,FALSE),0))</f>
        <v>5.1853779106052862E-3</v>
      </c>
      <c r="F16" s="151">
        <f ca="1">MAX(0,IFERROR(VLOOKUP(MID(CELL("filename",$A$1),FIND("]",CELL("filename",$A$1))+1,255)&amp;$A16,eurostat_source[],4+F$1-1990,FALSE),0))</f>
        <v>5.5487344726484738E-3</v>
      </c>
      <c r="G16" s="148">
        <f ca="1">INDEX(OFFSET(_summary!$S$25,0,MATCH(MID(CELL("filename",$A$1),FIND("]",CELL("filename",$A$1))+1,255),_summary!$T$24:$AG$24,0),140,1),MATCH($A16,_summary!$T$25:$T$53,0))</f>
        <v>5.9089564228826689E-3</v>
      </c>
      <c r="H16" s="149">
        <f t="shared" ca="1" si="0"/>
        <v>6.0635808413472608E-3</v>
      </c>
      <c r="I16" s="149">
        <f t="shared" ca="1" si="0"/>
        <v>6.2182052598118527E-3</v>
      </c>
      <c r="J16" s="149">
        <f t="shared" ca="1" si="0"/>
        <v>6.3728296782764454E-3</v>
      </c>
      <c r="K16" s="149">
        <f t="shared" ca="1" si="0"/>
        <v>6.5274540967410373E-3</v>
      </c>
      <c r="L16" s="149">
        <f t="shared" ca="1" si="0"/>
        <v>6.6820785152056292E-3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6.8367029336702219E-3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0"/>
        <v>8.4365030470652527E-5</v>
      </c>
      <c r="I17" s="149">
        <f t="shared" ca="1" si="0"/>
        <v>1.6873006094130508E-4</v>
      </c>
      <c r="J17" s="149">
        <f t="shared" ca="1" si="0"/>
        <v>2.530950914119576E-4</v>
      </c>
      <c r="K17" s="149">
        <f t="shared" ca="1" si="0"/>
        <v>3.3746012188261011E-4</v>
      </c>
      <c r="L17" s="149">
        <f t="shared" ca="1" si="0"/>
        <v>4.2182515235326262E-4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5.0619018282391519E-4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0"/>
        <v>1.55092947510519E-4</v>
      </c>
      <c r="I18" s="149">
        <f t="shared" ca="1" si="0"/>
        <v>3.1018589502103801E-4</v>
      </c>
      <c r="J18" s="149">
        <f t="shared" ca="1" si="0"/>
        <v>4.6527884253155696E-4</v>
      </c>
      <c r="K18" s="149">
        <f t="shared" ca="1" si="0"/>
        <v>6.2037179004207602E-4</v>
      </c>
      <c r="L18" s="149">
        <f t="shared" ca="1" si="0"/>
        <v>7.7546473755259497E-4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9.3055768506311392E-4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3.9043167445697003E-3</v>
      </c>
      <c r="D19" s="151">
        <f ca="1">MAX(0,IFERROR(VLOOKUP(MID(CELL("filename",$A$1),FIND("]",CELL("filename",$A$1))+1,255)&amp;$A19,eurostat_source[],4+D$1-1990,FALSE),0))</f>
        <v>4.172663795690478E-3</v>
      </c>
      <c r="E19" s="151">
        <f ca="1">MAX(0,IFERROR(VLOOKUP(MID(CELL("filename",$A$1),FIND("]",CELL("filename",$A$1))+1,255)&amp;$A19,eurostat_source[],4+E$1-1990,FALSE),0))</f>
        <v>4.5092973770226967E-3</v>
      </c>
      <c r="F19" s="151">
        <f ca="1">MAX(0,IFERROR(VLOOKUP(MID(CELL("filename",$A$1),FIND("]",CELL("filename",$A$1))+1,255)&amp;$A19,eurostat_source[],4+F$1-1990,FALSE),0))</f>
        <v>4.8578971552859064E-3</v>
      </c>
      <c r="G19" s="148">
        <f ca="1">INDEX(OFFSET(_summary!$S$25,0,MATCH(MID(CELL("filename",$A$1),FIND("]",CELL("filename",$A$1))+1,255),_summary!$T$24:$AG$24,0),140,1),MATCH($A19,_summary!$T$25:$T$53,0))</f>
        <v>5.2111657677451004E-3</v>
      </c>
      <c r="H19" s="149">
        <f t="shared" ref="H19:L34" ca="1" si="1">G19-5*(G19-$M19)/($M$1-G$1)</f>
        <v>5.4766838774808028E-3</v>
      </c>
      <c r="I19" s="149">
        <f t="shared" ca="1" si="1"/>
        <v>5.7422019872165053E-3</v>
      </c>
      <c r="J19" s="149">
        <f t="shared" ca="1" si="1"/>
        <v>6.0077200969522078E-3</v>
      </c>
      <c r="K19" s="149">
        <f t="shared" ca="1" si="1"/>
        <v>6.2732382066879103E-3</v>
      </c>
      <c r="L19" s="149">
        <f t="shared" ca="1" si="1"/>
        <v>6.5387563164236127E-3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6.8042744261593143E-3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6.0471886199346847E-2</v>
      </c>
      <c r="D20" s="151">
        <f ca="1">MAX(0,IFERROR(VLOOKUP(MID(CELL("filename",$A$1),FIND("]",CELL("filename",$A$1))+1,255)&amp;$A20,eurostat_source[],4+D$1-1990,FALSE),0))</f>
        <v>5.2948855375014592E-2</v>
      </c>
      <c r="E20" s="151">
        <f ca="1">MAX(0,IFERROR(VLOOKUP(MID(CELL("filename",$A$1),FIND("]",CELL("filename",$A$1))+1,255)&amp;$A20,eurostat_source[],4+E$1-1990,FALSE),0))</f>
        <v>5.8243740912516051E-2</v>
      </c>
      <c r="F20" s="151">
        <f ca="1">MAX(0,IFERROR(VLOOKUP(MID(CELL("filename",$A$1),FIND("]",CELL("filename",$A$1))+1,255)&amp;$A20,eurostat_source[],4+F$1-1990,FALSE),0))</f>
        <v>6.4068115003767662E-2</v>
      </c>
      <c r="G20" s="148">
        <f ca="1">INDEX(OFFSET(_summary!$S$25,0,MATCH(MID(CELL("filename",$A$1),FIND("]",CELL("filename",$A$1))+1,255),_summary!$T$24:$AG$24,0),140,1),MATCH($A20,_summary!$T$25:$T$53,0))</f>
        <v>7.0474926504144428E-2</v>
      </c>
      <c r="H20" s="149">
        <f t="shared" ca="1" si="1"/>
        <v>7.0514874663005683E-2</v>
      </c>
      <c r="I20" s="149">
        <f t="shared" ca="1" si="1"/>
        <v>7.0554822821866939E-2</v>
      </c>
      <c r="J20" s="149">
        <f t="shared" ca="1" si="1"/>
        <v>7.0594770980728194E-2</v>
      </c>
      <c r="K20" s="149">
        <f t="shared" ca="1" si="1"/>
        <v>7.063471913958945E-2</v>
      </c>
      <c r="L20" s="149">
        <f t="shared" ca="1" si="1"/>
        <v>7.0674667298450705E-2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7.0714615457311961E-2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2.2827494272824678E-3</v>
      </c>
      <c r="D21" s="151">
        <f ca="1">MAX(0,IFERROR(VLOOKUP(MID(CELL("filename",$A$1),FIND("]",CELL("filename",$A$1))+1,255)&amp;$A21,eurostat_source[],4+D$1-1990,FALSE),0))</f>
        <v>2.3113499615837257E-3</v>
      </c>
      <c r="E21" s="151">
        <f ca="1">MAX(0,IFERROR(VLOOKUP(MID(CELL("filename",$A$1),FIND("]",CELL("filename",$A$1))+1,255)&amp;$A21,eurostat_source[],4+E$1-1990,FALSE),0))</f>
        <v>2.3866391973849724E-3</v>
      </c>
      <c r="F21" s="151">
        <f ca="1">MAX(0,IFERROR(VLOOKUP(MID(CELL("filename",$A$1),FIND("]",CELL("filename",$A$1))+1,255)&amp;$A21,eurostat_source[],4+F$1-1990,FALSE),0))</f>
        <v>2.475496337296634E-3</v>
      </c>
      <c r="G21" s="148">
        <f ca="1">INDEX(OFFSET(_summary!$S$25,0,MATCH(MID(CELL("filename",$A$1),FIND("]",CELL("filename",$A$1))+1,255),_summary!$T$24:$AG$24,0),140,1),MATCH($A21,_summary!$T$25:$T$53,0))</f>
        <v>2.5590943231445606E-3</v>
      </c>
      <c r="H21" s="149">
        <f t="shared" ca="1" si="1"/>
        <v>2.7403729074872746E-3</v>
      </c>
      <c r="I21" s="149">
        <f t="shared" ca="1" si="1"/>
        <v>2.9216514918299886E-3</v>
      </c>
      <c r="J21" s="149">
        <f t="shared" ca="1" si="1"/>
        <v>3.1029300761727025E-3</v>
      </c>
      <c r="K21" s="149">
        <f t="shared" ca="1" si="1"/>
        <v>3.2842086605154165E-3</v>
      </c>
      <c r="L21" s="149">
        <f t="shared" ca="1" si="1"/>
        <v>3.4654872448581309E-3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3.6467658292008449E-3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2.9207093003709226E-3</v>
      </c>
      <c r="D22" s="151">
        <f ca="1">MAX(0,IFERROR(VLOOKUP(MID(CELL("filename",$A$1),FIND("]",CELL("filename",$A$1))+1,255)&amp;$A22,eurostat_source[],4+D$1-1990,FALSE),0))</f>
        <v>3.0312172868467197E-3</v>
      </c>
      <c r="E22" s="151">
        <f ca="1">MAX(0,IFERROR(VLOOKUP(MID(CELL("filename",$A$1),FIND("]",CELL("filename",$A$1))+1,255)&amp;$A22,eurostat_source[],4+E$1-1990,FALSE),0))</f>
        <v>3.3343390155313917E-3</v>
      </c>
      <c r="F22" s="151">
        <f ca="1">MAX(0,IFERROR(VLOOKUP(MID(CELL("filename",$A$1),FIND("]",CELL("filename",$A$1))+1,255)&amp;$A22,eurostat_source[],4+F$1-1990,FALSE),0))</f>
        <v>3.6677729170845308E-3</v>
      </c>
      <c r="G22" s="148">
        <f ca="1">INDEX(OFFSET(_summary!$S$25,0,MATCH(MID(CELL("filename",$A$1),FIND("]",CELL("filename",$A$1))+1,255),_summary!$T$24:$AG$24,0),140,1),MATCH($A22,_summary!$T$25:$T$53,0))</f>
        <v>3.9963093493209315E-3</v>
      </c>
      <c r="H22" s="149">
        <f t="shared" ca="1" si="1"/>
        <v>4.6675553189567953E-3</v>
      </c>
      <c r="I22" s="149">
        <f t="shared" ca="1" si="1"/>
        <v>5.3388012885926591E-3</v>
      </c>
      <c r="J22" s="149">
        <f t="shared" ca="1" si="1"/>
        <v>6.0100472582285229E-3</v>
      </c>
      <c r="K22" s="149">
        <f t="shared" ca="1" si="1"/>
        <v>6.6812932278643858E-3</v>
      </c>
      <c r="L22" s="149">
        <f t="shared" ca="1" si="1"/>
        <v>7.3525391975002487E-3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8.0237851671361125E-3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1.9343043830869613E-2</v>
      </c>
      <c r="D23" s="151">
        <f ca="1">MAX(0,IFERROR(VLOOKUP(MID(CELL("filename",$A$1),FIND("]",CELL("filename",$A$1))+1,255)&amp;$A23,eurostat_source[],4+D$1-1990,FALSE),0))</f>
        <v>2.052438459121551E-2</v>
      </c>
      <c r="E23" s="151">
        <f ca="1">MAX(0,IFERROR(VLOOKUP(MID(CELL("filename",$A$1),FIND("]",CELL("filename",$A$1))+1,255)&amp;$A23,eurostat_source[],4+E$1-1990,FALSE),0))</f>
        <v>2.2097573300305456E-2</v>
      </c>
      <c r="F23" s="151">
        <f ca="1">MAX(0,IFERROR(VLOOKUP(MID(CELL("filename",$A$1),FIND("]",CELL("filename",$A$1))+1,255)&amp;$A23,eurostat_source[],4+F$1-1990,FALSE),0))</f>
        <v>2.3724945720496257E-2</v>
      </c>
      <c r="G23" s="148">
        <f ca="1">INDEX(OFFSET(_summary!$S$25,0,MATCH(MID(CELL("filename",$A$1),FIND("]",CELL("filename",$A$1))+1,255),_summary!$T$24:$AG$24,0),140,1),MATCH($A23,_summary!$T$25:$T$53,0))</f>
        <v>2.5442979304026087E-2</v>
      </c>
      <c r="H23" s="149">
        <f t="shared" ca="1" si="1"/>
        <v>2.5514611919779988E-2</v>
      </c>
      <c r="I23" s="149">
        <f t="shared" ca="1" si="1"/>
        <v>2.5586244535533886E-2</v>
      </c>
      <c r="J23" s="149">
        <f t="shared" ca="1" si="1"/>
        <v>2.5657877151287783E-2</v>
      </c>
      <c r="K23" s="149">
        <f t="shared" ca="1" si="1"/>
        <v>2.5729509767041685E-2</v>
      </c>
      <c r="L23" s="149">
        <f t="shared" ca="1" si="1"/>
        <v>2.5801142382795586E-2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2.5872774998549484E-2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1"/>
        <v>1.106825674286664E-4</v>
      </c>
      <c r="I24" s="149">
        <f t="shared" ca="1" si="1"/>
        <v>2.2136513485733283E-4</v>
      </c>
      <c r="J24" s="149">
        <f t="shared" ca="1" si="1"/>
        <v>3.3204770228599924E-4</v>
      </c>
      <c r="K24" s="149">
        <f t="shared" ca="1" si="1"/>
        <v>4.4273026971466565E-4</v>
      </c>
      <c r="L24" s="149">
        <f t="shared" ca="1" si="1"/>
        <v>5.5341283714333207E-4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6.6409540457199848E-4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2.9593149511469639E-3</v>
      </c>
      <c r="D25" s="151">
        <f ca="1">MAX(0,IFERROR(VLOOKUP(MID(CELL("filename",$A$1),FIND("]",CELL("filename",$A$1))+1,255)&amp;$A25,eurostat_source[],4+D$1-1990,FALSE),0))</f>
        <v>3.5322273494110437E-3</v>
      </c>
      <c r="E25" s="151">
        <f ca="1">MAX(0,IFERROR(VLOOKUP(MID(CELL("filename",$A$1),FIND("]",CELL("filename",$A$1))+1,255)&amp;$A25,eurostat_source[],4+E$1-1990,FALSE),0))</f>
        <v>3.885450084352148E-3</v>
      </c>
      <c r="F25" s="151">
        <f ca="1">MAX(0,IFERROR(VLOOKUP(MID(CELL("filename",$A$1),FIND("]",CELL("filename",$A$1))+1,255)&amp;$A25,eurostat_source[],4+F$1-1990,FALSE),0))</f>
        <v>4.2739950927873629E-3</v>
      </c>
      <c r="G25" s="148">
        <f ca="1">INDEX(OFFSET(_summary!$S$25,0,MATCH(MID(CELL("filename",$A$1),FIND("]",CELL("filename",$A$1))+1,255),_summary!$T$24:$AG$24,0),140,1),MATCH($A25,_summary!$T$25:$T$53,0))</f>
        <v>4.7013946020660995E-3</v>
      </c>
      <c r="H25" s="149">
        <f t="shared" ca="1" si="1"/>
        <v>4.901935047387492E-3</v>
      </c>
      <c r="I25" s="149">
        <f t="shared" ca="1" si="1"/>
        <v>5.1024754927088845E-3</v>
      </c>
      <c r="J25" s="149">
        <f t="shared" ca="1" si="1"/>
        <v>5.3030159380302771E-3</v>
      </c>
      <c r="K25" s="149">
        <f t="shared" ca="1" si="1"/>
        <v>5.5035563833516696E-3</v>
      </c>
      <c r="L25" s="149">
        <f t="shared" ca="1" si="1"/>
        <v>5.7040968286730621E-3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5.9046372739944546E-3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1.0265086787325307E-2</v>
      </c>
      <c r="D26" s="151">
        <f ca="1">MAX(0,IFERROR(VLOOKUP(MID(CELL("filename",$A$1),FIND("]",CELL("filename",$A$1))+1,255)&amp;$A26,eurostat_source[],4+D$1-1990,FALSE),0))</f>
        <v>1.0503897071602989E-2</v>
      </c>
      <c r="E26" s="151">
        <f ca="1">MAX(0,IFERROR(VLOOKUP(MID(CELL("filename",$A$1),FIND("]",CELL("filename",$A$1))+1,255)&amp;$A26,eurostat_source[],4+E$1-1990,FALSE),0))</f>
        <v>1.1554286778763289E-2</v>
      </c>
      <c r="F26" s="151">
        <f ca="1">MAX(0,IFERROR(VLOOKUP(MID(CELL("filename",$A$1),FIND("]",CELL("filename",$A$1))+1,255)&amp;$A26,eurostat_source[],4+F$1-1990,FALSE),0))</f>
        <v>1.2709715456639618E-2</v>
      </c>
      <c r="G26" s="148">
        <f ca="1">INDEX(OFFSET(_summary!$S$25,0,MATCH(MID(CELL("filename",$A$1),FIND("]",CELL("filename",$A$1))+1,255),_summary!$T$24:$AG$24,0),140,1),MATCH($A26,_summary!$T$25:$T$53,0))</f>
        <v>1.3340329969008208E-2</v>
      </c>
      <c r="H26" s="149">
        <f t="shared" ca="1" si="1"/>
        <v>1.3401736930619289E-2</v>
      </c>
      <c r="I26" s="149">
        <f t="shared" ca="1" si="1"/>
        <v>1.346314389223037E-2</v>
      </c>
      <c r="J26" s="149">
        <f t="shared" ca="1" si="1"/>
        <v>1.352455085384145E-2</v>
      </c>
      <c r="K26" s="149">
        <f t="shared" ca="1" si="1"/>
        <v>1.3585957815452531E-2</v>
      </c>
      <c r="L26" s="149">
        <f t="shared" ca="1" si="1"/>
        <v>1.364736477706361E-2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1.3708771738674691E-2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1.5354485017569783E-2</v>
      </c>
      <c r="D27" s="151">
        <f ca="1">MAX(0,IFERROR(VLOOKUP(MID(CELL("filename",$A$1),FIND("]",CELL("filename",$A$1))+1,255)&amp;$A27,eurostat_source[],4+D$1-1990,FALSE),0))</f>
        <v>1.5987456692229292E-2</v>
      </c>
      <c r="E27" s="151">
        <f ca="1">MAX(0,IFERROR(VLOOKUP(MID(CELL("filename",$A$1),FIND("]",CELL("filename",$A$1))+1,255)&amp;$A27,eurostat_source[],4+E$1-1990,FALSE),0))</f>
        <v>1.7158423982353094E-2</v>
      </c>
      <c r="F27" s="151">
        <f ca="1">MAX(0,IFERROR(VLOOKUP(MID(CELL("filename",$A$1),FIND("]",CELL("filename",$A$1))+1,255)&amp;$A27,eurostat_source[],4+F$1-1990,FALSE),0))</f>
        <v>1.8266956149137054E-2</v>
      </c>
      <c r="G27" s="148">
        <f ca="1">INDEX(OFFSET(_summary!$S$25,0,MATCH(MID(CELL("filename",$A$1),FIND("]",CELL("filename",$A$1))+1,255),_summary!$T$24:$AG$24,0),140,1),MATCH($A27,_summary!$T$25:$T$53,0))</f>
        <v>1.9348782811103818E-2</v>
      </c>
      <c r="H27" s="149">
        <f t="shared" ca="1" si="1"/>
        <v>1.9477564689741676E-2</v>
      </c>
      <c r="I27" s="149">
        <f t="shared" ca="1" si="1"/>
        <v>1.9606346568379538E-2</v>
      </c>
      <c r="J27" s="149">
        <f t="shared" ca="1" si="1"/>
        <v>1.97351284470174E-2</v>
      </c>
      <c r="K27" s="149">
        <f t="shared" ca="1" si="1"/>
        <v>1.9863910325655258E-2</v>
      </c>
      <c r="L27" s="149">
        <f t="shared" ca="1" si="1"/>
        <v>1.9992692204293117E-2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2.0121474082930978E-2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2.3008147535372092E-3</v>
      </c>
      <c r="D28" s="151">
        <f ca="1">MAX(0,IFERROR(VLOOKUP(MID(CELL("filename",$A$1),FIND("]",CELL("filename",$A$1))+1,255)&amp;$A28,eurostat_source[],4+D$1-1990,FALSE),0))</f>
        <v>2.2635622243696312E-3</v>
      </c>
      <c r="E28" s="151">
        <f ca="1">MAX(0,IFERROR(VLOOKUP(MID(CELL("filename",$A$1),FIND("]",CELL("filename",$A$1))+1,255)&amp;$A28,eurostat_source[],4+E$1-1990,FALSE),0))</f>
        <v>2.2870088008341313E-3</v>
      </c>
      <c r="F28" s="151">
        <f ca="1">MAX(0,IFERROR(VLOOKUP(MID(CELL("filename",$A$1),FIND("]",CELL("filename",$A$1))+1,255)&amp;$A28,eurostat_source[],4+F$1-1990,FALSE),0))</f>
        <v>2.290187848720762E-3</v>
      </c>
      <c r="G28" s="148">
        <f ca="1">INDEX(OFFSET(_summary!$S$25,0,MATCH(MID(CELL("filename",$A$1),FIND("]",CELL("filename",$A$1))+1,255),_summary!$T$24:$AG$24,0),140,1),MATCH($A28,_summary!$T$25:$T$53,0))</f>
        <v>2.293212303106756E-3</v>
      </c>
      <c r="H28" s="149">
        <f t="shared" ca="1" si="1"/>
        <v>2.2945876117807414E-3</v>
      </c>
      <c r="I28" s="149">
        <f t="shared" ca="1" si="1"/>
        <v>2.2959629204547267E-3</v>
      </c>
      <c r="J28" s="149">
        <f t="shared" ca="1" si="1"/>
        <v>2.297338229128712E-3</v>
      </c>
      <c r="K28" s="149">
        <f t="shared" ca="1" si="1"/>
        <v>2.2987135378026969E-3</v>
      </c>
      <c r="L28" s="149">
        <f t="shared" ca="1" si="1"/>
        <v>2.3000888464766818E-3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2.3014641551506671E-3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1"/>
        <v>3.0039254830334253E-4</v>
      </c>
      <c r="I29" s="149">
        <f t="shared" ca="1" si="1"/>
        <v>6.0078509660668506E-4</v>
      </c>
      <c r="J29" s="149">
        <f t="shared" ca="1" si="1"/>
        <v>9.0117764491002748E-4</v>
      </c>
      <c r="K29" s="149">
        <f t="shared" ca="1" si="1"/>
        <v>1.2015701932133701E-3</v>
      </c>
      <c r="L29" s="149">
        <f t="shared" ca="1" si="1"/>
        <v>1.5019627415167125E-3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1.802355289820055E-3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1.3400556529046606E-3</v>
      </c>
      <c r="D30" s="151">
        <f ca="1">MAX(0,IFERROR(VLOOKUP(MID(CELL("filename",$A$1),FIND("]",CELL("filename",$A$1))+1,255)&amp;$A30,eurostat_source[],4+D$1-1990,FALSE),0))</f>
        <v>1.413596728136735E-3</v>
      </c>
      <c r="E30" s="151">
        <f ca="1">MAX(0,IFERROR(VLOOKUP(MID(CELL("filename",$A$1),FIND("]",CELL("filename",$A$1))+1,255)&amp;$A30,eurostat_source[],4+E$1-1990,FALSE),0))</f>
        <v>1.5549564009504084E-3</v>
      </c>
      <c r="F30" s="151">
        <f ca="1">MAX(0,IFERROR(VLOOKUP(MID(CELL("filename",$A$1),FIND("]",CELL("filename",$A$1))+1,255)&amp;$A30,eurostat_source[],4+F$1-1990,FALSE),0))</f>
        <v>1.7104520410454493E-3</v>
      </c>
      <c r="G30" s="148">
        <f ca="1">INDEX(OFFSET(_summary!$S$25,0,MATCH(MID(CELL("filename",$A$1),FIND("]",CELL("filename",$A$1))+1,255),_summary!$T$24:$AG$24,0),140,1),MATCH($A30,_summary!$T$25:$T$53,0))</f>
        <v>1.8814972451499943E-3</v>
      </c>
      <c r="H30" s="149">
        <f t="shared" ca="1" si="1"/>
        <v>2.0859948144489253E-3</v>
      </c>
      <c r="I30" s="149">
        <f t="shared" ca="1" si="1"/>
        <v>2.2904923837478563E-3</v>
      </c>
      <c r="J30" s="149">
        <f t="shared" ca="1" si="1"/>
        <v>2.4949899530467869E-3</v>
      </c>
      <c r="K30" s="149">
        <f t="shared" ca="1" si="1"/>
        <v>2.6994875223457179E-3</v>
      </c>
      <c r="L30" s="149">
        <f t="shared" ca="1" si="1"/>
        <v>2.9039850916446489E-3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3.1084826609435795E-3</v>
      </c>
    </row>
    <row r="31" spans="1:13" x14ac:dyDescent="0.3">
      <c r="A31" t="s">
        <v>12</v>
      </c>
      <c r="B31">
        <f t="shared" ref="B31:B62" si="2">B2+1</f>
        <v>2</v>
      </c>
      <c r="C31" s="151">
        <f ca="1">MAX(0,IFERROR(VLOOKUP(MID(CELL("filename",$A$1),FIND("]",CELL("filename",$A$1))+1,255)&amp;$A31,eurostat_source[],4+C$1-1990,FALSE),0))</f>
        <v>2.3344999186791685E-2</v>
      </c>
      <c r="D31" s="151">
        <f ca="1">MAX(0,IFERROR(VLOOKUP(MID(CELL("filename",$A$1),FIND("]",CELL("filename",$A$1))+1,255)&amp;$A31,eurostat_source[],4+D$1-1990,FALSE),0))</f>
        <v>2.3308123311905671E-2</v>
      </c>
      <c r="E31" s="151">
        <f ca="1">MAX(0,IFERROR(VLOOKUP(MID(CELL("filename",$A$1),FIND("]",CELL("filename",$A$1))+1,255)&amp;$A31,eurostat_source[],4+E$1-1990,FALSE),0))</f>
        <v>2.419330782489933E-2</v>
      </c>
      <c r="F31" s="151">
        <f ca="1">MAX(0,IFERROR(VLOOKUP(MID(CELL("filename",$A$1),FIND("]",CELL("filename",$A$1))+1,255)&amp;$A31,eurostat_source[],4+F$1-1990,FALSE),0))</f>
        <v>2.5209627112111724E-2</v>
      </c>
      <c r="G31" s="148">
        <f ca="1">INDEX(OFFSET(_summary!$S$25,0,MATCH(MID(CELL("filename",$A$1),FIND("]",CELL("filename",$A$1))+1,255),_summary!$T$24:$AG$24,0),140,1),MATCH($A31,_summary!$T$25:$T$53,0))</f>
        <v>2.5914636228938293E-2</v>
      </c>
      <c r="H31" s="149">
        <f t="shared" ca="1" si="1"/>
        <v>2.7990952002416448E-2</v>
      </c>
      <c r="I31" s="149">
        <f t="shared" ca="1" si="1"/>
        <v>3.0067267775894604E-2</v>
      </c>
      <c r="J31" s="149">
        <f t="shared" ca="1" si="1"/>
        <v>3.2143583549372759E-2</v>
      </c>
      <c r="K31" s="149">
        <f t="shared" ca="1" si="1"/>
        <v>3.4219899322850918E-2</v>
      </c>
      <c r="L31" s="149">
        <f t="shared" ca="1" si="1"/>
        <v>3.6296215096329076E-2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3.8372530869807228E-2</v>
      </c>
    </row>
    <row r="32" spans="1:13" x14ac:dyDescent="0.3">
      <c r="A32" t="s">
        <v>1</v>
      </c>
      <c r="B32">
        <f t="shared" si="2"/>
        <v>2</v>
      </c>
      <c r="C32" s="151">
        <f ca="1">MAX(0,IFERROR(VLOOKUP(MID(CELL("filename",$A$1),FIND("]",CELL("filename",$A$1))+1,255)&amp;$A32,eurostat_source[],4+C$1-1990,FALSE),0))</f>
        <v>2.8889179919198088E-3</v>
      </c>
      <c r="D32" s="151">
        <f ca="1">MAX(0,IFERROR(VLOOKUP(MID(CELL("filename",$A$1),FIND("]",CELL("filename",$A$1))+1,255)&amp;$A32,eurostat_source[],4+D$1-1990,FALSE),0))</f>
        <v>3.0637840619338274E-3</v>
      </c>
      <c r="E32" s="151">
        <f ca="1">MAX(0,IFERROR(VLOOKUP(MID(CELL("filename",$A$1),FIND("]",CELL("filename",$A$1))+1,255)&amp;$A32,eurostat_source[],4+E$1-1990,FALSE),0))</f>
        <v>3.3212748010286223E-3</v>
      </c>
      <c r="F32" s="151">
        <f ca="1">MAX(0,IFERROR(VLOOKUP(MID(CELL("filename",$A$1),FIND("]",CELL("filename",$A$1))+1,255)&amp;$A32,eurostat_source[],4+F$1-1990,FALSE),0))</f>
        <v>3.5964625018274398E-3</v>
      </c>
      <c r="G32" s="148">
        <f ca="1">INDEX(OFFSET(_summary!$S$25,0,MATCH(MID(CELL("filename",$A$1),FIND("]",CELL("filename",$A$1))+1,255),_summary!$T$24:$AG$24,0),140,1),MATCH($A32,_summary!$T$25:$T$53,0))</f>
        <v>3.8440346240188081E-3</v>
      </c>
      <c r="H32" s="149">
        <f t="shared" ca="1" si="1"/>
        <v>7.4794621753208144E-3</v>
      </c>
      <c r="I32" s="149">
        <f t="shared" ca="1" si="1"/>
        <v>1.111488972662282E-2</v>
      </c>
      <c r="J32" s="149">
        <f t="shared" ca="1" si="1"/>
        <v>1.4750317277924826E-2</v>
      </c>
      <c r="K32" s="149">
        <f t="shared" ca="1" si="1"/>
        <v>1.8385744829226832E-2</v>
      </c>
      <c r="L32" s="149">
        <f t="shared" ca="1" si="1"/>
        <v>2.202117238052884E-2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2.5656599931830844E-2</v>
      </c>
    </row>
    <row r="33" spans="1:13" x14ac:dyDescent="0.3">
      <c r="A33" t="s">
        <v>19</v>
      </c>
      <c r="B33">
        <f t="shared" si="2"/>
        <v>2</v>
      </c>
      <c r="C33" s="151">
        <f ca="1">MAX(0,IFERROR(VLOOKUP(MID(CELL("filename",$A$1),FIND("]",CELL("filename",$A$1))+1,255)&amp;$A33,eurostat_source[],4+C$1-1990,FALSE),0))</f>
        <v>5.0059792632406305E-3</v>
      </c>
      <c r="D33" s="151">
        <f ca="1">MAX(0,IFERROR(VLOOKUP(MID(CELL("filename",$A$1),FIND("]",CELL("filename",$A$1))+1,255)&amp;$A33,eurostat_source[],4+D$1-1990,FALSE),0))</f>
        <v>5.0385916401118587E-3</v>
      </c>
      <c r="E33" s="151">
        <f ca="1">MAX(0,IFERROR(VLOOKUP(MID(CELL("filename",$A$1),FIND("]",CELL("filename",$A$1))+1,255)&amp;$A33,eurostat_source[],4+E$1-1990,FALSE),0))</f>
        <v>5.542450804123045E-3</v>
      </c>
      <c r="F33" s="151">
        <f ca="1">MAX(0,IFERROR(VLOOKUP(MID(CELL("filename",$A$1),FIND("]",CELL("filename",$A$1))+1,255)&amp;$A33,eurostat_source[],4+F$1-1990,FALSE),0))</f>
        <v>6.0966958845353495E-3</v>
      </c>
      <c r="G33" s="148">
        <f ca="1">INDEX(OFFSET(_summary!$S$25,0,MATCH(MID(CELL("filename",$A$1),FIND("]",CELL("filename",$A$1))+1,255),_summary!$T$24:$AG$24,0),140,1),MATCH($A33,_summary!$T$25:$T$53,0))</f>
        <v>6.7063654729888848E-3</v>
      </c>
      <c r="H33" s="149">
        <f t="shared" ca="1" si="1"/>
        <v>7.5265469676780222E-3</v>
      </c>
      <c r="I33" s="149">
        <f t="shared" ca="1" si="1"/>
        <v>8.3467284623671596E-3</v>
      </c>
      <c r="J33" s="149">
        <f t="shared" ca="1" si="1"/>
        <v>9.1669099570562962E-3</v>
      </c>
      <c r="K33" s="149">
        <f t="shared" ca="1" si="1"/>
        <v>9.9870914517454345E-3</v>
      </c>
      <c r="L33" s="149">
        <f t="shared" ca="1" si="1"/>
        <v>1.0807272946434573E-2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1.1627454441123709E-2</v>
      </c>
    </row>
    <row r="34" spans="1:13" x14ac:dyDescent="0.3">
      <c r="A34" t="s">
        <v>22</v>
      </c>
      <c r="B34">
        <f t="shared" si="2"/>
        <v>2</v>
      </c>
      <c r="C34" s="151">
        <f ca="1">MAX(0,IFERROR(VLOOKUP(MID(CELL("filename",$A$1),FIND("]",CELL("filename",$A$1))+1,255)&amp;$A34,eurostat_source[],4+C$1-1990,FALSE),0))</f>
        <v>3.560817549988654E-3</v>
      </c>
      <c r="D34" s="151">
        <f ca="1">MAX(0,IFERROR(VLOOKUP(MID(CELL("filename",$A$1),FIND("]",CELL("filename",$A$1))+1,255)&amp;$A34,eurostat_source[],4+D$1-1990,FALSE),0))</f>
        <v>3.9812817364176436E-3</v>
      </c>
      <c r="E34" s="151">
        <f ca="1">MAX(0,IFERROR(VLOOKUP(MID(CELL("filename",$A$1),FIND("]",CELL("filename",$A$1))+1,255)&amp;$A34,eurostat_source[],4+E$1-1990,FALSE),0))</f>
        <v>4.284413010332843E-3</v>
      </c>
      <c r="F34" s="151">
        <f ca="1">MAX(0,IFERROR(VLOOKUP(MID(CELL("filename",$A$1),FIND("]",CELL("filename",$A$1))+1,255)&amp;$A34,eurostat_source[],4+F$1-1990,FALSE),0))</f>
        <v>4.5992898080807077E-3</v>
      </c>
      <c r="G34" s="148">
        <f ca="1">INDEX(OFFSET(_summary!$S$25,0,MATCH(MID(CELL("filename",$A$1),FIND("]",CELL("filename",$A$1))+1,255),_summary!$T$24:$AG$24,0),140,1),MATCH($A34,_summary!$T$25:$T$53,0))</f>
        <v>4.9305883752903618E-3</v>
      </c>
      <c r="H34" s="149">
        <f t="shared" ca="1" si="1"/>
        <v>6.2199326546197326E-3</v>
      </c>
      <c r="I34" s="149">
        <f t="shared" ca="1" si="1"/>
        <v>7.5092769339491034E-3</v>
      </c>
      <c r="J34" s="149">
        <f t="shared" ca="1" si="1"/>
        <v>8.7986212132784743E-3</v>
      </c>
      <c r="K34" s="149">
        <f t="shared" ca="1" si="1"/>
        <v>1.0087965492607844E-2</v>
      </c>
      <c r="L34" s="149">
        <f t="shared" ca="1" si="1"/>
        <v>1.1377309771937214E-2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1.2666654051266586E-2</v>
      </c>
    </row>
    <row r="35" spans="1:13" x14ac:dyDescent="0.3">
      <c r="A35" t="s">
        <v>28</v>
      </c>
      <c r="B35">
        <f t="shared" si="2"/>
        <v>2</v>
      </c>
      <c r="C35" s="151">
        <f ca="1">MAX(0,IFERROR(VLOOKUP(MID(CELL("filename",$A$1),FIND("]",CELL("filename",$A$1))+1,255)&amp;$A35,eurostat_source[],4+C$1-1990,FALSE),0))</f>
        <v>0.17964954653147922</v>
      </c>
      <c r="D35" s="151">
        <f ca="1">MAX(0,IFERROR(VLOOKUP(MID(CELL("filename",$A$1),FIND("]",CELL("filename",$A$1))+1,255)&amp;$A35,eurostat_source[],4+D$1-1990,FALSE),0))</f>
        <v>0.17725376059872591</v>
      </c>
      <c r="E35" s="151">
        <f ca="1">MAX(0,IFERROR(VLOOKUP(MID(CELL("filename",$A$1),FIND("]",CELL("filename",$A$1))+1,255)&amp;$A35,eurostat_source[],4+E$1-1990,FALSE),0))</f>
        <v>0.1815335482024843</v>
      </c>
      <c r="F35" s="151">
        <f ca="1">MAX(0,IFERROR(VLOOKUP(MID(CELL("filename",$A$1),FIND("]",CELL("filename",$A$1))+1,255)&amp;$A35,eurostat_source[],4+F$1-1990,FALSE),0))</f>
        <v>0.18538227600875232</v>
      </c>
      <c r="G35" s="148">
        <f ca="1">INDEX(OFFSET(_summary!$S$25,0,MATCH(MID(CELL("filename",$A$1),FIND("]",CELL("filename",$A$1))+1,255),_summary!$T$24:$AG$24,0),140,1),MATCH($A35,_summary!$T$25:$T$53,0))</f>
        <v>0.18994814971674912</v>
      </c>
      <c r="H35" s="149">
        <f t="shared" ref="H35:L50" ca="1" si="3">G35-5*(G35-$M35)/($M$1-G$1)</f>
        <v>0.19166992334539115</v>
      </c>
      <c r="I35" s="149">
        <f t="shared" ca="1" si="3"/>
        <v>0.19339169697403319</v>
      </c>
      <c r="J35" s="149">
        <f t="shared" ca="1" si="3"/>
        <v>0.19511347060267525</v>
      </c>
      <c r="K35" s="149">
        <f t="shared" ca="1" si="3"/>
        <v>0.19683524423131729</v>
      </c>
      <c r="L35" s="149">
        <f t="shared" ca="1" si="3"/>
        <v>0.19855701785995933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0.20027879148860139</v>
      </c>
    </row>
    <row r="36" spans="1:13" x14ac:dyDescent="0.3">
      <c r="A36" t="s">
        <v>13</v>
      </c>
      <c r="B36">
        <f t="shared" si="2"/>
        <v>2</v>
      </c>
      <c r="C36" s="151">
        <f ca="1">MAX(0,IFERROR(VLOOKUP(MID(CELL("filename",$A$1),FIND("]",CELL("filename",$A$1))+1,255)&amp;$A36,eurostat_source[],4+C$1-1990,FALSE),0))</f>
        <v>2.4363383056342793E-3</v>
      </c>
      <c r="D36" s="151">
        <f ca="1">MAX(0,IFERROR(VLOOKUP(MID(CELL("filename",$A$1),FIND("]",CELL("filename",$A$1))+1,255)&amp;$A36,eurostat_source[],4+D$1-1990,FALSE),0))</f>
        <v>2.5206052001021375E-3</v>
      </c>
      <c r="E36" s="151">
        <f ca="1">MAX(0,IFERROR(VLOOKUP(MID(CELL("filename",$A$1),FIND("]",CELL("filename",$A$1))+1,255)&amp;$A36,eurostat_source[],4+E$1-1990,FALSE),0))</f>
        <v>2.7170079189743784E-3</v>
      </c>
      <c r="F36" s="151">
        <f ca="1">MAX(0,IFERROR(VLOOKUP(MID(CELL("filename",$A$1),FIND("]",CELL("filename",$A$1))+1,255)&amp;$A36,eurostat_source[],4+F$1-1990,FALSE),0))</f>
        <v>2.9201996381694965E-3</v>
      </c>
      <c r="G36" s="148">
        <f ca="1">INDEX(OFFSET(_summary!$S$25,0,MATCH(MID(CELL("filename",$A$1),FIND("]",CELL("filename",$A$1))+1,255),_summary!$T$24:$AG$24,0),140,1),MATCH($A36,_summary!$T$25:$T$53,0))</f>
        <v>3.1234740367845201E-3</v>
      </c>
      <c r="H36" s="149">
        <f t="shared" ca="1" si="3"/>
        <v>5.8468340141457813E-3</v>
      </c>
      <c r="I36" s="149">
        <f t="shared" ca="1" si="3"/>
        <v>8.5701939915070434E-3</v>
      </c>
      <c r="J36" s="149">
        <f t="shared" ca="1" si="3"/>
        <v>1.1293553968868305E-2</v>
      </c>
      <c r="K36" s="149">
        <f t="shared" ca="1" si="3"/>
        <v>1.4016913946229566E-2</v>
      </c>
      <c r="L36" s="149">
        <f t="shared" ca="1" si="3"/>
        <v>1.6740273923590829E-2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1.9463633900952088E-2</v>
      </c>
    </row>
    <row r="37" spans="1:13" x14ac:dyDescent="0.3">
      <c r="A37" t="s">
        <v>17</v>
      </c>
      <c r="B37">
        <f t="shared" si="2"/>
        <v>2</v>
      </c>
      <c r="C37" s="151">
        <f ca="1">MAX(0,IFERROR(VLOOKUP(MID(CELL("filename",$A$1),FIND("]",CELL("filename",$A$1))+1,255)&amp;$A37,eurostat_source[],4+C$1-1990,FALSE),0))</f>
        <v>4.0631837823397821E-3</v>
      </c>
      <c r="D37" s="151">
        <f ca="1">MAX(0,IFERROR(VLOOKUP(MID(CELL("filename",$A$1),FIND("]",CELL("filename",$A$1))+1,255)&amp;$A37,eurostat_source[],4+D$1-1990,FALSE),0))</f>
        <v>4.2075361384962999E-3</v>
      </c>
      <c r="E37" s="151">
        <f ca="1">MAX(0,IFERROR(VLOOKUP(MID(CELL("filename",$A$1),FIND("]",CELL("filename",$A$1))+1,255)&amp;$A37,eurostat_source[],4+E$1-1990,FALSE),0))</f>
        <v>4.3474348841237177E-3</v>
      </c>
      <c r="F37" s="151">
        <f ca="1">MAX(0,IFERROR(VLOOKUP(MID(CELL("filename",$A$1),FIND("]",CELL("filename",$A$1))+1,255)&amp;$A37,eurostat_source[],4+F$1-1990,FALSE),0))</f>
        <v>4.4743843147420316E-3</v>
      </c>
      <c r="G37" s="148">
        <f ca="1">INDEX(OFFSET(_summary!$S$25,0,MATCH(MID(CELL("filename",$A$1),FIND("]",CELL("filename",$A$1))+1,255),_summary!$T$24:$AG$24,0),140,1),MATCH($A37,_summary!$T$25:$T$53,0))</f>
        <v>4.5864076192376506E-3</v>
      </c>
      <c r="H37" s="149">
        <f t="shared" ca="1" si="3"/>
        <v>5.8441449454923033E-3</v>
      </c>
      <c r="I37" s="149">
        <f t="shared" ca="1" si="3"/>
        <v>7.1018822717469569E-3</v>
      </c>
      <c r="J37" s="149">
        <f t="shared" ca="1" si="3"/>
        <v>8.3596195980016105E-3</v>
      </c>
      <c r="K37" s="149">
        <f t="shared" ca="1" si="3"/>
        <v>9.6173569242562641E-3</v>
      </c>
      <c r="L37" s="149">
        <f t="shared" ca="1" si="3"/>
        <v>1.0875094250510916E-2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1.213283157676557E-2</v>
      </c>
    </row>
    <row r="38" spans="1:13" x14ac:dyDescent="0.3">
      <c r="A38" t="s">
        <v>25</v>
      </c>
      <c r="B38">
        <f t="shared" si="2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3"/>
        <v>5.3600781782085186E-4</v>
      </c>
      <c r="I38" s="149">
        <f t="shared" ca="1" si="3"/>
        <v>1.0720156356417037E-3</v>
      </c>
      <c r="J38" s="149">
        <f t="shared" ca="1" si="3"/>
        <v>1.6080234534625556E-3</v>
      </c>
      <c r="K38" s="149">
        <f t="shared" ca="1" si="3"/>
        <v>2.1440312712834074E-3</v>
      </c>
      <c r="L38" s="149">
        <f t="shared" ca="1" si="3"/>
        <v>2.6800390891042591E-3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3.2160469069251111E-3</v>
      </c>
    </row>
    <row r="39" spans="1:13" x14ac:dyDescent="0.3">
      <c r="A39" t="s">
        <v>11</v>
      </c>
      <c r="B39">
        <f t="shared" si="2"/>
        <v>2</v>
      </c>
      <c r="C39" s="151">
        <f ca="1">MAX(0,IFERROR(VLOOKUP(MID(CELL("filename",$A$1),FIND("]",CELL("filename",$A$1))+1,255)&amp;$A39,eurostat_source[],4+C$1-1990,FALSE),0))</f>
        <v>4.5058173711289744E-4</v>
      </c>
      <c r="D39" s="151">
        <f ca="1">MAX(0,IFERROR(VLOOKUP(MID(CELL("filename",$A$1),FIND("]",CELL("filename",$A$1))+1,255)&amp;$A39,eurostat_source[],4+D$1-1990,FALSE),0))</f>
        <v>4.3657477714210486E-4</v>
      </c>
      <c r="E39" s="151">
        <f ca="1">MAX(0,IFERROR(VLOOKUP(MID(CELL("filename",$A$1),FIND("]",CELL("filename",$A$1))+1,255)&amp;$A39,eurostat_source[],4+E$1-1990,FALSE),0))</f>
        <v>4.6314991329365792E-4</v>
      </c>
      <c r="F39" s="151">
        <f ca="1">MAX(0,IFERROR(VLOOKUP(MID(CELL("filename",$A$1),FIND("]",CELL("filename",$A$1))+1,255)&amp;$A39,eurostat_source[],4+F$1-1990,FALSE),0))</f>
        <v>4.8802837065243051E-4</v>
      </c>
      <c r="G39" s="148">
        <f ca="1">INDEX(OFFSET(_summary!$S$25,0,MATCH(MID(CELL("filename",$A$1),FIND("]",CELL("filename",$A$1))+1,255),_summary!$T$24:$AG$24,0),140,1),MATCH($A39,_summary!$T$25:$T$53,0))</f>
        <v>5.1443849852664497E-4</v>
      </c>
      <c r="H39" s="149">
        <f t="shared" ca="1" si="3"/>
        <v>8.690393798640012E-4</v>
      </c>
      <c r="I39" s="149">
        <f t="shared" ca="1" si="3"/>
        <v>1.2236402612013574E-3</v>
      </c>
      <c r="J39" s="149">
        <f t="shared" ca="1" si="3"/>
        <v>1.5782411425387137E-3</v>
      </c>
      <c r="K39" s="149">
        <f t="shared" ca="1" si="3"/>
        <v>1.9328420238760699E-3</v>
      </c>
      <c r="L39" s="149">
        <f t="shared" ca="1" si="3"/>
        <v>2.2874429052134261E-3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2.6420437865507821E-3</v>
      </c>
    </row>
    <row r="40" spans="1:13" x14ac:dyDescent="0.3">
      <c r="A40" t="s">
        <v>3</v>
      </c>
      <c r="B40">
        <f t="shared" si="2"/>
        <v>2</v>
      </c>
      <c r="C40" s="151">
        <f ca="1">MAX(0,IFERROR(VLOOKUP(MID(CELL("filename",$A$1),FIND("]",CELL("filename",$A$1))+1,255)&amp;$A40,eurostat_source[],4+C$1-1990,FALSE),0))</f>
        <v>3.7939307108049154E-3</v>
      </c>
      <c r="D40" s="151">
        <f ca="1">MAX(0,IFERROR(VLOOKUP(MID(CELL("filename",$A$1),FIND("]",CELL("filename",$A$1))+1,255)&amp;$A40,eurostat_source[],4+D$1-1990,FALSE),0))</f>
        <v>4.0013865626976949E-3</v>
      </c>
      <c r="E40" s="151">
        <f ca="1">MAX(0,IFERROR(VLOOKUP(MID(CELL("filename",$A$1),FIND("]",CELL("filename",$A$1))+1,255)&amp;$A40,eurostat_source[],4+E$1-1990,FALSE),0))</f>
        <v>4.3062501547119214E-3</v>
      </c>
      <c r="F40" s="151">
        <f ca="1">MAX(0,IFERROR(VLOOKUP(MID(CELL("filename",$A$1),FIND("]",CELL("filename",$A$1))+1,255)&amp;$A40,eurostat_source[],4+F$1-1990,FALSE),0))</f>
        <v>4.6274688855607888E-3</v>
      </c>
      <c r="G40" s="148">
        <f ca="1">INDEX(OFFSET(_summary!$S$25,0,MATCH(MID(CELL("filename",$A$1),FIND("]",CELL("filename",$A$1))+1,255),_summary!$T$24:$AG$24,0),140,1),MATCH($A40,_summary!$T$25:$T$53,0))</f>
        <v>4.9640501314528688E-3</v>
      </c>
      <c r="H40" s="149">
        <f t="shared" ca="1" si="3"/>
        <v>6.919676927351584E-3</v>
      </c>
      <c r="I40" s="149">
        <f t="shared" ca="1" si="3"/>
        <v>8.8753037232502992E-3</v>
      </c>
      <c r="J40" s="149">
        <f t="shared" ca="1" si="3"/>
        <v>1.0830930519149014E-2</v>
      </c>
      <c r="K40" s="149">
        <f t="shared" ca="1" si="3"/>
        <v>1.278655731504773E-2</v>
      </c>
      <c r="L40" s="149">
        <f t="shared" ca="1" si="3"/>
        <v>1.4742184110946445E-2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1.6697810906845162E-2</v>
      </c>
    </row>
    <row r="41" spans="1:13" x14ac:dyDescent="0.3">
      <c r="A41" t="s">
        <v>2</v>
      </c>
      <c r="B41">
        <f t="shared" si="2"/>
        <v>2</v>
      </c>
      <c r="C41" s="151">
        <f ca="1">MAX(0,IFERROR(VLOOKUP(MID(CELL("filename",$A$1),FIND("]",CELL("filename",$A$1))+1,255)&amp;$A41,eurostat_source[],4+C$1-1990,FALSE),0))</f>
        <v>1.2237490144820052E-2</v>
      </c>
      <c r="D41" s="151">
        <f ca="1">MAX(0,IFERROR(VLOOKUP(MID(CELL("filename",$A$1),FIND("]",CELL("filename",$A$1))+1,255)&amp;$A41,eurostat_source[],4+D$1-1990,FALSE),0))</f>
        <v>1.2380576571599262E-2</v>
      </c>
      <c r="E41" s="151">
        <f ca="1">MAX(0,IFERROR(VLOOKUP(MID(CELL("filename",$A$1),FIND("]",CELL("filename",$A$1))+1,255)&amp;$A41,eurostat_source[],4+E$1-1990,FALSE),0))</f>
        <v>1.2993375772055855E-2</v>
      </c>
      <c r="F41" s="151">
        <f ca="1">MAX(0,IFERROR(VLOOKUP(MID(CELL("filename",$A$1),FIND("]",CELL("filename",$A$1))+1,255)&amp;$A41,eurostat_source[],4+F$1-1990,FALSE),0))</f>
        <v>1.364962798584431E-2</v>
      </c>
      <c r="G41" s="148">
        <f ca="1">INDEX(OFFSET(_summary!$S$25,0,MATCH(MID(CELL("filename",$A$1),FIND("]",CELL("filename",$A$1))+1,255),_summary!$T$24:$AG$24,0),140,1),MATCH($A41,_summary!$T$25:$T$53,0))</f>
        <v>1.4231890130042989E-2</v>
      </c>
      <c r="H41" s="149">
        <f t="shared" ca="1" si="3"/>
        <v>1.7411008621547135E-2</v>
      </c>
      <c r="I41" s="149">
        <f t="shared" ca="1" si="3"/>
        <v>2.059012711305128E-2</v>
      </c>
      <c r="J41" s="149">
        <f t="shared" ca="1" si="3"/>
        <v>2.3769245604555424E-2</v>
      </c>
      <c r="K41" s="149">
        <f t="shared" ca="1" si="3"/>
        <v>2.6948364096059569E-2</v>
      </c>
      <c r="L41" s="149">
        <f t="shared" ca="1" si="3"/>
        <v>3.0127482587563714E-2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3.3306601079067862E-2</v>
      </c>
    </row>
    <row r="42" spans="1:13" x14ac:dyDescent="0.3">
      <c r="A42" t="s">
        <v>16</v>
      </c>
      <c r="B42">
        <f t="shared" si="2"/>
        <v>2</v>
      </c>
      <c r="C42" s="151">
        <f ca="1">MAX(0,IFERROR(VLOOKUP(MID(CELL("filename",$A$1),FIND("]",CELL("filename",$A$1))+1,255)&amp;$A42,eurostat_source[],4+C$1-1990,FALSE),0))</f>
        <v>4.5262888043487499E-2</v>
      </c>
      <c r="D42" s="151">
        <f ca="1">MAX(0,IFERROR(VLOOKUP(MID(CELL("filename",$A$1),FIND("]",CELL("filename",$A$1))+1,255)&amp;$A42,eurostat_source[],4+D$1-1990,FALSE),0))</f>
        <v>5.9587570823510426E-2</v>
      </c>
      <c r="E42" s="151">
        <f ca="1">MAX(0,IFERROR(VLOOKUP(MID(CELL("filename",$A$1),FIND("]",CELL("filename",$A$1))+1,255)&amp;$A42,eurostat_source[],4+E$1-1990,FALSE),0))</f>
        <v>6.2622739022147988E-2</v>
      </c>
      <c r="F42" s="151">
        <f ca="1">MAX(0,IFERROR(VLOOKUP(MID(CELL("filename",$A$1),FIND("]",CELL("filename",$A$1))+1,255)&amp;$A42,eurostat_source[],4+F$1-1990,FALSE),0))</f>
        <v>6.5613690332564853E-2</v>
      </c>
      <c r="G42" s="148">
        <f ca="1">INDEX(OFFSET(_summary!$S$25,0,MATCH(MID(CELL("filename",$A$1),FIND("]",CELL("filename",$A$1))+1,255),_summary!$T$24:$AG$24,0),140,1),MATCH($A42,_summary!$T$25:$T$53,0))</f>
        <v>6.8442616463274916E-2</v>
      </c>
      <c r="H42" s="149">
        <f t="shared" ca="1" si="3"/>
        <v>7.0028930776592335E-2</v>
      </c>
      <c r="I42" s="149">
        <f t="shared" ca="1" si="3"/>
        <v>7.1615245089909754E-2</v>
      </c>
      <c r="J42" s="149">
        <f t="shared" ca="1" si="3"/>
        <v>7.3201559403227173E-2</v>
      </c>
      <c r="K42" s="149">
        <f t="shared" ca="1" si="3"/>
        <v>7.4787873716544592E-2</v>
      </c>
      <c r="L42" s="149">
        <f t="shared" ca="1" si="3"/>
        <v>7.6374188029862011E-2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7.7960502343179416E-2</v>
      </c>
    </row>
    <row r="43" spans="1:13" x14ac:dyDescent="0.3">
      <c r="A43" t="s">
        <v>15</v>
      </c>
      <c r="B43">
        <f t="shared" si="2"/>
        <v>2</v>
      </c>
      <c r="C43" s="151">
        <f ca="1">MAX(0,IFERROR(VLOOKUP(MID(CELL("filename",$A$1),FIND("]",CELL("filename",$A$1))+1,255)&amp;$A43,eurostat_source[],4+C$1-1990,FALSE),0))</f>
        <v>1.9350505737814148E-3</v>
      </c>
      <c r="D43" s="151">
        <f ca="1">MAX(0,IFERROR(VLOOKUP(MID(CELL("filename",$A$1),FIND("]",CELL("filename",$A$1))+1,255)&amp;$A43,eurostat_source[],4+D$1-1990,FALSE),0))</f>
        <v>1.989010441442729E-3</v>
      </c>
      <c r="E43" s="151">
        <f ca="1">MAX(0,IFERROR(VLOOKUP(MID(CELL("filename",$A$1),FIND("]",CELL("filename",$A$1))+1,255)&amp;$A43,eurostat_source[],4+E$1-1990,FALSE),0))</f>
        <v>2.1440308032023669E-3</v>
      </c>
      <c r="F43" s="151">
        <f ca="1">MAX(0,IFERROR(VLOOKUP(MID(CELL("filename",$A$1),FIND("]",CELL("filename",$A$1))+1,255)&amp;$A43,eurostat_source[],4+F$1-1990,FALSE),0))</f>
        <v>2.291114498248527E-3</v>
      </c>
      <c r="G43" s="148">
        <f ca="1">INDEX(OFFSET(_summary!$S$25,0,MATCH(MID(CELL("filename",$A$1),FIND("]",CELL("filename",$A$1))+1,255),_summary!$T$24:$AG$24,0),140,1),MATCH($A43,_summary!$T$25:$T$53,0))</f>
        <v>2.4445000684811665E-3</v>
      </c>
      <c r="H43" s="149">
        <f t="shared" ca="1" si="3"/>
        <v>5.1413509341667624E-3</v>
      </c>
      <c r="I43" s="149">
        <f t="shared" ca="1" si="3"/>
        <v>7.8382017998523575E-3</v>
      </c>
      <c r="J43" s="149">
        <f t="shared" ca="1" si="3"/>
        <v>1.0535052665537954E-2</v>
      </c>
      <c r="K43" s="149">
        <f t="shared" ca="1" si="3"/>
        <v>1.3231903531223549E-2</v>
      </c>
      <c r="L43" s="149">
        <f t="shared" ca="1" si="3"/>
        <v>1.5928754396909144E-2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1.8625605262594741E-2</v>
      </c>
    </row>
    <row r="44" spans="1:13" x14ac:dyDescent="0.3">
      <c r="A44" t="s">
        <v>18</v>
      </c>
      <c r="B44">
        <f t="shared" si="2"/>
        <v>2</v>
      </c>
      <c r="C44" s="151">
        <f ca="1">MAX(0,IFERROR(VLOOKUP(MID(CELL("filename",$A$1),FIND("]",CELL("filename",$A$1))+1,255)&amp;$A44,eurostat_source[],4+C$1-1990,FALSE),0))</f>
        <v>4.4833254952202544E-3</v>
      </c>
      <c r="D44" s="151">
        <f ca="1">MAX(0,IFERROR(VLOOKUP(MID(CELL("filename",$A$1),FIND("]",CELL("filename",$A$1))+1,255)&amp;$A44,eurostat_source[],4+D$1-1990,FALSE),0))</f>
        <v>4.8382863184553166E-3</v>
      </c>
      <c r="E44" s="151">
        <f ca="1">MAX(0,IFERROR(VLOOKUP(MID(CELL("filename",$A$1),FIND("]",CELL("filename",$A$1))+1,255)&amp;$A44,eurostat_source[],4+E$1-1990,FALSE),0))</f>
        <v>5.275090277254456E-3</v>
      </c>
      <c r="F44" s="151">
        <f ca="1">MAX(0,IFERROR(VLOOKUP(MID(CELL("filename",$A$1),FIND("]",CELL("filename",$A$1))+1,255)&amp;$A44,eurostat_source[],4+F$1-1990,FALSE),0))</f>
        <v>5.7040747338902012E-3</v>
      </c>
      <c r="G44" s="148">
        <f ca="1">INDEX(OFFSET(_summary!$S$25,0,MATCH(MID(CELL("filename",$A$1),FIND("]",CELL("filename",$A$1))+1,255),_summary!$T$24:$AG$24,0),140,1),MATCH($A44,_summary!$T$25:$T$53,0))</f>
        <v>6.1056368670598469E-3</v>
      </c>
      <c r="H44" s="149">
        <f t="shared" ca="1" si="3"/>
        <v>9.9841927732633937E-3</v>
      </c>
      <c r="I44" s="149">
        <f t="shared" ca="1" si="3"/>
        <v>1.3862748679466939E-2</v>
      </c>
      <c r="J44" s="149">
        <f t="shared" ca="1" si="3"/>
        <v>1.7741304585670484E-2</v>
      </c>
      <c r="K44" s="149">
        <f t="shared" ca="1" si="3"/>
        <v>2.1619860491874029E-2</v>
      </c>
      <c r="L44" s="149">
        <f t="shared" ca="1" si="3"/>
        <v>2.5498416398077577E-2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2.9376972304281122E-2</v>
      </c>
    </row>
    <row r="45" spans="1:13" x14ac:dyDescent="0.3">
      <c r="A45" t="s">
        <v>5</v>
      </c>
      <c r="B45">
        <f t="shared" si="2"/>
        <v>2</v>
      </c>
      <c r="C45" s="151">
        <f ca="1">MAX(0,IFERROR(VLOOKUP(MID(CELL("filename",$A$1),FIND("]",CELL("filename",$A$1))+1,255)&amp;$A45,eurostat_source[],4+C$1-1990,FALSE),0))</f>
        <v>4.7397059186958012E-3</v>
      </c>
      <c r="D45" s="151">
        <f ca="1">MAX(0,IFERROR(VLOOKUP(MID(CELL("filename",$A$1),FIND("]",CELL("filename",$A$1))+1,255)&amp;$A45,eurostat_source[],4+D$1-1990,FALSE),0))</f>
        <v>4.8287939661126444E-3</v>
      </c>
      <c r="E45" s="151">
        <f ca="1">MAX(0,IFERROR(VLOOKUP(MID(CELL("filename",$A$1),FIND("]",CELL("filename",$A$1))+1,255)&amp;$A45,eurostat_source[],4+E$1-1990,FALSE),0))</f>
        <v>5.1853779106052862E-3</v>
      </c>
      <c r="F45" s="151">
        <f ca="1">MAX(0,IFERROR(VLOOKUP(MID(CELL("filename",$A$1),FIND("]",CELL("filename",$A$1))+1,255)&amp;$A45,eurostat_source[],4+F$1-1990,FALSE),0))</f>
        <v>5.5487344726484738E-3</v>
      </c>
      <c r="G45" s="148">
        <f ca="1">INDEX(OFFSET(_summary!$S$25,0,MATCH(MID(CELL("filename",$A$1),FIND("]",CELL("filename",$A$1))+1,255),_summary!$T$24:$AG$24,0),140,1),MATCH($A45,_summary!$T$25:$T$53,0))</f>
        <v>5.9089564228826689E-3</v>
      </c>
      <c r="H45" s="149">
        <f t="shared" ca="1" si="3"/>
        <v>8.9302445976129526E-3</v>
      </c>
      <c r="I45" s="149">
        <f t="shared" ca="1" si="3"/>
        <v>1.1951532772343235E-2</v>
      </c>
      <c r="J45" s="149">
        <f t="shared" ca="1" si="3"/>
        <v>1.4972820947073518E-2</v>
      </c>
      <c r="K45" s="149">
        <f t="shared" ca="1" si="3"/>
        <v>1.7994109121803801E-2</v>
      </c>
      <c r="L45" s="149">
        <f t="shared" ca="1" si="3"/>
        <v>2.1015397296534084E-2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2.4036685471264366E-2</v>
      </c>
    </row>
    <row r="46" spans="1:13" x14ac:dyDescent="0.3">
      <c r="A46" t="s">
        <v>23</v>
      </c>
      <c r="B46">
        <f t="shared" si="2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3"/>
        <v>1.1993399088241136E-3</v>
      </c>
      <c r="I46" s="149">
        <f t="shared" ca="1" si="3"/>
        <v>2.3986798176482273E-3</v>
      </c>
      <c r="J46" s="149">
        <f t="shared" ca="1" si="3"/>
        <v>3.5980197264723411E-3</v>
      </c>
      <c r="K46" s="149">
        <f t="shared" ca="1" si="3"/>
        <v>4.7973596352964545E-3</v>
      </c>
      <c r="L46" s="149">
        <f t="shared" ca="1" si="3"/>
        <v>5.9966995441205683E-3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7.1960394529446822E-3</v>
      </c>
    </row>
    <row r="47" spans="1:13" x14ac:dyDescent="0.3">
      <c r="A47" t="s">
        <v>24</v>
      </c>
      <c r="B47">
        <f t="shared" si="2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3"/>
        <v>1.6158507426330471E-3</v>
      </c>
      <c r="I47" s="149">
        <f t="shared" ca="1" si="3"/>
        <v>3.2317014852660943E-3</v>
      </c>
      <c r="J47" s="149">
        <f t="shared" ca="1" si="3"/>
        <v>4.8475522278991412E-3</v>
      </c>
      <c r="K47" s="149">
        <f t="shared" ca="1" si="3"/>
        <v>6.4634029705321885E-3</v>
      </c>
      <c r="L47" s="149">
        <f t="shared" ca="1" si="3"/>
        <v>8.079253713165235E-3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9.6951044557982823E-3</v>
      </c>
    </row>
    <row r="48" spans="1:13" x14ac:dyDescent="0.3">
      <c r="A48" t="s">
        <v>27</v>
      </c>
      <c r="B48">
        <f t="shared" si="2"/>
        <v>2</v>
      </c>
      <c r="C48" s="151">
        <f ca="1">MAX(0,IFERROR(VLOOKUP(MID(CELL("filename",$A$1),FIND("]",CELL("filename",$A$1))+1,255)&amp;$A48,eurostat_source[],4+C$1-1990,FALSE),0))</f>
        <v>3.9043167445697003E-3</v>
      </c>
      <c r="D48" s="151">
        <f ca="1">MAX(0,IFERROR(VLOOKUP(MID(CELL("filename",$A$1),FIND("]",CELL("filename",$A$1))+1,255)&amp;$A48,eurostat_source[],4+D$1-1990,FALSE),0))</f>
        <v>4.172663795690478E-3</v>
      </c>
      <c r="E48" s="151">
        <f ca="1">MAX(0,IFERROR(VLOOKUP(MID(CELL("filename",$A$1),FIND("]",CELL("filename",$A$1))+1,255)&amp;$A48,eurostat_source[],4+E$1-1990,FALSE),0))</f>
        <v>4.5092973770226967E-3</v>
      </c>
      <c r="F48" s="151">
        <f ca="1">MAX(0,IFERROR(VLOOKUP(MID(CELL("filename",$A$1),FIND("]",CELL("filename",$A$1))+1,255)&amp;$A48,eurostat_source[],4+F$1-1990,FALSE),0))</f>
        <v>4.8578971552859064E-3</v>
      </c>
      <c r="G48" s="148">
        <f ca="1">INDEX(OFFSET(_summary!$S$25,0,MATCH(MID(CELL("filename",$A$1),FIND("]",CELL("filename",$A$1))+1,255),_summary!$T$24:$AG$24,0),140,1),MATCH($A48,_summary!$T$25:$T$53,0))</f>
        <v>5.2111657677451004E-3</v>
      </c>
      <c r="H48" s="149">
        <f t="shared" ca="1" si="3"/>
        <v>9.0617226982285456E-3</v>
      </c>
      <c r="I48" s="149">
        <f t="shared" ca="1" si="3"/>
        <v>1.2912279628711991E-2</v>
      </c>
      <c r="J48" s="149">
        <f t="shared" ca="1" si="3"/>
        <v>1.6762836559195436E-2</v>
      </c>
      <c r="K48" s="149">
        <f t="shared" ca="1" si="3"/>
        <v>2.0613393489678881E-2</v>
      </c>
      <c r="L48" s="149">
        <f t="shared" ca="1" si="3"/>
        <v>2.4463950420162327E-2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2.8314507350645775E-2</v>
      </c>
    </row>
    <row r="49" spans="1:13" x14ac:dyDescent="0.3">
      <c r="A49" t="s">
        <v>29</v>
      </c>
      <c r="B49">
        <f t="shared" si="2"/>
        <v>2</v>
      </c>
      <c r="C49" s="151">
        <f ca="1">MAX(0,IFERROR(VLOOKUP(MID(CELL("filename",$A$1),FIND("]",CELL("filename",$A$1))+1,255)&amp;$A49,eurostat_source[],4+C$1-1990,FALSE),0))</f>
        <v>6.0471886199346847E-2</v>
      </c>
      <c r="D49" s="151">
        <f ca="1">MAX(0,IFERROR(VLOOKUP(MID(CELL("filename",$A$1),FIND("]",CELL("filename",$A$1))+1,255)&amp;$A49,eurostat_source[],4+D$1-1990,FALSE),0))</f>
        <v>5.2948855375014592E-2</v>
      </c>
      <c r="E49" s="151">
        <f ca="1">MAX(0,IFERROR(VLOOKUP(MID(CELL("filename",$A$1),FIND("]",CELL("filename",$A$1))+1,255)&amp;$A49,eurostat_source[],4+E$1-1990,FALSE),0))</f>
        <v>5.8243740912516051E-2</v>
      </c>
      <c r="F49" s="151">
        <f ca="1">MAX(0,IFERROR(VLOOKUP(MID(CELL("filename",$A$1),FIND("]",CELL("filename",$A$1))+1,255)&amp;$A49,eurostat_source[],4+F$1-1990,FALSE),0))</f>
        <v>6.4068115003767662E-2</v>
      </c>
      <c r="G49" s="148">
        <f ca="1">INDEX(OFFSET(_summary!$S$25,0,MATCH(MID(CELL("filename",$A$1),FIND("]",CELL("filename",$A$1))+1,255),_summary!$T$24:$AG$24,0),140,1),MATCH($A49,_summary!$T$25:$T$53,0))</f>
        <v>7.0474926504144428E-2</v>
      </c>
      <c r="H49" s="149">
        <f t="shared" ca="1" si="3"/>
        <v>7.1273889681369551E-2</v>
      </c>
      <c r="I49" s="149">
        <f t="shared" ca="1" si="3"/>
        <v>7.2072852858594674E-2</v>
      </c>
      <c r="J49" s="149">
        <f t="shared" ca="1" si="3"/>
        <v>7.2871816035819797E-2</v>
      </c>
      <c r="K49" s="149">
        <f t="shared" ca="1" si="3"/>
        <v>7.3670779213044921E-2</v>
      </c>
      <c r="L49" s="149">
        <f t="shared" ca="1" si="3"/>
        <v>7.4469742390270044E-2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7.5268705567495167E-2</v>
      </c>
    </row>
    <row r="50" spans="1:13" x14ac:dyDescent="0.3">
      <c r="A50" t="s">
        <v>8</v>
      </c>
      <c r="B50">
        <f t="shared" si="2"/>
        <v>2</v>
      </c>
      <c r="C50" s="151">
        <f ca="1">MAX(0,IFERROR(VLOOKUP(MID(CELL("filename",$A$1),FIND("]",CELL("filename",$A$1))+1,255)&amp;$A50,eurostat_source[],4+C$1-1990,FALSE),0))</f>
        <v>2.2827494272824678E-3</v>
      </c>
      <c r="D50" s="151">
        <f ca="1">MAX(0,IFERROR(VLOOKUP(MID(CELL("filename",$A$1),FIND("]",CELL("filename",$A$1))+1,255)&amp;$A50,eurostat_source[],4+D$1-1990,FALSE),0))</f>
        <v>2.3113499615837257E-3</v>
      </c>
      <c r="E50" s="151">
        <f ca="1">MAX(0,IFERROR(VLOOKUP(MID(CELL("filename",$A$1),FIND("]",CELL("filename",$A$1))+1,255)&amp;$A50,eurostat_source[],4+E$1-1990,FALSE),0))</f>
        <v>2.3866391973849724E-3</v>
      </c>
      <c r="F50" s="151">
        <f ca="1">MAX(0,IFERROR(VLOOKUP(MID(CELL("filename",$A$1),FIND("]",CELL("filename",$A$1))+1,255)&amp;$A50,eurostat_source[],4+F$1-1990,FALSE),0))</f>
        <v>2.475496337296634E-3</v>
      </c>
      <c r="G50" s="148">
        <f ca="1">INDEX(OFFSET(_summary!$S$25,0,MATCH(MID(CELL("filename",$A$1),FIND("]",CELL("filename",$A$1))+1,255),_summary!$T$24:$AG$24,0),140,1),MATCH($A50,_summary!$T$25:$T$53,0))</f>
        <v>2.5590943231445606E-3</v>
      </c>
      <c r="H50" s="149">
        <f t="shared" ca="1" si="3"/>
        <v>6.1761846471320974E-3</v>
      </c>
      <c r="I50" s="149">
        <f t="shared" ca="1" si="3"/>
        <v>9.7932749711196337E-3</v>
      </c>
      <c r="J50" s="149">
        <f t="shared" ca="1" si="3"/>
        <v>1.3410365295107172E-2</v>
      </c>
      <c r="K50" s="149">
        <f t="shared" ca="1" si="3"/>
        <v>1.702745561909471E-2</v>
      </c>
      <c r="L50" s="149">
        <f t="shared" ca="1" si="3"/>
        <v>2.0644545943082244E-2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2.4261636267069783E-2</v>
      </c>
    </row>
    <row r="51" spans="1:13" x14ac:dyDescent="0.3">
      <c r="A51" t="s">
        <v>6</v>
      </c>
      <c r="B51">
        <f t="shared" si="2"/>
        <v>2</v>
      </c>
      <c r="C51" s="151">
        <f ca="1">MAX(0,IFERROR(VLOOKUP(MID(CELL("filename",$A$1),FIND("]",CELL("filename",$A$1))+1,255)&amp;$A51,eurostat_source[],4+C$1-1990,FALSE),0))</f>
        <v>2.9207093003709226E-3</v>
      </c>
      <c r="D51" s="151">
        <f ca="1">MAX(0,IFERROR(VLOOKUP(MID(CELL("filename",$A$1),FIND("]",CELL("filename",$A$1))+1,255)&amp;$A51,eurostat_source[],4+D$1-1990,FALSE),0))</f>
        <v>3.0312172868467197E-3</v>
      </c>
      <c r="E51" s="151">
        <f ca="1">MAX(0,IFERROR(VLOOKUP(MID(CELL("filename",$A$1),FIND("]",CELL("filename",$A$1))+1,255)&amp;$A51,eurostat_source[],4+E$1-1990,FALSE),0))</f>
        <v>3.3343390155313917E-3</v>
      </c>
      <c r="F51" s="151">
        <f ca="1">MAX(0,IFERROR(VLOOKUP(MID(CELL("filename",$A$1),FIND("]",CELL("filename",$A$1))+1,255)&amp;$A51,eurostat_source[],4+F$1-1990,FALSE),0))</f>
        <v>3.6677729170845308E-3</v>
      </c>
      <c r="G51" s="148">
        <f ca="1">INDEX(OFFSET(_summary!$S$25,0,MATCH(MID(CELL("filename",$A$1),FIND("]",CELL("filename",$A$1))+1,255),_summary!$T$24:$AG$24,0),140,1),MATCH($A51,_summary!$T$25:$T$53,0))</f>
        <v>3.9963093493209315E-3</v>
      </c>
      <c r="H51" s="149">
        <f t="shared" ref="H51:L66" ca="1" si="4">G51-5*(G51-$M51)/($M$1-G$1)</f>
        <v>8.5455382804860425E-3</v>
      </c>
      <c r="I51" s="149">
        <f t="shared" ca="1" si="4"/>
        <v>1.3094767211651152E-2</v>
      </c>
      <c r="J51" s="149">
        <f t="shared" ca="1" si="4"/>
        <v>1.7643996142816261E-2</v>
      </c>
      <c r="K51" s="149">
        <f t="shared" ca="1" si="4"/>
        <v>2.219322507398137E-2</v>
      </c>
      <c r="L51" s="149">
        <f t="shared" ca="1" si="4"/>
        <v>2.6742454005146479E-2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3.1291682936311592E-2</v>
      </c>
    </row>
    <row r="52" spans="1:13" x14ac:dyDescent="0.3">
      <c r="A52" t="s">
        <v>21</v>
      </c>
      <c r="B52">
        <f t="shared" si="2"/>
        <v>2</v>
      </c>
      <c r="C52" s="151">
        <f ca="1">MAX(0,IFERROR(VLOOKUP(MID(CELL("filename",$A$1),FIND("]",CELL("filename",$A$1))+1,255)&amp;$A52,eurostat_source[],4+C$1-1990,FALSE),0))</f>
        <v>1.9343043830869613E-2</v>
      </c>
      <c r="D52" s="151">
        <f ca="1">MAX(0,IFERROR(VLOOKUP(MID(CELL("filename",$A$1),FIND("]",CELL("filename",$A$1))+1,255)&amp;$A52,eurostat_source[],4+D$1-1990,FALSE),0))</f>
        <v>2.052438459121551E-2</v>
      </c>
      <c r="E52" s="151">
        <f ca="1">MAX(0,IFERROR(VLOOKUP(MID(CELL("filename",$A$1),FIND("]",CELL("filename",$A$1))+1,255)&amp;$A52,eurostat_source[],4+E$1-1990,FALSE),0))</f>
        <v>2.2097573300305456E-2</v>
      </c>
      <c r="F52" s="151">
        <f ca="1">MAX(0,IFERROR(VLOOKUP(MID(CELL("filename",$A$1),FIND("]",CELL("filename",$A$1))+1,255)&amp;$A52,eurostat_source[],4+F$1-1990,FALSE),0))</f>
        <v>2.3724945720496257E-2</v>
      </c>
      <c r="G52" s="148">
        <f ca="1">INDEX(OFFSET(_summary!$S$25,0,MATCH(MID(CELL("filename",$A$1),FIND("]",CELL("filename",$A$1))+1,255),_summary!$T$24:$AG$24,0),140,1),MATCH($A52,_summary!$T$25:$T$53,0))</f>
        <v>2.5442979304026087E-2</v>
      </c>
      <c r="H52" s="149">
        <f t="shared" ca="1" si="4"/>
        <v>2.6759022271944682E-2</v>
      </c>
      <c r="I52" s="149">
        <f t="shared" ca="1" si="4"/>
        <v>2.8075065239863278E-2</v>
      </c>
      <c r="J52" s="149">
        <f t="shared" ca="1" si="4"/>
        <v>2.9391108207781874E-2</v>
      </c>
      <c r="K52" s="149">
        <f t="shared" ca="1" si="4"/>
        <v>3.070715117570047E-2</v>
      </c>
      <c r="L52" s="149">
        <f t="shared" ca="1" si="4"/>
        <v>3.2023194143619066E-2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3.3339237111537662E-2</v>
      </c>
    </row>
    <row r="53" spans="1:13" x14ac:dyDescent="0.3">
      <c r="A53" t="s">
        <v>10</v>
      </c>
      <c r="B53">
        <f t="shared" si="2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4"/>
        <v>2.0520446856115179E-3</v>
      </c>
      <c r="I53" s="149">
        <f t="shared" ca="1" si="4"/>
        <v>4.1040893712230358E-3</v>
      </c>
      <c r="J53" s="149">
        <f t="shared" ca="1" si="4"/>
        <v>6.1561340568345542E-3</v>
      </c>
      <c r="K53" s="149">
        <f t="shared" ca="1" si="4"/>
        <v>8.2081787424460716E-3</v>
      </c>
      <c r="L53" s="149">
        <f t="shared" ca="1" si="4"/>
        <v>1.026022342805759E-2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1.2312268113669108E-2</v>
      </c>
    </row>
    <row r="54" spans="1:13" x14ac:dyDescent="0.3">
      <c r="A54" t="s">
        <v>20</v>
      </c>
      <c r="B54">
        <f t="shared" si="2"/>
        <v>2</v>
      </c>
      <c r="C54" s="151">
        <f ca="1">MAX(0,IFERROR(VLOOKUP(MID(CELL("filename",$A$1),FIND("]",CELL("filename",$A$1))+1,255)&amp;$A54,eurostat_source[],4+C$1-1990,FALSE),0))</f>
        <v>2.9593149511469639E-3</v>
      </c>
      <c r="D54" s="151">
        <f ca="1">MAX(0,IFERROR(VLOOKUP(MID(CELL("filename",$A$1),FIND("]",CELL("filename",$A$1))+1,255)&amp;$A54,eurostat_source[],4+D$1-1990,FALSE),0))</f>
        <v>3.5322273494110437E-3</v>
      </c>
      <c r="E54" s="151">
        <f ca="1">MAX(0,IFERROR(VLOOKUP(MID(CELL("filename",$A$1),FIND("]",CELL("filename",$A$1))+1,255)&amp;$A54,eurostat_source[],4+E$1-1990,FALSE),0))</f>
        <v>3.885450084352148E-3</v>
      </c>
      <c r="F54" s="151">
        <f ca="1">MAX(0,IFERROR(VLOOKUP(MID(CELL("filename",$A$1),FIND("]",CELL("filename",$A$1))+1,255)&amp;$A54,eurostat_source[],4+F$1-1990,FALSE),0))</f>
        <v>4.2739950927873629E-3</v>
      </c>
      <c r="G54" s="148">
        <f ca="1">INDEX(OFFSET(_summary!$S$25,0,MATCH(MID(CELL("filename",$A$1),FIND("]",CELL("filename",$A$1))+1,255),_summary!$T$24:$AG$24,0),140,1),MATCH($A54,_summary!$T$25:$T$53,0))</f>
        <v>4.7013946020660995E-3</v>
      </c>
      <c r="H54" s="149">
        <f t="shared" ca="1" si="4"/>
        <v>8.3208041649185244E-3</v>
      </c>
      <c r="I54" s="149">
        <f t="shared" ca="1" si="4"/>
        <v>1.1940213727770949E-2</v>
      </c>
      <c r="J54" s="149">
        <f t="shared" ca="1" si="4"/>
        <v>1.5559623290623374E-2</v>
      </c>
      <c r="K54" s="149">
        <f t="shared" ca="1" si="4"/>
        <v>1.9179032853475799E-2</v>
      </c>
      <c r="L54" s="149">
        <f t="shared" ca="1" si="4"/>
        <v>2.2798442416328227E-2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2.6417851979180652E-2</v>
      </c>
    </row>
    <row r="55" spans="1:13" x14ac:dyDescent="0.3">
      <c r="A55" t="s">
        <v>26</v>
      </c>
      <c r="B55">
        <f t="shared" si="2"/>
        <v>2</v>
      </c>
      <c r="C55" s="151">
        <f ca="1">MAX(0,IFERROR(VLOOKUP(MID(CELL("filename",$A$1),FIND("]",CELL("filename",$A$1))+1,255)&amp;$A55,eurostat_source[],4+C$1-1990,FALSE),0))</f>
        <v>1.0265086787325307E-2</v>
      </c>
      <c r="D55" s="151">
        <f ca="1">MAX(0,IFERROR(VLOOKUP(MID(CELL("filename",$A$1),FIND("]",CELL("filename",$A$1))+1,255)&amp;$A55,eurostat_source[],4+D$1-1990,FALSE),0))</f>
        <v>1.0503897071602989E-2</v>
      </c>
      <c r="E55" s="151">
        <f ca="1">MAX(0,IFERROR(VLOOKUP(MID(CELL("filename",$A$1),FIND("]",CELL("filename",$A$1))+1,255)&amp;$A55,eurostat_source[],4+E$1-1990,FALSE),0))</f>
        <v>1.1554286778763289E-2</v>
      </c>
      <c r="F55" s="151">
        <f ca="1">MAX(0,IFERROR(VLOOKUP(MID(CELL("filename",$A$1),FIND("]",CELL("filename",$A$1))+1,255)&amp;$A55,eurostat_source[],4+F$1-1990,FALSE),0))</f>
        <v>1.2709715456639618E-2</v>
      </c>
      <c r="G55" s="148">
        <f ca="1">INDEX(OFFSET(_summary!$S$25,0,MATCH(MID(CELL("filename",$A$1),FIND("]",CELL("filename",$A$1))+1,255),_summary!$T$24:$AG$24,0),140,1),MATCH($A55,_summary!$T$25:$T$53,0))</f>
        <v>1.3340329969008208E-2</v>
      </c>
      <c r="H55" s="149">
        <f t="shared" ca="1" si="4"/>
        <v>1.4327081267075215E-2</v>
      </c>
      <c r="I55" s="149">
        <f t="shared" ca="1" si="4"/>
        <v>1.5313832565142221E-2</v>
      </c>
      <c r="J55" s="149">
        <f t="shared" ca="1" si="4"/>
        <v>1.6300583863209227E-2</v>
      </c>
      <c r="K55" s="149">
        <f t="shared" ca="1" si="4"/>
        <v>1.7287335161276233E-2</v>
      </c>
      <c r="L55" s="149">
        <f t="shared" ca="1" si="4"/>
        <v>1.8274086459343239E-2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1.9260837757410242E-2</v>
      </c>
    </row>
    <row r="56" spans="1:13" x14ac:dyDescent="0.3">
      <c r="A56" t="s">
        <v>7</v>
      </c>
      <c r="B56">
        <f t="shared" si="2"/>
        <v>2</v>
      </c>
      <c r="C56" s="151">
        <f ca="1">MAX(0,IFERROR(VLOOKUP(MID(CELL("filename",$A$1),FIND("]",CELL("filename",$A$1))+1,255)&amp;$A56,eurostat_source[],4+C$1-1990,FALSE),0))</f>
        <v>1.5354485017569783E-2</v>
      </c>
      <c r="D56" s="151">
        <f ca="1">MAX(0,IFERROR(VLOOKUP(MID(CELL("filename",$A$1),FIND("]",CELL("filename",$A$1))+1,255)&amp;$A56,eurostat_source[],4+D$1-1990,FALSE),0))</f>
        <v>1.5987456692229292E-2</v>
      </c>
      <c r="E56" s="151">
        <f ca="1">MAX(0,IFERROR(VLOOKUP(MID(CELL("filename",$A$1),FIND("]",CELL("filename",$A$1))+1,255)&amp;$A56,eurostat_source[],4+E$1-1990,FALSE),0))</f>
        <v>1.7158423982353094E-2</v>
      </c>
      <c r="F56" s="151">
        <f ca="1">MAX(0,IFERROR(VLOOKUP(MID(CELL("filename",$A$1),FIND("]",CELL("filename",$A$1))+1,255)&amp;$A56,eurostat_source[],4+F$1-1990,FALSE),0))</f>
        <v>1.8266956149137054E-2</v>
      </c>
      <c r="G56" s="148">
        <f ca="1">INDEX(OFFSET(_summary!$S$25,0,MATCH(MID(CELL("filename",$A$1),FIND("]",CELL("filename",$A$1))+1,255),_summary!$T$24:$AG$24,0),140,1),MATCH($A56,_summary!$T$25:$T$53,0))</f>
        <v>1.9348782811103818E-2</v>
      </c>
      <c r="H56" s="149">
        <f t="shared" ca="1" si="4"/>
        <v>2.1371921760254382E-2</v>
      </c>
      <c r="I56" s="149">
        <f t="shared" ca="1" si="4"/>
        <v>2.3395060709404947E-2</v>
      </c>
      <c r="J56" s="149">
        <f t="shared" ca="1" si="4"/>
        <v>2.5418199658555511E-2</v>
      </c>
      <c r="K56" s="149">
        <f t="shared" ca="1" si="4"/>
        <v>2.7441338607706076E-2</v>
      </c>
      <c r="L56" s="149">
        <f t="shared" ca="1" si="4"/>
        <v>2.946447755685664E-2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3.1487616506007204E-2</v>
      </c>
    </row>
    <row r="57" spans="1:13" x14ac:dyDescent="0.3">
      <c r="A57" t="s">
        <v>9</v>
      </c>
      <c r="B57">
        <f t="shared" si="2"/>
        <v>2</v>
      </c>
      <c r="C57" s="151">
        <f ca="1">MAX(0,IFERROR(VLOOKUP(MID(CELL("filename",$A$1),FIND("]",CELL("filename",$A$1))+1,255)&amp;$A57,eurostat_source[],4+C$1-1990,FALSE),0))</f>
        <v>2.3008147535372092E-3</v>
      </c>
      <c r="D57" s="151">
        <f ca="1">MAX(0,IFERROR(VLOOKUP(MID(CELL("filename",$A$1),FIND("]",CELL("filename",$A$1))+1,255)&amp;$A57,eurostat_source[],4+D$1-1990,FALSE),0))</f>
        <v>2.2635622243696312E-3</v>
      </c>
      <c r="E57" s="151">
        <f ca="1">MAX(0,IFERROR(VLOOKUP(MID(CELL("filename",$A$1),FIND("]",CELL("filename",$A$1))+1,255)&amp;$A57,eurostat_source[],4+E$1-1990,FALSE),0))</f>
        <v>2.2870088008341313E-3</v>
      </c>
      <c r="F57" s="151">
        <f ca="1">MAX(0,IFERROR(VLOOKUP(MID(CELL("filename",$A$1),FIND("]",CELL("filename",$A$1))+1,255)&amp;$A57,eurostat_source[],4+F$1-1990,FALSE),0))</f>
        <v>2.290187848720762E-3</v>
      </c>
      <c r="G57" s="148">
        <f ca="1">INDEX(OFFSET(_summary!$S$25,0,MATCH(MID(CELL("filename",$A$1),FIND("]",CELL("filename",$A$1))+1,255),_summary!$T$24:$AG$24,0),140,1),MATCH($A57,_summary!$T$25:$T$53,0))</f>
        <v>2.293212303106756E-3</v>
      </c>
      <c r="H57" s="149">
        <f t="shared" ca="1" si="4"/>
        <v>2.3207184765864598E-3</v>
      </c>
      <c r="I57" s="149">
        <f t="shared" ca="1" si="4"/>
        <v>2.3482246500661631E-3</v>
      </c>
      <c r="J57" s="149">
        <f t="shared" ca="1" si="4"/>
        <v>2.3757308235458664E-3</v>
      </c>
      <c r="K57" s="149">
        <f t="shared" ca="1" si="4"/>
        <v>2.4032369970255702E-3</v>
      </c>
      <c r="L57" s="149">
        <f t="shared" ca="1" si="4"/>
        <v>2.4307431705052739E-3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2.4582493439849772E-3</v>
      </c>
    </row>
    <row r="58" spans="1:13" x14ac:dyDescent="0.3">
      <c r="A58" t="s">
        <v>14</v>
      </c>
      <c r="B58">
        <f t="shared" si="2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4"/>
        <v>3.7496248362199895E-3</v>
      </c>
      <c r="I58" s="149">
        <f t="shared" ca="1" si="4"/>
        <v>7.4992496724399791E-3</v>
      </c>
      <c r="J58" s="149">
        <f t="shared" ca="1" si="4"/>
        <v>1.1248874508659969E-2</v>
      </c>
      <c r="K58" s="149">
        <f t="shared" ca="1" si="4"/>
        <v>1.4998499344879958E-2</v>
      </c>
      <c r="L58" s="149">
        <f t="shared" ca="1" si="4"/>
        <v>1.8748124181099949E-2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2.2497749017319938E-2</v>
      </c>
    </row>
    <row r="59" spans="1:13" x14ac:dyDescent="0.3">
      <c r="A59" t="s">
        <v>4</v>
      </c>
      <c r="B59">
        <f t="shared" si="2"/>
        <v>2</v>
      </c>
      <c r="C59" s="151">
        <f ca="1">MAX(0,IFERROR(VLOOKUP(MID(CELL("filename",$A$1),FIND("]",CELL("filename",$A$1))+1,255)&amp;$A59,eurostat_source[],4+C$1-1990,FALSE),0))</f>
        <v>1.3400556529046606E-3</v>
      </c>
      <c r="D59" s="151">
        <f ca="1">MAX(0,IFERROR(VLOOKUP(MID(CELL("filename",$A$1),FIND("]",CELL("filename",$A$1))+1,255)&amp;$A59,eurostat_source[],4+D$1-1990,FALSE),0))</f>
        <v>1.413596728136735E-3</v>
      </c>
      <c r="E59" s="151">
        <f ca="1">MAX(0,IFERROR(VLOOKUP(MID(CELL("filename",$A$1),FIND("]",CELL("filename",$A$1))+1,255)&amp;$A59,eurostat_source[],4+E$1-1990,FALSE),0))</f>
        <v>1.5549564009504084E-3</v>
      </c>
      <c r="F59" s="151">
        <f ca="1">MAX(0,IFERROR(VLOOKUP(MID(CELL("filename",$A$1),FIND("]",CELL("filename",$A$1))+1,255)&amp;$A59,eurostat_source[],4+F$1-1990,FALSE),0))</f>
        <v>1.7104520410454493E-3</v>
      </c>
      <c r="G59" s="148">
        <f ca="1">INDEX(OFFSET(_summary!$S$25,0,MATCH(MID(CELL("filename",$A$1),FIND("]",CELL("filename",$A$1))+1,255),_summary!$T$24:$AG$24,0),140,1),MATCH($A59,_summary!$T$25:$T$53,0))</f>
        <v>1.8814972451499943E-3</v>
      </c>
      <c r="H59" s="149">
        <f t="shared" ca="1" si="4"/>
        <v>5.3789198849719146E-3</v>
      </c>
      <c r="I59" s="149">
        <f t="shared" ca="1" si="4"/>
        <v>8.8763425247938357E-3</v>
      </c>
      <c r="J59" s="149">
        <f t="shared" ca="1" si="4"/>
        <v>1.2373765164615757E-2</v>
      </c>
      <c r="K59" s="149">
        <f t="shared" ca="1" si="4"/>
        <v>1.5871187804437678E-2</v>
      </c>
      <c r="L59" s="149">
        <f t="shared" ca="1" si="4"/>
        <v>1.9368610444259596E-2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2.2866033084081517E-2</v>
      </c>
    </row>
    <row r="60" spans="1:13" x14ac:dyDescent="0.3">
      <c r="A60" t="s">
        <v>12</v>
      </c>
      <c r="B60">
        <f t="shared" si="2"/>
        <v>3</v>
      </c>
      <c r="C60" s="151">
        <f ca="1">MAX(0,IFERROR(VLOOKUP(MID(CELL("filename",$A$1),FIND("]",CELL("filename",$A$1))+1,255)&amp;$A60,eurostat_source[],4+C$1-1990,FALSE),0))</f>
        <v>2.3344999186791685E-2</v>
      </c>
      <c r="D60" s="151">
        <f ca="1">MAX(0,IFERROR(VLOOKUP(MID(CELL("filename",$A$1),FIND("]",CELL("filename",$A$1))+1,255)&amp;$A60,eurostat_source[],4+D$1-1990,FALSE),0))</f>
        <v>2.3308123311905671E-2</v>
      </c>
      <c r="E60" s="151">
        <f ca="1">MAX(0,IFERROR(VLOOKUP(MID(CELL("filename",$A$1),FIND("]",CELL("filename",$A$1))+1,255)&amp;$A60,eurostat_source[],4+E$1-1990,FALSE),0))</f>
        <v>2.419330782489933E-2</v>
      </c>
      <c r="F60" s="151">
        <f ca="1">MAX(0,IFERROR(VLOOKUP(MID(CELL("filename",$A$1),FIND("]",CELL("filename",$A$1))+1,255)&amp;$A60,eurostat_source[],4+F$1-1990,FALSE),0))</f>
        <v>2.5209627112111724E-2</v>
      </c>
      <c r="G60" s="148">
        <f ca="1">INDEX(OFFSET(_summary!$S$25,0,MATCH(MID(CELL("filename",$A$1),FIND("]",CELL("filename",$A$1))+1,255),_summary!$T$24:$AG$24,0),140,1),MATCH($A60,_summary!$T$25:$T$53,0))</f>
        <v>2.5914636228938293E-2</v>
      </c>
      <c r="H60" s="149">
        <f t="shared" ca="1" si="4"/>
        <v>2.9961707828205314E-2</v>
      </c>
      <c r="I60" s="149">
        <f t="shared" ca="1" si="4"/>
        <v>3.4008779427472331E-2</v>
      </c>
      <c r="J60" s="149">
        <f t="shared" ca="1" si="4"/>
        <v>3.8055851026739348E-2</v>
      </c>
      <c r="K60" s="149">
        <f t="shared" ca="1" si="4"/>
        <v>4.2102922626006366E-2</v>
      </c>
      <c r="L60" s="149">
        <f t="shared" ca="1" si="4"/>
        <v>4.6149994225273383E-2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5.0197065824540407E-2</v>
      </c>
    </row>
    <row r="61" spans="1:13" x14ac:dyDescent="0.3">
      <c r="A61" t="s">
        <v>1</v>
      </c>
      <c r="B61">
        <f t="shared" si="2"/>
        <v>3</v>
      </c>
      <c r="C61" s="151">
        <f ca="1">MAX(0,IFERROR(VLOOKUP(MID(CELL("filename",$A$1),FIND("]",CELL("filename",$A$1))+1,255)&amp;$A61,eurostat_source[],4+C$1-1990,FALSE),0))</f>
        <v>2.8889179919198088E-3</v>
      </c>
      <c r="D61" s="151">
        <f ca="1">MAX(0,IFERROR(VLOOKUP(MID(CELL("filename",$A$1),FIND("]",CELL("filename",$A$1))+1,255)&amp;$A61,eurostat_source[],4+D$1-1990,FALSE),0))</f>
        <v>3.0637840619338274E-3</v>
      </c>
      <c r="E61" s="151">
        <f ca="1">MAX(0,IFERROR(VLOOKUP(MID(CELL("filename",$A$1),FIND("]",CELL("filename",$A$1))+1,255)&amp;$A61,eurostat_source[],4+E$1-1990,FALSE),0))</f>
        <v>3.3212748010286223E-3</v>
      </c>
      <c r="F61" s="151">
        <f ca="1">MAX(0,IFERROR(VLOOKUP(MID(CELL("filename",$A$1),FIND("]",CELL("filename",$A$1))+1,255)&amp;$A61,eurostat_source[],4+F$1-1990,FALSE),0))</f>
        <v>3.5964625018274398E-3</v>
      </c>
      <c r="G61" s="148">
        <f ca="1">INDEX(OFFSET(_summary!$S$25,0,MATCH(MID(CELL("filename",$A$1),FIND("]",CELL("filename",$A$1))+1,255),_summary!$T$24:$AG$24,0),140,1),MATCH($A61,_summary!$T$25:$T$53,0))</f>
        <v>3.8440346240188081E-3</v>
      </c>
      <c r="H61" s="149">
        <f t="shared" ca="1" si="4"/>
        <v>1.0916076254051383E-2</v>
      </c>
      <c r="I61" s="149">
        <f t="shared" ca="1" si="4"/>
        <v>1.7988117884083957E-2</v>
      </c>
      <c r="J61" s="149">
        <f t="shared" ca="1" si="4"/>
        <v>2.5060159514116533E-2</v>
      </c>
      <c r="K61" s="149">
        <f t="shared" ca="1" si="4"/>
        <v>3.2132201144149108E-2</v>
      </c>
      <c r="L61" s="149">
        <f t="shared" ca="1" si="4"/>
        <v>3.9204242774181677E-2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4.6276284404214253E-2</v>
      </c>
    </row>
    <row r="62" spans="1:13" x14ac:dyDescent="0.3">
      <c r="A62" t="s">
        <v>19</v>
      </c>
      <c r="B62">
        <f t="shared" si="2"/>
        <v>3</v>
      </c>
      <c r="C62" s="151">
        <f ca="1">MAX(0,IFERROR(VLOOKUP(MID(CELL("filename",$A$1),FIND("]",CELL("filename",$A$1))+1,255)&amp;$A62,eurostat_source[],4+C$1-1990,FALSE),0))</f>
        <v>5.0059792632406305E-3</v>
      </c>
      <c r="D62" s="151">
        <f ca="1">MAX(0,IFERROR(VLOOKUP(MID(CELL("filename",$A$1),FIND("]",CELL("filename",$A$1))+1,255)&amp;$A62,eurostat_source[],4+D$1-1990,FALSE),0))</f>
        <v>5.0385916401118587E-3</v>
      </c>
      <c r="E62" s="151">
        <f ca="1">MAX(0,IFERROR(VLOOKUP(MID(CELL("filename",$A$1),FIND("]",CELL("filename",$A$1))+1,255)&amp;$A62,eurostat_source[],4+E$1-1990,FALSE),0))</f>
        <v>5.542450804123045E-3</v>
      </c>
      <c r="F62" s="151">
        <f ca="1">MAX(0,IFERROR(VLOOKUP(MID(CELL("filename",$A$1),FIND("]",CELL("filename",$A$1))+1,255)&amp;$A62,eurostat_source[],4+F$1-1990,FALSE),0))</f>
        <v>6.0966958845353495E-3</v>
      </c>
      <c r="G62" s="148">
        <f ca="1">INDEX(OFFSET(_summary!$S$25,0,MATCH(MID(CELL("filename",$A$1),FIND("]",CELL("filename",$A$1))+1,255),_summary!$T$24:$AG$24,0),140,1),MATCH($A62,_summary!$T$25:$T$53,0))</f>
        <v>6.7063654729888848E-3</v>
      </c>
      <c r="H62" s="149">
        <f t="shared" ca="1" si="4"/>
        <v>8.1562326240596627E-3</v>
      </c>
      <c r="I62" s="149">
        <f t="shared" ca="1" si="4"/>
        <v>9.6060997751304406E-3</v>
      </c>
      <c r="J62" s="149">
        <f t="shared" ca="1" si="4"/>
        <v>1.1055966926201219E-2</v>
      </c>
      <c r="K62" s="149">
        <f t="shared" ca="1" si="4"/>
        <v>1.2505834077271996E-2</v>
      </c>
      <c r="L62" s="149">
        <f t="shared" ca="1" si="4"/>
        <v>1.3955701228342774E-2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1.5405568379413552E-2</v>
      </c>
    </row>
    <row r="63" spans="1:13" x14ac:dyDescent="0.3">
      <c r="A63" t="s">
        <v>22</v>
      </c>
      <c r="B63">
        <f t="shared" ref="B63:B94" si="5">B34+1</f>
        <v>3</v>
      </c>
      <c r="C63" s="151">
        <f ca="1">MAX(0,IFERROR(VLOOKUP(MID(CELL("filename",$A$1),FIND("]",CELL("filename",$A$1))+1,255)&amp;$A63,eurostat_source[],4+C$1-1990,FALSE),0))</f>
        <v>3.560817549988654E-3</v>
      </c>
      <c r="D63" s="151">
        <f ca="1">MAX(0,IFERROR(VLOOKUP(MID(CELL("filename",$A$1),FIND("]",CELL("filename",$A$1))+1,255)&amp;$A63,eurostat_source[],4+D$1-1990,FALSE),0))</f>
        <v>3.9812817364176436E-3</v>
      </c>
      <c r="E63" s="151">
        <f ca="1">MAX(0,IFERROR(VLOOKUP(MID(CELL("filename",$A$1),FIND("]",CELL("filename",$A$1))+1,255)&amp;$A63,eurostat_source[],4+E$1-1990,FALSE),0))</f>
        <v>4.284413010332843E-3</v>
      </c>
      <c r="F63" s="151">
        <f ca="1">MAX(0,IFERROR(VLOOKUP(MID(CELL("filename",$A$1),FIND("]",CELL("filename",$A$1))+1,255)&amp;$A63,eurostat_source[],4+F$1-1990,FALSE),0))</f>
        <v>4.5992898080807077E-3</v>
      </c>
      <c r="G63" s="148">
        <f ca="1">INDEX(OFFSET(_summary!$S$25,0,MATCH(MID(CELL("filename",$A$1),FIND("]",CELL("filename",$A$1))+1,255),_summary!$T$24:$AG$24,0),140,1),MATCH($A63,_summary!$T$25:$T$53,0))</f>
        <v>4.9305883752903618E-3</v>
      </c>
      <c r="H63" s="149">
        <f t="shared" ca="1" si="4"/>
        <v>7.4414313808914504E-3</v>
      </c>
      <c r="I63" s="149">
        <f t="shared" ca="1" si="4"/>
        <v>9.9522743864925399E-3</v>
      </c>
      <c r="J63" s="149">
        <f t="shared" ca="1" si="4"/>
        <v>1.2463117392093628E-2</v>
      </c>
      <c r="K63" s="149">
        <f t="shared" ca="1" si="4"/>
        <v>1.4973960397694715E-2</v>
      </c>
      <c r="L63" s="149">
        <f t="shared" ca="1" si="4"/>
        <v>1.7484803403295807E-2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1.9995646408896894E-2</v>
      </c>
    </row>
    <row r="64" spans="1:13" x14ac:dyDescent="0.3">
      <c r="A64" t="s">
        <v>28</v>
      </c>
      <c r="B64">
        <f t="shared" si="5"/>
        <v>3</v>
      </c>
      <c r="C64" s="151">
        <f ca="1">MAX(0,IFERROR(VLOOKUP(MID(CELL("filename",$A$1),FIND("]",CELL("filename",$A$1))+1,255)&amp;$A64,eurostat_source[],4+C$1-1990,FALSE),0))</f>
        <v>0.17964954653147922</v>
      </c>
      <c r="D64" s="151">
        <f ca="1">MAX(0,IFERROR(VLOOKUP(MID(CELL("filename",$A$1),FIND("]",CELL("filename",$A$1))+1,255)&amp;$A64,eurostat_source[],4+D$1-1990,FALSE),0))</f>
        <v>0.17725376059872591</v>
      </c>
      <c r="E64" s="151">
        <f ca="1">MAX(0,IFERROR(VLOOKUP(MID(CELL("filename",$A$1),FIND("]",CELL("filename",$A$1))+1,255)&amp;$A64,eurostat_source[],4+E$1-1990,FALSE),0))</f>
        <v>0.1815335482024843</v>
      </c>
      <c r="F64" s="151">
        <f ca="1">MAX(0,IFERROR(VLOOKUP(MID(CELL("filename",$A$1),FIND("]",CELL("filename",$A$1))+1,255)&amp;$A64,eurostat_source[],4+F$1-1990,FALSE),0))</f>
        <v>0.18538227600875232</v>
      </c>
      <c r="G64" s="148">
        <f ca="1">INDEX(OFFSET(_summary!$S$25,0,MATCH(MID(CELL("filename",$A$1),FIND("]",CELL("filename",$A$1))+1,255),_summary!$T$24:$AG$24,0),140,1),MATCH($A64,_summary!$T$25:$T$53,0))</f>
        <v>0.18994814971674912</v>
      </c>
      <c r="H64" s="149">
        <f t="shared" ca="1" si="4"/>
        <v>0.1933056082926011</v>
      </c>
      <c r="I64" s="149">
        <f t="shared" ca="1" si="4"/>
        <v>0.19666306686845308</v>
      </c>
      <c r="J64" s="149">
        <f t="shared" ca="1" si="4"/>
        <v>0.20002052544430507</v>
      </c>
      <c r="K64" s="149">
        <f t="shared" ca="1" si="4"/>
        <v>0.20337798402015705</v>
      </c>
      <c r="L64" s="149">
        <f t="shared" ca="1" si="4"/>
        <v>0.20673544259600907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0.21009290117186105</v>
      </c>
    </row>
    <row r="65" spans="1:13" x14ac:dyDescent="0.3">
      <c r="A65" t="s">
        <v>13</v>
      </c>
      <c r="B65">
        <f t="shared" si="5"/>
        <v>3</v>
      </c>
      <c r="C65" s="151">
        <f ca="1">MAX(0,IFERROR(VLOOKUP(MID(CELL("filename",$A$1),FIND("]",CELL("filename",$A$1))+1,255)&amp;$A65,eurostat_source[],4+C$1-1990,FALSE),0))</f>
        <v>2.4363383056342793E-3</v>
      </c>
      <c r="D65" s="151">
        <f ca="1">MAX(0,IFERROR(VLOOKUP(MID(CELL("filename",$A$1),FIND("]",CELL("filename",$A$1))+1,255)&amp;$A65,eurostat_source[],4+D$1-1990,FALSE),0))</f>
        <v>2.5206052001021375E-3</v>
      </c>
      <c r="E65" s="151">
        <f ca="1">MAX(0,IFERROR(VLOOKUP(MID(CELL("filename",$A$1),FIND("]",CELL("filename",$A$1))+1,255)&amp;$A65,eurostat_source[],4+E$1-1990,FALSE),0))</f>
        <v>2.7170079189743784E-3</v>
      </c>
      <c r="F65" s="151">
        <f ca="1">MAX(0,IFERROR(VLOOKUP(MID(CELL("filename",$A$1),FIND("]",CELL("filename",$A$1))+1,255)&amp;$A65,eurostat_source[],4+F$1-1990,FALSE),0))</f>
        <v>2.9201996381694965E-3</v>
      </c>
      <c r="G65" s="148">
        <f ca="1">INDEX(OFFSET(_summary!$S$25,0,MATCH(MID(CELL("filename",$A$1),FIND("]",CELL("filename",$A$1))+1,255),_summary!$T$24:$AG$24,0),140,1),MATCH($A65,_summary!$T$25:$T$53,0))</f>
        <v>3.1234740367845201E-3</v>
      </c>
      <c r="H65" s="149">
        <f t="shared" ca="1" si="4"/>
        <v>8.1375929602178262E-3</v>
      </c>
      <c r="I65" s="149">
        <f t="shared" ca="1" si="4"/>
        <v>1.3151711883651133E-2</v>
      </c>
      <c r="J65" s="149">
        <f t="shared" ca="1" si="4"/>
        <v>1.8165830807084442E-2</v>
      </c>
      <c r="K65" s="149">
        <f t="shared" ca="1" si="4"/>
        <v>2.3179949730517749E-2</v>
      </c>
      <c r="L65" s="149">
        <f t="shared" ca="1" si="4"/>
        <v>2.8194068653951056E-2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3.3208187577384363E-2</v>
      </c>
    </row>
    <row r="66" spans="1:13" x14ac:dyDescent="0.3">
      <c r="A66" t="s">
        <v>17</v>
      </c>
      <c r="B66">
        <f t="shared" si="5"/>
        <v>3</v>
      </c>
      <c r="C66" s="151">
        <f ca="1">MAX(0,IFERROR(VLOOKUP(MID(CELL("filename",$A$1),FIND("]",CELL("filename",$A$1))+1,255)&amp;$A66,eurostat_source[],4+C$1-1990,FALSE),0))</f>
        <v>4.0631837823397821E-3</v>
      </c>
      <c r="D66" s="151">
        <f ca="1">MAX(0,IFERROR(VLOOKUP(MID(CELL("filename",$A$1),FIND("]",CELL("filename",$A$1))+1,255)&amp;$A66,eurostat_source[],4+D$1-1990,FALSE),0))</f>
        <v>4.2075361384962999E-3</v>
      </c>
      <c r="E66" s="151">
        <f ca="1">MAX(0,IFERROR(VLOOKUP(MID(CELL("filename",$A$1),FIND("]",CELL("filename",$A$1))+1,255)&amp;$A66,eurostat_source[],4+E$1-1990,FALSE),0))</f>
        <v>4.3474348841237177E-3</v>
      </c>
      <c r="F66" s="151">
        <f ca="1">MAX(0,IFERROR(VLOOKUP(MID(CELL("filename",$A$1),FIND("]",CELL("filename",$A$1))+1,255)&amp;$A66,eurostat_source[],4+F$1-1990,FALSE),0))</f>
        <v>4.4743843147420316E-3</v>
      </c>
      <c r="G66" s="148">
        <f ca="1">INDEX(OFFSET(_summary!$S$25,0,MATCH(MID(CELL("filename",$A$1),FIND("]",CELL("filename",$A$1))+1,255),_summary!$T$24:$AG$24,0),140,1),MATCH($A66,_summary!$T$25:$T$53,0))</f>
        <v>4.5864076192376506E-3</v>
      </c>
      <c r="H66" s="149">
        <f t="shared" ca="1" si="4"/>
        <v>7.0389954054342237E-3</v>
      </c>
      <c r="I66" s="149">
        <f t="shared" ca="1" si="4"/>
        <v>9.4915831916307977E-3</v>
      </c>
      <c r="J66" s="149">
        <f t="shared" ca="1" si="4"/>
        <v>1.1944170977827372E-2</v>
      </c>
      <c r="K66" s="149">
        <f t="shared" ca="1" si="4"/>
        <v>1.4396758764023944E-2</v>
      </c>
      <c r="L66" s="149">
        <f t="shared" ca="1" si="4"/>
        <v>1.6849346550220516E-2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1.9301934336417092E-2</v>
      </c>
    </row>
    <row r="67" spans="1:13" x14ac:dyDescent="0.3">
      <c r="A67" t="s">
        <v>25</v>
      </c>
      <c r="B67">
        <f t="shared" si="5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1.0452152447506613E-3</v>
      </c>
      <c r="I67" s="149">
        <f t="shared" ca="1" si="6"/>
        <v>2.0904304895013222E-3</v>
      </c>
      <c r="J67" s="149">
        <f t="shared" ca="1" si="6"/>
        <v>3.1356457342519833E-3</v>
      </c>
      <c r="K67" s="149">
        <f t="shared" ca="1" si="6"/>
        <v>4.1808609790026444E-3</v>
      </c>
      <c r="L67" s="149">
        <f t="shared" ca="1" si="6"/>
        <v>5.2260762237533055E-3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6.2712914685039665E-3</v>
      </c>
    </row>
    <row r="68" spans="1:13" x14ac:dyDescent="0.3">
      <c r="A68" t="s">
        <v>11</v>
      </c>
      <c r="B68">
        <f t="shared" si="5"/>
        <v>3</v>
      </c>
      <c r="C68" s="151">
        <f ca="1">MAX(0,IFERROR(VLOOKUP(MID(CELL("filename",$A$1),FIND("]",CELL("filename",$A$1))+1,255)&amp;$A68,eurostat_source[],4+C$1-1990,FALSE),0))</f>
        <v>4.5058173711289744E-4</v>
      </c>
      <c r="D68" s="151">
        <f ca="1">MAX(0,IFERROR(VLOOKUP(MID(CELL("filename",$A$1),FIND("]",CELL("filename",$A$1))+1,255)&amp;$A68,eurostat_source[],4+D$1-1990,FALSE),0))</f>
        <v>4.3657477714210486E-4</v>
      </c>
      <c r="E68" s="151">
        <f ca="1">MAX(0,IFERROR(VLOOKUP(MID(CELL("filename",$A$1),FIND("]",CELL("filename",$A$1))+1,255)&amp;$A68,eurostat_source[],4+E$1-1990,FALSE),0))</f>
        <v>4.6314991329365792E-4</v>
      </c>
      <c r="F68" s="151">
        <f ca="1">MAX(0,IFERROR(VLOOKUP(MID(CELL("filename",$A$1),FIND("]",CELL("filename",$A$1))+1,255)&amp;$A68,eurostat_source[],4+F$1-1990,FALSE),0))</f>
        <v>4.8802837065243051E-4</v>
      </c>
      <c r="G68" s="148">
        <f ca="1">INDEX(OFFSET(_summary!$S$25,0,MATCH(MID(CELL("filename",$A$1),FIND("]",CELL("filename",$A$1))+1,255),_summary!$T$24:$AG$24,0),140,1),MATCH($A68,_summary!$T$25:$T$53,0))</f>
        <v>5.1443849852664497E-4</v>
      </c>
      <c r="H68" s="149">
        <f t="shared" ca="1" si="6"/>
        <v>1.2051571770995196E-3</v>
      </c>
      <c r="I68" s="149">
        <f t="shared" ca="1" si="6"/>
        <v>1.895875855672394E-3</v>
      </c>
      <c r="J68" s="149">
        <f t="shared" ca="1" si="6"/>
        <v>2.5865945342452689E-3</v>
      </c>
      <c r="K68" s="149">
        <f t="shared" ca="1" si="6"/>
        <v>3.2773132128181438E-3</v>
      </c>
      <c r="L68" s="149">
        <f t="shared" ca="1" si="6"/>
        <v>3.9680318913910186E-3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4.6587505699638926E-3</v>
      </c>
    </row>
    <row r="69" spans="1:13" x14ac:dyDescent="0.3">
      <c r="A69" t="s">
        <v>3</v>
      </c>
      <c r="B69">
        <f t="shared" si="5"/>
        <v>3</v>
      </c>
      <c r="C69" s="151">
        <f ca="1">MAX(0,IFERROR(VLOOKUP(MID(CELL("filename",$A$1),FIND("]",CELL("filename",$A$1))+1,255)&amp;$A69,eurostat_source[],4+C$1-1990,FALSE),0))</f>
        <v>3.7939307108049154E-3</v>
      </c>
      <c r="D69" s="151">
        <f ca="1">MAX(0,IFERROR(VLOOKUP(MID(CELL("filename",$A$1),FIND("]",CELL("filename",$A$1))+1,255)&amp;$A69,eurostat_source[],4+D$1-1990,FALSE),0))</f>
        <v>4.0013865626976949E-3</v>
      </c>
      <c r="E69" s="151">
        <f ca="1">MAX(0,IFERROR(VLOOKUP(MID(CELL("filename",$A$1),FIND("]",CELL("filename",$A$1))+1,255)&amp;$A69,eurostat_source[],4+E$1-1990,FALSE),0))</f>
        <v>4.3062501547119214E-3</v>
      </c>
      <c r="F69" s="151">
        <f ca="1">MAX(0,IFERROR(VLOOKUP(MID(CELL("filename",$A$1),FIND("]",CELL("filename",$A$1))+1,255)&amp;$A69,eurostat_source[],4+F$1-1990,FALSE),0))</f>
        <v>4.6274688855607888E-3</v>
      </c>
      <c r="G69" s="148">
        <f ca="1">INDEX(OFFSET(_summary!$S$25,0,MATCH(MID(CELL("filename",$A$1),FIND("]",CELL("filename",$A$1))+1,255),_summary!$T$24:$AG$24,0),140,1),MATCH($A69,_summary!$T$25:$T$53,0))</f>
        <v>4.9640501314528688E-3</v>
      </c>
      <c r="H69" s="149">
        <f t="shared" ca="1" si="6"/>
        <v>8.7775223834553641E-3</v>
      </c>
      <c r="I69" s="149">
        <f t="shared" ca="1" si="6"/>
        <v>1.2590994635457859E-2</v>
      </c>
      <c r="J69" s="149">
        <f t="shared" ca="1" si="6"/>
        <v>1.6404466887460355E-2</v>
      </c>
      <c r="K69" s="149">
        <f t="shared" ca="1" si="6"/>
        <v>2.0217939139462852E-2</v>
      </c>
      <c r="L69" s="149">
        <f t="shared" ca="1" si="6"/>
        <v>2.4031411391465345E-2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2.7844883643467842E-2</v>
      </c>
    </row>
    <row r="70" spans="1:13" x14ac:dyDescent="0.3">
      <c r="A70" t="s">
        <v>2</v>
      </c>
      <c r="B70">
        <f t="shared" si="5"/>
        <v>3</v>
      </c>
      <c r="C70" s="151">
        <f ca="1">MAX(0,IFERROR(VLOOKUP(MID(CELL("filename",$A$1),FIND("]",CELL("filename",$A$1))+1,255)&amp;$A70,eurostat_source[],4+C$1-1990,FALSE),0))</f>
        <v>1.2237490144820052E-2</v>
      </c>
      <c r="D70" s="151">
        <f ca="1">MAX(0,IFERROR(VLOOKUP(MID(CELL("filename",$A$1),FIND("]",CELL("filename",$A$1))+1,255)&amp;$A70,eurostat_source[],4+D$1-1990,FALSE),0))</f>
        <v>1.2380576571599262E-2</v>
      </c>
      <c r="E70" s="151">
        <f ca="1">MAX(0,IFERROR(VLOOKUP(MID(CELL("filename",$A$1),FIND("]",CELL("filename",$A$1))+1,255)&amp;$A70,eurostat_source[],4+E$1-1990,FALSE),0))</f>
        <v>1.2993375772055855E-2</v>
      </c>
      <c r="F70" s="151">
        <f ca="1">MAX(0,IFERROR(VLOOKUP(MID(CELL("filename",$A$1),FIND("]",CELL("filename",$A$1))+1,255)&amp;$A70,eurostat_source[],4+F$1-1990,FALSE),0))</f>
        <v>1.364962798584431E-2</v>
      </c>
      <c r="G70" s="148">
        <f ca="1">INDEX(OFFSET(_summary!$S$25,0,MATCH(MID(CELL("filename",$A$1),FIND("]",CELL("filename",$A$1))+1,255),_summary!$T$24:$AG$24,0),140,1),MATCH($A70,_summary!$T$25:$T$53,0))</f>
        <v>1.4231890130042989E-2</v>
      </c>
      <c r="H70" s="149">
        <f t="shared" ca="1" si="6"/>
        <v>2.0413113163461734E-2</v>
      </c>
      <c r="I70" s="149">
        <f t="shared" ca="1" si="6"/>
        <v>2.659433619688048E-2</v>
      </c>
      <c r="J70" s="149">
        <f t="shared" ca="1" si="6"/>
        <v>3.2775559230299227E-2</v>
      </c>
      <c r="K70" s="149">
        <f t="shared" ca="1" si="6"/>
        <v>3.8956782263717973E-2</v>
      </c>
      <c r="L70" s="149">
        <f t="shared" ca="1" si="6"/>
        <v>4.513800529713672E-2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5.1319228330555466E-2</v>
      </c>
    </row>
    <row r="71" spans="1:13" x14ac:dyDescent="0.3">
      <c r="A71" t="s">
        <v>16</v>
      </c>
      <c r="B71">
        <f t="shared" si="5"/>
        <v>3</v>
      </c>
      <c r="C71" s="151">
        <f ca="1">MAX(0,IFERROR(VLOOKUP(MID(CELL("filename",$A$1),FIND("]",CELL("filename",$A$1))+1,255)&amp;$A71,eurostat_source[],4+C$1-1990,FALSE),0))</f>
        <v>4.5262888043487499E-2</v>
      </c>
      <c r="D71" s="151">
        <f ca="1">MAX(0,IFERROR(VLOOKUP(MID(CELL("filename",$A$1),FIND("]",CELL("filename",$A$1))+1,255)&amp;$A71,eurostat_source[],4+D$1-1990,FALSE),0))</f>
        <v>5.9587570823510426E-2</v>
      </c>
      <c r="E71" s="151">
        <f ca="1">MAX(0,IFERROR(VLOOKUP(MID(CELL("filename",$A$1),FIND("]",CELL("filename",$A$1))+1,255)&amp;$A71,eurostat_source[],4+E$1-1990,FALSE),0))</f>
        <v>6.2622739022147988E-2</v>
      </c>
      <c r="F71" s="151">
        <f ca="1">MAX(0,IFERROR(VLOOKUP(MID(CELL("filename",$A$1),FIND("]",CELL("filename",$A$1))+1,255)&amp;$A71,eurostat_source[],4+F$1-1990,FALSE),0))</f>
        <v>6.5613690332564853E-2</v>
      </c>
      <c r="G71" s="148">
        <f ca="1">INDEX(OFFSET(_summary!$S$25,0,MATCH(MID(CELL("filename",$A$1),FIND("]",CELL("filename",$A$1))+1,255),_summary!$T$24:$AG$24,0),140,1),MATCH($A71,_summary!$T$25:$T$53,0))</f>
        <v>6.8442616463274916E-2</v>
      </c>
      <c r="H71" s="149">
        <f t="shared" ca="1" si="6"/>
        <v>7.1533594656087052E-2</v>
      </c>
      <c r="I71" s="149">
        <f t="shared" ca="1" si="6"/>
        <v>7.4624572848899173E-2</v>
      </c>
      <c r="J71" s="149">
        <f t="shared" ca="1" si="6"/>
        <v>7.7715551041711295E-2</v>
      </c>
      <c r="K71" s="149">
        <f t="shared" ca="1" si="6"/>
        <v>8.080652923452343E-2</v>
      </c>
      <c r="L71" s="149">
        <f t="shared" ca="1" si="6"/>
        <v>8.3897507427335566E-2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8.6988485620147687E-2</v>
      </c>
    </row>
    <row r="72" spans="1:13" x14ac:dyDescent="0.3">
      <c r="A72" t="s">
        <v>15</v>
      </c>
      <c r="B72">
        <f t="shared" si="5"/>
        <v>3</v>
      </c>
      <c r="C72" s="151">
        <f ca="1">MAX(0,IFERROR(VLOOKUP(MID(CELL("filename",$A$1),FIND("]",CELL("filename",$A$1))+1,255)&amp;$A72,eurostat_source[],4+C$1-1990,FALSE),0))</f>
        <v>1.9350505737814148E-3</v>
      </c>
      <c r="D72" s="151">
        <f ca="1">MAX(0,IFERROR(VLOOKUP(MID(CELL("filename",$A$1),FIND("]",CELL("filename",$A$1))+1,255)&amp;$A72,eurostat_source[],4+D$1-1990,FALSE),0))</f>
        <v>1.989010441442729E-3</v>
      </c>
      <c r="E72" s="151">
        <f ca="1">MAX(0,IFERROR(VLOOKUP(MID(CELL("filename",$A$1),FIND("]",CELL("filename",$A$1))+1,255)&amp;$A72,eurostat_source[],4+E$1-1990,FALSE),0))</f>
        <v>2.1440308032023669E-3</v>
      </c>
      <c r="F72" s="151">
        <f ca="1">MAX(0,IFERROR(VLOOKUP(MID(CELL("filename",$A$1),FIND("]",CELL("filename",$A$1))+1,255)&amp;$A72,eurostat_source[],4+F$1-1990,FALSE),0))</f>
        <v>2.291114498248527E-3</v>
      </c>
      <c r="G72" s="148">
        <f ca="1">INDEX(OFFSET(_summary!$S$25,0,MATCH(MID(CELL("filename",$A$1),FIND("]",CELL("filename",$A$1))+1,255),_summary!$T$24:$AG$24,0),140,1),MATCH($A72,_summary!$T$25:$T$53,0))</f>
        <v>2.4445000684811665E-3</v>
      </c>
      <c r="H72" s="149">
        <f t="shared" ca="1" si="6"/>
        <v>7.6533617334364323E-3</v>
      </c>
      <c r="I72" s="149">
        <f t="shared" ca="1" si="6"/>
        <v>1.2862223398391697E-2</v>
      </c>
      <c r="J72" s="149">
        <f t="shared" ca="1" si="6"/>
        <v>1.8071085063346964E-2</v>
      </c>
      <c r="K72" s="149">
        <f t="shared" ca="1" si="6"/>
        <v>2.327994672830223E-2</v>
      </c>
      <c r="L72" s="149">
        <f t="shared" ca="1" si="6"/>
        <v>2.8488808393257493E-2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3.369767005821276E-2</v>
      </c>
    </row>
    <row r="73" spans="1:13" x14ac:dyDescent="0.3">
      <c r="A73" t="s">
        <v>18</v>
      </c>
      <c r="B73">
        <f t="shared" si="5"/>
        <v>3</v>
      </c>
      <c r="C73" s="151">
        <f ca="1">MAX(0,IFERROR(VLOOKUP(MID(CELL("filename",$A$1),FIND("]",CELL("filename",$A$1))+1,255)&amp;$A73,eurostat_source[],4+C$1-1990,FALSE),0))</f>
        <v>4.4833254952202544E-3</v>
      </c>
      <c r="D73" s="151">
        <f ca="1">MAX(0,IFERROR(VLOOKUP(MID(CELL("filename",$A$1),FIND("]",CELL("filename",$A$1))+1,255)&amp;$A73,eurostat_source[],4+D$1-1990,FALSE),0))</f>
        <v>4.8382863184553166E-3</v>
      </c>
      <c r="E73" s="151">
        <f ca="1">MAX(0,IFERROR(VLOOKUP(MID(CELL("filename",$A$1),FIND("]",CELL("filename",$A$1))+1,255)&amp;$A73,eurostat_source[],4+E$1-1990,FALSE),0))</f>
        <v>5.275090277254456E-3</v>
      </c>
      <c r="F73" s="151">
        <f ca="1">MAX(0,IFERROR(VLOOKUP(MID(CELL("filename",$A$1),FIND("]",CELL("filename",$A$1))+1,255)&amp;$A73,eurostat_source[],4+F$1-1990,FALSE),0))</f>
        <v>5.7040747338902012E-3</v>
      </c>
      <c r="G73" s="148">
        <f ca="1">INDEX(OFFSET(_summary!$S$25,0,MATCH(MID(CELL("filename",$A$1),FIND("]",CELL("filename",$A$1))+1,255),_summary!$T$24:$AG$24,0),140,1),MATCH($A73,_summary!$T$25:$T$53,0))</f>
        <v>6.1056368670598469E-3</v>
      </c>
      <c r="H73" s="149">
        <f t="shared" ca="1" si="6"/>
        <v>1.3422372146126691E-2</v>
      </c>
      <c r="I73" s="149">
        <f t="shared" ca="1" si="6"/>
        <v>2.0739107425193533E-2</v>
      </c>
      <c r="J73" s="149">
        <f t="shared" ca="1" si="6"/>
        <v>2.8055842704260377E-2</v>
      </c>
      <c r="K73" s="149">
        <f t="shared" ca="1" si="6"/>
        <v>3.5372577983327221E-2</v>
      </c>
      <c r="L73" s="149">
        <f t="shared" ca="1" si="6"/>
        <v>4.2689313262394064E-2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5.0006048541460908E-2</v>
      </c>
    </row>
    <row r="74" spans="1:13" x14ac:dyDescent="0.3">
      <c r="A74" t="s">
        <v>5</v>
      </c>
      <c r="B74">
        <f t="shared" si="5"/>
        <v>3</v>
      </c>
      <c r="C74" s="151">
        <f ca="1">MAX(0,IFERROR(VLOOKUP(MID(CELL("filename",$A$1),FIND("]",CELL("filename",$A$1))+1,255)&amp;$A74,eurostat_source[],4+C$1-1990,FALSE),0))</f>
        <v>4.7397059186958012E-3</v>
      </c>
      <c r="D74" s="151">
        <f ca="1">MAX(0,IFERROR(VLOOKUP(MID(CELL("filename",$A$1),FIND("]",CELL("filename",$A$1))+1,255)&amp;$A74,eurostat_source[],4+D$1-1990,FALSE),0))</f>
        <v>4.8287939661126444E-3</v>
      </c>
      <c r="E74" s="151">
        <f ca="1">MAX(0,IFERROR(VLOOKUP(MID(CELL("filename",$A$1),FIND("]",CELL("filename",$A$1))+1,255)&amp;$A74,eurostat_source[],4+E$1-1990,FALSE),0))</f>
        <v>5.1853779106052862E-3</v>
      </c>
      <c r="F74" s="151">
        <f ca="1">MAX(0,IFERROR(VLOOKUP(MID(CELL("filename",$A$1),FIND("]",CELL("filename",$A$1))+1,255)&amp;$A74,eurostat_source[],4+F$1-1990,FALSE),0))</f>
        <v>5.5487344726484738E-3</v>
      </c>
      <c r="G74" s="148">
        <f ca="1">INDEX(OFFSET(_summary!$S$25,0,MATCH(MID(CELL("filename",$A$1),FIND("]",CELL("filename",$A$1))+1,255),_summary!$T$24:$AG$24,0),140,1),MATCH($A74,_summary!$T$25:$T$53,0))</f>
        <v>5.9089564228826689E-3</v>
      </c>
      <c r="H74" s="149">
        <f t="shared" ca="1" si="6"/>
        <v>1.1800468363606721E-2</v>
      </c>
      <c r="I74" s="149">
        <f t="shared" ca="1" si="6"/>
        <v>1.7691980304330772E-2</v>
      </c>
      <c r="J74" s="149">
        <f t="shared" ca="1" si="6"/>
        <v>2.3583492245054821E-2</v>
      </c>
      <c r="K74" s="149">
        <f t="shared" ca="1" si="6"/>
        <v>2.9475004185778874E-2</v>
      </c>
      <c r="L74" s="149">
        <f t="shared" ca="1" si="6"/>
        <v>3.5366516126502927E-2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4.1258028067226976E-2</v>
      </c>
    </row>
    <row r="75" spans="1:13" x14ac:dyDescent="0.3">
      <c r="A75" t="s">
        <v>23</v>
      </c>
      <c r="B75">
        <f t="shared" si="5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2.3180225871994144E-3</v>
      </c>
      <c r="I75" s="149">
        <f t="shared" ca="1" si="6"/>
        <v>4.6360451743988288E-3</v>
      </c>
      <c r="J75" s="149">
        <f t="shared" ca="1" si="6"/>
        <v>6.9540677615982423E-3</v>
      </c>
      <c r="K75" s="149">
        <f t="shared" ca="1" si="6"/>
        <v>9.2720903487976576E-3</v>
      </c>
      <c r="L75" s="149">
        <f t="shared" ca="1" si="6"/>
        <v>1.1590112935997071E-2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1.3908135523196485E-2</v>
      </c>
    </row>
    <row r="76" spans="1:13" x14ac:dyDescent="0.3">
      <c r="A76" t="s">
        <v>24</v>
      </c>
      <c r="B76">
        <f t="shared" si="5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3.0210953426452231E-3</v>
      </c>
      <c r="I76" s="149">
        <f t="shared" ca="1" si="6"/>
        <v>6.0421906852904453E-3</v>
      </c>
      <c r="J76" s="149">
        <f t="shared" ca="1" si="6"/>
        <v>9.0632860279356679E-3</v>
      </c>
      <c r="K76" s="149">
        <f t="shared" ca="1" si="6"/>
        <v>1.2084381370580891E-2</v>
      </c>
      <c r="L76" s="149">
        <f t="shared" ca="1" si="6"/>
        <v>1.5105476713226113E-2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1.8126572055871336E-2</v>
      </c>
    </row>
    <row r="77" spans="1:13" x14ac:dyDescent="0.3">
      <c r="A77" t="s">
        <v>27</v>
      </c>
      <c r="B77">
        <f t="shared" si="5"/>
        <v>3</v>
      </c>
      <c r="C77" s="151">
        <f ca="1">MAX(0,IFERROR(VLOOKUP(MID(CELL("filename",$A$1),FIND("]",CELL("filename",$A$1))+1,255)&amp;$A77,eurostat_source[],4+C$1-1990,FALSE),0))</f>
        <v>3.9043167445697003E-3</v>
      </c>
      <c r="D77" s="151">
        <f ca="1">MAX(0,IFERROR(VLOOKUP(MID(CELL("filename",$A$1),FIND("]",CELL("filename",$A$1))+1,255)&amp;$A77,eurostat_source[],4+D$1-1990,FALSE),0))</f>
        <v>4.172663795690478E-3</v>
      </c>
      <c r="E77" s="151">
        <f ca="1">MAX(0,IFERROR(VLOOKUP(MID(CELL("filename",$A$1),FIND("]",CELL("filename",$A$1))+1,255)&amp;$A77,eurostat_source[],4+E$1-1990,FALSE),0))</f>
        <v>4.5092973770226967E-3</v>
      </c>
      <c r="F77" s="151">
        <f ca="1">MAX(0,IFERROR(VLOOKUP(MID(CELL("filename",$A$1),FIND("]",CELL("filename",$A$1))+1,255)&amp;$A77,eurostat_source[],4+F$1-1990,FALSE),0))</f>
        <v>4.8578971552859064E-3</v>
      </c>
      <c r="G77" s="148">
        <f ca="1">INDEX(OFFSET(_summary!$S$25,0,MATCH(MID(CELL("filename",$A$1),FIND("]",CELL("filename",$A$1))+1,255),_summary!$T$24:$AG$24,0),140,1),MATCH($A77,_summary!$T$25:$T$53,0))</f>
        <v>5.2111657677451004E-3</v>
      </c>
      <c r="H77" s="149">
        <f t="shared" ca="1" si="6"/>
        <v>1.2718405265858053E-2</v>
      </c>
      <c r="I77" s="149">
        <f t="shared" ca="1" si="6"/>
        <v>2.0225644763971005E-2</v>
      </c>
      <c r="J77" s="149">
        <f t="shared" ca="1" si="6"/>
        <v>2.7732884262083958E-2</v>
      </c>
      <c r="K77" s="149">
        <f t="shared" ca="1" si="6"/>
        <v>3.5240123760196911E-2</v>
      </c>
      <c r="L77" s="149">
        <f t="shared" ca="1" si="6"/>
        <v>4.2747363258309863E-2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5.0254602756422823E-2</v>
      </c>
    </row>
    <row r="78" spans="1:13" x14ac:dyDescent="0.3">
      <c r="A78" t="s">
        <v>29</v>
      </c>
      <c r="B78">
        <f t="shared" si="5"/>
        <v>3</v>
      </c>
      <c r="C78" s="151">
        <f ca="1">MAX(0,IFERROR(VLOOKUP(MID(CELL("filename",$A$1),FIND("]",CELL("filename",$A$1))+1,255)&amp;$A78,eurostat_source[],4+C$1-1990,FALSE),0))</f>
        <v>6.0471886199346847E-2</v>
      </c>
      <c r="D78" s="151">
        <f ca="1">MAX(0,IFERROR(VLOOKUP(MID(CELL("filename",$A$1),FIND("]",CELL("filename",$A$1))+1,255)&amp;$A78,eurostat_source[],4+D$1-1990,FALSE),0))</f>
        <v>5.2948855375014592E-2</v>
      </c>
      <c r="E78" s="151">
        <f ca="1">MAX(0,IFERROR(VLOOKUP(MID(CELL("filename",$A$1),FIND("]",CELL("filename",$A$1))+1,255)&amp;$A78,eurostat_source[],4+E$1-1990,FALSE),0))</f>
        <v>5.8243740912516051E-2</v>
      </c>
      <c r="F78" s="151">
        <f ca="1">MAX(0,IFERROR(VLOOKUP(MID(CELL("filename",$A$1),FIND("]",CELL("filename",$A$1))+1,255)&amp;$A78,eurostat_source[],4+F$1-1990,FALSE),0))</f>
        <v>6.4068115003767662E-2</v>
      </c>
      <c r="G78" s="148">
        <f ca="1">INDEX(OFFSET(_summary!$S$25,0,MATCH(MID(CELL("filename",$A$1),FIND("]",CELL("filename",$A$1))+1,255),_summary!$T$24:$AG$24,0),140,1),MATCH($A78,_summary!$T$25:$T$53,0))</f>
        <v>7.0474926504144428E-2</v>
      </c>
      <c r="H78" s="149">
        <f t="shared" ca="1" si="6"/>
        <v>7.2032904699733419E-2</v>
      </c>
      <c r="I78" s="149">
        <f t="shared" ca="1" si="6"/>
        <v>7.359088289532241E-2</v>
      </c>
      <c r="J78" s="149">
        <f t="shared" ca="1" si="6"/>
        <v>7.5148861090911401E-2</v>
      </c>
      <c r="K78" s="149">
        <f t="shared" ca="1" si="6"/>
        <v>7.6706839286500392E-2</v>
      </c>
      <c r="L78" s="149">
        <f t="shared" ca="1" si="6"/>
        <v>7.8264817482089383E-2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7.982279567767836E-2</v>
      </c>
    </row>
    <row r="79" spans="1:13" x14ac:dyDescent="0.3">
      <c r="A79" t="s">
        <v>8</v>
      </c>
      <c r="B79">
        <f t="shared" si="5"/>
        <v>3</v>
      </c>
      <c r="C79" s="151">
        <f ca="1">MAX(0,IFERROR(VLOOKUP(MID(CELL("filename",$A$1),FIND("]",CELL("filename",$A$1))+1,255)&amp;$A79,eurostat_source[],4+C$1-1990,FALSE),0))</f>
        <v>2.2827494272824678E-3</v>
      </c>
      <c r="D79" s="151">
        <f ca="1">MAX(0,IFERROR(VLOOKUP(MID(CELL("filename",$A$1),FIND("]",CELL("filename",$A$1))+1,255)&amp;$A79,eurostat_source[],4+D$1-1990,FALSE),0))</f>
        <v>2.3113499615837257E-3</v>
      </c>
      <c r="E79" s="151">
        <f ca="1">MAX(0,IFERROR(VLOOKUP(MID(CELL("filename",$A$1),FIND("]",CELL("filename",$A$1))+1,255)&amp;$A79,eurostat_source[],4+E$1-1990,FALSE),0))</f>
        <v>2.3866391973849724E-3</v>
      </c>
      <c r="F79" s="151">
        <f ca="1">MAX(0,IFERROR(VLOOKUP(MID(CELL("filename",$A$1),FIND("]",CELL("filename",$A$1))+1,255)&amp;$A79,eurostat_source[],4+F$1-1990,FALSE),0))</f>
        <v>2.475496337296634E-3</v>
      </c>
      <c r="G79" s="148">
        <f ca="1">INDEX(OFFSET(_summary!$S$25,0,MATCH(MID(CELL("filename",$A$1),FIND("]",CELL("filename",$A$1))+1,255),_summary!$T$24:$AG$24,0),140,1),MATCH($A79,_summary!$T$25:$T$53,0))</f>
        <v>2.5590943231445606E-3</v>
      </c>
      <c r="H79" s="149">
        <f t="shared" ca="1" si="6"/>
        <v>9.6122960631989576E-3</v>
      </c>
      <c r="I79" s="149">
        <f t="shared" ca="1" si="6"/>
        <v>1.6665497803253354E-2</v>
      </c>
      <c r="J79" s="149">
        <f t="shared" ca="1" si="6"/>
        <v>2.3718699543307749E-2</v>
      </c>
      <c r="K79" s="149">
        <f t="shared" ca="1" si="6"/>
        <v>3.0771901283362147E-2</v>
      </c>
      <c r="L79" s="149">
        <f t="shared" ca="1" si="6"/>
        <v>3.7825103023416545E-2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4.487830476347094E-2</v>
      </c>
    </row>
    <row r="80" spans="1:13" x14ac:dyDescent="0.3">
      <c r="A80" t="s">
        <v>6</v>
      </c>
      <c r="B80">
        <f t="shared" si="5"/>
        <v>3</v>
      </c>
      <c r="C80" s="151">
        <f ca="1">MAX(0,IFERROR(VLOOKUP(MID(CELL("filename",$A$1),FIND("]",CELL("filename",$A$1))+1,255)&amp;$A80,eurostat_source[],4+C$1-1990,FALSE),0))</f>
        <v>2.9207093003709226E-3</v>
      </c>
      <c r="D80" s="151">
        <f ca="1">MAX(0,IFERROR(VLOOKUP(MID(CELL("filename",$A$1),FIND("]",CELL("filename",$A$1))+1,255)&amp;$A80,eurostat_source[],4+D$1-1990,FALSE),0))</f>
        <v>3.0312172868467197E-3</v>
      </c>
      <c r="E80" s="151">
        <f ca="1">MAX(0,IFERROR(VLOOKUP(MID(CELL("filename",$A$1),FIND("]",CELL("filename",$A$1))+1,255)&amp;$A80,eurostat_source[],4+E$1-1990,FALSE),0))</f>
        <v>3.3343390155313917E-3</v>
      </c>
      <c r="F80" s="151">
        <f ca="1">MAX(0,IFERROR(VLOOKUP(MID(CELL("filename",$A$1),FIND("]",CELL("filename",$A$1))+1,255)&amp;$A80,eurostat_source[],4+F$1-1990,FALSE),0))</f>
        <v>3.6677729170845308E-3</v>
      </c>
      <c r="G80" s="148">
        <f ca="1">INDEX(OFFSET(_summary!$S$25,0,MATCH(MID(CELL("filename",$A$1),FIND("]",CELL("filename",$A$1))+1,255),_summary!$T$24:$AG$24,0),140,1),MATCH($A80,_summary!$T$25:$T$53,0))</f>
        <v>3.9963093493209315E-3</v>
      </c>
      <c r="H80" s="149">
        <f t="shared" ca="1" si="6"/>
        <v>1.202008076649019E-2</v>
      </c>
      <c r="I80" s="149">
        <f t="shared" ca="1" si="6"/>
        <v>2.004385218365945E-2</v>
      </c>
      <c r="J80" s="149">
        <f t="shared" ca="1" si="6"/>
        <v>2.8067623600828706E-2</v>
      </c>
      <c r="K80" s="149">
        <f t="shared" ca="1" si="6"/>
        <v>3.6091395017997963E-2</v>
      </c>
      <c r="L80" s="149">
        <f t="shared" ca="1" si="6"/>
        <v>4.4115166435167219E-2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5.2138937852336482E-2</v>
      </c>
    </row>
    <row r="81" spans="1:13" x14ac:dyDescent="0.3">
      <c r="A81" t="s">
        <v>21</v>
      </c>
      <c r="B81">
        <f t="shared" si="5"/>
        <v>3</v>
      </c>
      <c r="C81" s="151">
        <f ca="1">MAX(0,IFERROR(VLOOKUP(MID(CELL("filename",$A$1),FIND("]",CELL("filename",$A$1))+1,255)&amp;$A81,eurostat_source[],4+C$1-1990,FALSE),0))</f>
        <v>1.9343043830869613E-2</v>
      </c>
      <c r="D81" s="151">
        <f ca="1">MAX(0,IFERROR(VLOOKUP(MID(CELL("filename",$A$1),FIND("]",CELL("filename",$A$1))+1,255)&amp;$A81,eurostat_source[],4+D$1-1990,FALSE),0))</f>
        <v>2.052438459121551E-2</v>
      </c>
      <c r="E81" s="151">
        <f ca="1">MAX(0,IFERROR(VLOOKUP(MID(CELL("filename",$A$1),FIND("]",CELL("filename",$A$1))+1,255)&amp;$A81,eurostat_source[],4+E$1-1990,FALSE),0))</f>
        <v>2.2097573300305456E-2</v>
      </c>
      <c r="F81" s="151">
        <f ca="1">MAX(0,IFERROR(VLOOKUP(MID(CELL("filename",$A$1),FIND("]",CELL("filename",$A$1))+1,255)&amp;$A81,eurostat_source[],4+F$1-1990,FALSE),0))</f>
        <v>2.3724945720496257E-2</v>
      </c>
      <c r="G81" s="148">
        <f ca="1">INDEX(OFFSET(_summary!$S$25,0,MATCH(MID(CELL("filename",$A$1),FIND("]",CELL("filename",$A$1))+1,255),_summary!$T$24:$AG$24,0),140,1),MATCH($A81,_summary!$T$25:$T$53,0))</f>
        <v>2.5442979304026087E-2</v>
      </c>
      <c r="H81" s="149">
        <f t="shared" ca="1" si="6"/>
        <v>2.8009263091467347E-2</v>
      </c>
      <c r="I81" s="149">
        <f t="shared" ca="1" si="6"/>
        <v>3.0575546878908608E-2</v>
      </c>
      <c r="J81" s="149">
        <f t="shared" ca="1" si="6"/>
        <v>3.3141830666349868E-2</v>
      </c>
      <c r="K81" s="149">
        <f t="shared" ca="1" si="6"/>
        <v>3.5708114453791129E-2</v>
      </c>
      <c r="L81" s="149">
        <f t="shared" ca="1" si="6"/>
        <v>3.8274398241232396E-2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4.0840682028673657E-2</v>
      </c>
    </row>
    <row r="82" spans="1:13" x14ac:dyDescent="0.3">
      <c r="A82" t="s">
        <v>10</v>
      </c>
      <c r="B82">
        <f t="shared" si="5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3.9860610463870148E-3</v>
      </c>
      <c r="I82" s="149">
        <f t="shared" ca="1" si="6"/>
        <v>7.9721220927740297E-3</v>
      </c>
      <c r="J82" s="149">
        <f t="shared" ca="1" si="6"/>
        <v>1.1958183139161045E-2</v>
      </c>
      <c r="K82" s="149">
        <f t="shared" ca="1" si="6"/>
        <v>1.5944244185548059E-2</v>
      </c>
      <c r="L82" s="149">
        <f t="shared" ca="1" si="6"/>
        <v>1.9930305231935074E-2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2.3916366278322089E-2</v>
      </c>
    </row>
    <row r="83" spans="1:13" x14ac:dyDescent="0.3">
      <c r="A83" t="s">
        <v>20</v>
      </c>
      <c r="B83">
        <f t="shared" si="5"/>
        <v>3</v>
      </c>
      <c r="C83" s="151">
        <f ca="1">MAX(0,IFERROR(VLOOKUP(MID(CELL("filename",$A$1),FIND("]",CELL("filename",$A$1))+1,255)&amp;$A83,eurostat_source[],4+C$1-1990,FALSE),0))</f>
        <v>2.9593149511469639E-3</v>
      </c>
      <c r="D83" s="151">
        <f ca="1">MAX(0,IFERROR(VLOOKUP(MID(CELL("filename",$A$1),FIND("]",CELL("filename",$A$1))+1,255)&amp;$A83,eurostat_source[],4+D$1-1990,FALSE),0))</f>
        <v>3.5322273494110437E-3</v>
      </c>
      <c r="E83" s="151">
        <f ca="1">MAX(0,IFERROR(VLOOKUP(MID(CELL("filename",$A$1),FIND("]",CELL("filename",$A$1))+1,255)&amp;$A83,eurostat_source[],4+E$1-1990,FALSE),0))</f>
        <v>3.885450084352148E-3</v>
      </c>
      <c r="F83" s="151">
        <f ca="1">MAX(0,IFERROR(VLOOKUP(MID(CELL("filename",$A$1),FIND("]",CELL("filename",$A$1))+1,255)&amp;$A83,eurostat_source[],4+F$1-1990,FALSE),0))</f>
        <v>4.2739950927873629E-3</v>
      </c>
      <c r="G83" s="148">
        <f ca="1">INDEX(OFFSET(_summary!$S$25,0,MATCH(MID(CELL("filename",$A$1),FIND("]",CELL("filename",$A$1))+1,255),_summary!$T$24:$AG$24,0),140,1),MATCH($A83,_summary!$T$25:$T$53,0))</f>
        <v>4.7013946020660995E-3</v>
      </c>
      <c r="H83" s="149">
        <f t="shared" ref="H83:L98" ca="1" si="7">G83-5*(G83-$M83)/($M$1-G$1)</f>
        <v>1.1721882403196129E-2</v>
      </c>
      <c r="I83" s="149">
        <f t="shared" ca="1" si="7"/>
        <v>1.8742370204326158E-2</v>
      </c>
      <c r="J83" s="149">
        <f t="shared" ca="1" si="7"/>
        <v>2.5762858005456191E-2</v>
      </c>
      <c r="K83" s="149">
        <f t="shared" ca="1" si="7"/>
        <v>3.278334580658622E-2</v>
      </c>
      <c r="L83" s="149">
        <f t="shared" ca="1" si="7"/>
        <v>3.9803833607716249E-2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4.6824321408846278E-2</v>
      </c>
    </row>
    <row r="84" spans="1:13" x14ac:dyDescent="0.3">
      <c r="A84" t="s">
        <v>26</v>
      </c>
      <c r="B84">
        <f t="shared" si="5"/>
        <v>3</v>
      </c>
      <c r="C84" s="151">
        <f ca="1">MAX(0,IFERROR(VLOOKUP(MID(CELL("filename",$A$1),FIND("]",CELL("filename",$A$1))+1,255)&amp;$A84,eurostat_source[],4+C$1-1990,FALSE),0))</f>
        <v>1.0265086787325307E-2</v>
      </c>
      <c r="D84" s="151">
        <f ca="1">MAX(0,IFERROR(VLOOKUP(MID(CELL("filename",$A$1),FIND("]",CELL("filename",$A$1))+1,255)&amp;$A84,eurostat_source[],4+D$1-1990,FALSE),0))</f>
        <v>1.0503897071602989E-2</v>
      </c>
      <c r="E84" s="151">
        <f ca="1">MAX(0,IFERROR(VLOOKUP(MID(CELL("filename",$A$1),FIND("]",CELL("filename",$A$1))+1,255)&amp;$A84,eurostat_source[],4+E$1-1990,FALSE),0))</f>
        <v>1.1554286778763289E-2</v>
      </c>
      <c r="F84" s="151">
        <f ca="1">MAX(0,IFERROR(VLOOKUP(MID(CELL("filename",$A$1),FIND("]",CELL("filename",$A$1))+1,255)&amp;$A84,eurostat_source[],4+F$1-1990,FALSE),0))</f>
        <v>1.2709715456639618E-2</v>
      </c>
      <c r="G84" s="148">
        <f ca="1">INDEX(OFFSET(_summary!$S$25,0,MATCH(MID(CELL("filename",$A$1),FIND("]",CELL("filename",$A$1))+1,255),_summary!$T$24:$AG$24,0),140,1),MATCH($A84,_summary!$T$25:$T$53,0))</f>
        <v>1.3340329969008208E-2</v>
      </c>
      <c r="H84" s="149">
        <f t="shared" ca="1" si="7"/>
        <v>1.5264495000238869E-2</v>
      </c>
      <c r="I84" s="149">
        <f t="shared" ca="1" si="7"/>
        <v>1.718866003146953E-2</v>
      </c>
      <c r="J84" s="149">
        <f t="shared" ca="1" si="7"/>
        <v>1.9112825062700192E-2</v>
      </c>
      <c r="K84" s="149">
        <f t="shared" ca="1" si="7"/>
        <v>2.1036990093930851E-2</v>
      </c>
      <c r="L84" s="149">
        <f t="shared" ca="1" si="7"/>
        <v>2.296115512516151E-2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2.4885320156392172E-2</v>
      </c>
    </row>
    <row r="85" spans="1:13" x14ac:dyDescent="0.3">
      <c r="A85" t="s">
        <v>7</v>
      </c>
      <c r="B85">
        <f t="shared" si="5"/>
        <v>3</v>
      </c>
      <c r="C85" s="151">
        <f ca="1">MAX(0,IFERROR(VLOOKUP(MID(CELL("filename",$A$1),FIND("]",CELL("filename",$A$1))+1,255)&amp;$A85,eurostat_source[],4+C$1-1990,FALSE),0))</f>
        <v>1.5354485017569783E-2</v>
      </c>
      <c r="D85" s="151">
        <f ca="1">MAX(0,IFERROR(VLOOKUP(MID(CELL("filename",$A$1),FIND("]",CELL("filename",$A$1))+1,255)&amp;$A85,eurostat_source[],4+D$1-1990,FALSE),0))</f>
        <v>1.5987456692229292E-2</v>
      </c>
      <c r="E85" s="151">
        <f ca="1">MAX(0,IFERROR(VLOOKUP(MID(CELL("filename",$A$1),FIND("]",CELL("filename",$A$1))+1,255)&amp;$A85,eurostat_source[],4+E$1-1990,FALSE),0))</f>
        <v>1.7158423982353094E-2</v>
      </c>
      <c r="F85" s="151">
        <f ca="1">MAX(0,IFERROR(VLOOKUP(MID(CELL("filename",$A$1),FIND("]",CELL("filename",$A$1))+1,255)&amp;$A85,eurostat_source[],4+F$1-1990,FALSE),0))</f>
        <v>1.8266956149137054E-2</v>
      </c>
      <c r="G85" s="148">
        <f ca="1">INDEX(OFFSET(_summary!$S$25,0,MATCH(MID(CELL("filename",$A$1),FIND("]",CELL("filename",$A$1))+1,255),_summary!$T$24:$AG$24,0),140,1),MATCH($A85,_summary!$T$25:$T$53,0))</f>
        <v>1.9348782811103818E-2</v>
      </c>
      <c r="H85" s="149">
        <f t="shared" ca="1" si="7"/>
        <v>2.3288035395805751E-2</v>
      </c>
      <c r="I85" s="149">
        <f t="shared" ca="1" si="7"/>
        <v>2.7227287980507685E-2</v>
      </c>
      <c r="J85" s="149">
        <f t="shared" ca="1" si="7"/>
        <v>3.1166540565209615E-2</v>
      </c>
      <c r="K85" s="149">
        <f t="shared" ca="1" si="7"/>
        <v>3.5105793149911545E-2</v>
      </c>
      <c r="L85" s="149">
        <f t="shared" ca="1" si="7"/>
        <v>3.9045045734613482E-2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4.2984298319315412E-2</v>
      </c>
    </row>
    <row r="86" spans="1:13" x14ac:dyDescent="0.3">
      <c r="A86" t="s">
        <v>9</v>
      </c>
      <c r="B86">
        <f t="shared" si="5"/>
        <v>3</v>
      </c>
      <c r="C86" s="151">
        <f ca="1">MAX(0,IFERROR(VLOOKUP(MID(CELL("filename",$A$1),FIND("]",CELL("filename",$A$1))+1,255)&amp;$A86,eurostat_source[],4+C$1-1990,FALSE),0))</f>
        <v>2.3008147535372092E-3</v>
      </c>
      <c r="D86" s="151">
        <f ca="1">MAX(0,IFERROR(VLOOKUP(MID(CELL("filename",$A$1),FIND("]",CELL("filename",$A$1))+1,255)&amp;$A86,eurostat_source[],4+D$1-1990,FALSE),0))</f>
        <v>2.2635622243696312E-3</v>
      </c>
      <c r="E86" s="151">
        <f ca="1">MAX(0,IFERROR(VLOOKUP(MID(CELL("filename",$A$1),FIND("]",CELL("filename",$A$1))+1,255)&amp;$A86,eurostat_source[],4+E$1-1990,FALSE),0))</f>
        <v>2.2870088008341313E-3</v>
      </c>
      <c r="F86" s="151">
        <f ca="1">MAX(0,IFERROR(VLOOKUP(MID(CELL("filename",$A$1),FIND("]",CELL("filename",$A$1))+1,255)&amp;$A86,eurostat_source[],4+F$1-1990,FALSE),0))</f>
        <v>2.290187848720762E-3</v>
      </c>
      <c r="G86" s="148">
        <f ca="1">INDEX(OFFSET(_summary!$S$25,0,MATCH(MID(CELL("filename",$A$1),FIND("]",CELL("filename",$A$1))+1,255),_summary!$T$24:$AG$24,0),140,1),MATCH($A86,_summary!$T$25:$T$53,0))</f>
        <v>2.293212303106756E-3</v>
      </c>
      <c r="H86" s="149">
        <f t="shared" ca="1" si="7"/>
        <v>2.3468493413921778E-3</v>
      </c>
      <c r="I86" s="149">
        <f t="shared" ca="1" si="7"/>
        <v>2.4004863796775995E-3</v>
      </c>
      <c r="J86" s="149">
        <f t="shared" ca="1" si="7"/>
        <v>2.4541234179630217E-3</v>
      </c>
      <c r="K86" s="149">
        <f t="shared" ca="1" si="7"/>
        <v>2.5077604562484435E-3</v>
      </c>
      <c r="L86" s="149">
        <f t="shared" ca="1" si="7"/>
        <v>2.5613974945338652E-3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2.6150345328192874E-3</v>
      </c>
    </row>
    <row r="87" spans="1:13" x14ac:dyDescent="0.3">
      <c r="A87" t="s">
        <v>14</v>
      </c>
      <c r="B87">
        <f t="shared" si="5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7.3115188872906337E-3</v>
      </c>
      <c r="I87" s="149">
        <f t="shared" ca="1" si="7"/>
        <v>1.4623037774581269E-2</v>
      </c>
      <c r="J87" s="149">
        <f t="shared" ca="1" si="7"/>
        <v>2.1934556661871905E-2</v>
      </c>
      <c r="K87" s="149">
        <f t="shared" ca="1" si="7"/>
        <v>2.9246075549162538E-2</v>
      </c>
      <c r="L87" s="149">
        <f t="shared" ca="1" si="7"/>
        <v>3.6557594436453171E-2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4.3869113323743804E-2</v>
      </c>
    </row>
    <row r="88" spans="1:13" x14ac:dyDescent="0.3">
      <c r="A88" t="s">
        <v>4</v>
      </c>
      <c r="B88">
        <f t="shared" si="5"/>
        <v>3</v>
      </c>
      <c r="C88" s="151">
        <f ca="1">MAX(0,IFERROR(VLOOKUP(MID(CELL("filename",$A$1),FIND("]",CELL("filename",$A$1))+1,255)&amp;$A88,eurostat_source[],4+C$1-1990,FALSE),0))</f>
        <v>1.3400556529046606E-3</v>
      </c>
      <c r="D88" s="151">
        <f ca="1">MAX(0,IFERROR(VLOOKUP(MID(CELL("filename",$A$1),FIND("]",CELL("filename",$A$1))+1,255)&amp;$A88,eurostat_source[],4+D$1-1990,FALSE),0))</f>
        <v>1.413596728136735E-3</v>
      </c>
      <c r="E88" s="151">
        <f ca="1">MAX(0,IFERROR(VLOOKUP(MID(CELL("filename",$A$1),FIND("]",CELL("filename",$A$1))+1,255)&amp;$A88,eurostat_source[],4+E$1-1990,FALSE),0))</f>
        <v>1.5549564009504084E-3</v>
      </c>
      <c r="F88" s="151">
        <f ca="1">MAX(0,IFERROR(VLOOKUP(MID(CELL("filename",$A$1),FIND("]",CELL("filename",$A$1))+1,255)&amp;$A88,eurostat_source[],4+F$1-1990,FALSE),0))</f>
        <v>1.7104520410454493E-3</v>
      </c>
      <c r="G88" s="148">
        <f ca="1">INDEX(OFFSET(_summary!$S$25,0,MATCH(MID(CELL("filename",$A$1),FIND("]",CELL("filename",$A$1))+1,255),_summary!$T$24:$AG$24,0),140,1),MATCH($A88,_summary!$T$25:$T$53,0))</f>
        <v>1.8814972451499943E-3</v>
      </c>
      <c r="H88" s="149">
        <f t="shared" ca="1" si="7"/>
        <v>8.6721469526065739E-3</v>
      </c>
      <c r="I88" s="149">
        <f t="shared" ca="1" si="7"/>
        <v>1.5462796660063154E-2</v>
      </c>
      <c r="J88" s="149">
        <f t="shared" ca="1" si="7"/>
        <v>2.2253446367519733E-2</v>
      </c>
      <c r="K88" s="149">
        <f t="shared" ca="1" si="7"/>
        <v>2.9044096074976312E-2</v>
      </c>
      <c r="L88" s="149">
        <f t="shared" ca="1" si="7"/>
        <v>3.583474578243289E-2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4.2625395489889473E-2</v>
      </c>
    </row>
    <row r="89" spans="1:13" x14ac:dyDescent="0.3">
      <c r="A89" t="s">
        <v>12</v>
      </c>
      <c r="B89">
        <f t="shared" si="5"/>
        <v>4</v>
      </c>
      <c r="C89" s="151">
        <f ca="1">MAX(0,IFERROR(VLOOKUP(MID(CELL("filename",$A$1),FIND("]",CELL("filename",$A$1))+1,255)&amp;$A89,eurostat_source[],4+C$1-1990,FALSE),0))</f>
        <v>2.3344999186791685E-2</v>
      </c>
      <c r="D89" s="151">
        <f ca="1">MAX(0,IFERROR(VLOOKUP(MID(CELL("filename",$A$1),FIND("]",CELL("filename",$A$1))+1,255)&amp;$A89,eurostat_source[],4+D$1-1990,FALSE),0))</f>
        <v>2.3308123311905671E-2</v>
      </c>
      <c r="E89" s="151">
        <f ca="1">MAX(0,IFERROR(VLOOKUP(MID(CELL("filename",$A$1),FIND("]",CELL("filename",$A$1))+1,255)&amp;$A89,eurostat_source[],4+E$1-1990,FALSE),0))</f>
        <v>2.419330782489933E-2</v>
      </c>
      <c r="F89" s="151">
        <f ca="1">MAX(0,IFERROR(VLOOKUP(MID(CELL("filename",$A$1),FIND("]",CELL("filename",$A$1))+1,255)&amp;$A89,eurostat_source[],4+F$1-1990,FALSE),0))</f>
        <v>2.5209627112111724E-2</v>
      </c>
      <c r="G89" s="148">
        <f ca="1">INDEX(OFFSET(_summary!$S$25,0,MATCH(MID(CELL("filename",$A$1),FIND("]",CELL("filename",$A$1))+1,255),_summary!$T$24:$AG$24,0),140,1),MATCH($A89,_summary!$T$25:$T$53,0))</f>
        <v>2.5914636228938293E-2</v>
      </c>
      <c r="H89" s="149">
        <f t="shared" ca="1" si="7"/>
        <v>3.3893674521950225E-2</v>
      </c>
      <c r="I89" s="149">
        <f t="shared" ca="1" si="7"/>
        <v>4.1872712814962153E-2</v>
      </c>
      <c r="J89" s="149">
        <f t="shared" ca="1" si="7"/>
        <v>4.9851751107974081E-2</v>
      </c>
      <c r="K89" s="149">
        <f t="shared" ca="1" si="7"/>
        <v>5.7830789400986016E-2</v>
      </c>
      <c r="L89" s="149">
        <f t="shared" ca="1" si="7"/>
        <v>6.5809827693997944E-2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7.3788865987009872E-2</v>
      </c>
    </row>
    <row r="90" spans="1:13" x14ac:dyDescent="0.3">
      <c r="A90" t="s">
        <v>1</v>
      </c>
      <c r="B90">
        <f t="shared" si="5"/>
        <v>4</v>
      </c>
      <c r="C90" s="151">
        <f ca="1">MAX(0,IFERROR(VLOOKUP(MID(CELL("filename",$A$1),FIND("]",CELL("filename",$A$1))+1,255)&amp;$A90,eurostat_source[],4+C$1-1990,FALSE),0))</f>
        <v>2.8889179919198088E-3</v>
      </c>
      <c r="D90" s="151">
        <f ca="1">MAX(0,IFERROR(VLOOKUP(MID(CELL("filename",$A$1),FIND("]",CELL("filename",$A$1))+1,255)&amp;$A90,eurostat_source[],4+D$1-1990,FALSE),0))</f>
        <v>3.0637840619338274E-3</v>
      </c>
      <c r="E90" s="151">
        <f ca="1">MAX(0,IFERROR(VLOOKUP(MID(CELL("filename",$A$1),FIND("]",CELL("filename",$A$1))+1,255)&amp;$A90,eurostat_source[],4+E$1-1990,FALSE),0))</f>
        <v>3.3212748010286223E-3</v>
      </c>
      <c r="F90" s="151">
        <f ca="1">MAX(0,IFERROR(VLOOKUP(MID(CELL("filename",$A$1),FIND("]",CELL("filename",$A$1))+1,255)&amp;$A90,eurostat_source[],4+F$1-1990,FALSE),0))</f>
        <v>3.5964625018274398E-3</v>
      </c>
      <c r="G90" s="148">
        <f ca="1">INDEX(OFFSET(_summary!$S$25,0,MATCH(MID(CELL("filename",$A$1),FIND("]",CELL("filename",$A$1))+1,255),_summary!$T$24:$AG$24,0),140,1),MATCH($A90,_summary!$T$25:$T$53,0))</f>
        <v>3.8440346240188081E-3</v>
      </c>
      <c r="H90" s="149">
        <f t="shared" ca="1" si="7"/>
        <v>1.7737671469743449E-2</v>
      </c>
      <c r="I90" s="149">
        <f t="shared" ca="1" si="7"/>
        <v>3.1631308315468086E-2</v>
      </c>
      <c r="J90" s="149">
        <f t="shared" ca="1" si="7"/>
        <v>4.5524945161192723E-2</v>
      </c>
      <c r="K90" s="149">
        <f t="shared" ca="1" si="7"/>
        <v>5.9418582006917367E-2</v>
      </c>
      <c r="L90" s="149">
        <f t="shared" ca="1" si="7"/>
        <v>7.3312218852642011E-2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8.7205855698366641E-2</v>
      </c>
    </row>
    <row r="91" spans="1:13" x14ac:dyDescent="0.3">
      <c r="A91" t="s">
        <v>19</v>
      </c>
      <c r="B91">
        <f t="shared" si="5"/>
        <v>4</v>
      </c>
      <c r="C91" s="151">
        <f ca="1">MAX(0,IFERROR(VLOOKUP(MID(CELL("filename",$A$1),FIND("]",CELL("filename",$A$1))+1,255)&amp;$A91,eurostat_source[],4+C$1-1990,FALSE),0))</f>
        <v>5.0059792632406305E-3</v>
      </c>
      <c r="D91" s="151">
        <f ca="1">MAX(0,IFERROR(VLOOKUP(MID(CELL("filename",$A$1),FIND("]",CELL("filename",$A$1))+1,255)&amp;$A91,eurostat_source[],4+D$1-1990,FALSE),0))</f>
        <v>5.0385916401118587E-3</v>
      </c>
      <c r="E91" s="151">
        <f ca="1">MAX(0,IFERROR(VLOOKUP(MID(CELL("filename",$A$1),FIND("]",CELL("filename",$A$1))+1,255)&amp;$A91,eurostat_source[],4+E$1-1990,FALSE),0))</f>
        <v>5.542450804123045E-3</v>
      </c>
      <c r="F91" s="151">
        <f ca="1">MAX(0,IFERROR(VLOOKUP(MID(CELL("filename",$A$1),FIND("]",CELL("filename",$A$1))+1,255)&amp;$A91,eurostat_source[],4+F$1-1990,FALSE),0))</f>
        <v>6.0966958845353495E-3</v>
      </c>
      <c r="G91" s="148">
        <f ca="1">INDEX(OFFSET(_summary!$S$25,0,MATCH(MID(CELL("filename",$A$1),FIND("]",CELL("filename",$A$1))+1,255),_summary!$T$24:$AG$24,0),140,1),MATCH($A91,_summary!$T$25:$T$53,0))</f>
        <v>6.7063654729888848E-3</v>
      </c>
      <c r="H91" s="149">
        <f t="shared" ca="1" si="7"/>
        <v>9.0403704554520951E-3</v>
      </c>
      <c r="I91" s="149">
        <f t="shared" ca="1" si="7"/>
        <v>1.1374375437915304E-2</v>
      </c>
      <c r="J91" s="149">
        <f t="shared" ca="1" si="7"/>
        <v>1.3708380420378512E-2</v>
      </c>
      <c r="K91" s="149">
        <f t="shared" ca="1" si="7"/>
        <v>1.6042385402841721E-2</v>
      </c>
      <c r="L91" s="149">
        <f t="shared" ca="1" si="7"/>
        <v>1.8376390385304933E-2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2.0710395367768142E-2</v>
      </c>
    </row>
    <row r="92" spans="1:13" x14ac:dyDescent="0.3">
      <c r="A92" t="s">
        <v>22</v>
      </c>
      <c r="B92">
        <f t="shared" si="5"/>
        <v>4</v>
      </c>
      <c r="C92" s="151">
        <f ca="1">MAX(0,IFERROR(VLOOKUP(MID(CELL("filename",$A$1),FIND("]",CELL("filename",$A$1))+1,255)&amp;$A92,eurostat_source[],4+C$1-1990,FALSE),0))</f>
        <v>3.560817549988654E-3</v>
      </c>
      <c r="D92" s="151">
        <f ca="1">MAX(0,IFERROR(VLOOKUP(MID(CELL("filename",$A$1),FIND("]",CELL("filename",$A$1))+1,255)&amp;$A92,eurostat_source[],4+D$1-1990,FALSE),0))</f>
        <v>3.9812817364176436E-3</v>
      </c>
      <c r="E92" s="151">
        <f ca="1">MAX(0,IFERROR(VLOOKUP(MID(CELL("filename",$A$1),FIND("]",CELL("filename",$A$1))+1,255)&amp;$A92,eurostat_source[],4+E$1-1990,FALSE),0))</f>
        <v>4.284413010332843E-3</v>
      </c>
      <c r="F92" s="151">
        <f ca="1">MAX(0,IFERROR(VLOOKUP(MID(CELL("filename",$A$1),FIND("]",CELL("filename",$A$1))+1,255)&amp;$A92,eurostat_source[],4+F$1-1990,FALSE),0))</f>
        <v>4.5992898080807077E-3</v>
      </c>
      <c r="G92" s="148">
        <f ca="1">INDEX(OFFSET(_summary!$S$25,0,MATCH(MID(CELL("filename",$A$1),FIND("]",CELL("filename",$A$1))+1,255),_summary!$T$24:$AG$24,0),140,1),MATCH($A92,_summary!$T$25:$T$53,0))</f>
        <v>4.9305883752903618E-3</v>
      </c>
      <c r="H92" s="149">
        <f t="shared" ca="1" si="7"/>
        <v>9.8727716905053567E-3</v>
      </c>
      <c r="I92" s="149">
        <f t="shared" ca="1" si="7"/>
        <v>1.4814955005720352E-2</v>
      </c>
      <c r="J92" s="149">
        <f t="shared" ca="1" si="7"/>
        <v>1.9757138320935348E-2</v>
      </c>
      <c r="K92" s="149">
        <f t="shared" ca="1" si="7"/>
        <v>2.4699321636150344E-2</v>
      </c>
      <c r="L92" s="149">
        <f t="shared" ca="1" si="7"/>
        <v>2.964150495136534E-2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3.4583688266580336E-2</v>
      </c>
    </row>
    <row r="93" spans="1:13" x14ac:dyDescent="0.3">
      <c r="A93" t="s">
        <v>28</v>
      </c>
      <c r="B93">
        <f t="shared" si="5"/>
        <v>4</v>
      </c>
      <c r="C93" s="151">
        <f ca="1">MAX(0,IFERROR(VLOOKUP(MID(CELL("filename",$A$1),FIND("]",CELL("filename",$A$1))+1,255)&amp;$A93,eurostat_source[],4+C$1-1990,FALSE),0))</f>
        <v>0.17964954653147922</v>
      </c>
      <c r="D93" s="151">
        <f ca="1">MAX(0,IFERROR(VLOOKUP(MID(CELL("filename",$A$1),FIND("]",CELL("filename",$A$1))+1,255)&amp;$A93,eurostat_source[],4+D$1-1990,FALSE),0))</f>
        <v>0.17725376059872591</v>
      </c>
      <c r="E93" s="151">
        <f ca="1">MAX(0,IFERROR(VLOOKUP(MID(CELL("filename",$A$1),FIND("]",CELL("filename",$A$1))+1,255)&amp;$A93,eurostat_source[],4+E$1-1990,FALSE),0))</f>
        <v>0.1815335482024843</v>
      </c>
      <c r="F93" s="151">
        <f ca="1">MAX(0,IFERROR(VLOOKUP(MID(CELL("filename",$A$1),FIND("]",CELL("filename",$A$1))+1,255)&amp;$A93,eurostat_source[],4+F$1-1990,FALSE),0))</f>
        <v>0.18538227600875232</v>
      </c>
      <c r="G93" s="148">
        <f ca="1">INDEX(OFFSET(_summary!$S$25,0,MATCH(MID(CELL("filename",$A$1),FIND("]",CELL("filename",$A$1))+1,255),_summary!$T$24:$AG$24,0),140,1),MATCH($A93,_summary!$T$25:$T$53,0))</f>
        <v>0.18994814971674912</v>
      </c>
      <c r="H93" s="149">
        <f t="shared" ca="1" si="7"/>
        <v>0.19657267375294937</v>
      </c>
      <c r="I93" s="149">
        <f t="shared" ca="1" si="7"/>
        <v>0.20319719778914963</v>
      </c>
      <c r="J93" s="149">
        <f t="shared" ca="1" si="7"/>
        <v>0.20982172182534992</v>
      </c>
      <c r="K93" s="149">
        <f t="shared" ca="1" si="7"/>
        <v>0.21644624586155017</v>
      </c>
      <c r="L93" s="149">
        <f t="shared" ca="1" si="7"/>
        <v>0.22307076989775043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0.22969529393395072</v>
      </c>
    </row>
    <row r="94" spans="1:13" x14ac:dyDescent="0.3">
      <c r="A94" t="s">
        <v>13</v>
      </c>
      <c r="B94">
        <f t="shared" si="5"/>
        <v>4</v>
      </c>
      <c r="C94" s="151">
        <f ca="1">MAX(0,IFERROR(VLOOKUP(MID(CELL("filename",$A$1),FIND("]",CELL("filename",$A$1))+1,255)&amp;$A94,eurostat_source[],4+C$1-1990,FALSE),0))</f>
        <v>2.4363383056342793E-3</v>
      </c>
      <c r="D94" s="151">
        <f ca="1">MAX(0,IFERROR(VLOOKUP(MID(CELL("filename",$A$1),FIND("]",CELL("filename",$A$1))+1,255)&amp;$A94,eurostat_source[],4+D$1-1990,FALSE),0))</f>
        <v>2.5206052001021375E-3</v>
      </c>
      <c r="E94" s="151">
        <f ca="1">MAX(0,IFERROR(VLOOKUP(MID(CELL("filename",$A$1),FIND("]",CELL("filename",$A$1))+1,255)&amp;$A94,eurostat_source[],4+E$1-1990,FALSE),0))</f>
        <v>2.7170079189743784E-3</v>
      </c>
      <c r="F94" s="151">
        <f ca="1">MAX(0,IFERROR(VLOOKUP(MID(CELL("filename",$A$1),FIND("]",CELL("filename",$A$1))+1,255)&amp;$A94,eurostat_source[],4+F$1-1990,FALSE),0))</f>
        <v>2.9201996381694965E-3</v>
      </c>
      <c r="G94" s="148">
        <f ca="1">INDEX(OFFSET(_summary!$S$25,0,MATCH(MID(CELL("filename",$A$1),FIND("]",CELL("filename",$A$1))+1,255),_summary!$T$24:$AG$24,0),140,1),MATCH($A94,_summary!$T$25:$T$53,0))</f>
        <v>3.1234740367845201E-3</v>
      </c>
      <c r="H94" s="149">
        <f t="shared" ca="1" si="7"/>
        <v>1.197227856076714E-2</v>
      </c>
      <c r="I94" s="149">
        <f t="shared" ca="1" si="7"/>
        <v>2.082108308474976E-2</v>
      </c>
      <c r="J94" s="149">
        <f t="shared" ca="1" si="7"/>
        <v>2.9669887608732376E-2</v>
      </c>
      <c r="K94" s="149">
        <f t="shared" ca="1" si="7"/>
        <v>3.8518692132714999E-2</v>
      </c>
      <c r="L94" s="149">
        <f t="shared" ca="1" si="7"/>
        <v>4.7367496656697615E-2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5.6216301180680231E-2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4.0631837823397821E-3</v>
      </c>
      <c r="D95" s="151">
        <f ca="1">MAX(0,IFERROR(VLOOKUP(MID(CELL("filename",$A$1),FIND("]",CELL("filename",$A$1))+1,255)&amp;$A95,eurostat_source[],4+D$1-1990,FALSE),0))</f>
        <v>4.2075361384962999E-3</v>
      </c>
      <c r="E95" s="151">
        <f ca="1">MAX(0,IFERROR(VLOOKUP(MID(CELL("filename",$A$1),FIND("]",CELL("filename",$A$1))+1,255)&amp;$A95,eurostat_source[],4+E$1-1990,FALSE),0))</f>
        <v>4.3474348841237177E-3</v>
      </c>
      <c r="F95" s="151">
        <f ca="1">MAX(0,IFERROR(VLOOKUP(MID(CELL("filename",$A$1),FIND("]",CELL("filename",$A$1))+1,255)&amp;$A95,eurostat_source[],4+F$1-1990,FALSE),0))</f>
        <v>4.4743843147420316E-3</v>
      </c>
      <c r="G95" s="148">
        <f ca="1">INDEX(OFFSET(_summary!$S$25,0,MATCH(MID(CELL("filename",$A$1),FIND("]",CELL("filename",$A$1))+1,255),_summary!$T$24:$AG$24,0),140,1),MATCH($A95,_summary!$T$25:$T$53,0))</f>
        <v>4.5864076192376506E-3</v>
      </c>
      <c r="H95" s="149">
        <f t="shared" ca="1" si="7"/>
        <v>9.4255519820024281E-3</v>
      </c>
      <c r="I95" s="149">
        <f t="shared" ca="1" si="7"/>
        <v>1.4264696344767205E-2</v>
      </c>
      <c r="J95" s="149">
        <f t="shared" ca="1" si="7"/>
        <v>1.9103840707531981E-2</v>
      </c>
      <c r="K95" s="149">
        <f t="shared" ca="1" si="7"/>
        <v>2.3942985070296761E-2</v>
      </c>
      <c r="L95" s="149">
        <f t="shared" ca="1" si="7"/>
        <v>2.8782129433061538E-2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3.3621273795826315E-2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2.0622900790657271E-3</v>
      </c>
      <c r="I96" s="149">
        <f t="shared" ca="1" si="7"/>
        <v>4.1245801581314542E-3</v>
      </c>
      <c r="J96" s="149">
        <f t="shared" ca="1" si="7"/>
        <v>6.1868702371971817E-3</v>
      </c>
      <c r="K96" s="149">
        <f t="shared" ca="1" si="7"/>
        <v>8.2491603162629084E-3</v>
      </c>
      <c r="L96" s="149">
        <f t="shared" ca="1" si="7"/>
        <v>1.0311450395328636E-2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1.2373740474394363E-2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4.5058173711289744E-4</v>
      </c>
      <c r="D97" s="151">
        <f ca="1">MAX(0,IFERROR(VLOOKUP(MID(CELL("filename",$A$1),FIND("]",CELL("filename",$A$1))+1,255)&amp;$A97,eurostat_source[],4+D$1-1990,FALSE),0))</f>
        <v>4.3657477714210486E-4</v>
      </c>
      <c r="E97" s="151">
        <f ca="1">MAX(0,IFERROR(VLOOKUP(MID(CELL("filename",$A$1),FIND("]",CELL("filename",$A$1))+1,255)&amp;$A97,eurostat_source[],4+E$1-1990,FALSE),0))</f>
        <v>4.6314991329365792E-4</v>
      </c>
      <c r="F97" s="151">
        <f ca="1">MAX(0,IFERROR(VLOOKUP(MID(CELL("filename",$A$1),FIND("]",CELL("filename",$A$1))+1,255)&amp;$A97,eurostat_source[],4+F$1-1990,FALSE),0))</f>
        <v>4.8802837065243051E-4</v>
      </c>
      <c r="G97" s="148">
        <f ca="1">INDEX(OFFSET(_summary!$S$25,0,MATCH(MID(CELL("filename",$A$1),FIND("]",CELL("filename",$A$1))+1,255),_summary!$T$24:$AG$24,0),140,1),MATCH($A97,_summary!$T$25:$T$53,0))</f>
        <v>5.1443849852664497E-4</v>
      </c>
      <c r="H97" s="149">
        <f t="shared" ca="1" si="7"/>
        <v>1.8746263587084843E-3</v>
      </c>
      <c r="I97" s="149">
        <f t="shared" ca="1" si="7"/>
        <v>3.2348142188903238E-3</v>
      </c>
      <c r="J97" s="149">
        <f t="shared" ca="1" si="7"/>
        <v>4.5950020790721628E-3</v>
      </c>
      <c r="K97" s="149">
        <f t="shared" ca="1" si="7"/>
        <v>5.9551899392540023E-3</v>
      </c>
      <c r="L97" s="149">
        <f t="shared" ca="1" si="7"/>
        <v>7.3153777994358418E-3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8.6755656596176813E-3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3.7939307108049154E-3</v>
      </c>
      <c r="D98" s="151">
        <f ca="1">MAX(0,IFERROR(VLOOKUP(MID(CELL("filename",$A$1),FIND("]",CELL("filename",$A$1))+1,255)&amp;$A98,eurostat_source[],4+D$1-1990,FALSE),0))</f>
        <v>4.0013865626976949E-3</v>
      </c>
      <c r="E98" s="151">
        <f ca="1">MAX(0,IFERROR(VLOOKUP(MID(CELL("filename",$A$1),FIND("]",CELL("filename",$A$1))+1,255)&amp;$A98,eurostat_source[],4+E$1-1990,FALSE),0))</f>
        <v>4.3062501547119214E-3</v>
      </c>
      <c r="F98" s="151">
        <f ca="1">MAX(0,IFERROR(VLOOKUP(MID(CELL("filename",$A$1),FIND("]",CELL("filename",$A$1))+1,255)&amp;$A98,eurostat_source[],4+F$1-1990,FALSE),0))</f>
        <v>4.6274688855607888E-3</v>
      </c>
      <c r="G98" s="148">
        <f ca="1">INDEX(OFFSET(_summary!$S$25,0,MATCH(MID(CELL("filename",$A$1),FIND("]",CELL("filename",$A$1))+1,255),_summary!$T$24:$AG$24,0),140,1),MATCH($A98,_summary!$T$25:$T$53,0))</f>
        <v>4.9640501314528688E-3</v>
      </c>
      <c r="H98" s="149">
        <f t="shared" ca="1" si="7"/>
        <v>1.2488324228673178E-2</v>
      </c>
      <c r="I98" s="149">
        <f t="shared" ca="1" si="7"/>
        <v>2.0012598325893485E-2</v>
      </c>
      <c r="J98" s="149">
        <f t="shared" ca="1" si="7"/>
        <v>2.7536872423113794E-2</v>
      </c>
      <c r="K98" s="149">
        <f t="shared" ca="1" si="7"/>
        <v>3.5061146520334104E-2</v>
      </c>
      <c r="L98" s="149">
        <f t="shared" ca="1" si="7"/>
        <v>4.2585420617554416E-2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5.0109694714774722E-2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1.2237490144820052E-2</v>
      </c>
      <c r="D99" s="151">
        <f ca="1">MAX(0,IFERROR(VLOOKUP(MID(CELL("filename",$A$1),FIND("]",CELL("filename",$A$1))+1,255)&amp;$A99,eurostat_source[],4+D$1-1990,FALSE),0))</f>
        <v>1.2380576571599262E-2</v>
      </c>
      <c r="E99" s="151">
        <f ca="1">MAX(0,IFERROR(VLOOKUP(MID(CELL("filename",$A$1),FIND("]",CELL("filename",$A$1))+1,255)&amp;$A99,eurostat_source[],4+E$1-1990,FALSE),0))</f>
        <v>1.2993375772055855E-2</v>
      </c>
      <c r="F99" s="151">
        <f ca="1">MAX(0,IFERROR(VLOOKUP(MID(CELL("filename",$A$1),FIND("]",CELL("filename",$A$1))+1,255)&amp;$A99,eurostat_source[],4+F$1-1990,FALSE),0))</f>
        <v>1.364962798584431E-2</v>
      </c>
      <c r="G99" s="148">
        <f ca="1">INDEX(OFFSET(_summary!$S$25,0,MATCH(MID(CELL("filename",$A$1),FIND("]",CELL("filename",$A$1))+1,255),_summary!$T$24:$AG$24,0),140,1),MATCH($A99,_summary!$T$25:$T$53,0))</f>
        <v>1.4231890130042989E-2</v>
      </c>
      <c r="H99" s="149">
        <f t="shared" ref="H99:L114" ca="1" si="9">G99-5*(G99-$M99)/($M$1-G$1)</f>
        <v>2.6364293881472819E-2</v>
      </c>
      <c r="I99" s="149">
        <f t="shared" ca="1" si="9"/>
        <v>3.849669763290265E-2</v>
      </c>
      <c r="J99" s="149">
        <f t="shared" ca="1" si="9"/>
        <v>5.0629101384332478E-2</v>
      </c>
      <c r="K99" s="149">
        <f t="shared" ca="1" si="9"/>
        <v>6.2761505135762313E-2</v>
      </c>
      <c r="L99" s="149">
        <f t="shared" ca="1" si="9"/>
        <v>7.4893908887192134E-2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8.7026312638621969E-2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4.5262888043487499E-2</v>
      </c>
      <c r="D100" s="151">
        <f ca="1">MAX(0,IFERROR(VLOOKUP(MID(CELL("filename",$A$1),FIND("]",CELL("filename",$A$1))+1,255)&amp;$A100,eurostat_source[],4+D$1-1990,FALSE),0))</f>
        <v>5.9587570823510426E-2</v>
      </c>
      <c r="E100" s="151">
        <f ca="1">MAX(0,IFERROR(VLOOKUP(MID(CELL("filename",$A$1),FIND("]",CELL("filename",$A$1))+1,255)&amp;$A100,eurostat_source[],4+E$1-1990,FALSE),0))</f>
        <v>6.2622739022147988E-2</v>
      </c>
      <c r="F100" s="151">
        <f ca="1">MAX(0,IFERROR(VLOOKUP(MID(CELL("filename",$A$1),FIND("]",CELL("filename",$A$1))+1,255)&amp;$A100,eurostat_source[],4+F$1-1990,FALSE),0))</f>
        <v>6.5613690332564853E-2</v>
      </c>
      <c r="G100" s="148">
        <f ca="1">INDEX(OFFSET(_summary!$S$25,0,MATCH(MID(CELL("filename",$A$1),FIND("]",CELL("filename",$A$1))+1,255),_summary!$T$24:$AG$24,0),140,1),MATCH($A100,_summary!$T$25:$T$53,0))</f>
        <v>6.8442616463274916E-2</v>
      </c>
      <c r="H100" s="149">
        <f t="shared" ca="1" si="9"/>
        <v>7.4533128172180219E-2</v>
      </c>
      <c r="I100" s="149">
        <f t="shared" ca="1" si="9"/>
        <v>8.0623639881085521E-2</v>
      </c>
      <c r="J100" s="149">
        <f t="shared" ca="1" si="9"/>
        <v>8.6714151589990823E-2</v>
      </c>
      <c r="K100" s="149">
        <f t="shared" ca="1" si="9"/>
        <v>9.2804663298896126E-2</v>
      </c>
      <c r="L100" s="149">
        <f t="shared" ca="1" si="9"/>
        <v>9.8895175007801428E-2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0.10498568671670674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1.9350505737814148E-3</v>
      </c>
      <c r="D101" s="151">
        <f ca="1">MAX(0,IFERROR(VLOOKUP(MID(CELL("filename",$A$1),FIND("]",CELL("filename",$A$1))+1,255)&amp;$A101,eurostat_source[],4+D$1-1990,FALSE),0))</f>
        <v>1.989010441442729E-3</v>
      </c>
      <c r="E101" s="151">
        <f ca="1">MAX(0,IFERROR(VLOOKUP(MID(CELL("filename",$A$1),FIND("]",CELL("filename",$A$1))+1,255)&amp;$A101,eurostat_source[],4+E$1-1990,FALSE),0))</f>
        <v>2.1440308032023669E-3</v>
      </c>
      <c r="F101" s="151">
        <f ca="1">MAX(0,IFERROR(VLOOKUP(MID(CELL("filename",$A$1),FIND("]",CELL("filename",$A$1))+1,255)&amp;$A101,eurostat_source[],4+F$1-1990,FALSE),0))</f>
        <v>2.291114498248527E-3</v>
      </c>
      <c r="G101" s="148">
        <f ca="1">INDEX(OFFSET(_summary!$S$25,0,MATCH(MID(CELL("filename",$A$1),FIND("]",CELL("filename",$A$1))+1,255),_summary!$T$24:$AG$24,0),140,1),MATCH($A101,_summary!$T$25:$T$53,0))</f>
        <v>2.4445000684811665E-3</v>
      </c>
      <c r="H101" s="149">
        <f t="shared" ca="1" si="9"/>
        <v>1.2545825959565056E-2</v>
      </c>
      <c r="I101" s="149">
        <f t="shared" ca="1" si="9"/>
        <v>2.2647151850648944E-2</v>
      </c>
      <c r="J101" s="149">
        <f t="shared" ca="1" si="9"/>
        <v>3.2748477741732833E-2</v>
      </c>
      <c r="K101" s="149">
        <f t="shared" ca="1" si="9"/>
        <v>4.2849803632816721E-2</v>
      </c>
      <c r="L101" s="149">
        <f t="shared" ca="1" si="9"/>
        <v>5.295112952390061E-2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6.3052455414984498E-2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4.4833254952202544E-3</v>
      </c>
      <c r="D102" s="151">
        <f ca="1">MAX(0,IFERROR(VLOOKUP(MID(CELL("filename",$A$1),FIND("]",CELL("filename",$A$1))+1,255)&amp;$A102,eurostat_source[],4+D$1-1990,FALSE),0))</f>
        <v>4.8382863184553166E-3</v>
      </c>
      <c r="E102" s="151">
        <f ca="1">MAX(0,IFERROR(VLOOKUP(MID(CELL("filename",$A$1),FIND("]",CELL("filename",$A$1))+1,255)&amp;$A102,eurostat_source[],4+E$1-1990,FALSE),0))</f>
        <v>5.275090277254456E-3</v>
      </c>
      <c r="F102" s="151">
        <f ca="1">MAX(0,IFERROR(VLOOKUP(MID(CELL("filename",$A$1),FIND("]",CELL("filename",$A$1))+1,255)&amp;$A102,eurostat_source[],4+F$1-1990,FALSE),0))</f>
        <v>5.7040747338902012E-3</v>
      </c>
      <c r="G102" s="148">
        <f ca="1">INDEX(OFFSET(_summary!$S$25,0,MATCH(MID(CELL("filename",$A$1),FIND("]",CELL("filename",$A$1))+1,255),_summary!$T$24:$AG$24,0),140,1),MATCH($A102,_summary!$T$25:$T$53,0))</f>
        <v>6.1056368670598469E-3</v>
      </c>
      <c r="H102" s="149">
        <f t="shared" ca="1" si="9"/>
        <v>1.9673792831076998E-2</v>
      </c>
      <c r="I102" s="149">
        <f t="shared" ca="1" si="9"/>
        <v>3.3241948795094151E-2</v>
      </c>
      <c r="J102" s="149">
        <f t="shared" ca="1" si="9"/>
        <v>4.6810104759111307E-2</v>
      </c>
      <c r="K102" s="149">
        <f t="shared" ca="1" si="9"/>
        <v>6.0378260723128456E-2</v>
      </c>
      <c r="L102" s="149">
        <f t="shared" ca="1" si="9"/>
        <v>7.3946416687145605E-2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8.7514572651162761E-2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4.7397059186958012E-3</v>
      </c>
      <c r="D103" s="151">
        <f ca="1">MAX(0,IFERROR(VLOOKUP(MID(CELL("filename",$A$1),FIND("]",CELL("filename",$A$1))+1,255)&amp;$A103,eurostat_source[],4+D$1-1990,FALSE),0))</f>
        <v>4.8287939661126444E-3</v>
      </c>
      <c r="E103" s="151">
        <f ca="1">MAX(0,IFERROR(VLOOKUP(MID(CELL("filename",$A$1),FIND("]",CELL("filename",$A$1))+1,255)&amp;$A103,eurostat_source[],4+E$1-1990,FALSE),0))</f>
        <v>5.1853779106052862E-3</v>
      </c>
      <c r="F103" s="151">
        <f ca="1">MAX(0,IFERROR(VLOOKUP(MID(CELL("filename",$A$1),FIND("]",CELL("filename",$A$1))+1,255)&amp;$A103,eurostat_source[],4+F$1-1990,FALSE),0))</f>
        <v>5.5487344726484738E-3</v>
      </c>
      <c r="G103" s="148">
        <f ca="1">INDEX(OFFSET(_summary!$S$25,0,MATCH(MID(CELL("filename",$A$1),FIND("]",CELL("filename",$A$1))+1,255),_summary!$T$24:$AG$24,0),140,1),MATCH($A103,_summary!$T$25:$T$53,0))</f>
        <v>5.9089564228826689E-3</v>
      </c>
      <c r="H103" s="149">
        <f t="shared" ca="1" si="9"/>
        <v>1.7533362675157434E-2</v>
      </c>
      <c r="I103" s="149">
        <f t="shared" ca="1" si="9"/>
        <v>2.9157768927432198E-2</v>
      </c>
      <c r="J103" s="149">
        <f t="shared" ca="1" si="9"/>
        <v>4.0782175179706961E-2</v>
      </c>
      <c r="K103" s="149">
        <f t="shared" ca="1" si="9"/>
        <v>5.2406581431981729E-2</v>
      </c>
      <c r="L103" s="149">
        <f t="shared" ca="1" si="9"/>
        <v>6.4030987684256496E-2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7.5655393936531257E-2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4.5007379003553913E-3</v>
      </c>
      <c r="I104" s="149">
        <f t="shared" ca="1" si="9"/>
        <v>9.0014758007107825E-3</v>
      </c>
      <c r="J104" s="149">
        <f t="shared" ca="1" si="9"/>
        <v>1.3502213701066175E-2</v>
      </c>
      <c r="K104" s="149">
        <f t="shared" ca="1" si="9"/>
        <v>1.8002951601421565E-2</v>
      </c>
      <c r="L104" s="149">
        <f t="shared" ca="1" si="9"/>
        <v>2.2503689501776957E-2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2.7004427402132349E-2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5.5034745221095504E-3</v>
      </c>
      <c r="I105" s="149">
        <f t="shared" ca="1" si="9"/>
        <v>1.1006949044219103E-2</v>
      </c>
      <c r="J105" s="149">
        <f t="shared" ca="1" si="9"/>
        <v>1.6510423566328654E-2</v>
      </c>
      <c r="K105" s="149">
        <f t="shared" ca="1" si="9"/>
        <v>2.2013898088438205E-2</v>
      </c>
      <c r="L105" s="149">
        <f t="shared" ca="1" si="9"/>
        <v>2.7517372610547756E-2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3.3020847132657308E-2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3.9043167445697003E-3</v>
      </c>
      <c r="D106" s="151">
        <f ca="1">MAX(0,IFERROR(VLOOKUP(MID(CELL("filename",$A$1),FIND("]",CELL("filename",$A$1))+1,255)&amp;$A106,eurostat_source[],4+D$1-1990,FALSE),0))</f>
        <v>4.172663795690478E-3</v>
      </c>
      <c r="E106" s="151">
        <f ca="1">MAX(0,IFERROR(VLOOKUP(MID(CELL("filename",$A$1),FIND("]",CELL("filename",$A$1))+1,255)&amp;$A106,eurostat_source[],4+E$1-1990,FALSE),0))</f>
        <v>4.5092973770226967E-3</v>
      </c>
      <c r="F106" s="151">
        <f ca="1">MAX(0,IFERROR(VLOOKUP(MID(CELL("filename",$A$1),FIND("]",CELL("filename",$A$1))+1,255)&amp;$A106,eurostat_source[],4+F$1-1990,FALSE),0))</f>
        <v>4.8578971552859064E-3</v>
      </c>
      <c r="G106" s="148">
        <f ca="1">INDEX(OFFSET(_summary!$S$25,0,MATCH(MID(CELL("filename",$A$1),FIND("]",CELL("filename",$A$1))+1,255),_summary!$T$24:$AG$24,0),140,1),MATCH($A106,_summary!$T$25:$T$53,0))</f>
        <v>5.2111657677451004E-3</v>
      </c>
      <c r="H106" s="149">
        <f t="shared" ca="1" si="9"/>
        <v>2.0018782526953341E-2</v>
      </c>
      <c r="I106" s="149">
        <f t="shared" ca="1" si="9"/>
        <v>3.4826399286161581E-2</v>
      </c>
      <c r="J106" s="149">
        <f t="shared" ca="1" si="9"/>
        <v>4.9634016045369822E-2</v>
      </c>
      <c r="K106" s="149">
        <f t="shared" ca="1" si="9"/>
        <v>6.4441632804578056E-2</v>
      </c>
      <c r="L106" s="149">
        <f t="shared" ca="1" si="9"/>
        <v>7.9249249563786303E-2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9.4056866322994537E-2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6.0471886199346847E-2</v>
      </c>
      <c r="D107" s="151">
        <f ca="1">MAX(0,IFERROR(VLOOKUP(MID(CELL("filename",$A$1),FIND("]",CELL("filename",$A$1))+1,255)&amp;$A107,eurostat_source[],4+D$1-1990,FALSE),0))</f>
        <v>5.2948855375014592E-2</v>
      </c>
      <c r="E107" s="151">
        <f ca="1">MAX(0,IFERROR(VLOOKUP(MID(CELL("filename",$A$1),FIND("]",CELL("filename",$A$1))+1,255)&amp;$A107,eurostat_source[],4+E$1-1990,FALSE),0))</f>
        <v>5.8243740912516051E-2</v>
      </c>
      <c r="F107" s="151">
        <f ca="1">MAX(0,IFERROR(VLOOKUP(MID(CELL("filename",$A$1),FIND("]",CELL("filename",$A$1))+1,255)&amp;$A107,eurostat_source[],4+F$1-1990,FALSE),0))</f>
        <v>6.4068115003767662E-2</v>
      </c>
      <c r="G107" s="148">
        <f ca="1">INDEX(OFFSET(_summary!$S$25,0,MATCH(MID(CELL("filename",$A$1),FIND("]",CELL("filename",$A$1))+1,255),_summary!$T$24:$AG$24,0),140,1),MATCH($A107,_summary!$T$25:$T$53,0))</f>
        <v>7.0474926504144428E-2</v>
      </c>
      <c r="H107" s="149">
        <f t="shared" ca="1" si="9"/>
        <v>7.3548937328518083E-2</v>
      </c>
      <c r="I107" s="149">
        <f t="shared" ca="1" si="9"/>
        <v>7.6622948152891737E-2</v>
      </c>
      <c r="J107" s="149">
        <f t="shared" ca="1" si="9"/>
        <v>7.9696958977265392E-2</v>
      </c>
      <c r="K107" s="149">
        <f t="shared" ca="1" si="9"/>
        <v>8.277096980163906E-2</v>
      </c>
      <c r="L107" s="149">
        <f t="shared" ca="1" si="9"/>
        <v>8.5844980626012729E-2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8.8918991450386384E-2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2.2827494272824678E-3</v>
      </c>
      <c r="D108" s="151">
        <f ca="1">MAX(0,IFERROR(VLOOKUP(MID(CELL("filename",$A$1),FIND("]",CELL("filename",$A$1))+1,255)&amp;$A108,eurostat_source[],4+D$1-1990,FALSE),0))</f>
        <v>2.3113499615837257E-3</v>
      </c>
      <c r="E108" s="151">
        <f ca="1">MAX(0,IFERROR(VLOOKUP(MID(CELL("filename",$A$1),FIND("]",CELL("filename",$A$1))+1,255)&amp;$A108,eurostat_source[],4+E$1-1990,FALSE),0))</f>
        <v>2.3866391973849724E-3</v>
      </c>
      <c r="F108" s="151">
        <f ca="1">MAX(0,IFERROR(VLOOKUP(MID(CELL("filename",$A$1),FIND("]",CELL("filename",$A$1))+1,255)&amp;$A108,eurostat_source[],4+F$1-1990,FALSE),0))</f>
        <v>2.475496337296634E-3</v>
      </c>
      <c r="G108" s="148">
        <f ca="1">INDEX(OFFSET(_summary!$S$25,0,MATCH(MID(CELL("filename",$A$1),FIND("]",CELL("filename",$A$1))+1,255),_summary!$T$24:$AG$24,0),140,1),MATCH($A108,_summary!$T$25:$T$53,0))</f>
        <v>2.5590943231445606E-3</v>
      </c>
      <c r="H108" s="149">
        <f t="shared" ca="1" si="9"/>
        <v>1.64751656344756E-2</v>
      </c>
      <c r="I108" s="149">
        <f t="shared" ca="1" si="9"/>
        <v>3.039123694580664E-2</v>
      </c>
      <c r="J108" s="149">
        <f t="shared" ca="1" si="9"/>
        <v>4.4307308257137683E-2</v>
      </c>
      <c r="K108" s="149">
        <f t="shared" ca="1" si="9"/>
        <v>5.8223379568468722E-2</v>
      </c>
      <c r="L108" s="149">
        <f t="shared" ca="1" si="9"/>
        <v>7.2139450879799769E-2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8.6055522191130801E-2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2.9207093003709226E-3</v>
      </c>
      <c r="D109" s="151">
        <f ca="1">MAX(0,IFERROR(VLOOKUP(MID(CELL("filename",$A$1),FIND("]",CELL("filename",$A$1))+1,255)&amp;$A109,eurostat_source[],4+D$1-1990,FALSE),0))</f>
        <v>3.0312172868467197E-3</v>
      </c>
      <c r="E109" s="151">
        <f ca="1">MAX(0,IFERROR(VLOOKUP(MID(CELL("filename",$A$1),FIND("]",CELL("filename",$A$1))+1,255)&amp;$A109,eurostat_source[],4+E$1-1990,FALSE),0))</f>
        <v>3.3343390155313917E-3</v>
      </c>
      <c r="F109" s="151">
        <f ca="1">MAX(0,IFERROR(VLOOKUP(MID(CELL("filename",$A$1),FIND("]",CELL("filename",$A$1))+1,255)&amp;$A109,eurostat_source[],4+F$1-1990,FALSE),0))</f>
        <v>3.6677729170845308E-3</v>
      </c>
      <c r="G109" s="148">
        <f ca="1">INDEX(OFFSET(_summary!$S$25,0,MATCH(MID(CELL("filename",$A$1),FIND("]",CELL("filename",$A$1))+1,255),_summary!$T$24:$AG$24,0),140,1),MATCH($A109,_summary!$T$25:$T$53,0))</f>
        <v>3.9963093493209315E-3</v>
      </c>
      <c r="H109" s="149">
        <f t="shared" ca="1" si="9"/>
        <v>1.6842755973230247E-2</v>
      </c>
      <c r="I109" s="149">
        <f t="shared" ca="1" si="9"/>
        <v>2.9689202597139561E-2</v>
      </c>
      <c r="J109" s="149">
        <f t="shared" ca="1" si="9"/>
        <v>4.2535649221048875E-2</v>
      </c>
      <c r="K109" s="149">
        <f t="shared" ca="1" si="9"/>
        <v>5.5382095844958193E-2</v>
      </c>
      <c r="L109" s="149">
        <f t="shared" ca="1" si="9"/>
        <v>6.8228542468867504E-2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8.1074989092776814E-2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1.9343043830869613E-2</v>
      </c>
      <c r="D110" s="151">
        <f ca="1">MAX(0,IFERROR(VLOOKUP(MID(CELL("filename",$A$1),FIND("]",CELL("filename",$A$1))+1,255)&amp;$A110,eurostat_source[],4+D$1-1990,FALSE),0))</f>
        <v>2.052438459121551E-2</v>
      </c>
      <c r="E110" s="151">
        <f ca="1">MAX(0,IFERROR(VLOOKUP(MID(CELL("filename",$A$1),FIND("]",CELL("filename",$A$1))+1,255)&amp;$A110,eurostat_source[],4+E$1-1990,FALSE),0))</f>
        <v>2.2097573300305456E-2</v>
      </c>
      <c r="F110" s="151">
        <f ca="1">MAX(0,IFERROR(VLOOKUP(MID(CELL("filename",$A$1),FIND("]",CELL("filename",$A$1))+1,255)&amp;$A110,eurostat_source[],4+F$1-1990,FALSE),0))</f>
        <v>2.3724945720496257E-2</v>
      </c>
      <c r="G110" s="148">
        <f ca="1">INDEX(OFFSET(_summary!$S$25,0,MATCH(MID(CELL("filename",$A$1),FIND("]",CELL("filename",$A$1))+1,255),_summary!$T$24:$AG$24,0),140,1),MATCH($A110,_summary!$T$25:$T$53,0))</f>
        <v>2.5442979304026087E-2</v>
      </c>
      <c r="H110" s="149">
        <f t="shared" ca="1" si="9"/>
        <v>3.0506454623092882E-2</v>
      </c>
      <c r="I110" s="149">
        <f t="shared" ca="1" si="9"/>
        <v>3.5569929942159677E-2</v>
      </c>
      <c r="J110" s="149">
        <f t="shared" ca="1" si="9"/>
        <v>4.0633405261226475E-2</v>
      </c>
      <c r="K110" s="149">
        <f t="shared" ca="1" si="9"/>
        <v>4.5696880580293274E-2</v>
      </c>
      <c r="L110" s="149">
        <f t="shared" ca="1" si="9"/>
        <v>5.0760355899360066E-2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5.5823831218426864E-2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7.8104535230159198E-3</v>
      </c>
      <c r="I111" s="149">
        <f t="shared" ca="1" si="9"/>
        <v>1.562090704603184E-2</v>
      </c>
      <c r="J111" s="149">
        <f t="shared" ca="1" si="9"/>
        <v>2.3431360569047759E-2</v>
      </c>
      <c r="K111" s="149">
        <f t="shared" ca="1" si="9"/>
        <v>3.1241814092063679E-2</v>
      </c>
      <c r="L111" s="149">
        <f t="shared" ca="1" si="9"/>
        <v>3.90522676150796E-2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4.6862721138095517E-2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2.9593149511469639E-3</v>
      </c>
      <c r="D112" s="151">
        <f ca="1">MAX(0,IFERROR(VLOOKUP(MID(CELL("filename",$A$1),FIND("]",CELL("filename",$A$1))+1,255)&amp;$A112,eurostat_source[],4+D$1-1990,FALSE),0))</f>
        <v>3.5322273494110437E-3</v>
      </c>
      <c r="E112" s="151">
        <f ca="1">MAX(0,IFERROR(VLOOKUP(MID(CELL("filename",$A$1),FIND("]",CELL("filename",$A$1))+1,255)&amp;$A112,eurostat_source[],4+E$1-1990,FALSE),0))</f>
        <v>3.885450084352148E-3</v>
      </c>
      <c r="F112" s="151">
        <f ca="1">MAX(0,IFERROR(VLOOKUP(MID(CELL("filename",$A$1),FIND("]",CELL("filename",$A$1))+1,255)&amp;$A112,eurostat_source[],4+F$1-1990,FALSE),0))</f>
        <v>4.2739950927873629E-3</v>
      </c>
      <c r="G112" s="148">
        <f ca="1">INDEX(OFFSET(_summary!$S$25,0,MATCH(MID(CELL("filename",$A$1),FIND("]",CELL("filename",$A$1))+1,255),_summary!$T$24:$AG$24,0),140,1),MATCH($A112,_summary!$T$25:$T$53,0))</f>
        <v>4.7013946020660995E-3</v>
      </c>
      <c r="H112" s="149">
        <f t="shared" ca="1" si="9"/>
        <v>1.842172167135811E-2</v>
      </c>
      <c r="I112" s="149">
        <f t="shared" ca="1" si="9"/>
        <v>3.2142048740650117E-2</v>
      </c>
      <c r="J112" s="149">
        <f t="shared" ca="1" si="9"/>
        <v>4.5862375809942124E-2</v>
      </c>
      <c r="K112" s="149">
        <f t="shared" ca="1" si="9"/>
        <v>5.9582702879234138E-2</v>
      </c>
      <c r="L112" s="149">
        <f t="shared" ca="1" si="9"/>
        <v>7.3303029948526152E-2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8.7023357017818159E-2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1.0265086787325307E-2</v>
      </c>
      <c r="D113" s="151">
        <f ca="1">MAX(0,IFERROR(VLOOKUP(MID(CELL("filename",$A$1),FIND("]",CELL("filename",$A$1))+1,255)&amp;$A113,eurostat_source[],4+D$1-1990,FALSE),0))</f>
        <v>1.0503897071602989E-2</v>
      </c>
      <c r="E113" s="151">
        <f ca="1">MAX(0,IFERROR(VLOOKUP(MID(CELL("filename",$A$1),FIND("]",CELL("filename",$A$1))+1,255)&amp;$A113,eurostat_source[],4+E$1-1990,FALSE),0))</f>
        <v>1.1554286778763289E-2</v>
      </c>
      <c r="F113" s="151">
        <f ca="1">MAX(0,IFERROR(VLOOKUP(MID(CELL("filename",$A$1),FIND("]",CELL("filename",$A$1))+1,255)&amp;$A113,eurostat_source[],4+F$1-1990,FALSE),0))</f>
        <v>1.2709715456639618E-2</v>
      </c>
      <c r="G113" s="148">
        <f ca="1">INDEX(OFFSET(_summary!$S$25,0,MATCH(MID(CELL("filename",$A$1),FIND("]",CELL("filename",$A$1))+1,255),_summary!$T$24:$AG$24,0),140,1),MATCH($A113,_summary!$T$25:$T$53,0))</f>
        <v>1.3340329969008208E-2</v>
      </c>
      <c r="H113" s="149">
        <f t="shared" ca="1" si="9"/>
        <v>1.7136855588321009E-2</v>
      </c>
      <c r="I113" s="149">
        <f t="shared" ca="1" si="9"/>
        <v>2.0933381207633814E-2</v>
      </c>
      <c r="J113" s="149">
        <f t="shared" ca="1" si="9"/>
        <v>2.4729906826946618E-2</v>
      </c>
      <c r="K113" s="149">
        <f t="shared" ca="1" si="9"/>
        <v>2.8526432446259419E-2</v>
      </c>
      <c r="L113" s="149">
        <f t="shared" ca="1" si="9"/>
        <v>3.232295806557222E-2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3.6119483684885025E-2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1.5354485017569783E-2</v>
      </c>
      <c r="D114" s="151">
        <f ca="1">MAX(0,IFERROR(VLOOKUP(MID(CELL("filename",$A$1),FIND("]",CELL("filename",$A$1))+1,255)&amp;$A114,eurostat_source[],4+D$1-1990,FALSE),0))</f>
        <v>1.5987456692229292E-2</v>
      </c>
      <c r="E114" s="151">
        <f ca="1">MAX(0,IFERROR(VLOOKUP(MID(CELL("filename",$A$1),FIND("]",CELL("filename",$A$1))+1,255)&amp;$A114,eurostat_source[],4+E$1-1990,FALSE),0))</f>
        <v>1.7158423982353094E-2</v>
      </c>
      <c r="F114" s="151">
        <f ca="1">MAX(0,IFERROR(VLOOKUP(MID(CELL("filename",$A$1),FIND("]",CELL("filename",$A$1))+1,255)&amp;$A114,eurostat_source[],4+F$1-1990,FALSE),0))</f>
        <v>1.8266956149137054E-2</v>
      </c>
      <c r="G114" s="148">
        <f ca="1">INDEX(OFFSET(_summary!$S$25,0,MATCH(MID(CELL("filename",$A$1),FIND("]",CELL("filename",$A$1))+1,255),_summary!$T$24:$AG$24,0),140,1),MATCH($A114,_summary!$T$25:$T$53,0))</f>
        <v>1.9348782811103818E-2</v>
      </c>
      <c r="H114" s="149">
        <f t="shared" ca="1" si="9"/>
        <v>2.7100554862631934E-2</v>
      </c>
      <c r="I114" s="149">
        <f t="shared" ca="1" si="9"/>
        <v>3.4852326914160049E-2</v>
      </c>
      <c r="J114" s="149">
        <f t="shared" ca="1" si="9"/>
        <v>4.2604098965688168E-2</v>
      </c>
      <c r="K114" s="149">
        <f t="shared" ca="1" si="9"/>
        <v>5.0355871017216287E-2</v>
      </c>
      <c r="L114" s="149">
        <f t="shared" ca="1" si="9"/>
        <v>5.8107643068744406E-2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6.5859415120272519E-2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2.3008147535372092E-3</v>
      </c>
      <c r="D115" s="151">
        <f ca="1">MAX(0,IFERROR(VLOOKUP(MID(CELL("filename",$A$1),FIND("]",CELL("filename",$A$1))+1,255)&amp;$A115,eurostat_source[],4+D$1-1990,FALSE),0))</f>
        <v>2.2635622243696312E-3</v>
      </c>
      <c r="E115" s="151">
        <f ca="1">MAX(0,IFERROR(VLOOKUP(MID(CELL("filename",$A$1),FIND("]",CELL("filename",$A$1))+1,255)&amp;$A115,eurostat_source[],4+E$1-1990,FALSE),0))</f>
        <v>2.2870088008341313E-3</v>
      </c>
      <c r="F115" s="151">
        <f ca="1">MAX(0,IFERROR(VLOOKUP(MID(CELL("filename",$A$1),FIND("]",CELL("filename",$A$1))+1,255)&amp;$A115,eurostat_source[],4+F$1-1990,FALSE),0))</f>
        <v>2.290187848720762E-3</v>
      </c>
      <c r="G115" s="148">
        <f ca="1">INDEX(OFFSET(_summary!$S$25,0,MATCH(MID(CELL("filename",$A$1),FIND("]",CELL("filename",$A$1))+1,255),_summary!$T$24:$AG$24,0),140,1),MATCH($A115,_summary!$T$25:$T$53,0))</f>
        <v>2.293212303106756E-3</v>
      </c>
      <c r="H115" s="149">
        <f t="shared" ref="H115:L117" ca="1" si="10">G115-5*(G115-$M115)/($M$1-G$1)</f>
        <v>2.3990423055699154E-3</v>
      </c>
      <c r="I115" s="149">
        <f t="shared" ca="1" si="10"/>
        <v>2.5048723080330747E-3</v>
      </c>
      <c r="J115" s="149">
        <f t="shared" ca="1" si="10"/>
        <v>2.6107023104962341E-3</v>
      </c>
      <c r="K115" s="149">
        <f t="shared" ca="1" si="10"/>
        <v>2.7165323129593934E-3</v>
      </c>
      <c r="L115" s="149">
        <f t="shared" ca="1" si="10"/>
        <v>2.8223623154225528E-3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2.9281923178857121E-3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1.4425309960221714E-2</v>
      </c>
      <c r="I116" s="149">
        <f t="shared" ca="1" si="10"/>
        <v>2.8850619920443424E-2</v>
      </c>
      <c r="J116" s="149">
        <f t="shared" ca="1" si="10"/>
        <v>4.3275929880665143E-2</v>
      </c>
      <c r="K116" s="149">
        <f t="shared" ca="1" si="10"/>
        <v>5.7701239840886855E-2</v>
      </c>
      <c r="L116" s="149">
        <f t="shared" ca="1" si="10"/>
        <v>7.2126549801108567E-2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8.6551859761330285E-2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1.3400556529046606E-3</v>
      </c>
      <c r="D117" s="151">
        <f ca="1">MAX(0,IFERROR(VLOOKUP(MID(CELL("filename",$A$1),FIND("]",CELL("filename",$A$1))+1,255)&amp;$A117,eurostat_source[],4+D$1-1990,FALSE),0))</f>
        <v>1.413596728136735E-3</v>
      </c>
      <c r="E117" s="151">
        <f ca="1">MAX(0,IFERROR(VLOOKUP(MID(CELL("filename",$A$1),FIND("]",CELL("filename",$A$1))+1,255)&amp;$A117,eurostat_source[],4+E$1-1990,FALSE),0))</f>
        <v>1.5549564009504084E-3</v>
      </c>
      <c r="F117" s="151">
        <f ca="1">MAX(0,IFERROR(VLOOKUP(MID(CELL("filename",$A$1),FIND("]",CELL("filename",$A$1))+1,255)&amp;$A117,eurostat_source[],4+F$1-1990,FALSE),0))</f>
        <v>1.7104520410454493E-3</v>
      </c>
      <c r="G117" s="148">
        <f ca="1">INDEX(OFFSET(_summary!$S$25,0,MATCH(MID(CELL("filename",$A$1),FIND("]",CELL("filename",$A$1))+1,255),_summary!$T$24:$AG$24,0),140,1),MATCH($A117,_summary!$T$25:$T$53,0))</f>
        <v>1.8814972451499943E-3</v>
      </c>
      <c r="H117" s="149">
        <f t="shared" ca="1" si="10"/>
        <v>1.5176651160929484E-2</v>
      </c>
      <c r="I117" s="149">
        <f t="shared" ca="1" si="10"/>
        <v>2.8471805076708975E-2</v>
      </c>
      <c r="J117" s="149">
        <f t="shared" ca="1" si="10"/>
        <v>4.1766958992488466E-2</v>
      </c>
      <c r="K117" s="149">
        <f t="shared" ca="1" si="10"/>
        <v>5.5062112908267957E-2</v>
      </c>
      <c r="L117" s="149">
        <f t="shared" ca="1" si="10"/>
        <v>6.8357266824047441E-2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8.1652420739826939E-2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4.8300891128870472E-5</v>
      </c>
      <c r="I2" s="149">
        <f ca="1">H2-5*(H2-$M2)/($M$1-H$1)</f>
        <v>9.6601782257740957E-5</v>
      </c>
      <c r="J2" s="149">
        <f ca="1">I2-5*(I2-$M2)/($M$1-I$1)</f>
        <v>1.4490267338661142E-4</v>
      </c>
      <c r="K2" s="149">
        <f ca="1">J2-5*(J2-$M2)/($M$1-J$1)</f>
        <v>1.9320356451548189E-4</v>
      </c>
      <c r="L2" s="149">
        <f ca="1">K2-5*(K2-$M2)/($M$1-K$1)</f>
        <v>2.4150445564435235E-4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2.8980534677322284E-4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3" ca="1" si="0">G3-5*(G3-$M3)/($M$1-G$1)</f>
        <v>8.6920259340201415E-5</v>
      </c>
      <c r="I3" s="149">
        <f t="shared" ca="1" si="0"/>
        <v>1.7384051868040286E-4</v>
      </c>
      <c r="J3" s="149">
        <f t="shared" ca="1" si="0"/>
        <v>2.6076077802060429E-4</v>
      </c>
      <c r="K3" s="149">
        <f t="shared" ca="1" si="0"/>
        <v>3.4768103736080571E-4</v>
      </c>
      <c r="L3" s="149">
        <f t="shared" ca="1" si="0"/>
        <v>4.3460129670100714E-4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5.2152155604120857E-4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ref="H4:L4" ca="1" si="1">G4-5*(G4-$M4)/($M$1-G$1)</f>
        <v>3.979392590570858E-5</v>
      </c>
      <c r="I4" s="149">
        <f t="shared" ca="1" si="1"/>
        <v>7.958785181141716E-5</v>
      </c>
      <c r="J4" s="149">
        <f t="shared" ca="1" si="1"/>
        <v>1.1938177771712575E-4</v>
      </c>
      <c r="K4" s="149">
        <f t="shared" ca="1" si="1"/>
        <v>1.5917570362283432E-4</v>
      </c>
      <c r="L4" s="149">
        <f t="shared" ca="1" si="1"/>
        <v>1.9896962952854291E-4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2.3876355543425151E-4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ref="H5:L5" ca="1" si="2">G5-5*(G5-$M5)/($M$1-G$1)</f>
        <v>2.4374047822598282E-5</v>
      </c>
      <c r="I5" s="149">
        <f t="shared" ca="1" si="2"/>
        <v>4.8748095645196564E-5</v>
      </c>
      <c r="J5" s="149">
        <f t="shared" ca="1" si="2"/>
        <v>7.312214346779485E-5</v>
      </c>
      <c r="K5" s="149">
        <f t="shared" ca="1" si="2"/>
        <v>9.7496191290393129E-5</v>
      </c>
      <c r="L5" s="149">
        <f t="shared" ca="1" si="2"/>
        <v>1.2187023911299142E-4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1.462442869355897E-4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4.7568985756889391E-3</v>
      </c>
      <c r="D6" s="151">
        <f ca="1">MAX(0,IFERROR(VLOOKUP(MID(CELL("filename",$A$1),FIND("]",CELL("filename",$A$1))+1,255)&amp;$A6,eurostat_source[],4+D$1-1990,FALSE),0))</f>
        <v>4.6032995263056292E-3</v>
      </c>
      <c r="E6" s="151">
        <f ca="1">MAX(0,IFERROR(VLOOKUP(MID(CELL("filename",$A$1),FIND("]",CELL("filename",$A$1))+1,255)&amp;$A6,eurostat_source[],4+E$1-1990,FALSE),0))</f>
        <v>5.0003277179695299E-3</v>
      </c>
      <c r="F6" s="151">
        <f ca="1">MAX(0,IFERROR(VLOOKUP(MID(CELL("filename",$A$1),FIND("]",CELL("filename",$A$1))+1,255)&amp;$A6,eurostat_source[],4+F$1-1990,FALSE),0))</f>
        <v>5.4214073543063183E-3</v>
      </c>
      <c r="G6" s="148">
        <f ca="1">INDEX(OFFSET(_summary!$S$25,0,MATCH(MID(CELL("filename",$A$1),FIND("]",CELL("filename",$A$1))+1,255),_summary!$T$24:$AG$24,0),140,1),MATCH($A6,_summary!$T$25:$T$53,0))</f>
        <v>5.8619330348137289E-3</v>
      </c>
      <c r="H6" s="149">
        <f t="shared" ref="H6:L6" ca="1" si="3">G6-5*(G6-$M6)/($M$1-G$1)</f>
        <v>5.909920797266128E-3</v>
      </c>
      <c r="I6" s="149">
        <f t="shared" ca="1" si="3"/>
        <v>5.9579085597185272E-3</v>
      </c>
      <c r="J6" s="149">
        <f t="shared" ca="1" si="3"/>
        <v>6.0058963221709264E-3</v>
      </c>
      <c r="K6" s="149">
        <f t="shared" ca="1" si="3"/>
        <v>6.0538840846233255E-3</v>
      </c>
      <c r="L6" s="149">
        <f t="shared" ca="1" si="3"/>
        <v>6.1018718470757256E-3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6.1498596095281247E-3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ref="H7:L7" ca="1" si="4">G7-5*(G7-$M7)/($M$1-G$1)</f>
        <v>9.7147481473999962E-5</v>
      </c>
      <c r="I7" s="149">
        <f t="shared" ca="1" si="4"/>
        <v>1.9429496294799995E-4</v>
      </c>
      <c r="J7" s="149">
        <f t="shared" ca="1" si="4"/>
        <v>2.914424444219999E-4</v>
      </c>
      <c r="K7" s="149">
        <f t="shared" ca="1" si="4"/>
        <v>3.8858992589599985E-4</v>
      </c>
      <c r="L7" s="149">
        <f t="shared" ca="1" si="4"/>
        <v>4.857374073699998E-4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5.828848888439998E-4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ref="H8:L8" ca="1" si="5">G8-5*(G8-$M8)/($M$1-G$1)</f>
        <v>2.4280713557780762E-5</v>
      </c>
      <c r="I8" s="149">
        <f t="shared" ca="1" si="5"/>
        <v>4.8561427115561531E-5</v>
      </c>
      <c r="J8" s="149">
        <f t="shared" ca="1" si="5"/>
        <v>7.2842140673342297E-5</v>
      </c>
      <c r="K8" s="149">
        <f t="shared" ca="1" si="5"/>
        <v>9.7122854231123062E-5</v>
      </c>
      <c r="L8" s="149">
        <f t="shared" ca="1" si="5"/>
        <v>1.2140356778890383E-4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1.4568428134668459E-4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ref="H9:L9" ca="1" si="6">G9-5*(G9-$M9)/($M$1-G$1)</f>
        <v>9.0163986265595123E-6</v>
      </c>
      <c r="I9" s="149">
        <f t="shared" ca="1" si="6"/>
        <v>1.8032797253119025E-5</v>
      </c>
      <c r="J9" s="149">
        <f t="shared" ca="1" si="6"/>
        <v>2.7049195879678537E-5</v>
      </c>
      <c r="K9" s="149">
        <f t="shared" ca="1" si="6"/>
        <v>3.6065594506238049E-5</v>
      </c>
      <c r="L9" s="149">
        <f t="shared" ca="1" si="6"/>
        <v>4.5081993132797562E-5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5.4098391759357074E-5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ref="H10:L10" ca="1" si="7">G10-5*(G10-$M10)/($M$1-G$1)</f>
        <v>1.1420154988335357E-5</v>
      </c>
      <c r="I10" s="149">
        <f t="shared" ca="1" si="7"/>
        <v>2.2840309976670713E-5</v>
      </c>
      <c r="J10" s="149">
        <f t="shared" ca="1" si="7"/>
        <v>3.4260464965006066E-5</v>
      </c>
      <c r="K10" s="149">
        <f t="shared" ca="1" si="7"/>
        <v>4.5680619953341426E-5</v>
      </c>
      <c r="L10" s="149">
        <f t="shared" ca="1" si="7"/>
        <v>5.7100774941676779E-5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6.8520929930012133E-5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ref="H11:L11" ca="1" si="8">G11-5*(G11-$M11)/($M$1-G$1)</f>
        <v>4.056387808583121E-5</v>
      </c>
      <c r="I11" s="149">
        <f t="shared" ca="1" si="8"/>
        <v>8.1127756171662407E-5</v>
      </c>
      <c r="J11" s="149">
        <f t="shared" ca="1" si="8"/>
        <v>1.2169163425749361E-4</v>
      </c>
      <c r="K11" s="149">
        <f t="shared" ca="1" si="8"/>
        <v>1.6225551234332481E-4</v>
      </c>
      <c r="L11" s="149">
        <f t="shared" ca="1" si="8"/>
        <v>2.0281939042915604E-4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2.4338326851498725E-4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6.0660523809521962E-4</v>
      </c>
      <c r="D12" s="151">
        <f ca="1">MAX(0,IFERROR(VLOOKUP(MID(CELL("filename",$A$1),FIND("]",CELL("filename",$A$1))+1,255)&amp;$A12,eurostat_source[],4+D$1-1990,FALSE),0))</f>
        <v>5.3341100876133629E-4</v>
      </c>
      <c r="E12" s="151">
        <f ca="1">MAX(0,IFERROR(VLOOKUP(MID(CELL("filename",$A$1),FIND("]",CELL("filename",$A$1))+1,255)&amp;$A12,eurostat_source[],4+E$1-1990,FALSE),0))</f>
        <v>5.7868925935996478E-4</v>
      </c>
      <c r="F12" s="151">
        <f ca="1">MAX(0,IFERROR(VLOOKUP(MID(CELL("filename",$A$1),FIND("]",CELL("filename",$A$1))+1,255)&amp;$A12,eurostat_source[],4+F$1-1990,FALSE),0))</f>
        <v>6.2631573970459381E-4</v>
      </c>
      <c r="G12" s="148">
        <f ca="1">INDEX(OFFSET(_summary!$S$25,0,MATCH(MID(CELL("filename",$A$1),FIND("]",CELL("filename",$A$1))+1,255),_summary!$T$24:$AG$24,0),140,1),MATCH($A12,_summary!$T$25:$T$53,0))</f>
        <v>6.739063545416835E-4</v>
      </c>
      <c r="H12" s="149">
        <f t="shared" ref="H12:L12" ca="1" si="9">G12-5*(G12-$M12)/($M$1-G$1)</f>
        <v>7.4627875052554293E-4</v>
      </c>
      <c r="I12" s="149">
        <f t="shared" ca="1" si="9"/>
        <v>8.1865114650940237E-4</v>
      </c>
      <c r="J12" s="149">
        <f t="shared" ca="1" si="9"/>
        <v>8.910235424932618E-4</v>
      </c>
      <c r="K12" s="149">
        <f t="shared" ca="1" si="9"/>
        <v>9.6339593847712124E-4</v>
      </c>
      <c r="L12" s="149">
        <f t="shared" ca="1" si="9"/>
        <v>1.0357683344609807E-3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1.1081407304448401E-3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ref="H13:L13" ca="1" si="10">G13-5*(G13-$M13)/($M$1-G$1)</f>
        <v>4.3298909178875087E-5</v>
      </c>
      <c r="I13" s="149">
        <f t="shared" ca="1" si="10"/>
        <v>8.6597818357750188E-5</v>
      </c>
      <c r="J13" s="149">
        <f t="shared" ca="1" si="10"/>
        <v>1.2989672753662527E-4</v>
      </c>
      <c r="K13" s="149">
        <f t="shared" ca="1" si="10"/>
        <v>1.7319563671550035E-4</v>
      </c>
      <c r="L13" s="149">
        <f t="shared" ca="1" si="10"/>
        <v>2.1649454589437546E-4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2.5979345507325054E-4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ref="H14:L14" ca="1" si="11">G14-5*(G14-$M14)/($M$1-G$1)</f>
        <v>5.3677240689174234E-5</v>
      </c>
      <c r="I14" s="149">
        <f t="shared" ca="1" si="11"/>
        <v>1.0735448137834847E-4</v>
      </c>
      <c r="J14" s="149">
        <f t="shared" ca="1" si="11"/>
        <v>1.610317220675227E-4</v>
      </c>
      <c r="K14" s="149">
        <f t="shared" ca="1" si="11"/>
        <v>2.1470896275669693E-4</v>
      </c>
      <c r="L14" s="149">
        <f t="shared" ca="1" si="11"/>
        <v>2.6838620344587117E-4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3.220634441350454E-4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ref="H15:L15" ca="1" si="12">G15-5*(G15-$M15)/($M$1-G$1)</f>
        <v>1.3727141754577875E-4</v>
      </c>
      <c r="I15" s="149">
        <f t="shared" ca="1" si="12"/>
        <v>2.745428350915575E-4</v>
      </c>
      <c r="J15" s="149">
        <f t="shared" ca="1" si="12"/>
        <v>4.1181425263733622E-4</v>
      </c>
      <c r="K15" s="149">
        <f t="shared" ca="1" si="12"/>
        <v>5.49085670183115E-4</v>
      </c>
      <c r="L15" s="149">
        <f t="shared" ca="1" si="12"/>
        <v>6.8635708772889366E-4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8.2362850527467244E-4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2.8298471792890013E-5</v>
      </c>
      <c r="D16" s="151">
        <f ca="1">MAX(0,IFERROR(VLOOKUP(MID(CELL("filename",$A$1),FIND("]",CELL("filename",$A$1))+1,255)&amp;$A16,eurostat_source[],4+D$1-1990,FALSE),0))</f>
        <v>2.7505412549463248E-5</v>
      </c>
      <c r="E16" s="151">
        <f ca="1">MAX(0,IFERROR(VLOOKUP(MID(CELL("filename",$A$1),FIND("]",CELL("filename",$A$1))+1,255)&amp;$A16,eurostat_source[],4+E$1-1990,FALSE),0))</f>
        <v>2.3061692893313094E-5</v>
      </c>
      <c r="F16" s="151">
        <f ca="1">MAX(0,IFERROR(VLOOKUP(MID(CELL("filename",$A$1),FIND("]",CELL("filename",$A$1))+1,255)&amp;$A16,eurostat_source[],4+F$1-1990,FALSE),0))</f>
        <v>1.8465556499753011E-5</v>
      </c>
      <c r="G16" s="148">
        <f ca="1">INDEX(OFFSET(_summary!$S$25,0,MATCH(MID(CELL("filename",$A$1),FIND("]",CELL("filename",$A$1))+1,255),_summary!$T$24:$AG$24,0),140,1),MATCH($A16,_summary!$T$25:$T$53,0))</f>
        <v>1.3495190767926287E-5</v>
      </c>
      <c r="H16" s="149">
        <f t="shared" ref="H16:L16" ca="1" si="13">G16-5*(G16-$M16)/($M$1-G$1)</f>
        <v>6.5036663589457017E-5</v>
      </c>
      <c r="I16" s="149">
        <f t="shared" ca="1" si="13"/>
        <v>1.1657813641098775E-4</v>
      </c>
      <c r="J16" s="149">
        <f t="shared" ca="1" si="13"/>
        <v>1.6811960923251849E-4</v>
      </c>
      <c r="K16" s="149">
        <f t="shared" ca="1" si="13"/>
        <v>2.1966108205404922E-4</v>
      </c>
      <c r="L16" s="149">
        <f t="shared" ca="1" si="13"/>
        <v>2.7120255487557996E-4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3.2274402769711069E-4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ref="H17:L17" ca="1" si="14">G17-5*(G17-$M17)/($M$1-G$1)</f>
        <v>2.8121676823550849E-5</v>
      </c>
      <c r="I17" s="149">
        <f t="shared" ca="1" si="14"/>
        <v>5.6243353647101698E-5</v>
      </c>
      <c r="J17" s="149">
        <f t="shared" ca="1" si="14"/>
        <v>8.4365030470652541E-5</v>
      </c>
      <c r="K17" s="149">
        <f t="shared" ca="1" si="14"/>
        <v>1.124867072942034E-4</v>
      </c>
      <c r="L17" s="149">
        <f t="shared" ca="1" si="14"/>
        <v>1.4060838411775425E-4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1.6873006094130508E-4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ref="H18:L18" ca="1" si="15">G18-5*(G18-$M18)/($M$1-G$1)</f>
        <v>5.1697649170172997E-5</v>
      </c>
      <c r="I18" s="149">
        <f t="shared" ca="1" si="15"/>
        <v>1.0339529834034601E-4</v>
      </c>
      <c r="J18" s="149">
        <f t="shared" ca="1" si="15"/>
        <v>1.55092947510519E-4</v>
      </c>
      <c r="K18" s="149">
        <f t="shared" ca="1" si="15"/>
        <v>2.0679059668069199E-4</v>
      </c>
      <c r="L18" s="149">
        <f t="shared" ca="1" si="15"/>
        <v>2.5848824585086497E-4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3.1018589502103801E-4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19" ca="1" si="16">G19-5*(G19-$M19)/($M$1-G$1)</f>
        <v>8.8506036578567469E-5</v>
      </c>
      <c r="I19" s="149">
        <f t="shared" ca="1" si="16"/>
        <v>1.7701207315713491E-4</v>
      </c>
      <c r="J19" s="149">
        <f t="shared" ca="1" si="16"/>
        <v>2.6551810973570236E-4</v>
      </c>
      <c r="K19" s="149">
        <f t="shared" ca="1" si="16"/>
        <v>3.5402414631426982E-4</v>
      </c>
      <c r="L19" s="149">
        <f t="shared" ca="1" si="16"/>
        <v>4.4253018289283727E-4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5.3103621947140473E-4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ref="H20:L20" ca="1" si="17">G20-5*(G20-$M20)/($M$1-G$1)</f>
        <v>1.3316052953752041E-5</v>
      </c>
      <c r="I20" s="149">
        <f t="shared" ca="1" si="17"/>
        <v>2.6632105907504082E-5</v>
      </c>
      <c r="J20" s="149">
        <f t="shared" ca="1" si="17"/>
        <v>3.9948158861256125E-5</v>
      </c>
      <c r="K20" s="149">
        <f t="shared" ca="1" si="17"/>
        <v>5.3264211815008164E-5</v>
      </c>
      <c r="L20" s="149">
        <f t="shared" ca="1" si="17"/>
        <v>6.658026476876021E-5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7.9896317722512249E-5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ref="H21:L21" ca="1" si="18">G21-5*(G21-$M21)/($M$1-G$1)</f>
        <v>6.0426194780904697E-5</v>
      </c>
      <c r="I21" s="149">
        <f t="shared" ca="1" si="18"/>
        <v>1.2085238956180939E-4</v>
      </c>
      <c r="J21" s="149">
        <f t="shared" ca="1" si="18"/>
        <v>1.8127858434271408E-4</v>
      </c>
      <c r="K21" s="149">
        <f t="shared" ca="1" si="18"/>
        <v>2.4170477912361879E-4</v>
      </c>
      <c r="L21" s="149">
        <f t="shared" ca="1" si="18"/>
        <v>3.021309739045235E-4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3.6255716868542821E-4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1.0597703824544468E-3</v>
      </c>
      <c r="D22" s="151">
        <f ca="1">MAX(0,IFERROR(VLOOKUP(MID(CELL("filename",$A$1),FIND("]",CELL("filename",$A$1))+1,255)&amp;$A22,eurostat_source[],4+D$1-1990,FALSE),0))</f>
        <v>1.0612413014888529E-3</v>
      </c>
      <c r="E22" s="151">
        <f ca="1">MAX(0,IFERROR(VLOOKUP(MID(CELL("filename",$A$1),FIND("]",CELL("filename",$A$1))+1,255)&amp;$A22,eurostat_source[],4+E$1-1990,FALSE),0))</f>
        <v>1.1107780971799138E-3</v>
      </c>
      <c r="F22" s="151">
        <f ca="1">MAX(0,IFERROR(VLOOKUP(MID(CELL("filename",$A$1),FIND("]",CELL("filename",$A$1))+1,255)&amp;$A22,eurostat_source[],4+F$1-1990,FALSE),0))</f>
        <v>1.1598675953292349E-3</v>
      </c>
      <c r="G22" s="148">
        <f ca="1">INDEX(OFFSET(_summary!$S$25,0,MATCH(MID(CELL("filename",$A$1),FIND("]",CELL("filename",$A$1))+1,255),_summary!$T$24:$AG$24,0),140,1),MATCH($A22,_summary!$T$25:$T$53,0))</f>
        <v>1.2060500147692125E-3</v>
      </c>
      <c r="H22" s="149">
        <f t="shared" ref="H22:L22" ca="1" si="19">G22-5*(G22-$M22)/($M$1-G$1)</f>
        <v>1.4297986713145004E-3</v>
      </c>
      <c r="I22" s="149">
        <f t="shared" ca="1" si="19"/>
        <v>1.6535473278597884E-3</v>
      </c>
      <c r="J22" s="149">
        <f t="shared" ca="1" si="19"/>
        <v>1.8772959844050763E-3</v>
      </c>
      <c r="K22" s="149">
        <f t="shared" ca="1" si="19"/>
        <v>2.1010446409503642E-3</v>
      </c>
      <c r="L22" s="149">
        <f t="shared" ca="1" si="19"/>
        <v>2.3247932974956522E-3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2.5485419540409401E-3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ref="H23:L23" ca="1" si="20">G23-5*(G23-$M23)/($M$1-G$1)</f>
        <v>2.3877538584633176E-5</v>
      </c>
      <c r="I23" s="149">
        <f t="shared" ca="1" si="20"/>
        <v>4.7755077169266344E-5</v>
      </c>
      <c r="J23" s="149">
        <f t="shared" ca="1" si="20"/>
        <v>7.1632615753899523E-5</v>
      </c>
      <c r="K23" s="149">
        <f t="shared" ca="1" si="20"/>
        <v>9.5510154338532703E-5</v>
      </c>
      <c r="L23" s="149">
        <f t="shared" ca="1" si="20"/>
        <v>1.1938769292316588E-4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1.4326523150779905E-4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5.3835006822025317E-4</v>
      </c>
      <c r="D24" s="151">
        <f ca="1">MAX(0,IFERROR(VLOOKUP(MID(CELL("filename",$A$1),FIND("]",CELL("filename",$A$1))+1,255)&amp;$A24,eurostat_source[],4+D$1-1990,FALSE),0))</f>
        <v>5.0899046781155335E-4</v>
      </c>
      <c r="E24" s="151">
        <f ca="1">MAX(0,IFERROR(VLOOKUP(MID(CELL("filename",$A$1),FIND("]",CELL("filename",$A$1))+1,255)&amp;$A24,eurostat_source[],4+E$1-1990,FALSE),0))</f>
        <v>4.5121805235408616E-4</v>
      </c>
      <c r="F24" s="151">
        <f ca="1">MAX(0,IFERROR(VLOOKUP(MID(CELL("filename",$A$1),FIND("]",CELL("filename",$A$1))+1,255)&amp;$A24,eurostat_source[],4+F$1-1990,FALSE),0))</f>
        <v>3.7629605325565122E-4</v>
      </c>
      <c r="G24" s="148">
        <f ca="1">INDEX(OFFSET(_summary!$S$25,0,MATCH(MID(CELL("filename",$A$1),FIND("]",CELL("filename",$A$1))+1,255),_summary!$T$24:$AG$24,0),140,1),MATCH($A24,_summary!$T$25:$T$53,0))</f>
        <v>2.5662988149280683E-4</v>
      </c>
      <c r="H24" s="149">
        <f t="shared" ref="H24:L24" ca="1" si="21">G24-5*(G24-$M24)/($M$1-G$1)</f>
        <v>2.9352407063569562E-4</v>
      </c>
      <c r="I24" s="149">
        <f t="shared" ca="1" si="21"/>
        <v>3.3041825977858441E-4</v>
      </c>
      <c r="J24" s="149">
        <f t="shared" ca="1" si="21"/>
        <v>3.6731244892147319E-4</v>
      </c>
      <c r="K24" s="149">
        <f t="shared" ca="1" si="21"/>
        <v>4.0420663806436203E-4</v>
      </c>
      <c r="L24" s="149">
        <f t="shared" ca="1" si="21"/>
        <v>4.4110082720725087E-4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4.7799501635013966E-4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ref="H25:L25" ca="1" si="22">G25-5*(G25-$M25)/($M$1-G$1)</f>
        <v>6.6846815107130856E-5</v>
      </c>
      <c r="I25" s="149">
        <f t="shared" ca="1" si="22"/>
        <v>1.3369363021426171E-4</v>
      </c>
      <c r="J25" s="149">
        <f t="shared" ca="1" si="22"/>
        <v>2.0054044532139256E-4</v>
      </c>
      <c r="K25" s="149">
        <f t="shared" ca="1" si="22"/>
        <v>2.6738726042852343E-4</v>
      </c>
      <c r="L25" s="149">
        <f t="shared" ca="1" si="22"/>
        <v>3.3423407553565427E-4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4.0108089064278511E-4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3.0123370596940275E-2</v>
      </c>
      <c r="D26" s="151">
        <f ca="1">MAX(0,IFERROR(VLOOKUP(MID(CELL("filename",$A$1),FIND("]",CELL("filename",$A$1))+1,255)&amp;$A26,eurostat_source[],4+D$1-1990,FALSE),0))</f>
        <v>3.2704290187560672E-2</v>
      </c>
      <c r="E26" s="151">
        <f ca="1">MAX(0,IFERROR(VLOOKUP(MID(CELL("filename",$A$1),FIND("]",CELL("filename",$A$1))+1,255)&amp;$A26,eurostat_source[],4+E$1-1990,FALSE),0))</f>
        <v>3.5974719206316737E-2</v>
      </c>
      <c r="F26" s="151">
        <f ca="1">MAX(0,IFERROR(VLOOKUP(MID(CELL("filename",$A$1),FIND("]",CELL("filename",$A$1))+1,255)&amp;$A26,eurostat_source[],4+F$1-1990,FALSE),0))</f>
        <v>3.957219112694841E-2</v>
      </c>
      <c r="G26" s="148">
        <f ca="1">INDEX(OFFSET(_summary!$S$25,0,MATCH(MID(CELL("filename",$A$1),FIND("]",CELL("filename",$A$1))+1,255),_summary!$T$24:$AG$24,0),140,1),MATCH($A26,_summary!$T$25:$T$53,0))</f>
        <v>4.2997474334179747E-2</v>
      </c>
      <c r="H26" s="149">
        <f t="shared" ref="H26:L26" ca="1" si="23">G26-5*(G26-$M26)/($M$1-G$1)</f>
        <v>4.3017943321383437E-2</v>
      </c>
      <c r="I26" s="149">
        <f t="shared" ca="1" si="23"/>
        <v>4.3038412308587133E-2</v>
      </c>
      <c r="J26" s="149">
        <f t="shared" ca="1" si="23"/>
        <v>4.305888129579083E-2</v>
      </c>
      <c r="K26" s="149">
        <f t="shared" ca="1" si="23"/>
        <v>4.3079350282994519E-2</v>
      </c>
      <c r="L26" s="149">
        <f t="shared" ca="1" si="23"/>
        <v>4.3099819270198209E-2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4.3120288257401905E-2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7.004506146810846E-4</v>
      </c>
      <c r="D27" s="151">
        <f ca="1">MAX(0,IFERROR(VLOOKUP(MID(CELL("filename",$A$1),FIND("]",CELL("filename",$A$1))+1,255)&amp;$A27,eurostat_source[],4+D$1-1990,FALSE),0))</f>
        <v>6.9017735672762242E-4</v>
      </c>
      <c r="E27" s="151">
        <f ca="1">MAX(0,IFERROR(VLOOKUP(MID(CELL("filename",$A$1),FIND("]",CELL("filename",$A$1))+1,255)&amp;$A27,eurostat_source[],4+E$1-1990,FALSE),0))</f>
        <v>7.3424114126362293E-4</v>
      </c>
      <c r="F27" s="151">
        <f ca="1">MAX(0,IFERROR(VLOOKUP(MID(CELL("filename",$A$1),FIND("]",CELL("filename",$A$1))+1,255)&amp;$A27,eurostat_source[],4+F$1-1990,FALSE),0))</f>
        <v>7.7314424690889158E-4</v>
      </c>
      <c r="G27" s="148">
        <f ca="1">INDEX(OFFSET(_summary!$S$25,0,MATCH(MID(CELL("filename",$A$1),FIND("]",CELL("filename",$A$1))+1,255),_summary!$T$24:$AG$24,0),140,1),MATCH($A27,_summary!$T$25:$T$53,0))</f>
        <v>8.0295882107264812E-4</v>
      </c>
      <c r="H27" s="149">
        <f t="shared" ref="H27:L27" ca="1" si="24">G27-5*(G27-$M27)/($M$1-G$1)</f>
        <v>8.4588611395193471E-4</v>
      </c>
      <c r="I27" s="149">
        <f t="shared" ca="1" si="24"/>
        <v>8.8881340683122129E-4</v>
      </c>
      <c r="J27" s="149">
        <f t="shared" ca="1" si="24"/>
        <v>9.3174069971050798E-4</v>
      </c>
      <c r="K27" s="149">
        <f t="shared" ca="1" si="24"/>
        <v>9.7466799258979456E-4</v>
      </c>
      <c r="L27" s="149">
        <f t="shared" ca="1" si="24"/>
        <v>1.0175952854690811E-3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1.0605225783483678E-3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ref="H28:L28" ca="1" si="25">G28-5*(G28-$M28)/($M$1-G$1)</f>
        <v>4.5843622466172568E-7</v>
      </c>
      <c r="I28" s="149">
        <f t="shared" ca="1" si="25"/>
        <v>9.1687244932345136E-7</v>
      </c>
      <c r="J28" s="149">
        <f t="shared" ca="1" si="25"/>
        <v>1.375308673985177E-6</v>
      </c>
      <c r="K28" s="149">
        <f t="shared" ca="1" si="25"/>
        <v>1.8337448986469027E-6</v>
      </c>
      <c r="L28" s="149">
        <f t="shared" ca="1" si="25"/>
        <v>2.2921811233086284E-6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2.7506173479703541E-6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ref="H29:L29" ca="1" si="26">G29-5*(G29-$M29)/($M$1-G$1)</f>
        <v>1.0013084943444748E-4</v>
      </c>
      <c r="I29" s="149">
        <f t="shared" ca="1" si="26"/>
        <v>2.0026169886889496E-4</v>
      </c>
      <c r="J29" s="149">
        <f t="shared" ca="1" si="26"/>
        <v>3.0039254830334242E-4</v>
      </c>
      <c r="K29" s="149">
        <f t="shared" ca="1" si="26"/>
        <v>4.0052339773778993E-4</v>
      </c>
      <c r="L29" s="149">
        <f t="shared" ca="1" si="26"/>
        <v>5.0065424717223744E-4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6.0078509660668495E-4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ref="H30:L30" ca="1" si="27">G30-5*(G30-$M30)/($M$1-G$1)</f>
        <v>6.8165856432976941E-5</v>
      </c>
      <c r="I30" s="149">
        <f t="shared" ca="1" si="27"/>
        <v>1.3633171286595388E-4</v>
      </c>
      <c r="J30" s="149">
        <f t="shared" ca="1" si="27"/>
        <v>2.0449756929893085E-4</v>
      </c>
      <c r="K30" s="149">
        <f t="shared" ca="1" si="27"/>
        <v>2.7266342573190776E-4</v>
      </c>
      <c r="L30" s="149">
        <f t="shared" ca="1" si="27"/>
        <v>3.4082928216488473E-4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4.089951385978617E-4</v>
      </c>
    </row>
    <row r="31" spans="1:13" x14ac:dyDescent="0.3">
      <c r="A31" t="s">
        <v>12</v>
      </c>
      <c r="B31">
        <f t="shared" ref="B31:B62" si="28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ref="H31:L31" ca="1" si="29">G31-5*(G31-$M31)/($M$1-G$1)</f>
        <v>6.92105257826052E-4</v>
      </c>
      <c r="I31" s="149">
        <f t="shared" ca="1" si="29"/>
        <v>1.3842105156521042E-3</v>
      </c>
      <c r="J31" s="149">
        <f t="shared" ca="1" si="29"/>
        <v>2.0763157734781561E-3</v>
      </c>
      <c r="K31" s="149">
        <f t="shared" ca="1" si="29"/>
        <v>2.768421031304208E-3</v>
      </c>
      <c r="L31" s="149">
        <f t="shared" ca="1" si="29"/>
        <v>3.4605262891302599E-3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4.1526315469563122E-3</v>
      </c>
    </row>
    <row r="32" spans="1:13" x14ac:dyDescent="0.3">
      <c r="A32" t="s">
        <v>1</v>
      </c>
      <c r="B32">
        <f t="shared" si="28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ref="H32:L32" ca="1" si="30">G32-5*(G32-$M32)/($M$1-G$1)</f>
        <v>1.2118091837673354E-3</v>
      </c>
      <c r="I32" s="149">
        <f t="shared" ca="1" si="30"/>
        <v>2.4236183675346709E-3</v>
      </c>
      <c r="J32" s="149">
        <f t="shared" ca="1" si="30"/>
        <v>3.6354275513020059E-3</v>
      </c>
      <c r="K32" s="149">
        <f t="shared" ca="1" si="30"/>
        <v>4.8472367350693418E-3</v>
      </c>
      <c r="L32" s="149">
        <f t="shared" ca="1" si="30"/>
        <v>6.0590459188366768E-3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7.2708551026040118E-3</v>
      </c>
    </row>
    <row r="33" spans="1:13" x14ac:dyDescent="0.3">
      <c r="A33" t="s">
        <v>19</v>
      </c>
      <c r="B33">
        <f t="shared" si="28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ref="H33:L33" ca="1" si="31">G33-5*(G33-$M33)/($M$1-G$1)</f>
        <v>2.7339383156304588E-4</v>
      </c>
      <c r="I33" s="149">
        <f t="shared" ca="1" si="31"/>
        <v>5.4678766312609177E-4</v>
      </c>
      <c r="J33" s="149">
        <f t="shared" ca="1" si="31"/>
        <v>8.2018149468913765E-4</v>
      </c>
      <c r="K33" s="149">
        <f t="shared" ca="1" si="31"/>
        <v>1.0935753262521835E-3</v>
      </c>
      <c r="L33" s="149">
        <f t="shared" ca="1" si="31"/>
        <v>1.3669691578152292E-3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1.6403629893782751E-3</v>
      </c>
    </row>
    <row r="34" spans="1:13" x14ac:dyDescent="0.3">
      <c r="A34" t="s">
        <v>22</v>
      </c>
      <c r="B34">
        <f t="shared" si="28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ref="H34:L34" ca="1" si="32">G34-5*(G34-$M34)/($M$1-G$1)</f>
        <v>4.2978142644312361E-4</v>
      </c>
      <c r="I34" s="149">
        <f t="shared" ca="1" si="32"/>
        <v>8.5956285288624722E-4</v>
      </c>
      <c r="J34" s="149">
        <f t="shared" ca="1" si="32"/>
        <v>1.2893442793293708E-3</v>
      </c>
      <c r="K34" s="149">
        <f t="shared" ca="1" si="32"/>
        <v>1.7191257057724944E-3</v>
      </c>
      <c r="L34" s="149">
        <f t="shared" ca="1" si="32"/>
        <v>2.148907132215618E-3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2.5786885586587417E-3</v>
      </c>
    </row>
    <row r="35" spans="1:13" x14ac:dyDescent="0.3">
      <c r="A35" t="s">
        <v>28</v>
      </c>
      <c r="B35">
        <f t="shared" si="28"/>
        <v>2</v>
      </c>
      <c r="C35" s="151">
        <f ca="1">MAX(0,IFERROR(VLOOKUP(MID(CELL("filename",$A$1),FIND("]",CELL("filename",$A$1))+1,255)&amp;$A35,eurostat_source[],4+C$1-1990,FALSE),0))</f>
        <v>4.7568985756889391E-3</v>
      </c>
      <c r="D35" s="151">
        <f ca="1">MAX(0,IFERROR(VLOOKUP(MID(CELL("filename",$A$1),FIND("]",CELL("filename",$A$1))+1,255)&amp;$A35,eurostat_source[],4+D$1-1990,FALSE),0))</f>
        <v>4.6032995263056292E-3</v>
      </c>
      <c r="E35" s="151">
        <f ca="1">MAX(0,IFERROR(VLOOKUP(MID(CELL("filename",$A$1),FIND("]",CELL("filename",$A$1))+1,255)&amp;$A35,eurostat_source[],4+E$1-1990,FALSE),0))</f>
        <v>5.0003277179695299E-3</v>
      </c>
      <c r="F35" s="151">
        <f ca="1">MAX(0,IFERROR(VLOOKUP(MID(CELL("filename",$A$1),FIND("]",CELL("filename",$A$1))+1,255)&amp;$A35,eurostat_source[],4+F$1-1990,FALSE),0))</f>
        <v>5.4214073543063183E-3</v>
      </c>
      <c r="G35" s="148">
        <f ca="1">INDEX(OFFSET(_summary!$S$25,0,MATCH(MID(CELL("filename",$A$1),FIND("]",CELL("filename",$A$1))+1,255),_summary!$T$24:$AG$24,0),140,1),MATCH($A35,_summary!$T$25:$T$53,0))</f>
        <v>5.8619330348137289E-3</v>
      </c>
      <c r="H35" s="149">
        <f t="shared" ref="H35:L35" ca="1" si="33">G35-5*(G35-$M35)/($M$1-G$1)</f>
        <v>6.4358575776944111E-3</v>
      </c>
      <c r="I35" s="149">
        <f t="shared" ca="1" si="33"/>
        <v>7.0097821205750924E-3</v>
      </c>
      <c r="J35" s="149">
        <f t="shared" ca="1" si="33"/>
        <v>7.5837066634557738E-3</v>
      </c>
      <c r="K35" s="149">
        <f t="shared" ca="1" si="33"/>
        <v>8.1576312063364551E-3</v>
      </c>
      <c r="L35" s="149">
        <f t="shared" ca="1" si="33"/>
        <v>8.7315557492171382E-3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9.3054802920978195E-3</v>
      </c>
    </row>
    <row r="36" spans="1:13" x14ac:dyDescent="0.3">
      <c r="A36" t="s">
        <v>13</v>
      </c>
      <c r="B36">
        <f t="shared" si="28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ref="H36:L36" ca="1" si="34">G36-5*(G36-$M36)/($M$1-G$1)</f>
        <v>9.0778665912042041E-4</v>
      </c>
      <c r="I36" s="149">
        <f t="shared" ca="1" si="34"/>
        <v>1.8155733182408408E-3</v>
      </c>
      <c r="J36" s="149">
        <f t="shared" ca="1" si="34"/>
        <v>2.7233599773612612E-3</v>
      </c>
      <c r="K36" s="149">
        <f t="shared" ca="1" si="34"/>
        <v>3.6311466364816816E-3</v>
      </c>
      <c r="L36" s="149">
        <f t="shared" ca="1" si="34"/>
        <v>4.538933295602102E-3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5.4467199547225224E-3</v>
      </c>
    </row>
    <row r="37" spans="1:13" x14ac:dyDescent="0.3">
      <c r="A37" t="s">
        <v>17</v>
      </c>
      <c r="B37">
        <f t="shared" si="28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ref="H37:L37" ca="1" si="35">G37-5*(G37-$M37)/($M$1-G$1)</f>
        <v>4.1924577541821776E-4</v>
      </c>
      <c r="I37" s="149">
        <f t="shared" ca="1" si="35"/>
        <v>8.3849155083643551E-4</v>
      </c>
      <c r="J37" s="149">
        <f t="shared" ca="1" si="35"/>
        <v>1.2577373262546532E-3</v>
      </c>
      <c r="K37" s="149">
        <f t="shared" ca="1" si="35"/>
        <v>1.676983101672871E-3</v>
      </c>
      <c r="L37" s="149">
        <f t="shared" ca="1" si="35"/>
        <v>2.0962288770910889E-3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2.5154746525093063E-3</v>
      </c>
    </row>
    <row r="38" spans="1:13" x14ac:dyDescent="0.3">
      <c r="A38" t="s">
        <v>25</v>
      </c>
      <c r="B38">
        <f t="shared" si="28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ref="H38:L38" ca="1" si="36">G38-5*(G38-$M38)/($M$1-G$1)</f>
        <v>1.7866927260695061E-4</v>
      </c>
      <c r="I38" s="149">
        <f t="shared" ca="1" si="36"/>
        <v>3.5733854521390127E-4</v>
      </c>
      <c r="J38" s="149">
        <f t="shared" ca="1" si="36"/>
        <v>5.3600781782085186E-4</v>
      </c>
      <c r="K38" s="149">
        <f t="shared" ca="1" si="36"/>
        <v>7.1467709042780244E-4</v>
      </c>
      <c r="L38" s="149">
        <f t="shared" ca="1" si="36"/>
        <v>8.9334636303475302E-4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1.0720156356417037E-3</v>
      </c>
    </row>
    <row r="39" spans="1:13" x14ac:dyDescent="0.3">
      <c r="A39" t="s">
        <v>11</v>
      </c>
      <c r="B39">
        <f t="shared" si="28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ref="H39:L39" ca="1" si="37">G39-5*(G39-$M39)/($M$1-G$1)</f>
        <v>1.1820029377911873E-4</v>
      </c>
      <c r="I39" s="149">
        <f t="shared" ca="1" si="37"/>
        <v>2.3640058755823747E-4</v>
      </c>
      <c r="J39" s="149">
        <f t="shared" ca="1" si="37"/>
        <v>3.5460088133735623E-4</v>
      </c>
      <c r="K39" s="149">
        <f t="shared" ca="1" si="37"/>
        <v>4.7280117511647494E-4</v>
      </c>
      <c r="L39" s="149">
        <f t="shared" ca="1" si="37"/>
        <v>5.9100146889559365E-4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7.0920176267471235E-4</v>
      </c>
    </row>
    <row r="40" spans="1:13" x14ac:dyDescent="0.3">
      <c r="A40" t="s">
        <v>3</v>
      </c>
      <c r="B40">
        <f t="shared" si="28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ref="H40:L40" ca="1" si="38">G40-5*(G40-$M40)/($M$1-G$1)</f>
        <v>6.518755986329054E-4</v>
      </c>
      <c r="I40" s="149">
        <f t="shared" ca="1" si="38"/>
        <v>1.3037511972658106E-3</v>
      </c>
      <c r="J40" s="149">
        <f t="shared" ca="1" si="38"/>
        <v>1.9556267958987161E-3</v>
      </c>
      <c r="K40" s="149">
        <f t="shared" ca="1" si="38"/>
        <v>2.6075023945316216E-3</v>
      </c>
      <c r="L40" s="149">
        <f t="shared" ca="1" si="38"/>
        <v>3.2593779931645271E-3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3.9112535917974322E-3</v>
      </c>
    </row>
    <row r="41" spans="1:13" x14ac:dyDescent="0.3">
      <c r="A41" t="s">
        <v>2</v>
      </c>
      <c r="B41">
        <f t="shared" si="28"/>
        <v>2</v>
      </c>
      <c r="C41" s="151">
        <f ca="1">MAX(0,IFERROR(VLOOKUP(MID(CELL("filename",$A$1),FIND("]",CELL("filename",$A$1))+1,255)&amp;$A41,eurostat_source[],4+C$1-1990,FALSE),0))</f>
        <v>6.0660523809521962E-4</v>
      </c>
      <c r="D41" s="151">
        <f ca="1">MAX(0,IFERROR(VLOOKUP(MID(CELL("filename",$A$1),FIND("]",CELL("filename",$A$1))+1,255)&amp;$A41,eurostat_source[],4+D$1-1990,FALSE),0))</f>
        <v>5.3341100876133629E-4</v>
      </c>
      <c r="E41" s="151">
        <f ca="1">MAX(0,IFERROR(VLOOKUP(MID(CELL("filename",$A$1),FIND("]",CELL("filename",$A$1))+1,255)&amp;$A41,eurostat_source[],4+E$1-1990,FALSE),0))</f>
        <v>5.7868925935996478E-4</v>
      </c>
      <c r="F41" s="151">
        <f ca="1">MAX(0,IFERROR(VLOOKUP(MID(CELL("filename",$A$1),FIND("]",CELL("filename",$A$1))+1,255)&amp;$A41,eurostat_source[],4+F$1-1990,FALSE),0))</f>
        <v>6.2631573970459381E-4</v>
      </c>
      <c r="G41" s="148">
        <f ca="1">INDEX(OFFSET(_summary!$S$25,0,MATCH(MID(CELL("filename",$A$1),FIND("]",CELL("filename",$A$1))+1,255),_summary!$T$24:$AG$24,0),140,1),MATCH($A41,_summary!$T$25:$T$53,0))</f>
        <v>6.739063545416835E-4</v>
      </c>
      <c r="H41" s="149">
        <f t="shared" ref="H41:L41" ca="1" si="39">G41-5*(G41-$M41)/($M$1-G$1)</f>
        <v>1.7336125183763985E-3</v>
      </c>
      <c r="I41" s="149">
        <f t="shared" ca="1" si="39"/>
        <v>2.7933186822111135E-3</v>
      </c>
      <c r="J41" s="149">
        <f t="shared" ca="1" si="39"/>
        <v>3.8530248460458289E-3</v>
      </c>
      <c r="K41" s="149">
        <f t="shared" ca="1" si="39"/>
        <v>4.9127310098805443E-3</v>
      </c>
      <c r="L41" s="149">
        <f t="shared" ca="1" si="39"/>
        <v>5.9724371737152598E-3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7.0321433375499743E-3</v>
      </c>
    </row>
    <row r="42" spans="1:13" x14ac:dyDescent="0.3">
      <c r="A42" t="s">
        <v>16</v>
      </c>
      <c r="B42">
        <f t="shared" si="28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ref="H42:L42" ca="1" si="40">G42-5*(G42-$M42)/($M$1-G$1)</f>
        <v>5.2877143777247196E-4</v>
      </c>
      <c r="I42" s="149">
        <f t="shared" ca="1" si="40"/>
        <v>1.0575428755449439E-3</v>
      </c>
      <c r="J42" s="149">
        <f t="shared" ca="1" si="40"/>
        <v>1.586314313317416E-3</v>
      </c>
      <c r="K42" s="149">
        <f t="shared" ca="1" si="40"/>
        <v>2.1150857510898878E-3</v>
      </c>
      <c r="L42" s="149">
        <f t="shared" ca="1" si="40"/>
        <v>2.6438571888623601E-3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3.172628626634832E-3</v>
      </c>
    </row>
    <row r="43" spans="1:13" x14ac:dyDescent="0.3">
      <c r="A43" t="s">
        <v>15</v>
      </c>
      <c r="B43">
        <f t="shared" si="28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ref="H43:L43" ca="1" si="41">G43-5*(G43-$M43)/($M$1-G$1)</f>
        <v>8.9895028856186508E-4</v>
      </c>
      <c r="I43" s="149">
        <f t="shared" ca="1" si="41"/>
        <v>1.7979005771237302E-3</v>
      </c>
      <c r="J43" s="149">
        <f t="shared" ca="1" si="41"/>
        <v>2.696850865685595E-3</v>
      </c>
      <c r="K43" s="149">
        <f t="shared" ca="1" si="41"/>
        <v>3.5958011542474603E-3</v>
      </c>
      <c r="L43" s="149">
        <f t="shared" ca="1" si="41"/>
        <v>4.4947514428093256E-3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5.3937017313711909E-3</v>
      </c>
    </row>
    <row r="44" spans="1:13" x14ac:dyDescent="0.3">
      <c r="A44" t="s">
        <v>18</v>
      </c>
      <c r="B44">
        <f t="shared" si="28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ref="H44:L44" ca="1" si="42">G44-5*(G44-$M44)/($M$1-G$1)</f>
        <v>1.2928519687345152E-3</v>
      </c>
      <c r="I44" s="149">
        <f t="shared" ca="1" si="42"/>
        <v>2.5857039374690303E-3</v>
      </c>
      <c r="J44" s="149">
        <f t="shared" ca="1" si="42"/>
        <v>3.8785559062035459E-3</v>
      </c>
      <c r="K44" s="149">
        <f t="shared" ca="1" si="42"/>
        <v>5.1714078749380606E-3</v>
      </c>
      <c r="L44" s="149">
        <f t="shared" ca="1" si="42"/>
        <v>6.4642598436725762E-3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7.7571118124070918E-3</v>
      </c>
    </row>
    <row r="45" spans="1:13" x14ac:dyDescent="0.3">
      <c r="A45" t="s">
        <v>5</v>
      </c>
      <c r="B45">
        <f t="shared" si="28"/>
        <v>2</v>
      </c>
      <c r="C45" s="151">
        <f ca="1">MAX(0,IFERROR(VLOOKUP(MID(CELL("filename",$A$1),FIND("]",CELL("filename",$A$1))+1,255)&amp;$A45,eurostat_source[],4+C$1-1990,FALSE),0))</f>
        <v>2.8298471792890013E-5</v>
      </c>
      <c r="D45" s="151">
        <f ca="1">MAX(0,IFERROR(VLOOKUP(MID(CELL("filename",$A$1),FIND("]",CELL("filename",$A$1))+1,255)&amp;$A45,eurostat_source[],4+D$1-1990,FALSE),0))</f>
        <v>2.7505412549463248E-5</v>
      </c>
      <c r="E45" s="151">
        <f ca="1">MAX(0,IFERROR(VLOOKUP(MID(CELL("filename",$A$1),FIND("]",CELL("filename",$A$1))+1,255)&amp;$A45,eurostat_source[],4+E$1-1990,FALSE),0))</f>
        <v>2.3061692893313094E-5</v>
      </c>
      <c r="F45" s="151">
        <f ca="1">MAX(0,IFERROR(VLOOKUP(MID(CELL("filename",$A$1),FIND("]",CELL("filename",$A$1))+1,255)&amp;$A45,eurostat_source[],4+F$1-1990,FALSE),0))</f>
        <v>1.8465556499753011E-5</v>
      </c>
      <c r="G45" s="148">
        <f ca="1">INDEX(OFFSET(_summary!$S$25,0,MATCH(MID(CELL("filename",$A$1),FIND("]",CELL("filename",$A$1))+1,255),_summary!$T$24:$AG$24,0),140,1),MATCH($A45,_summary!$T$25:$T$53,0))</f>
        <v>1.3495190767926287E-5</v>
      </c>
      <c r="H45" s="149">
        <f t="shared" ref="H45:L45" ca="1" si="43">G45-5*(G45-$M45)/($M$1-G$1)</f>
        <v>1.020591249011354E-3</v>
      </c>
      <c r="I45" s="149">
        <f t="shared" ca="1" si="43"/>
        <v>2.0276873072547818E-3</v>
      </c>
      <c r="J45" s="149">
        <f t="shared" ca="1" si="43"/>
        <v>3.0347833654982095E-3</v>
      </c>
      <c r="K45" s="149">
        <f t="shared" ca="1" si="43"/>
        <v>4.0418794237416372E-3</v>
      </c>
      <c r="L45" s="149">
        <f t="shared" ca="1" si="43"/>
        <v>5.0489754819850654E-3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6.0560715402284927E-3</v>
      </c>
    </row>
    <row r="46" spans="1:13" x14ac:dyDescent="0.3">
      <c r="A46" t="s">
        <v>23</v>
      </c>
      <c r="B46">
        <f t="shared" si="28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ref="H46:L46" ca="1" si="44">G46-5*(G46-$M46)/($M$1-G$1)</f>
        <v>3.9977996960803791E-4</v>
      </c>
      <c r="I46" s="149">
        <f t="shared" ca="1" si="44"/>
        <v>7.9955993921607582E-4</v>
      </c>
      <c r="J46" s="149">
        <f t="shared" ca="1" si="44"/>
        <v>1.1993399088241138E-3</v>
      </c>
      <c r="K46" s="149">
        <f t="shared" ca="1" si="44"/>
        <v>1.5991198784321516E-3</v>
      </c>
      <c r="L46" s="149">
        <f t="shared" ca="1" si="44"/>
        <v>1.9988998480401894E-3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2.3986798176482273E-3</v>
      </c>
    </row>
    <row r="47" spans="1:13" x14ac:dyDescent="0.3">
      <c r="A47" t="s">
        <v>24</v>
      </c>
      <c r="B47">
        <f t="shared" si="28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ref="H47:L47" ca="1" si="45">G47-5*(G47-$M47)/($M$1-G$1)</f>
        <v>5.3861691421101571E-4</v>
      </c>
      <c r="I47" s="149">
        <f t="shared" ca="1" si="45"/>
        <v>1.0772338284220314E-3</v>
      </c>
      <c r="J47" s="149">
        <f t="shared" ca="1" si="45"/>
        <v>1.6158507426330469E-3</v>
      </c>
      <c r="K47" s="149">
        <f t="shared" ca="1" si="45"/>
        <v>2.1544676568440628E-3</v>
      </c>
      <c r="L47" s="149">
        <f t="shared" ca="1" si="45"/>
        <v>2.6930845710550783E-3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3.2317014852660938E-3</v>
      </c>
    </row>
    <row r="48" spans="1:13" x14ac:dyDescent="0.3">
      <c r="A48" t="s">
        <v>27</v>
      </c>
      <c r="B48">
        <f t="shared" si="28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ref="H48:L48" ca="1" si="46">G48-5*(G48-$M48)/($M$1-G$1)</f>
        <v>1.2835189768278152E-3</v>
      </c>
      <c r="I48" s="149">
        <f t="shared" ca="1" si="46"/>
        <v>2.5670379536556305E-3</v>
      </c>
      <c r="J48" s="149">
        <f t="shared" ca="1" si="46"/>
        <v>3.8505569304834461E-3</v>
      </c>
      <c r="K48" s="149">
        <f t="shared" ca="1" si="46"/>
        <v>5.1340759073112609E-3</v>
      </c>
      <c r="L48" s="149">
        <f t="shared" ca="1" si="46"/>
        <v>6.4175948841390766E-3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7.7011138609668923E-3</v>
      </c>
    </row>
    <row r="49" spans="1:13" x14ac:dyDescent="0.3">
      <c r="A49" t="s">
        <v>29</v>
      </c>
      <c r="B49">
        <f t="shared" si="28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ref="H49:L49" ca="1" si="47">G49-5*(G49-$M49)/($M$1-G$1)</f>
        <v>2.6632105907504084E-4</v>
      </c>
      <c r="I49" s="149">
        <f t="shared" ca="1" si="47"/>
        <v>5.3264211815008179E-4</v>
      </c>
      <c r="J49" s="149">
        <f t="shared" ca="1" si="47"/>
        <v>7.9896317722512257E-4</v>
      </c>
      <c r="K49" s="149">
        <f t="shared" ca="1" si="47"/>
        <v>1.0652842363001634E-3</v>
      </c>
      <c r="L49" s="149">
        <f t="shared" ca="1" si="47"/>
        <v>1.3316052953752044E-3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1.5979263544502451E-3</v>
      </c>
    </row>
    <row r="50" spans="1:13" x14ac:dyDescent="0.3">
      <c r="A50" t="s">
        <v>8</v>
      </c>
      <c r="B50">
        <f t="shared" si="28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ref="H50:L50" ca="1" si="48">G50-5*(G50-$M50)/($M$1-G$1)</f>
        <v>1.2056967746625125E-3</v>
      </c>
      <c r="I50" s="149">
        <f t="shared" ca="1" si="48"/>
        <v>2.4113935493250251E-3</v>
      </c>
      <c r="J50" s="149">
        <f t="shared" ca="1" si="48"/>
        <v>3.6170903239875376E-3</v>
      </c>
      <c r="K50" s="149">
        <f t="shared" ca="1" si="48"/>
        <v>4.8227870986500502E-3</v>
      </c>
      <c r="L50" s="149">
        <f t="shared" ca="1" si="48"/>
        <v>6.0284838733125623E-3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7.2341806479750753E-3</v>
      </c>
    </row>
    <row r="51" spans="1:13" x14ac:dyDescent="0.3">
      <c r="A51" t="s">
        <v>6</v>
      </c>
      <c r="B51">
        <f t="shared" si="28"/>
        <v>2</v>
      </c>
      <c r="C51" s="151">
        <f ca="1">MAX(0,IFERROR(VLOOKUP(MID(CELL("filename",$A$1),FIND("]",CELL("filename",$A$1))+1,255)&amp;$A51,eurostat_source[],4+C$1-1990,FALSE),0))</f>
        <v>1.0597703824544468E-3</v>
      </c>
      <c r="D51" s="151">
        <f ca="1">MAX(0,IFERROR(VLOOKUP(MID(CELL("filename",$A$1),FIND("]",CELL("filename",$A$1))+1,255)&amp;$A51,eurostat_source[],4+D$1-1990,FALSE),0))</f>
        <v>1.0612413014888529E-3</v>
      </c>
      <c r="E51" s="151">
        <f ca="1">MAX(0,IFERROR(VLOOKUP(MID(CELL("filename",$A$1),FIND("]",CELL("filename",$A$1))+1,255)&amp;$A51,eurostat_source[],4+E$1-1990,FALSE),0))</f>
        <v>1.1107780971799138E-3</v>
      </c>
      <c r="F51" s="151">
        <f ca="1">MAX(0,IFERROR(VLOOKUP(MID(CELL("filename",$A$1),FIND("]",CELL("filename",$A$1))+1,255)&amp;$A51,eurostat_source[],4+F$1-1990,FALSE),0))</f>
        <v>1.1598675953292349E-3</v>
      </c>
      <c r="G51" s="148">
        <f ca="1">INDEX(OFFSET(_summary!$S$25,0,MATCH(MID(CELL("filename",$A$1),FIND("]",CELL("filename",$A$1))+1,255),_summary!$T$24:$AG$24,0),140,1),MATCH($A51,_summary!$T$25:$T$53,0))</f>
        <v>1.2060500147692125E-3</v>
      </c>
      <c r="H51" s="149">
        <f t="shared" ref="H51:L51" ca="1" si="49">G51-5*(G51-$M51)/($M$1-G$1)</f>
        <v>2.7224596584909163E-3</v>
      </c>
      <c r="I51" s="149">
        <f t="shared" ca="1" si="49"/>
        <v>4.2388693022126197E-3</v>
      </c>
      <c r="J51" s="149">
        <f t="shared" ca="1" si="49"/>
        <v>5.755278945934323E-3</v>
      </c>
      <c r="K51" s="149">
        <f t="shared" ca="1" si="49"/>
        <v>7.2716885896560272E-3</v>
      </c>
      <c r="L51" s="149">
        <f t="shared" ca="1" si="49"/>
        <v>8.7880982333777315E-3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1.0304507877099434E-2</v>
      </c>
    </row>
    <row r="52" spans="1:13" x14ac:dyDescent="0.3">
      <c r="A52" t="s">
        <v>21</v>
      </c>
      <c r="B52">
        <f t="shared" si="28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ref="H52:L52" ca="1" si="50">G52-5*(G52-$M52)/($M$1-G$1)</f>
        <v>4.3868098930619859E-4</v>
      </c>
      <c r="I52" s="149">
        <f t="shared" ca="1" si="50"/>
        <v>8.7736197861239718E-4</v>
      </c>
      <c r="J52" s="149">
        <f t="shared" ca="1" si="50"/>
        <v>1.3160429679185959E-3</v>
      </c>
      <c r="K52" s="149">
        <f t="shared" ca="1" si="50"/>
        <v>1.7547239572247944E-3</v>
      </c>
      <c r="L52" s="149">
        <f t="shared" ca="1" si="50"/>
        <v>2.1934049465309928E-3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2.6320859358371913E-3</v>
      </c>
    </row>
    <row r="53" spans="1:13" x14ac:dyDescent="0.3">
      <c r="A53" t="s">
        <v>10</v>
      </c>
      <c r="B53">
        <f t="shared" si="28"/>
        <v>2</v>
      </c>
      <c r="C53" s="151">
        <f ca="1">MAX(0,IFERROR(VLOOKUP(MID(CELL("filename",$A$1),FIND("]",CELL("filename",$A$1))+1,255)&amp;$A53,eurostat_source[],4+C$1-1990,FALSE),0))</f>
        <v>5.3835006822025317E-4</v>
      </c>
      <c r="D53" s="151">
        <f ca="1">MAX(0,IFERROR(VLOOKUP(MID(CELL("filename",$A$1),FIND("]",CELL("filename",$A$1))+1,255)&amp;$A53,eurostat_source[],4+D$1-1990,FALSE),0))</f>
        <v>5.0899046781155335E-4</v>
      </c>
      <c r="E53" s="151">
        <f ca="1">MAX(0,IFERROR(VLOOKUP(MID(CELL("filename",$A$1),FIND("]",CELL("filename",$A$1))+1,255)&amp;$A53,eurostat_source[],4+E$1-1990,FALSE),0))</f>
        <v>4.5121805235408616E-4</v>
      </c>
      <c r="F53" s="151">
        <f ca="1">MAX(0,IFERROR(VLOOKUP(MID(CELL("filename",$A$1),FIND("]",CELL("filename",$A$1))+1,255)&amp;$A53,eurostat_source[],4+F$1-1990,FALSE),0))</f>
        <v>3.7629605325565122E-4</v>
      </c>
      <c r="G53" s="148">
        <f ca="1">INDEX(OFFSET(_summary!$S$25,0,MATCH(MID(CELL("filename",$A$1),FIND("]",CELL("filename",$A$1))+1,255),_summary!$T$24:$AG$24,0),140,1),MATCH($A53,_summary!$T$25:$T$53,0))</f>
        <v>2.5662988149280683E-4</v>
      </c>
      <c r="H53" s="149">
        <f t="shared" ref="H53:L53" ca="1" si="51">G53-5*(G53-$M53)/($M$1-G$1)</f>
        <v>9.4064477669664626E-4</v>
      </c>
      <c r="I53" s="149">
        <f t="shared" ca="1" si="51"/>
        <v>1.6246596719004859E-3</v>
      </c>
      <c r="J53" s="149">
        <f t="shared" ca="1" si="51"/>
        <v>2.3086745671043254E-3</v>
      </c>
      <c r="K53" s="149">
        <f t="shared" ca="1" si="51"/>
        <v>2.992689462308165E-3</v>
      </c>
      <c r="L53" s="149">
        <f t="shared" ca="1" si="51"/>
        <v>3.6767043575120046E-3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4.3607192527158438E-3</v>
      </c>
    </row>
    <row r="54" spans="1:13" x14ac:dyDescent="0.3">
      <c r="A54" t="s">
        <v>20</v>
      </c>
      <c r="B54">
        <f t="shared" si="28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ref="H54:L54" ca="1" si="52">G54-5*(G54-$M54)/($M$1-G$1)</f>
        <v>1.2064698542841419E-3</v>
      </c>
      <c r="I54" s="149">
        <f t="shared" ca="1" si="52"/>
        <v>2.4129397085682841E-3</v>
      </c>
      <c r="J54" s="149">
        <f t="shared" ca="1" si="52"/>
        <v>3.6194095628524258E-3</v>
      </c>
      <c r="K54" s="149">
        <f t="shared" ca="1" si="52"/>
        <v>4.8258794171365674E-3</v>
      </c>
      <c r="L54" s="149">
        <f t="shared" ca="1" si="52"/>
        <v>6.0323492714207099E-3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7.2388191257048515E-3</v>
      </c>
    </row>
    <row r="55" spans="1:13" x14ac:dyDescent="0.3">
      <c r="A55" t="s">
        <v>26</v>
      </c>
      <c r="B55">
        <f t="shared" si="28"/>
        <v>2</v>
      </c>
      <c r="C55" s="151">
        <f ca="1">MAX(0,IFERROR(VLOOKUP(MID(CELL("filename",$A$1),FIND("]",CELL("filename",$A$1))+1,255)&amp;$A55,eurostat_source[],4+C$1-1990,FALSE),0))</f>
        <v>3.0123370596940275E-2</v>
      </c>
      <c r="D55" s="151">
        <f ca="1">MAX(0,IFERROR(VLOOKUP(MID(CELL("filename",$A$1),FIND("]",CELL("filename",$A$1))+1,255)&amp;$A55,eurostat_source[],4+D$1-1990,FALSE),0))</f>
        <v>3.2704290187560672E-2</v>
      </c>
      <c r="E55" s="151">
        <f ca="1">MAX(0,IFERROR(VLOOKUP(MID(CELL("filename",$A$1),FIND("]",CELL("filename",$A$1))+1,255)&amp;$A55,eurostat_source[],4+E$1-1990,FALSE),0))</f>
        <v>3.5974719206316737E-2</v>
      </c>
      <c r="F55" s="151">
        <f ca="1">MAX(0,IFERROR(VLOOKUP(MID(CELL("filename",$A$1),FIND("]",CELL("filename",$A$1))+1,255)&amp;$A55,eurostat_source[],4+F$1-1990,FALSE),0))</f>
        <v>3.957219112694841E-2</v>
      </c>
      <c r="G55" s="148">
        <f ca="1">INDEX(OFFSET(_summary!$S$25,0,MATCH(MID(CELL("filename",$A$1),FIND("]",CELL("filename",$A$1))+1,255),_summary!$T$24:$AG$24,0),140,1),MATCH($A55,_summary!$T$25:$T$53,0))</f>
        <v>4.2997474334179747E-2</v>
      </c>
      <c r="H55" s="149">
        <f t="shared" ref="H55:L55" ca="1" si="53">G55-5*(G55-$M55)/($M$1-G$1)</f>
        <v>4.3326391433535415E-2</v>
      </c>
      <c r="I55" s="149">
        <f t="shared" ca="1" si="53"/>
        <v>4.3655308532891082E-2</v>
      </c>
      <c r="J55" s="149">
        <f t="shared" ca="1" si="53"/>
        <v>4.398422563224675E-2</v>
      </c>
      <c r="K55" s="149">
        <f t="shared" ca="1" si="53"/>
        <v>4.4313142731602417E-2</v>
      </c>
      <c r="L55" s="149">
        <f t="shared" ca="1" si="53"/>
        <v>4.4642059830958092E-2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4.4970976930313759E-2</v>
      </c>
    </row>
    <row r="56" spans="1:13" x14ac:dyDescent="0.3">
      <c r="A56" t="s">
        <v>7</v>
      </c>
      <c r="B56">
        <f t="shared" si="28"/>
        <v>2</v>
      </c>
      <c r="C56" s="151">
        <f ca="1">MAX(0,IFERROR(VLOOKUP(MID(CELL("filename",$A$1),FIND("]",CELL("filename",$A$1))+1,255)&amp;$A56,eurostat_source[],4+C$1-1990,FALSE),0))</f>
        <v>7.004506146810846E-4</v>
      </c>
      <c r="D56" s="151">
        <f ca="1">MAX(0,IFERROR(VLOOKUP(MID(CELL("filename",$A$1),FIND("]",CELL("filename",$A$1))+1,255)&amp;$A56,eurostat_source[],4+D$1-1990,FALSE),0))</f>
        <v>6.9017735672762242E-4</v>
      </c>
      <c r="E56" s="151">
        <f ca="1">MAX(0,IFERROR(VLOOKUP(MID(CELL("filename",$A$1),FIND("]",CELL("filename",$A$1))+1,255)&amp;$A56,eurostat_source[],4+E$1-1990,FALSE),0))</f>
        <v>7.3424114126362293E-4</v>
      </c>
      <c r="F56" s="151">
        <f ca="1">MAX(0,IFERROR(VLOOKUP(MID(CELL("filename",$A$1),FIND("]",CELL("filename",$A$1))+1,255)&amp;$A56,eurostat_source[],4+F$1-1990,FALSE),0))</f>
        <v>7.7314424690889158E-4</v>
      </c>
      <c r="G56" s="148">
        <f ca="1">INDEX(OFFSET(_summary!$S$25,0,MATCH(MID(CELL("filename",$A$1),FIND("]",CELL("filename",$A$1))+1,255),_summary!$T$24:$AG$24,0),140,1),MATCH($A56,_summary!$T$25:$T$53,0))</f>
        <v>8.0295882107264812E-4</v>
      </c>
      <c r="H56" s="149">
        <f t="shared" ref="H56:L56" ca="1" si="54">G56-5*(G56-$M56)/($M$1-G$1)</f>
        <v>1.4773384707895032E-3</v>
      </c>
      <c r="I56" s="149">
        <f t="shared" ca="1" si="54"/>
        <v>2.1517181205063583E-3</v>
      </c>
      <c r="J56" s="149">
        <f t="shared" ca="1" si="54"/>
        <v>2.8260977702232134E-3</v>
      </c>
      <c r="K56" s="149">
        <f t="shared" ca="1" si="54"/>
        <v>3.5004774199400689E-3</v>
      </c>
      <c r="L56" s="149">
        <f t="shared" ca="1" si="54"/>
        <v>4.174857069656924E-3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4.8492367193737791E-3</v>
      </c>
    </row>
    <row r="57" spans="1:13" x14ac:dyDescent="0.3">
      <c r="A57" t="s">
        <v>9</v>
      </c>
      <c r="B57">
        <f t="shared" si="28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ref="H57:L57" ca="1" si="55">G57-5*(G57-$M57)/($M$1-G$1)</f>
        <v>9.1687244932345136E-6</v>
      </c>
      <c r="I57" s="149">
        <f t="shared" ca="1" si="55"/>
        <v>1.8337448986469027E-5</v>
      </c>
      <c r="J57" s="149">
        <f t="shared" ca="1" si="55"/>
        <v>2.7506173479703541E-5</v>
      </c>
      <c r="K57" s="149">
        <f t="shared" ca="1" si="55"/>
        <v>3.6674897972938054E-5</v>
      </c>
      <c r="L57" s="149">
        <f t="shared" ca="1" si="55"/>
        <v>4.5843622466172561E-5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5.5012346959407075E-5</v>
      </c>
    </row>
    <row r="58" spans="1:13" x14ac:dyDescent="0.3">
      <c r="A58" t="s">
        <v>14</v>
      </c>
      <c r="B58">
        <f t="shared" si="28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ref="H58:L58" ca="1" si="56">G58-5*(G58-$M58)/($M$1-G$1)</f>
        <v>1.2498749454066633E-3</v>
      </c>
      <c r="I58" s="149">
        <f t="shared" ca="1" si="56"/>
        <v>2.4997498908133266E-3</v>
      </c>
      <c r="J58" s="149">
        <f t="shared" ca="1" si="56"/>
        <v>3.74962483621999E-3</v>
      </c>
      <c r="K58" s="149">
        <f t="shared" ca="1" si="56"/>
        <v>4.9994997816266533E-3</v>
      </c>
      <c r="L58" s="149">
        <f t="shared" ca="1" si="56"/>
        <v>6.2493747270333157E-3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7.4992496724399791E-3</v>
      </c>
    </row>
    <row r="59" spans="1:13" x14ac:dyDescent="0.3">
      <c r="A59" t="s">
        <v>4</v>
      </c>
      <c r="B59">
        <f t="shared" si="28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ref="H59:L59" ca="1" si="57">G59-5*(G59-$M59)/($M$1-G$1)</f>
        <v>1.165807546607307E-3</v>
      </c>
      <c r="I59" s="149">
        <f t="shared" ca="1" si="57"/>
        <v>2.3316150932146144E-3</v>
      </c>
      <c r="J59" s="149">
        <f t="shared" ca="1" si="57"/>
        <v>3.4974226398219212E-3</v>
      </c>
      <c r="K59" s="149">
        <f t="shared" ca="1" si="57"/>
        <v>4.6632301864292279E-3</v>
      </c>
      <c r="L59" s="149">
        <f t="shared" ca="1" si="57"/>
        <v>5.8290377330365347E-3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6.9948452796438423E-3</v>
      </c>
    </row>
    <row r="60" spans="1:13" x14ac:dyDescent="0.3">
      <c r="A60" t="s">
        <v>12</v>
      </c>
      <c r="B60">
        <f t="shared" si="28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ref="H60:L60" ca="1" si="58">G60-5*(G60-$M60)/($M$1-G$1)</f>
        <v>1.3490238664223401E-3</v>
      </c>
      <c r="I60" s="149">
        <f t="shared" ca="1" si="58"/>
        <v>2.6980477328446802E-3</v>
      </c>
      <c r="J60" s="149">
        <f t="shared" ca="1" si="58"/>
        <v>4.0470715992670199E-3</v>
      </c>
      <c r="K60" s="149">
        <f t="shared" ca="1" si="58"/>
        <v>5.3960954656893604E-3</v>
      </c>
      <c r="L60" s="149">
        <f t="shared" ca="1" si="58"/>
        <v>6.7451193321117001E-3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8.0941431985340397E-3</v>
      </c>
    </row>
    <row r="61" spans="1:13" x14ac:dyDescent="0.3">
      <c r="A61" t="s">
        <v>1</v>
      </c>
      <c r="B61">
        <f t="shared" si="28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ref="H61:L61" ca="1" si="59">G61-5*(G61-$M61)/($M$1-G$1)</f>
        <v>2.3573472100108582E-3</v>
      </c>
      <c r="I61" s="149">
        <f t="shared" ca="1" si="59"/>
        <v>4.7146944200217164E-3</v>
      </c>
      <c r="J61" s="149">
        <f t="shared" ca="1" si="59"/>
        <v>7.072041630032575E-3</v>
      </c>
      <c r="K61" s="149">
        <f t="shared" ca="1" si="59"/>
        <v>9.4293888400434327E-3</v>
      </c>
      <c r="L61" s="149">
        <f t="shared" ca="1" si="59"/>
        <v>1.1786736050054291E-2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1.414408326006515E-2</v>
      </c>
    </row>
    <row r="62" spans="1:13" x14ac:dyDescent="0.3">
      <c r="A62" t="s">
        <v>19</v>
      </c>
      <c r="B62">
        <f t="shared" si="28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ref="H62:L62" ca="1" si="60">G62-5*(G62-$M62)/($M$1-G$1)</f>
        <v>4.8328905035692591E-4</v>
      </c>
      <c r="I62" s="149">
        <f t="shared" ca="1" si="60"/>
        <v>9.6657810071385181E-4</v>
      </c>
      <c r="J62" s="149">
        <f t="shared" ca="1" si="60"/>
        <v>1.4498671510707777E-3</v>
      </c>
      <c r="K62" s="149">
        <f t="shared" ca="1" si="60"/>
        <v>1.9331562014277036E-3</v>
      </c>
      <c r="L62" s="149">
        <f t="shared" ca="1" si="60"/>
        <v>2.4164452517846293E-3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2.8997343021415554E-3</v>
      </c>
    </row>
    <row r="63" spans="1:13" x14ac:dyDescent="0.3">
      <c r="A63" t="s">
        <v>22</v>
      </c>
      <c r="B63">
        <f t="shared" ref="B63:B94" si="61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ref="H63:L63" ca="1" si="62">G63-5*(G63-$M63)/($M$1-G$1)</f>
        <v>8.3694766853369617E-4</v>
      </c>
      <c r="I63" s="149">
        <f t="shared" ca="1" si="62"/>
        <v>1.6738953370673923E-3</v>
      </c>
      <c r="J63" s="149">
        <f t="shared" ca="1" si="62"/>
        <v>2.5108430056010886E-3</v>
      </c>
      <c r="K63" s="149">
        <f t="shared" ca="1" si="62"/>
        <v>3.3477906741347847E-3</v>
      </c>
      <c r="L63" s="149">
        <f t="shared" ca="1" si="62"/>
        <v>4.1847383426684807E-3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5.0216860112021772E-3</v>
      </c>
    </row>
    <row r="64" spans="1:13" x14ac:dyDescent="0.3">
      <c r="A64" t="s">
        <v>28</v>
      </c>
      <c r="B64">
        <f t="shared" si="61"/>
        <v>3</v>
      </c>
      <c r="C64" s="151">
        <f ca="1">MAX(0,IFERROR(VLOOKUP(MID(CELL("filename",$A$1),FIND("]",CELL("filename",$A$1))+1,255)&amp;$A64,eurostat_source[],4+C$1-1990,FALSE),0))</f>
        <v>4.7568985756889391E-3</v>
      </c>
      <c r="D64" s="151">
        <f ca="1">MAX(0,IFERROR(VLOOKUP(MID(CELL("filename",$A$1),FIND("]",CELL("filename",$A$1))+1,255)&amp;$A64,eurostat_source[],4+D$1-1990,FALSE),0))</f>
        <v>4.6032995263056292E-3</v>
      </c>
      <c r="E64" s="151">
        <f ca="1">MAX(0,IFERROR(VLOOKUP(MID(CELL("filename",$A$1),FIND("]",CELL("filename",$A$1))+1,255)&amp;$A64,eurostat_source[],4+E$1-1990,FALSE),0))</f>
        <v>5.0003277179695299E-3</v>
      </c>
      <c r="F64" s="151">
        <f ca="1">MAX(0,IFERROR(VLOOKUP(MID(CELL("filename",$A$1),FIND("]",CELL("filename",$A$1))+1,255)&amp;$A64,eurostat_source[],4+F$1-1990,FALSE),0))</f>
        <v>5.4214073543063183E-3</v>
      </c>
      <c r="G64" s="148">
        <f ca="1">INDEX(OFFSET(_summary!$S$25,0,MATCH(MID(CELL("filename",$A$1),FIND("]",CELL("filename",$A$1))+1,255),_summary!$T$24:$AG$24,0),140,1),MATCH($A64,_summary!$T$25:$T$53,0))</f>
        <v>5.8619330348137289E-3</v>
      </c>
      <c r="H64" s="149">
        <f t="shared" ref="H64:L64" ca="1" si="63">G64-5*(G64-$M64)/($M$1-G$1)</f>
        <v>6.981085893431058E-3</v>
      </c>
      <c r="I64" s="149">
        <f t="shared" ca="1" si="63"/>
        <v>8.100238752048388E-3</v>
      </c>
      <c r="J64" s="149">
        <f t="shared" ca="1" si="63"/>
        <v>9.2193916106657163E-3</v>
      </c>
      <c r="K64" s="149">
        <f t="shared" ca="1" si="63"/>
        <v>1.0338544469283046E-2</v>
      </c>
      <c r="L64" s="149">
        <f t="shared" ca="1" si="63"/>
        <v>1.1457697327900376E-2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1.2576850186517705E-2</v>
      </c>
    </row>
    <row r="65" spans="1:13" x14ac:dyDescent="0.3">
      <c r="A65" t="s">
        <v>13</v>
      </c>
      <c r="B65">
        <f t="shared" si="61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ref="H65:L65" ca="1" si="64">G65-5*(G65-$M65)/($M$1-G$1)</f>
        <v>1.6713729744777691E-3</v>
      </c>
      <c r="I65" s="149">
        <f t="shared" ca="1" si="64"/>
        <v>3.3427459489555385E-3</v>
      </c>
      <c r="J65" s="149">
        <f t="shared" ca="1" si="64"/>
        <v>5.014118923433307E-3</v>
      </c>
      <c r="K65" s="149">
        <f t="shared" ca="1" si="64"/>
        <v>6.6854918979110762E-3</v>
      </c>
      <c r="L65" s="149">
        <f t="shared" ca="1" si="64"/>
        <v>8.3568648723888455E-3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1.0028237846866614E-2</v>
      </c>
    </row>
    <row r="66" spans="1:13" x14ac:dyDescent="0.3">
      <c r="A66" t="s">
        <v>17</v>
      </c>
      <c r="B66">
        <f t="shared" si="61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ref="H66:L66" ca="1" si="65">G66-5*(G66-$M66)/($M$1-G$1)</f>
        <v>8.1752926206552455E-4</v>
      </c>
      <c r="I66" s="149">
        <f t="shared" ca="1" si="65"/>
        <v>1.6350585241310489E-3</v>
      </c>
      <c r="J66" s="149">
        <f t="shared" ca="1" si="65"/>
        <v>2.4525877861965731E-3</v>
      </c>
      <c r="K66" s="149">
        <f t="shared" ca="1" si="65"/>
        <v>3.2701170482620978E-3</v>
      </c>
      <c r="L66" s="149">
        <f t="shared" ca="1" si="65"/>
        <v>4.0876463103276224E-3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4.9051755723931471E-3</v>
      </c>
    </row>
    <row r="67" spans="1:13" x14ac:dyDescent="0.3">
      <c r="A67" t="s">
        <v>25</v>
      </c>
      <c r="B67">
        <f t="shared" si="61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67" ca="1" si="66">G67-5*(G67-$M67)/($M$1-G$1)</f>
        <v>3.484050815835537E-4</v>
      </c>
      <c r="I67" s="149">
        <f t="shared" ca="1" si="66"/>
        <v>6.9681016316710739E-4</v>
      </c>
      <c r="J67" s="149">
        <f t="shared" ca="1" si="66"/>
        <v>1.0452152447506611E-3</v>
      </c>
      <c r="K67" s="149">
        <f t="shared" ca="1" si="66"/>
        <v>1.3936203263342148E-3</v>
      </c>
      <c r="L67" s="149">
        <f t="shared" ca="1" si="66"/>
        <v>1.7420254079177685E-3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2.0904304895013222E-3</v>
      </c>
    </row>
    <row r="68" spans="1:13" x14ac:dyDescent="0.3">
      <c r="A68" t="s">
        <v>11</v>
      </c>
      <c r="B68">
        <f t="shared" si="61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ref="H68:L68" ca="1" si="67">G68-5*(G68-$M68)/($M$1-G$1)</f>
        <v>2.3023955952429151E-4</v>
      </c>
      <c r="I68" s="149">
        <f t="shared" ca="1" si="67"/>
        <v>4.6047911904858302E-4</v>
      </c>
      <c r="J68" s="149">
        <f t="shared" ca="1" si="67"/>
        <v>6.9071867857287454E-4</v>
      </c>
      <c r="K68" s="149">
        <f t="shared" ca="1" si="67"/>
        <v>9.2095823809716605E-4</v>
      </c>
      <c r="L68" s="149">
        <f t="shared" ca="1" si="67"/>
        <v>1.1511977976214577E-3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1.3814373571457491E-3</v>
      </c>
    </row>
    <row r="69" spans="1:13" x14ac:dyDescent="0.3">
      <c r="A69" t="s">
        <v>3</v>
      </c>
      <c r="B69">
        <f t="shared" si="61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ref="H69:L69" ca="1" si="68">G69-5*(G69-$M69)/($M$1-G$1)</f>
        <v>1.2711574173341655E-3</v>
      </c>
      <c r="I69" s="149">
        <f t="shared" ca="1" si="68"/>
        <v>2.5423148346683305E-3</v>
      </c>
      <c r="J69" s="149">
        <f t="shared" ca="1" si="68"/>
        <v>3.8134722520024962E-3</v>
      </c>
      <c r="K69" s="149">
        <f t="shared" ca="1" si="68"/>
        <v>5.0846296693366618E-3</v>
      </c>
      <c r="L69" s="149">
        <f t="shared" ca="1" si="68"/>
        <v>6.3557870866708267E-3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7.6269445040049923E-3</v>
      </c>
    </row>
    <row r="70" spans="1:13" x14ac:dyDescent="0.3">
      <c r="A70" t="s">
        <v>2</v>
      </c>
      <c r="B70">
        <f t="shared" si="61"/>
        <v>3</v>
      </c>
      <c r="C70" s="151">
        <f ca="1">MAX(0,IFERROR(VLOOKUP(MID(CELL("filename",$A$1),FIND("]",CELL("filename",$A$1))+1,255)&amp;$A70,eurostat_source[],4+C$1-1990,FALSE),0))</f>
        <v>6.0660523809521962E-4</v>
      </c>
      <c r="D70" s="151">
        <f ca="1">MAX(0,IFERROR(VLOOKUP(MID(CELL("filename",$A$1),FIND("]",CELL("filename",$A$1))+1,255)&amp;$A70,eurostat_source[],4+D$1-1990,FALSE),0))</f>
        <v>5.3341100876133629E-4</v>
      </c>
      <c r="E70" s="151">
        <f ca="1">MAX(0,IFERROR(VLOOKUP(MID(CELL("filename",$A$1),FIND("]",CELL("filename",$A$1))+1,255)&amp;$A70,eurostat_source[],4+E$1-1990,FALSE),0))</f>
        <v>5.7868925935996478E-4</v>
      </c>
      <c r="F70" s="151">
        <f ca="1">MAX(0,IFERROR(VLOOKUP(MID(CELL("filename",$A$1),FIND("]",CELL("filename",$A$1))+1,255)&amp;$A70,eurostat_source[],4+F$1-1990,FALSE),0))</f>
        <v>6.2631573970459381E-4</v>
      </c>
      <c r="G70" s="148">
        <f ca="1">INDEX(OFFSET(_summary!$S$25,0,MATCH(MID(CELL("filename",$A$1),FIND("]",CELL("filename",$A$1))+1,255),_summary!$T$24:$AG$24,0),140,1),MATCH($A70,_summary!$T$25:$T$53,0))</f>
        <v>6.739063545416835E-4</v>
      </c>
      <c r="H70" s="149">
        <f t="shared" ref="H70:L70" ca="1" si="69">G70-5*(G70-$M70)/($M$1-G$1)</f>
        <v>2.7343140323479323E-3</v>
      </c>
      <c r="I70" s="149">
        <f t="shared" ca="1" si="69"/>
        <v>4.7947217101541812E-3</v>
      </c>
      <c r="J70" s="149">
        <f t="shared" ca="1" si="69"/>
        <v>6.85512938796043E-3</v>
      </c>
      <c r="K70" s="149">
        <f t="shared" ca="1" si="69"/>
        <v>8.915537065766678E-3</v>
      </c>
      <c r="L70" s="149">
        <f t="shared" ca="1" si="69"/>
        <v>1.0975944743572927E-2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1.3036352421379176E-2</v>
      </c>
    </row>
    <row r="71" spans="1:13" x14ac:dyDescent="0.3">
      <c r="A71" t="s">
        <v>16</v>
      </c>
      <c r="B71">
        <f t="shared" si="61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ref="H71:L71" ca="1" si="70">G71-5*(G71-$M71)/($M$1-G$1)</f>
        <v>1.030326064270709E-3</v>
      </c>
      <c r="I71" s="149">
        <f t="shared" ca="1" si="70"/>
        <v>2.060652128541418E-3</v>
      </c>
      <c r="J71" s="149">
        <f t="shared" ca="1" si="70"/>
        <v>3.0909781928121272E-3</v>
      </c>
      <c r="K71" s="149">
        <f t="shared" ca="1" si="70"/>
        <v>4.121304257082836E-3</v>
      </c>
      <c r="L71" s="149">
        <f t="shared" ca="1" si="70"/>
        <v>5.1516303213535453E-3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6.1819563856242545E-3</v>
      </c>
    </row>
    <row r="72" spans="1:13" x14ac:dyDescent="0.3">
      <c r="A72" t="s">
        <v>15</v>
      </c>
      <c r="B72">
        <f t="shared" si="61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ref="H72:L72" ca="1" si="71">G72-5*(G72-$M72)/($M$1-G$1)</f>
        <v>1.7362872216517553E-3</v>
      </c>
      <c r="I72" s="149">
        <f t="shared" ca="1" si="71"/>
        <v>3.4725744433035106E-3</v>
      </c>
      <c r="J72" s="149">
        <f t="shared" ca="1" si="71"/>
        <v>5.2088616649552657E-3</v>
      </c>
      <c r="K72" s="149">
        <f t="shared" ca="1" si="71"/>
        <v>6.9451488866070213E-3</v>
      </c>
      <c r="L72" s="149">
        <f t="shared" ca="1" si="71"/>
        <v>8.6814361082587759E-3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1.0417723329910531E-2</v>
      </c>
    </row>
    <row r="73" spans="1:13" x14ac:dyDescent="0.3">
      <c r="A73" t="s">
        <v>18</v>
      </c>
      <c r="B73">
        <f t="shared" si="61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ref="H73:L73" ca="1" si="72">G73-5*(G73-$M73)/($M$1-G$1)</f>
        <v>2.4389117596889478E-3</v>
      </c>
      <c r="I73" s="149">
        <f t="shared" ca="1" si="72"/>
        <v>4.8778235193778965E-3</v>
      </c>
      <c r="J73" s="149">
        <f t="shared" ca="1" si="72"/>
        <v>7.3167352790668438E-3</v>
      </c>
      <c r="K73" s="149">
        <f t="shared" ca="1" si="72"/>
        <v>9.7556470387557912E-3</v>
      </c>
      <c r="L73" s="149">
        <f t="shared" ca="1" si="72"/>
        <v>1.2194558798444739E-2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1.4633470558133688E-2</v>
      </c>
    </row>
    <row r="74" spans="1:13" x14ac:dyDescent="0.3">
      <c r="A74" t="s">
        <v>5</v>
      </c>
      <c r="B74">
        <f t="shared" si="61"/>
        <v>3</v>
      </c>
      <c r="C74" s="151">
        <f ca="1">MAX(0,IFERROR(VLOOKUP(MID(CELL("filename",$A$1),FIND("]",CELL("filename",$A$1))+1,255)&amp;$A74,eurostat_source[],4+C$1-1990,FALSE),0))</f>
        <v>2.8298471792890013E-5</v>
      </c>
      <c r="D74" s="151">
        <f ca="1">MAX(0,IFERROR(VLOOKUP(MID(CELL("filename",$A$1),FIND("]",CELL("filename",$A$1))+1,255)&amp;$A74,eurostat_source[],4+D$1-1990,FALSE),0))</f>
        <v>2.7505412549463248E-5</v>
      </c>
      <c r="E74" s="151">
        <f ca="1">MAX(0,IFERROR(VLOOKUP(MID(CELL("filename",$A$1),FIND("]",CELL("filename",$A$1))+1,255)&amp;$A74,eurostat_source[],4+E$1-1990,FALSE),0))</f>
        <v>2.3061692893313094E-5</v>
      </c>
      <c r="F74" s="151">
        <f ca="1">MAX(0,IFERROR(VLOOKUP(MID(CELL("filename",$A$1),FIND("]",CELL("filename",$A$1))+1,255)&amp;$A74,eurostat_source[],4+F$1-1990,FALSE),0))</f>
        <v>1.8465556499753011E-5</v>
      </c>
      <c r="G74" s="148">
        <f ca="1">INDEX(OFFSET(_summary!$S$25,0,MATCH(MID(CELL("filename",$A$1),FIND("]",CELL("filename",$A$1))+1,255),_summary!$T$24:$AG$24,0),140,1),MATCH($A74,_summary!$T$25:$T$53,0))</f>
        <v>1.3495190767926287E-5</v>
      </c>
      <c r="H74" s="149">
        <f t="shared" ref="H74:L74" ca="1" si="73">G74-5*(G74-$M74)/($M$1-G$1)</f>
        <v>1.9773325043426103E-3</v>
      </c>
      <c r="I74" s="149">
        <f t="shared" ca="1" si="73"/>
        <v>3.9411698179172942E-3</v>
      </c>
      <c r="J74" s="149">
        <f t="shared" ca="1" si="73"/>
        <v>5.9050071314919782E-3</v>
      </c>
      <c r="K74" s="149">
        <f t="shared" ca="1" si="73"/>
        <v>7.8688444450666622E-3</v>
      </c>
      <c r="L74" s="149">
        <f t="shared" ca="1" si="73"/>
        <v>9.832681758641347E-3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1.179651907221603E-2</v>
      </c>
    </row>
    <row r="75" spans="1:13" x14ac:dyDescent="0.3">
      <c r="A75" t="s">
        <v>23</v>
      </c>
      <c r="B75">
        <f t="shared" si="61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ref="H75:L75" ca="1" si="74">G75-5*(G75-$M75)/($M$1-G$1)</f>
        <v>7.7267419573313792E-4</v>
      </c>
      <c r="I75" s="149">
        <f t="shared" ca="1" si="74"/>
        <v>1.5453483914662758E-3</v>
      </c>
      <c r="J75" s="149">
        <f t="shared" ca="1" si="74"/>
        <v>2.318022587199414E-3</v>
      </c>
      <c r="K75" s="149">
        <f t="shared" ca="1" si="74"/>
        <v>3.0906967829325517E-3</v>
      </c>
      <c r="L75" s="149">
        <f t="shared" ca="1" si="74"/>
        <v>3.8633709786656898E-3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4.6360451743988279E-3</v>
      </c>
    </row>
    <row r="76" spans="1:13" x14ac:dyDescent="0.3">
      <c r="A76" t="s">
        <v>24</v>
      </c>
      <c r="B76">
        <f t="shared" si="61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ref="H76:L76" ca="1" si="75">G76-5*(G76-$M76)/($M$1-G$1)</f>
        <v>1.007031780881741E-3</v>
      </c>
      <c r="I76" s="149">
        <f t="shared" ca="1" si="75"/>
        <v>2.0140635617634821E-3</v>
      </c>
      <c r="J76" s="149">
        <f t="shared" ca="1" si="75"/>
        <v>3.0210953426452235E-3</v>
      </c>
      <c r="K76" s="149">
        <f t="shared" ca="1" si="75"/>
        <v>4.0281271235269641E-3</v>
      </c>
      <c r="L76" s="149">
        <f t="shared" ca="1" si="75"/>
        <v>5.0351589044087056E-3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6.042190685290447E-3</v>
      </c>
    </row>
    <row r="77" spans="1:13" x14ac:dyDescent="0.3">
      <c r="A77" t="s">
        <v>27</v>
      </c>
      <c r="B77">
        <f t="shared" si="61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ref="H77:L77" ca="1" si="76">G77-5*(G77-$M77)/($M$1-G$1)</f>
        <v>2.5024131660376513E-3</v>
      </c>
      <c r="I77" s="149">
        <f t="shared" ca="1" si="76"/>
        <v>5.0048263320753026E-3</v>
      </c>
      <c r="J77" s="149">
        <f t="shared" ca="1" si="76"/>
        <v>7.5072394981129543E-3</v>
      </c>
      <c r="K77" s="149">
        <f t="shared" ca="1" si="76"/>
        <v>1.0009652664150605E-2</v>
      </c>
      <c r="L77" s="149">
        <f t="shared" ca="1" si="76"/>
        <v>1.2512065830188258E-2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1.5014478996225909E-2</v>
      </c>
    </row>
    <row r="78" spans="1:13" x14ac:dyDescent="0.3">
      <c r="A78" t="s">
        <v>29</v>
      </c>
      <c r="B78">
        <f t="shared" si="61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ref="H78:L78" ca="1" si="77">G78-5*(G78-$M78)/($M$1-G$1)</f>
        <v>5.1932606519632964E-4</v>
      </c>
      <c r="I78" s="149">
        <f t="shared" ca="1" si="77"/>
        <v>1.0386521303926593E-3</v>
      </c>
      <c r="J78" s="149">
        <f t="shared" ca="1" si="77"/>
        <v>1.557978195588989E-3</v>
      </c>
      <c r="K78" s="149">
        <f t="shared" ca="1" si="77"/>
        <v>2.0773042607853186E-3</v>
      </c>
      <c r="L78" s="149">
        <f t="shared" ca="1" si="77"/>
        <v>2.5966303259816483E-3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3.1159563911779781E-3</v>
      </c>
    </row>
    <row r="79" spans="1:13" x14ac:dyDescent="0.3">
      <c r="A79" t="s">
        <v>8</v>
      </c>
      <c r="B79">
        <f t="shared" si="61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ref="H79:L79" ca="1" si="78">G79-5*(G79-$M79)/($M$1-G$1)</f>
        <v>2.3510672466847985E-3</v>
      </c>
      <c r="I79" s="149">
        <f t="shared" ca="1" si="78"/>
        <v>4.7021344933695971E-3</v>
      </c>
      <c r="J79" s="149">
        <f t="shared" ca="1" si="78"/>
        <v>7.0532017400543956E-3</v>
      </c>
      <c r="K79" s="149">
        <f t="shared" ca="1" si="78"/>
        <v>9.4042689867391942E-3</v>
      </c>
      <c r="L79" s="149">
        <f t="shared" ca="1" si="78"/>
        <v>1.1755336233423994E-2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1.4106403480108791E-2</v>
      </c>
    </row>
    <row r="80" spans="1:13" x14ac:dyDescent="0.3">
      <c r="A80" t="s">
        <v>6</v>
      </c>
      <c r="B80">
        <f t="shared" si="61"/>
        <v>3</v>
      </c>
      <c r="C80" s="151">
        <f ca="1">MAX(0,IFERROR(VLOOKUP(MID(CELL("filename",$A$1),FIND("]",CELL("filename",$A$1))+1,255)&amp;$A80,eurostat_source[],4+C$1-1990,FALSE),0))</f>
        <v>1.0597703824544468E-3</v>
      </c>
      <c r="D80" s="151">
        <f ca="1">MAX(0,IFERROR(VLOOKUP(MID(CELL("filename",$A$1),FIND("]",CELL("filename",$A$1))+1,255)&amp;$A80,eurostat_source[],4+D$1-1990,FALSE),0))</f>
        <v>1.0612413014888529E-3</v>
      </c>
      <c r="E80" s="151">
        <f ca="1">MAX(0,IFERROR(VLOOKUP(MID(CELL("filename",$A$1),FIND("]",CELL("filename",$A$1))+1,255)&amp;$A80,eurostat_source[],4+E$1-1990,FALSE),0))</f>
        <v>1.1107780971799138E-3</v>
      </c>
      <c r="F80" s="151">
        <f ca="1">MAX(0,IFERROR(VLOOKUP(MID(CELL("filename",$A$1),FIND("]",CELL("filename",$A$1))+1,255)&amp;$A80,eurostat_source[],4+F$1-1990,FALSE),0))</f>
        <v>1.1598675953292349E-3</v>
      </c>
      <c r="G80" s="148">
        <f ca="1">INDEX(OFFSET(_summary!$S$25,0,MATCH(MID(CELL("filename",$A$1),FIND("]",CELL("filename",$A$1))+1,255),_summary!$T$24:$AG$24,0),140,1),MATCH($A80,_summary!$T$25:$T$53,0))</f>
        <v>1.2060500147692125E-3</v>
      </c>
      <c r="H80" s="149">
        <f t="shared" ref="H80:L80" ca="1" si="79">G80-5*(G80-$M80)/($M$1-G$1)</f>
        <v>3.8806404871589649E-3</v>
      </c>
      <c r="I80" s="149">
        <f t="shared" ca="1" si="79"/>
        <v>6.5552309595487178E-3</v>
      </c>
      <c r="J80" s="149">
        <f t="shared" ca="1" si="79"/>
        <v>9.2298214319384703E-3</v>
      </c>
      <c r="K80" s="149">
        <f t="shared" ca="1" si="79"/>
        <v>1.1904411904328224E-2</v>
      </c>
      <c r="L80" s="149">
        <f t="shared" ca="1" si="79"/>
        <v>1.4579002376717977E-2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1.725359284910773E-2</v>
      </c>
    </row>
    <row r="81" spans="1:13" x14ac:dyDescent="0.3">
      <c r="A81" t="s">
        <v>21</v>
      </c>
      <c r="B81">
        <f t="shared" si="61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ref="H81:L81" ca="1" si="80">G81-5*(G81-$M81)/($M$1-G$1)</f>
        <v>8.5542792914708736E-4</v>
      </c>
      <c r="I81" s="149">
        <f t="shared" ca="1" si="80"/>
        <v>1.7108558582941747E-3</v>
      </c>
      <c r="J81" s="149">
        <f t="shared" ca="1" si="80"/>
        <v>2.5662837874412623E-3</v>
      </c>
      <c r="K81" s="149">
        <f t="shared" ca="1" si="80"/>
        <v>3.4217117165883494E-3</v>
      </c>
      <c r="L81" s="149">
        <f t="shared" ca="1" si="80"/>
        <v>4.2771396457354366E-3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5.1325675748825237E-3</v>
      </c>
    </row>
    <row r="82" spans="1:13" x14ac:dyDescent="0.3">
      <c r="A82" t="s">
        <v>10</v>
      </c>
      <c r="B82">
        <f t="shared" si="61"/>
        <v>3</v>
      </c>
      <c r="C82" s="151">
        <f ca="1">MAX(0,IFERROR(VLOOKUP(MID(CELL("filename",$A$1),FIND("]",CELL("filename",$A$1))+1,255)&amp;$A82,eurostat_source[],4+C$1-1990,FALSE),0))</f>
        <v>5.3835006822025317E-4</v>
      </c>
      <c r="D82" s="151">
        <f ca="1">MAX(0,IFERROR(VLOOKUP(MID(CELL("filename",$A$1),FIND("]",CELL("filename",$A$1))+1,255)&amp;$A82,eurostat_source[],4+D$1-1990,FALSE),0))</f>
        <v>5.0899046781155335E-4</v>
      </c>
      <c r="E82" s="151">
        <f ca="1">MAX(0,IFERROR(VLOOKUP(MID(CELL("filename",$A$1),FIND("]",CELL("filename",$A$1))+1,255)&amp;$A82,eurostat_source[],4+E$1-1990,FALSE),0))</f>
        <v>4.5121805235408616E-4</v>
      </c>
      <c r="F82" s="151">
        <f ca="1">MAX(0,IFERROR(VLOOKUP(MID(CELL("filename",$A$1),FIND("]",CELL("filename",$A$1))+1,255)&amp;$A82,eurostat_source[],4+F$1-1990,FALSE),0))</f>
        <v>3.7629605325565122E-4</v>
      </c>
      <c r="G82" s="148">
        <f ca="1">INDEX(OFFSET(_summary!$S$25,0,MATCH(MID(CELL("filename",$A$1),FIND("]",CELL("filename",$A$1))+1,255),_summary!$T$24:$AG$24,0),140,1),MATCH($A82,_summary!$T$25:$T$53,0))</f>
        <v>2.5662988149280683E-4</v>
      </c>
      <c r="H82" s="149">
        <f t="shared" ref="H82:L82" ca="1" si="81">G82-5*(G82-$M82)/($M$1-G$1)</f>
        <v>1.5853168969551452E-3</v>
      </c>
      <c r="I82" s="149">
        <f t="shared" ca="1" si="81"/>
        <v>2.9140039124174832E-3</v>
      </c>
      <c r="J82" s="149">
        <f t="shared" ca="1" si="81"/>
        <v>4.2426909278798219E-3</v>
      </c>
      <c r="K82" s="149">
        <f t="shared" ca="1" si="81"/>
        <v>5.5713779433421602E-3</v>
      </c>
      <c r="L82" s="149">
        <f t="shared" ca="1" si="81"/>
        <v>6.9000649588044985E-3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8.2287519742668368E-3</v>
      </c>
    </row>
    <row r="83" spans="1:13" x14ac:dyDescent="0.3">
      <c r="A83" t="s">
        <v>20</v>
      </c>
      <c r="B83">
        <f t="shared" si="61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83" ca="1" si="82">G83-5*(G83-$M83)/($M$1-G$1)</f>
        <v>2.340162600376677E-3</v>
      </c>
      <c r="I83" s="149">
        <f t="shared" ca="1" si="82"/>
        <v>4.680325200753354E-3</v>
      </c>
      <c r="J83" s="149">
        <f t="shared" ca="1" si="82"/>
        <v>7.020487801130031E-3</v>
      </c>
      <c r="K83" s="149">
        <f t="shared" ca="1" si="82"/>
        <v>9.360650401506708E-3</v>
      </c>
      <c r="L83" s="149">
        <f t="shared" ca="1" si="82"/>
        <v>1.1700813001883383E-2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1.404097560226006E-2</v>
      </c>
    </row>
    <row r="84" spans="1:13" x14ac:dyDescent="0.3">
      <c r="A84" t="s">
        <v>26</v>
      </c>
      <c r="B84">
        <f t="shared" si="61"/>
        <v>3</v>
      </c>
      <c r="C84" s="151">
        <f ca="1">MAX(0,IFERROR(VLOOKUP(MID(CELL("filename",$A$1),FIND("]",CELL("filename",$A$1))+1,255)&amp;$A84,eurostat_source[],4+C$1-1990,FALSE),0))</f>
        <v>3.0123370596940275E-2</v>
      </c>
      <c r="D84" s="151">
        <f ca="1">MAX(0,IFERROR(VLOOKUP(MID(CELL("filename",$A$1),FIND("]",CELL("filename",$A$1))+1,255)&amp;$A84,eurostat_source[],4+D$1-1990,FALSE),0))</f>
        <v>3.2704290187560672E-2</v>
      </c>
      <c r="E84" s="151">
        <f ca="1">MAX(0,IFERROR(VLOOKUP(MID(CELL("filename",$A$1),FIND("]",CELL("filename",$A$1))+1,255)&amp;$A84,eurostat_source[],4+E$1-1990,FALSE),0))</f>
        <v>3.5974719206316737E-2</v>
      </c>
      <c r="F84" s="151">
        <f ca="1">MAX(0,IFERROR(VLOOKUP(MID(CELL("filename",$A$1),FIND("]",CELL("filename",$A$1))+1,255)&amp;$A84,eurostat_source[],4+F$1-1990,FALSE),0))</f>
        <v>3.957219112694841E-2</v>
      </c>
      <c r="G84" s="148">
        <f ca="1">INDEX(OFFSET(_summary!$S$25,0,MATCH(MID(CELL("filename",$A$1),FIND("]",CELL("filename",$A$1))+1,255),_summary!$T$24:$AG$24,0),140,1),MATCH($A84,_summary!$T$25:$T$53,0))</f>
        <v>4.2997474334179747E-2</v>
      </c>
      <c r="H84" s="149">
        <f t="shared" ref="H84:L84" ca="1" si="83">G84-5*(G84-$M84)/($M$1-G$1)</f>
        <v>4.3638862677923301E-2</v>
      </c>
      <c r="I84" s="149">
        <f t="shared" ca="1" si="83"/>
        <v>4.4280251021666855E-2</v>
      </c>
      <c r="J84" s="149">
        <f t="shared" ca="1" si="83"/>
        <v>4.492163936541041E-2</v>
      </c>
      <c r="K84" s="149">
        <f t="shared" ca="1" si="83"/>
        <v>4.5563027709153964E-2</v>
      </c>
      <c r="L84" s="149">
        <f t="shared" ca="1" si="83"/>
        <v>4.6204416052897518E-2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4.6845804396641065E-2</v>
      </c>
    </row>
    <row r="85" spans="1:13" x14ac:dyDescent="0.3">
      <c r="A85" t="s">
        <v>7</v>
      </c>
      <c r="B85">
        <f t="shared" si="61"/>
        <v>3</v>
      </c>
      <c r="C85" s="151">
        <f ca="1">MAX(0,IFERROR(VLOOKUP(MID(CELL("filename",$A$1),FIND("]",CELL("filename",$A$1))+1,255)&amp;$A85,eurostat_source[],4+C$1-1990,FALSE),0))</f>
        <v>7.004506146810846E-4</v>
      </c>
      <c r="D85" s="151">
        <f ca="1">MAX(0,IFERROR(VLOOKUP(MID(CELL("filename",$A$1),FIND("]",CELL("filename",$A$1))+1,255)&amp;$A85,eurostat_source[],4+D$1-1990,FALSE),0))</f>
        <v>6.9017735672762242E-4</v>
      </c>
      <c r="E85" s="151">
        <f ca="1">MAX(0,IFERROR(VLOOKUP(MID(CELL("filename",$A$1),FIND("]",CELL("filename",$A$1))+1,255)&amp;$A85,eurostat_source[],4+E$1-1990,FALSE),0))</f>
        <v>7.3424114126362293E-4</v>
      </c>
      <c r="F85" s="151">
        <f ca="1">MAX(0,IFERROR(VLOOKUP(MID(CELL("filename",$A$1),FIND("]",CELL("filename",$A$1))+1,255)&amp;$A85,eurostat_source[],4+F$1-1990,FALSE),0))</f>
        <v>7.7314424690889158E-4</v>
      </c>
      <c r="G85" s="148">
        <f ca="1">INDEX(OFFSET(_summary!$S$25,0,MATCH(MID(CELL("filename",$A$1),FIND("]",CELL("filename",$A$1))+1,255),_summary!$T$24:$AG$24,0),140,1),MATCH($A85,_summary!$T$25:$T$53,0))</f>
        <v>8.0295882107264812E-4</v>
      </c>
      <c r="H85" s="149">
        <f t="shared" ref="H85:L85" ca="1" si="84">G85-5*(G85-$M85)/($M$1-G$1)</f>
        <v>2.1160430159732919E-3</v>
      </c>
      <c r="I85" s="149">
        <f t="shared" ca="1" si="84"/>
        <v>3.4291272108739361E-3</v>
      </c>
      <c r="J85" s="149">
        <f t="shared" ca="1" si="84"/>
        <v>4.7422114057745803E-3</v>
      </c>
      <c r="K85" s="149">
        <f t="shared" ca="1" si="84"/>
        <v>6.0552956006752236E-3</v>
      </c>
      <c r="L85" s="149">
        <f t="shared" ca="1" si="84"/>
        <v>7.3683797955758678E-3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8.6814639904765119E-3</v>
      </c>
    </row>
    <row r="86" spans="1:13" x14ac:dyDescent="0.3">
      <c r="A86" t="s">
        <v>9</v>
      </c>
      <c r="B86">
        <f t="shared" si="61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ref="H86:L86" ca="1" si="85">G86-5*(G86-$M86)/($M$1-G$1)</f>
        <v>1.78790127618073E-5</v>
      </c>
      <c r="I86" s="149">
        <f t="shared" ca="1" si="85"/>
        <v>3.57580255236146E-5</v>
      </c>
      <c r="J86" s="149">
        <f t="shared" ca="1" si="85"/>
        <v>5.3637038285421899E-5</v>
      </c>
      <c r="K86" s="149">
        <f t="shared" ca="1" si="85"/>
        <v>7.1516051047229199E-5</v>
      </c>
      <c r="L86" s="149">
        <f t="shared" ca="1" si="85"/>
        <v>8.9395063809036499E-5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1.072740765708438E-4</v>
      </c>
    </row>
    <row r="87" spans="1:13" x14ac:dyDescent="0.3">
      <c r="A87" t="s">
        <v>14</v>
      </c>
      <c r="B87">
        <f t="shared" si="61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ref="H87:L87" ca="1" si="86">G87-5*(G87-$M87)/($M$1-G$1)</f>
        <v>2.4371729624302115E-3</v>
      </c>
      <c r="I87" s="149">
        <f t="shared" ca="1" si="86"/>
        <v>4.874345924860423E-3</v>
      </c>
      <c r="J87" s="149">
        <f t="shared" ca="1" si="86"/>
        <v>7.3115188872906346E-3</v>
      </c>
      <c r="K87" s="149">
        <f t="shared" ca="1" si="86"/>
        <v>9.7486918497208461E-3</v>
      </c>
      <c r="L87" s="149">
        <f t="shared" ca="1" si="86"/>
        <v>1.2185864812151056E-2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1.4623037774581267E-2</v>
      </c>
    </row>
    <row r="88" spans="1:13" x14ac:dyDescent="0.3">
      <c r="A88" t="s">
        <v>4</v>
      </c>
      <c r="B88">
        <f t="shared" si="61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ref="H88:L88" ca="1" si="87">G88-5*(G88-$M88)/($M$1-G$1)</f>
        <v>2.2635499024855274E-3</v>
      </c>
      <c r="I88" s="149">
        <f t="shared" ca="1" si="87"/>
        <v>4.5270998049710548E-3</v>
      </c>
      <c r="J88" s="149">
        <f t="shared" ca="1" si="87"/>
        <v>6.7906497074565822E-3</v>
      </c>
      <c r="K88" s="149">
        <f t="shared" ca="1" si="87"/>
        <v>9.0541996099421096E-3</v>
      </c>
      <c r="L88" s="149">
        <f t="shared" ca="1" si="87"/>
        <v>1.1317749512427637E-2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1.3581299414913164E-2</v>
      </c>
    </row>
    <row r="89" spans="1:13" x14ac:dyDescent="0.3">
      <c r="A89" t="s">
        <v>12</v>
      </c>
      <c r="B89">
        <f t="shared" si="61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ref="H89:L89" ca="1" si="88">G89-5*(G89-$M89)/($M$1-G$1)</f>
        <v>2.6596794310039767E-3</v>
      </c>
      <c r="I89" s="149">
        <f t="shared" ca="1" si="88"/>
        <v>5.3193588620079543E-3</v>
      </c>
      <c r="J89" s="149">
        <f t="shared" ca="1" si="88"/>
        <v>7.9790382930119315E-3</v>
      </c>
      <c r="K89" s="149">
        <f t="shared" ca="1" si="88"/>
        <v>1.0638717724015909E-2</v>
      </c>
      <c r="L89" s="149">
        <f t="shared" ca="1" si="88"/>
        <v>1.3298397155019886E-2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1.5958076586023863E-2</v>
      </c>
    </row>
    <row r="90" spans="1:13" x14ac:dyDescent="0.3">
      <c r="A90" t="s">
        <v>1</v>
      </c>
      <c r="B90">
        <f t="shared" si="61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ref="H90:L90" ca="1" si="89">G90-5*(G90-$M90)/($M$1-G$1)</f>
        <v>4.6312122819082138E-3</v>
      </c>
      <c r="I90" s="149">
        <f t="shared" ca="1" si="89"/>
        <v>9.2624245638164276E-3</v>
      </c>
      <c r="J90" s="149">
        <f t="shared" ca="1" si="89"/>
        <v>1.389363684572464E-2</v>
      </c>
      <c r="K90" s="149">
        <f t="shared" ca="1" si="89"/>
        <v>1.8524849127632855E-2</v>
      </c>
      <c r="L90" s="149">
        <f t="shared" ca="1" si="89"/>
        <v>2.3156061409541066E-2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2.7787273691449281E-2</v>
      </c>
    </row>
    <row r="91" spans="1:13" x14ac:dyDescent="0.3">
      <c r="A91" t="s">
        <v>19</v>
      </c>
      <c r="B91">
        <f t="shared" si="61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ref="H91:L91" ca="1" si="90">G91-5*(G91-$M91)/($M$1-G$1)</f>
        <v>7.780016608210698E-4</v>
      </c>
      <c r="I91" s="149">
        <f t="shared" ca="1" si="90"/>
        <v>1.5560033216421398E-3</v>
      </c>
      <c r="J91" s="149">
        <f t="shared" ca="1" si="90"/>
        <v>2.3340049824632095E-3</v>
      </c>
      <c r="K91" s="149">
        <f t="shared" ca="1" si="90"/>
        <v>3.1120066432842792E-3</v>
      </c>
      <c r="L91" s="149">
        <f t="shared" ca="1" si="90"/>
        <v>3.8900083041053489E-3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4.668009964926419E-3</v>
      </c>
    </row>
    <row r="92" spans="1:13" x14ac:dyDescent="0.3">
      <c r="A92" t="s">
        <v>22</v>
      </c>
      <c r="B92">
        <f t="shared" si="61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ref="H92:L92" ca="1" si="91">G92-5*(G92-$M92)/($M$1-G$1)</f>
        <v>1.6473944384049984E-3</v>
      </c>
      <c r="I92" s="149">
        <f t="shared" ca="1" si="91"/>
        <v>3.2947888768099969E-3</v>
      </c>
      <c r="J92" s="149">
        <f t="shared" ca="1" si="91"/>
        <v>4.9421833152149958E-3</v>
      </c>
      <c r="K92" s="149">
        <f t="shared" ca="1" si="91"/>
        <v>6.5895777536199938E-3</v>
      </c>
      <c r="L92" s="149">
        <f t="shared" ca="1" si="91"/>
        <v>8.2369721920249918E-3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9.8843666304299898E-3</v>
      </c>
    </row>
    <row r="93" spans="1:13" x14ac:dyDescent="0.3">
      <c r="A93" t="s">
        <v>28</v>
      </c>
      <c r="B93">
        <f t="shared" si="61"/>
        <v>4</v>
      </c>
      <c r="C93" s="151">
        <f ca="1">MAX(0,IFERROR(VLOOKUP(MID(CELL("filename",$A$1),FIND("]",CELL("filename",$A$1))+1,255)&amp;$A93,eurostat_source[],4+C$1-1990,FALSE),0))</f>
        <v>4.7568985756889391E-3</v>
      </c>
      <c r="D93" s="151">
        <f ca="1">MAX(0,IFERROR(VLOOKUP(MID(CELL("filename",$A$1),FIND("]",CELL("filename",$A$1))+1,255)&amp;$A93,eurostat_source[],4+D$1-1990,FALSE),0))</f>
        <v>4.6032995263056292E-3</v>
      </c>
      <c r="E93" s="151">
        <f ca="1">MAX(0,IFERROR(VLOOKUP(MID(CELL("filename",$A$1),FIND("]",CELL("filename",$A$1))+1,255)&amp;$A93,eurostat_source[],4+E$1-1990,FALSE),0))</f>
        <v>5.0003277179695299E-3</v>
      </c>
      <c r="F93" s="151">
        <f ca="1">MAX(0,IFERROR(VLOOKUP(MID(CELL("filename",$A$1),FIND("]",CELL("filename",$A$1))+1,255)&amp;$A93,eurostat_source[],4+F$1-1990,FALSE),0))</f>
        <v>5.4214073543063183E-3</v>
      </c>
      <c r="G93" s="148">
        <f ca="1">INDEX(OFFSET(_summary!$S$25,0,MATCH(MID(CELL("filename",$A$1),FIND("]",CELL("filename",$A$1))+1,255),_summary!$T$24:$AG$24,0),140,1),MATCH($A93,_summary!$T$25:$T$53,0))</f>
        <v>5.8619330348137289E-3</v>
      </c>
      <c r="H93" s="149">
        <f t="shared" ref="H93:L93" ca="1" si="92">G93-5*(G93-$M93)/($M$1-G$1)</f>
        <v>8.0701077135471519E-3</v>
      </c>
      <c r="I93" s="149">
        <f t="shared" ca="1" si="92"/>
        <v>1.0278282392280576E-2</v>
      </c>
      <c r="J93" s="149">
        <f t="shared" ca="1" si="92"/>
        <v>1.2486457071014E-2</v>
      </c>
      <c r="K93" s="149">
        <f t="shared" ca="1" si="92"/>
        <v>1.4694631749747424E-2</v>
      </c>
      <c r="L93" s="149">
        <f t="shared" ca="1" si="92"/>
        <v>1.6902806428480847E-2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1.9110981107214268E-2</v>
      </c>
    </row>
    <row r="94" spans="1:13" x14ac:dyDescent="0.3">
      <c r="A94" t="s">
        <v>13</v>
      </c>
      <c r="B94">
        <f t="shared" si="61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ref="H94:L94" ca="1" si="93">G94-5*(G94-$M94)/($M$1-G$1)</f>
        <v>2.9496015079942066E-3</v>
      </c>
      <c r="I94" s="149">
        <f t="shared" ca="1" si="93"/>
        <v>5.8992030159884124E-3</v>
      </c>
      <c r="J94" s="149">
        <f t="shared" ca="1" si="93"/>
        <v>8.8488045239826195E-3</v>
      </c>
      <c r="K94" s="149">
        <f t="shared" ca="1" si="93"/>
        <v>1.1798406031976827E-2</v>
      </c>
      <c r="L94" s="149">
        <f t="shared" ca="1" si="93"/>
        <v>1.4748007539971034E-2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1.7697609047965239E-2</v>
      </c>
    </row>
    <row r="95" spans="1:13" x14ac:dyDescent="0.3">
      <c r="A95" t="s">
        <v>17</v>
      </c>
      <c r="B95">
        <f t="shared" ref="B95:B117" si="94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ref="H95:L95" ca="1" si="95">G95-5*(G95-$M95)/($M$1-G$1)</f>
        <v>1.613048120921593E-3</v>
      </c>
      <c r="I95" s="149">
        <f t="shared" ca="1" si="95"/>
        <v>3.2260962418431856E-3</v>
      </c>
      <c r="J95" s="149">
        <f t="shared" ca="1" si="95"/>
        <v>4.8391443627647784E-3</v>
      </c>
      <c r="K95" s="149">
        <f t="shared" ca="1" si="95"/>
        <v>6.4521924836863712E-3</v>
      </c>
      <c r="L95" s="149">
        <f t="shared" ca="1" si="95"/>
        <v>8.065240604607964E-3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9.6782887255295567E-3</v>
      </c>
    </row>
    <row r="96" spans="1:13" x14ac:dyDescent="0.3">
      <c r="A96" t="s">
        <v>25</v>
      </c>
      <c r="B96">
        <f t="shared" si="94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ref="H96:L96" ca="1" si="96">G96-5*(G96-$M96)/($M$1-G$1)</f>
        <v>6.8743002635524247E-4</v>
      </c>
      <c r="I96" s="149">
        <f t="shared" ca="1" si="96"/>
        <v>1.3748600527104852E-3</v>
      </c>
      <c r="J96" s="149">
        <f t="shared" ca="1" si="96"/>
        <v>2.0622900790657275E-3</v>
      </c>
      <c r="K96" s="149">
        <f t="shared" ca="1" si="96"/>
        <v>2.7497201054209699E-3</v>
      </c>
      <c r="L96" s="149">
        <f t="shared" ca="1" si="96"/>
        <v>3.4371501317762123E-3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4.1245801581314551E-3</v>
      </c>
    </row>
    <row r="97" spans="1:13" x14ac:dyDescent="0.3">
      <c r="A97" t="s">
        <v>11</v>
      </c>
      <c r="B97">
        <f t="shared" si="94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ref="H97:L97" ca="1" si="97">G97-5*(G97-$M97)/($M$1-G$1)</f>
        <v>4.5339595339394657E-4</v>
      </c>
      <c r="I97" s="149">
        <f t="shared" ca="1" si="97"/>
        <v>9.0679190678789314E-4</v>
      </c>
      <c r="J97" s="149">
        <f t="shared" ca="1" si="97"/>
        <v>1.3601878601818397E-3</v>
      </c>
      <c r="K97" s="149">
        <f t="shared" ca="1" si="97"/>
        <v>1.8135838135757863E-3</v>
      </c>
      <c r="L97" s="149">
        <f t="shared" ca="1" si="97"/>
        <v>2.2669797669697331E-3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2.7203757203636794E-3</v>
      </c>
    </row>
    <row r="98" spans="1:13" x14ac:dyDescent="0.3">
      <c r="A98" t="s">
        <v>3</v>
      </c>
      <c r="B98">
        <f t="shared" si="94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ref="H98:L98" ca="1" si="98">G98-5*(G98-$M98)/($M$1-G$1)</f>
        <v>2.5080913657401036E-3</v>
      </c>
      <c r="I98" s="149">
        <f t="shared" ca="1" si="98"/>
        <v>5.0161827314802072E-3</v>
      </c>
      <c r="J98" s="149">
        <f t="shared" ca="1" si="98"/>
        <v>7.5242740972203109E-3</v>
      </c>
      <c r="K98" s="149">
        <f t="shared" ca="1" si="98"/>
        <v>1.0032365462960414E-2</v>
      </c>
      <c r="L98" s="149">
        <f t="shared" ca="1" si="98"/>
        <v>1.2540456828700518E-2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1.5048548194440622E-2</v>
      </c>
    </row>
    <row r="99" spans="1:13" x14ac:dyDescent="0.3">
      <c r="A99" t="s">
        <v>2</v>
      </c>
      <c r="B99">
        <f t="shared" si="94"/>
        <v>4</v>
      </c>
      <c r="C99" s="151">
        <f ca="1">MAX(0,IFERROR(VLOOKUP(MID(CELL("filename",$A$1),FIND("]",CELL("filename",$A$1))+1,255)&amp;$A99,eurostat_source[],4+C$1-1990,FALSE),0))</f>
        <v>6.0660523809521962E-4</v>
      </c>
      <c r="D99" s="151">
        <f ca="1">MAX(0,IFERROR(VLOOKUP(MID(CELL("filename",$A$1),FIND("]",CELL("filename",$A$1))+1,255)&amp;$A99,eurostat_source[],4+D$1-1990,FALSE),0))</f>
        <v>5.3341100876133629E-4</v>
      </c>
      <c r="E99" s="151">
        <f ca="1">MAX(0,IFERROR(VLOOKUP(MID(CELL("filename",$A$1),FIND("]",CELL("filename",$A$1))+1,255)&amp;$A99,eurostat_source[],4+E$1-1990,FALSE),0))</f>
        <v>5.7868925935996478E-4</v>
      </c>
      <c r="F99" s="151">
        <f ca="1">MAX(0,IFERROR(VLOOKUP(MID(CELL("filename",$A$1),FIND("]",CELL("filename",$A$1))+1,255)&amp;$A99,eurostat_source[],4+F$1-1990,FALSE),0))</f>
        <v>6.2631573970459381E-4</v>
      </c>
      <c r="G99" s="148">
        <f ca="1">INDEX(OFFSET(_summary!$S$25,0,MATCH(MID(CELL("filename",$A$1),FIND("]",CELL("filename",$A$1))+1,255),_summary!$T$24:$AG$24,0),140,1),MATCH($A99,_summary!$T$25:$T$53,0))</f>
        <v>6.739063545416835E-4</v>
      </c>
      <c r="H99" s="149">
        <f t="shared" ref="H99:L99" ca="1" si="99">G99-5*(G99-$M99)/($M$1-G$1)</f>
        <v>4.718040938351627E-3</v>
      </c>
      <c r="I99" s="149">
        <f t="shared" ca="1" si="99"/>
        <v>8.7621755221615697E-3</v>
      </c>
      <c r="J99" s="149">
        <f t="shared" ca="1" si="99"/>
        <v>1.2806310105971512E-2</v>
      </c>
      <c r="K99" s="149">
        <f t="shared" ca="1" si="99"/>
        <v>1.6850444689781457E-2</v>
      </c>
      <c r="L99" s="149">
        <f t="shared" ca="1" si="99"/>
        <v>2.0894579273591399E-2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2.4938713857401342E-2</v>
      </c>
    </row>
    <row r="100" spans="1:13" x14ac:dyDescent="0.3">
      <c r="A100" t="s">
        <v>16</v>
      </c>
      <c r="B100">
        <f t="shared" si="94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ref="H100:L100" ca="1" si="100">G100-5*(G100-$M100)/($M$1-G$1)</f>
        <v>2.0301705696351012E-3</v>
      </c>
      <c r="I100" s="149">
        <f t="shared" ca="1" si="100"/>
        <v>4.0603411392702024E-3</v>
      </c>
      <c r="J100" s="149">
        <f t="shared" ca="1" si="100"/>
        <v>6.0905117089053041E-3</v>
      </c>
      <c r="K100" s="149">
        <f t="shared" ca="1" si="100"/>
        <v>8.1206822785404049E-3</v>
      </c>
      <c r="L100" s="149">
        <f t="shared" ca="1" si="100"/>
        <v>1.0150852848175507E-2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1.2181023417810608E-2</v>
      </c>
    </row>
    <row r="101" spans="1:13" x14ac:dyDescent="0.3">
      <c r="A101" t="s">
        <v>15</v>
      </c>
      <c r="B101">
        <f t="shared" si="94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ref="H101:L101" ca="1" si="101">G101-5*(G101-$M101)/($M$1-G$1)</f>
        <v>3.3671086303612976E-3</v>
      </c>
      <c r="I101" s="149">
        <f t="shared" ca="1" si="101"/>
        <v>6.7342172607225952E-3</v>
      </c>
      <c r="J101" s="149">
        <f t="shared" ca="1" si="101"/>
        <v>1.0101325891083892E-2</v>
      </c>
      <c r="K101" s="149">
        <f t="shared" ca="1" si="101"/>
        <v>1.346843452144519E-2</v>
      </c>
      <c r="L101" s="149">
        <f t="shared" ca="1" si="101"/>
        <v>1.6835543151806489E-2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2.0202651782167784E-2</v>
      </c>
    </row>
    <row r="102" spans="1:13" x14ac:dyDescent="0.3">
      <c r="A102" t="s">
        <v>18</v>
      </c>
      <c r="B102">
        <f t="shared" si="94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ref="H102:L102" ca="1" si="102">G102-5*(G102-$M102)/($M$1-G$1)</f>
        <v>4.5227186546723842E-3</v>
      </c>
      <c r="I102" s="149">
        <f t="shared" ca="1" si="102"/>
        <v>9.0454373093447685E-3</v>
      </c>
      <c r="J102" s="149">
        <f t="shared" ca="1" si="102"/>
        <v>1.3568155964017153E-2</v>
      </c>
      <c r="K102" s="149">
        <f t="shared" ca="1" si="102"/>
        <v>1.8090874618689537E-2</v>
      </c>
      <c r="L102" s="149">
        <f t="shared" ca="1" si="102"/>
        <v>2.2613593273361925E-2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2.7136311928034309E-2</v>
      </c>
    </row>
    <row r="103" spans="1:13" x14ac:dyDescent="0.3">
      <c r="A103" t="s">
        <v>5</v>
      </c>
      <c r="B103">
        <f t="shared" si="94"/>
        <v>4</v>
      </c>
      <c r="C103" s="151">
        <f ca="1">MAX(0,IFERROR(VLOOKUP(MID(CELL("filename",$A$1),FIND("]",CELL("filename",$A$1))+1,255)&amp;$A103,eurostat_source[],4+C$1-1990,FALSE),0))</f>
        <v>2.8298471792890013E-5</v>
      </c>
      <c r="D103" s="151">
        <f ca="1">MAX(0,IFERROR(VLOOKUP(MID(CELL("filename",$A$1),FIND("]",CELL("filename",$A$1))+1,255)&amp;$A103,eurostat_source[],4+D$1-1990,FALSE),0))</f>
        <v>2.7505412549463248E-5</v>
      </c>
      <c r="E103" s="151">
        <f ca="1">MAX(0,IFERROR(VLOOKUP(MID(CELL("filename",$A$1),FIND("]",CELL("filename",$A$1))+1,255)&amp;$A103,eurostat_source[],4+E$1-1990,FALSE),0))</f>
        <v>2.3061692893313094E-5</v>
      </c>
      <c r="F103" s="151">
        <f ca="1">MAX(0,IFERROR(VLOOKUP(MID(CELL("filename",$A$1),FIND("]",CELL("filename",$A$1))+1,255)&amp;$A103,eurostat_source[],4+F$1-1990,FALSE),0))</f>
        <v>1.8465556499753011E-5</v>
      </c>
      <c r="G103" s="148">
        <f ca="1">INDEX(OFFSET(_summary!$S$25,0,MATCH(MID(CELL("filename",$A$1),FIND("]",CELL("filename",$A$1))+1,255),_summary!$T$24:$AG$24,0),140,1),MATCH($A103,_summary!$T$25:$T$53,0))</f>
        <v>1.3495190767926287E-5</v>
      </c>
      <c r="H103" s="149">
        <f t="shared" ref="H103:L103" ca="1" si="103">G103-5*(G103-$M103)/($M$1-G$1)</f>
        <v>3.8882972748595151E-3</v>
      </c>
      <c r="I103" s="149">
        <f t="shared" ca="1" si="103"/>
        <v>7.763099358951104E-3</v>
      </c>
      <c r="J103" s="149">
        <f t="shared" ca="1" si="103"/>
        <v>1.1637901443042692E-2</v>
      </c>
      <c r="K103" s="149">
        <f t="shared" ca="1" si="103"/>
        <v>1.5512703527134282E-2</v>
      </c>
      <c r="L103" s="149">
        <f t="shared" ca="1" si="103"/>
        <v>1.9387505611225871E-2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2.3262307695317459E-2</v>
      </c>
    </row>
    <row r="104" spans="1:13" x14ac:dyDescent="0.3">
      <c r="A104" t="s">
        <v>23</v>
      </c>
      <c r="B104">
        <f t="shared" si="94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ref="H104:L104" ca="1" si="104">G104-5*(G104-$M104)/($M$1-G$1)</f>
        <v>1.5002459667851308E-3</v>
      </c>
      <c r="I104" s="149">
        <f t="shared" ca="1" si="104"/>
        <v>3.0004919335702611E-3</v>
      </c>
      <c r="J104" s="149">
        <f t="shared" ca="1" si="104"/>
        <v>4.5007379003553921E-3</v>
      </c>
      <c r="K104" s="149">
        <f t="shared" ca="1" si="104"/>
        <v>6.0009838671405231E-3</v>
      </c>
      <c r="L104" s="149">
        <f t="shared" ca="1" si="104"/>
        <v>7.5012298339256541E-3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9.0014758007107842E-3</v>
      </c>
    </row>
    <row r="105" spans="1:13" x14ac:dyDescent="0.3">
      <c r="A105" t="s">
        <v>24</v>
      </c>
      <c r="B105">
        <f t="shared" si="94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ref="H105:L105" ca="1" si="105">G105-5*(G105-$M105)/($M$1-G$1)</f>
        <v>1.8344915073698505E-3</v>
      </c>
      <c r="I105" s="149">
        <f t="shared" ca="1" si="105"/>
        <v>3.6689830147397014E-3</v>
      </c>
      <c r="J105" s="149">
        <f t="shared" ca="1" si="105"/>
        <v>5.5034745221095513E-3</v>
      </c>
      <c r="K105" s="149">
        <f t="shared" ca="1" si="105"/>
        <v>7.337966029479402E-3</v>
      </c>
      <c r="L105" s="149">
        <f t="shared" ca="1" si="105"/>
        <v>9.1724575368492527E-3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1.1006949044219103E-2</v>
      </c>
    </row>
    <row r="106" spans="1:13" x14ac:dyDescent="0.3">
      <c r="A106" t="s">
        <v>27</v>
      </c>
      <c r="B106">
        <f t="shared" si="94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ref="H106:L106" ca="1" si="106">G106-5*(G106-$M106)/($M$1-G$1)</f>
        <v>4.9358722530694144E-3</v>
      </c>
      <c r="I106" s="149">
        <f t="shared" ca="1" si="106"/>
        <v>9.871744506138827E-3</v>
      </c>
      <c r="J106" s="149">
        <f t="shared" ca="1" si="106"/>
        <v>1.4807616759208241E-2</v>
      </c>
      <c r="K106" s="149">
        <f t="shared" ca="1" si="106"/>
        <v>1.9743489012277654E-2</v>
      </c>
      <c r="L106" s="149">
        <f t="shared" ca="1" si="106"/>
        <v>2.4679361265347068E-2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2.9615233518416481E-2</v>
      </c>
    </row>
    <row r="107" spans="1:13" x14ac:dyDescent="0.3">
      <c r="A107" t="s">
        <v>29</v>
      </c>
      <c r="B107">
        <f t="shared" si="94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ref="H107:L107" ca="1" si="107">G107-5*(G107-$M107)/($M$1-G$1)</f>
        <v>1.0246702747912196E-3</v>
      </c>
      <c r="I107" s="149">
        <f t="shared" ca="1" si="107"/>
        <v>2.0493405495824396E-3</v>
      </c>
      <c r="J107" s="149">
        <f t="shared" ca="1" si="107"/>
        <v>3.074010824373659E-3</v>
      </c>
      <c r="K107" s="149">
        <f t="shared" ca="1" si="107"/>
        <v>4.0986810991648784E-3</v>
      </c>
      <c r="L107" s="149">
        <f t="shared" ca="1" si="107"/>
        <v>5.1233513739560987E-3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6.1480216487473181E-3</v>
      </c>
    </row>
    <row r="108" spans="1:13" x14ac:dyDescent="0.3">
      <c r="A108" t="s">
        <v>8</v>
      </c>
      <c r="B108">
        <f t="shared" si="94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ref="H108:L108" ca="1" si="108">G108-5*(G108-$M108)/($M$1-G$1)</f>
        <v>4.6386904371103471E-3</v>
      </c>
      <c r="I108" s="149">
        <f t="shared" ca="1" si="108"/>
        <v>9.2773808742206941E-3</v>
      </c>
      <c r="J108" s="149">
        <f t="shared" ca="1" si="108"/>
        <v>1.3916071311331039E-2</v>
      </c>
      <c r="K108" s="149">
        <f t="shared" ca="1" si="108"/>
        <v>1.8554761748441388E-2</v>
      </c>
      <c r="L108" s="149">
        <f t="shared" ca="1" si="108"/>
        <v>2.3193452185551734E-2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2.7832142622662079E-2</v>
      </c>
    </row>
    <row r="109" spans="1:13" x14ac:dyDescent="0.3">
      <c r="A109" t="s">
        <v>6</v>
      </c>
      <c r="B109">
        <f t="shared" si="94"/>
        <v>4</v>
      </c>
      <c r="C109" s="151">
        <f ca="1">MAX(0,IFERROR(VLOOKUP(MID(CELL("filename",$A$1),FIND("]",CELL("filename",$A$1))+1,255)&amp;$A109,eurostat_source[],4+C$1-1990,FALSE),0))</f>
        <v>1.0597703824544468E-3</v>
      </c>
      <c r="D109" s="151">
        <f ca="1">MAX(0,IFERROR(VLOOKUP(MID(CELL("filename",$A$1),FIND("]",CELL("filename",$A$1))+1,255)&amp;$A109,eurostat_source[],4+D$1-1990,FALSE),0))</f>
        <v>1.0612413014888529E-3</v>
      </c>
      <c r="E109" s="151">
        <f ca="1">MAX(0,IFERROR(VLOOKUP(MID(CELL("filename",$A$1),FIND("]",CELL("filename",$A$1))+1,255)&amp;$A109,eurostat_source[],4+E$1-1990,FALSE),0))</f>
        <v>1.1107780971799138E-3</v>
      </c>
      <c r="F109" s="151">
        <f ca="1">MAX(0,IFERROR(VLOOKUP(MID(CELL("filename",$A$1),FIND("]",CELL("filename",$A$1))+1,255)&amp;$A109,eurostat_source[],4+F$1-1990,FALSE),0))</f>
        <v>1.1598675953292349E-3</v>
      </c>
      <c r="G109" s="148">
        <f ca="1">INDEX(OFFSET(_summary!$S$25,0,MATCH(MID(CELL("filename",$A$1),FIND("]",CELL("filename",$A$1))+1,255),_summary!$T$24:$AG$24,0),140,1),MATCH($A109,_summary!$T$25:$T$53,0))</f>
        <v>1.2060500147692125E-3</v>
      </c>
      <c r="H109" s="149">
        <f t="shared" ref="H109:L109" ca="1" si="109">G109-5*(G109-$M109)/($M$1-G$1)</f>
        <v>5.4881988894056495E-3</v>
      </c>
      <c r="I109" s="149">
        <f t="shared" ca="1" si="109"/>
        <v>9.7703477640420887E-3</v>
      </c>
      <c r="J109" s="149">
        <f t="shared" ca="1" si="109"/>
        <v>1.4052496638678528E-2</v>
      </c>
      <c r="K109" s="149">
        <f t="shared" ca="1" si="109"/>
        <v>1.8334645513314964E-2</v>
      </c>
      <c r="L109" s="149">
        <f t="shared" ca="1" si="109"/>
        <v>2.2616794387951403E-2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2.6898943262587842E-2</v>
      </c>
    </row>
    <row r="110" spans="1:13" x14ac:dyDescent="0.3">
      <c r="A110" t="s">
        <v>21</v>
      </c>
      <c r="B110">
        <f t="shared" si="94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ref="H110:L110" ca="1" si="110">G110-5*(G110-$M110)/($M$1-G$1)</f>
        <v>1.6878251063555992E-3</v>
      </c>
      <c r="I110" s="149">
        <f t="shared" ca="1" si="110"/>
        <v>3.3756502127111985E-3</v>
      </c>
      <c r="J110" s="149">
        <f t="shared" ca="1" si="110"/>
        <v>5.0634753190667977E-3</v>
      </c>
      <c r="K110" s="149">
        <f t="shared" ca="1" si="110"/>
        <v>6.751300425422397E-3</v>
      </c>
      <c r="L110" s="149">
        <f t="shared" ca="1" si="110"/>
        <v>8.4391255317779953E-3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1.0126950638133595E-2</v>
      </c>
    </row>
    <row r="111" spans="1:13" x14ac:dyDescent="0.3">
      <c r="A111" t="s">
        <v>10</v>
      </c>
      <c r="B111">
        <f t="shared" si="94"/>
        <v>4</v>
      </c>
      <c r="C111" s="151">
        <f ca="1">MAX(0,IFERROR(VLOOKUP(MID(CELL("filename",$A$1),FIND("]",CELL("filename",$A$1))+1,255)&amp;$A111,eurostat_source[],4+C$1-1990,FALSE),0))</f>
        <v>5.3835006822025317E-4</v>
      </c>
      <c r="D111" s="151">
        <f ca="1">MAX(0,IFERROR(VLOOKUP(MID(CELL("filename",$A$1),FIND("]",CELL("filename",$A$1))+1,255)&amp;$A111,eurostat_source[],4+D$1-1990,FALSE),0))</f>
        <v>5.0899046781155335E-4</v>
      </c>
      <c r="E111" s="151">
        <f ca="1">MAX(0,IFERROR(VLOOKUP(MID(CELL("filename",$A$1),FIND("]",CELL("filename",$A$1))+1,255)&amp;$A111,eurostat_source[],4+E$1-1990,FALSE),0))</f>
        <v>4.5121805235408616E-4</v>
      </c>
      <c r="F111" s="151">
        <f ca="1">MAX(0,IFERROR(VLOOKUP(MID(CELL("filename",$A$1),FIND("]",CELL("filename",$A$1))+1,255)&amp;$A111,eurostat_source[],4+F$1-1990,FALSE),0))</f>
        <v>3.7629605325565122E-4</v>
      </c>
      <c r="G111" s="148">
        <f ca="1">INDEX(OFFSET(_summary!$S$25,0,MATCH(MID(CELL("filename",$A$1),FIND("]",CELL("filename",$A$1))+1,255),_summary!$T$24:$AG$24,0),140,1),MATCH($A111,_summary!$T$25:$T$53,0))</f>
        <v>2.5662988149280683E-4</v>
      </c>
      <c r="H111" s="149">
        <f t="shared" ref="H111:L111" ca="1" si="111">G111-5*(G111-$M111)/($M$1-G$1)</f>
        <v>2.8601143891647798E-3</v>
      </c>
      <c r="I111" s="149">
        <f t="shared" ca="1" si="111"/>
        <v>5.4635988968367534E-3</v>
      </c>
      <c r="J111" s="149">
        <f t="shared" ca="1" si="111"/>
        <v>8.0670834045087278E-3</v>
      </c>
      <c r="K111" s="149">
        <f t="shared" ca="1" si="111"/>
        <v>1.0670567912180701E-2</v>
      </c>
      <c r="L111" s="149">
        <f t="shared" ca="1" si="111"/>
        <v>1.3274052419852675E-2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1.5877536927524648E-2</v>
      </c>
    </row>
    <row r="112" spans="1:13" x14ac:dyDescent="0.3">
      <c r="A112" t="s">
        <v>20</v>
      </c>
      <c r="B112">
        <f t="shared" si="94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ref="H112:L112" ca="1" si="112">G112-5*(G112-$M112)/($M$1-G$1)</f>
        <v>4.5734423564306702E-3</v>
      </c>
      <c r="I112" s="149">
        <f t="shared" ca="1" si="112"/>
        <v>9.1468847128613404E-3</v>
      </c>
      <c r="J112" s="149">
        <f t="shared" ca="1" si="112"/>
        <v>1.3720327069292011E-2</v>
      </c>
      <c r="K112" s="149">
        <f t="shared" ca="1" si="112"/>
        <v>1.8293769425722681E-2</v>
      </c>
      <c r="L112" s="149">
        <f t="shared" ca="1" si="112"/>
        <v>2.2867211782153351E-2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2.7440654138584021E-2</v>
      </c>
    </row>
    <row r="113" spans="1:13" x14ac:dyDescent="0.3">
      <c r="A113" t="s">
        <v>26</v>
      </c>
      <c r="B113">
        <f t="shared" si="94"/>
        <v>4</v>
      </c>
      <c r="C113" s="151">
        <f ca="1">MAX(0,IFERROR(VLOOKUP(MID(CELL("filename",$A$1),FIND("]",CELL("filename",$A$1))+1,255)&amp;$A113,eurostat_source[],4+C$1-1990,FALSE),0))</f>
        <v>3.0123370596940275E-2</v>
      </c>
      <c r="D113" s="151">
        <f ca="1">MAX(0,IFERROR(VLOOKUP(MID(CELL("filename",$A$1),FIND("]",CELL("filename",$A$1))+1,255)&amp;$A113,eurostat_source[],4+D$1-1990,FALSE),0))</f>
        <v>3.2704290187560672E-2</v>
      </c>
      <c r="E113" s="151">
        <f ca="1">MAX(0,IFERROR(VLOOKUP(MID(CELL("filename",$A$1),FIND("]",CELL("filename",$A$1))+1,255)&amp;$A113,eurostat_source[],4+E$1-1990,FALSE),0))</f>
        <v>3.5974719206316737E-2</v>
      </c>
      <c r="F113" s="151">
        <f ca="1">MAX(0,IFERROR(VLOOKUP(MID(CELL("filename",$A$1),FIND("]",CELL("filename",$A$1))+1,255)&amp;$A113,eurostat_source[],4+F$1-1990,FALSE),0))</f>
        <v>3.957219112694841E-2</v>
      </c>
      <c r="G113" s="148">
        <f ca="1">INDEX(OFFSET(_summary!$S$25,0,MATCH(MID(CELL("filename",$A$1),FIND("]",CELL("filename",$A$1))+1,255),_summary!$T$24:$AG$24,0),140,1),MATCH($A113,_summary!$T$25:$T$53,0))</f>
        <v>4.2997474334179747E-2</v>
      </c>
      <c r="H113" s="149">
        <f t="shared" ref="H113:L113" ca="1" si="113">G113-5*(G113-$M113)/($M$1-G$1)</f>
        <v>4.4262982873950682E-2</v>
      </c>
      <c r="I113" s="149">
        <f t="shared" ca="1" si="113"/>
        <v>4.5528491413721617E-2</v>
      </c>
      <c r="J113" s="149">
        <f t="shared" ca="1" si="113"/>
        <v>4.6793999953492552E-2</v>
      </c>
      <c r="K113" s="149">
        <f t="shared" ca="1" si="113"/>
        <v>4.8059508493263486E-2</v>
      </c>
      <c r="L113" s="149">
        <f t="shared" ca="1" si="113"/>
        <v>4.9325017033034421E-2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5.0590525572805356E-2</v>
      </c>
    </row>
    <row r="114" spans="1:13" x14ac:dyDescent="0.3">
      <c r="A114" t="s">
        <v>7</v>
      </c>
      <c r="B114">
        <f t="shared" si="94"/>
        <v>4</v>
      </c>
      <c r="C114" s="151">
        <f ca="1">MAX(0,IFERROR(VLOOKUP(MID(CELL("filename",$A$1),FIND("]",CELL("filename",$A$1))+1,255)&amp;$A114,eurostat_source[],4+C$1-1990,FALSE),0))</f>
        <v>7.004506146810846E-4</v>
      </c>
      <c r="D114" s="151">
        <f ca="1">MAX(0,IFERROR(VLOOKUP(MID(CELL("filename",$A$1),FIND("]",CELL("filename",$A$1))+1,255)&amp;$A114,eurostat_source[],4+D$1-1990,FALSE),0))</f>
        <v>6.9017735672762242E-4</v>
      </c>
      <c r="E114" s="151">
        <f ca="1">MAX(0,IFERROR(VLOOKUP(MID(CELL("filename",$A$1),FIND("]",CELL("filename",$A$1))+1,255)&amp;$A114,eurostat_source[],4+E$1-1990,FALSE),0))</f>
        <v>7.3424114126362293E-4</v>
      </c>
      <c r="F114" s="151">
        <f ca="1">MAX(0,IFERROR(VLOOKUP(MID(CELL("filename",$A$1),FIND("]",CELL("filename",$A$1))+1,255)&amp;$A114,eurostat_source[],4+F$1-1990,FALSE),0))</f>
        <v>7.7314424690889158E-4</v>
      </c>
      <c r="G114" s="148">
        <f ca="1">INDEX(OFFSET(_summary!$S$25,0,MATCH(MID(CELL("filename",$A$1),FIND("]",CELL("filename",$A$1))+1,255),_summary!$T$24:$AG$24,0),140,1),MATCH($A114,_summary!$T$25:$T$53,0))</f>
        <v>8.0295882107264812E-4</v>
      </c>
      <c r="H114" s="149">
        <f t="shared" ref="H114:L114" ca="1" si="114">G114-5*(G114-$M114)/($M$1-G$1)</f>
        <v>3.3868828382486874E-3</v>
      </c>
      <c r="I114" s="149">
        <f t="shared" ca="1" si="114"/>
        <v>5.9708068554247271E-3</v>
      </c>
      <c r="J114" s="149">
        <f t="shared" ca="1" si="114"/>
        <v>8.5547308726007659E-3</v>
      </c>
      <c r="K114" s="149">
        <f t="shared" ca="1" si="114"/>
        <v>1.1138654889776806E-2</v>
      </c>
      <c r="L114" s="149">
        <f t="shared" ca="1" si="114"/>
        <v>1.3722578906952845E-2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1.6306502924128885E-2</v>
      </c>
    </row>
    <row r="115" spans="1:13" x14ac:dyDescent="0.3">
      <c r="A115" t="s">
        <v>9</v>
      </c>
      <c r="B115">
        <f t="shared" si="94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5" ca="1" si="115">G115-5*(G115-$M115)/($M$1-G$1)</f>
        <v>3.5276667487719793E-5</v>
      </c>
      <c r="I115" s="149">
        <f t="shared" ca="1" si="115"/>
        <v>7.0553334975439585E-5</v>
      </c>
      <c r="J115" s="149">
        <f t="shared" ca="1" si="115"/>
        <v>1.0583000246315938E-4</v>
      </c>
      <c r="K115" s="149">
        <f t="shared" ca="1" si="115"/>
        <v>1.4110666995087917E-4</v>
      </c>
      <c r="L115" s="149">
        <f t="shared" ca="1" si="115"/>
        <v>1.7638333743859894E-4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2.1166000492631873E-4</v>
      </c>
    </row>
    <row r="116" spans="1:13" x14ac:dyDescent="0.3">
      <c r="A116" t="s">
        <v>14</v>
      </c>
      <c r="B116">
        <f t="shared" si="94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ref="H116:L116" ca="1" si="116">G116-5*(G116-$M116)/($M$1-G$1)</f>
        <v>4.808436653407239E-3</v>
      </c>
      <c r="I116" s="149">
        <f t="shared" ca="1" si="116"/>
        <v>9.6168733068144781E-3</v>
      </c>
      <c r="J116" s="149">
        <f t="shared" ca="1" si="116"/>
        <v>1.4425309960221715E-2</v>
      </c>
      <c r="K116" s="149">
        <f t="shared" ca="1" si="116"/>
        <v>1.9233746613628956E-2</v>
      </c>
      <c r="L116" s="149">
        <f t="shared" ca="1" si="116"/>
        <v>2.4042183267036193E-2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2.8850619920443431E-2</v>
      </c>
    </row>
    <row r="117" spans="1:13" x14ac:dyDescent="0.3">
      <c r="A117" t="s">
        <v>4</v>
      </c>
      <c r="B117">
        <f t="shared" si="94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ref="H117:L117" ca="1" si="117">G117-5*(G117-$M117)/($M$1-G$1)</f>
        <v>4.4317179719264976E-3</v>
      </c>
      <c r="I117" s="149">
        <f t="shared" ca="1" si="117"/>
        <v>8.8634359438529951E-3</v>
      </c>
      <c r="J117" s="149">
        <f t="shared" ca="1" si="117"/>
        <v>1.3295153915779493E-2</v>
      </c>
      <c r="K117" s="149">
        <f t="shared" ca="1" si="117"/>
        <v>1.772687188770599E-2</v>
      </c>
      <c r="L117" s="149">
        <f t="shared" ca="1" si="117"/>
        <v>2.215858985963249E-2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2.6590307831558985E-2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0</v>
      </c>
      <c r="I2" s="149">
        <f ca="1">H2-5*(H2-$M2)/($M$1-H$1)</f>
        <v>0</v>
      </c>
      <c r="J2" s="149">
        <f ca="1">I2-5*(I2-$M2)/($M$1-I$1)</f>
        <v>0</v>
      </c>
      <c r="K2" s="149">
        <f ca="1">J2-5*(J2-$M2)/($M$1-J$1)</f>
        <v>0</v>
      </c>
      <c r="L2" s="149">
        <f ca="1">K2-5*(K2-$M2)/($M$1-K$1)</f>
        <v>0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1.7267704052767145E-6</v>
      </c>
      <c r="E3" s="151">
        <f ca="1">MAX(0,IFERROR(VLOOKUP(MID(CELL("filename",$A$1),FIND("]",CELL("filename",$A$1))+1,255)&amp;$A3,eurostat_source[],4+E$1-1990,FALSE),0))</f>
        <v>1.8994474458043859E-6</v>
      </c>
      <c r="F3" s="151">
        <f ca="1">MAX(0,IFERROR(VLOOKUP(MID(CELL("filename",$A$1),FIND("]",CELL("filename",$A$1))+1,255)&amp;$A3,eurostat_source[],4+F$1-1990,FALSE),0))</f>
        <v>2.0893921903848245E-6</v>
      </c>
      <c r="G3" s="148">
        <f ca="1">INDEX(OFFSET(_summary!$S$25,0,MATCH(MID(CELL("filename",$A$1),FIND("]",CELL("filename",$A$1))+1,255),_summary!$T$24:$AG$24,0),140,1),MATCH($A3,_summary!$T$25:$T$53,0))</f>
        <v>2.2983314094233068E-6</v>
      </c>
      <c r="H3" s="149">
        <f t="shared" ref="H3:L18" ca="1" si="0">G3-5*(G3-$M3)/($M$1-G$1)</f>
        <v>2.2983314094233068E-6</v>
      </c>
      <c r="I3" s="149">
        <f t="shared" ca="1" si="0"/>
        <v>2.2983314094233068E-6</v>
      </c>
      <c r="J3" s="149">
        <f t="shared" ca="1" si="0"/>
        <v>2.2983314094233068E-6</v>
      </c>
      <c r="K3" s="149">
        <f t="shared" ca="1" si="0"/>
        <v>2.2983314094233068E-6</v>
      </c>
      <c r="L3" s="149">
        <f t="shared" ca="1" si="0"/>
        <v>2.2983314094233068E-6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2.2983314094233068E-6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0"/>
        <v>0</v>
      </c>
      <c r="I4" s="149">
        <f t="shared" ca="1" si="0"/>
        <v>0</v>
      </c>
      <c r="J4" s="149">
        <f t="shared" ca="1" si="0"/>
        <v>0</v>
      </c>
      <c r="K4" s="149">
        <f t="shared" ca="1" si="0"/>
        <v>0</v>
      </c>
      <c r="L4" s="149">
        <f t="shared" ca="1" si="0"/>
        <v>0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0"/>
        <v>0</v>
      </c>
      <c r="I5" s="149">
        <f t="shared" ca="1" si="0"/>
        <v>0</v>
      </c>
      <c r="J5" s="149">
        <f t="shared" ca="1" si="0"/>
        <v>0</v>
      </c>
      <c r="K5" s="149">
        <f t="shared" ca="1" si="0"/>
        <v>0</v>
      </c>
      <c r="L5" s="149">
        <f t="shared" ca="1" si="0"/>
        <v>0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0"/>
        <v>0</v>
      </c>
      <c r="I6" s="149">
        <f t="shared" ca="1" si="0"/>
        <v>0</v>
      </c>
      <c r="J6" s="149">
        <f t="shared" ca="1" si="0"/>
        <v>0</v>
      </c>
      <c r="K6" s="149">
        <f t="shared" ca="1" si="0"/>
        <v>0</v>
      </c>
      <c r="L6" s="149">
        <f t="shared" ca="1" si="0"/>
        <v>0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0"/>
        <v>0</v>
      </c>
      <c r="I7" s="149">
        <f t="shared" ca="1" si="0"/>
        <v>0</v>
      </c>
      <c r="J7" s="149">
        <f t="shared" ca="1" si="0"/>
        <v>0</v>
      </c>
      <c r="K7" s="149">
        <f t="shared" ca="1" si="0"/>
        <v>0</v>
      </c>
      <c r="L7" s="149">
        <f t="shared" ca="1" si="0"/>
        <v>0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0"/>
        <v>0</v>
      </c>
      <c r="I8" s="149">
        <f t="shared" ca="1" si="0"/>
        <v>0</v>
      </c>
      <c r="J8" s="149">
        <f t="shared" ca="1" si="0"/>
        <v>0</v>
      </c>
      <c r="K8" s="149">
        <f t="shared" ca="1" si="0"/>
        <v>0</v>
      </c>
      <c r="L8" s="149">
        <f t="shared" ca="1" si="0"/>
        <v>0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0"/>
        <v>0</v>
      </c>
      <c r="I9" s="149">
        <f t="shared" ca="1" si="0"/>
        <v>0</v>
      </c>
      <c r="J9" s="149">
        <f t="shared" ca="1" si="0"/>
        <v>0</v>
      </c>
      <c r="K9" s="149">
        <f t="shared" ca="1" si="0"/>
        <v>0</v>
      </c>
      <c r="L9" s="149">
        <f t="shared" ca="1" si="0"/>
        <v>0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0"/>
        <v>0</v>
      </c>
      <c r="I10" s="149">
        <f t="shared" ca="1" si="0"/>
        <v>0</v>
      </c>
      <c r="J10" s="149">
        <f t="shared" ca="1" si="0"/>
        <v>0</v>
      </c>
      <c r="K10" s="149">
        <f t="shared" ca="1" si="0"/>
        <v>0</v>
      </c>
      <c r="L10" s="149">
        <f t="shared" ca="1" si="0"/>
        <v>0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0"/>
        <v>0</v>
      </c>
      <c r="I11" s="149">
        <f t="shared" ca="1" si="0"/>
        <v>0</v>
      </c>
      <c r="J11" s="149">
        <f t="shared" ca="1" si="0"/>
        <v>0</v>
      </c>
      <c r="K11" s="149">
        <f t="shared" ca="1" si="0"/>
        <v>0</v>
      </c>
      <c r="L11" s="149">
        <f t="shared" ca="1" si="0"/>
        <v>0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>
        <f ca="1">INDEX(OFFSET(_summary!$S$25,0,MATCH(MID(CELL("filename",$A$1),FIND("]",CELL("filename",$A$1))+1,255),_summary!$T$24:$AG$24,0),140,1),MATCH($A12,_summary!$T$25:$T$53,0))</f>
        <v>0</v>
      </c>
      <c r="H12" s="149">
        <f t="shared" ca="1" si="0"/>
        <v>0</v>
      </c>
      <c r="I12" s="149">
        <f t="shared" ca="1" si="0"/>
        <v>0</v>
      </c>
      <c r="J12" s="149">
        <f t="shared" ca="1" si="0"/>
        <v>0</v>
      </c>
      <c r="K12" s="149">
        <f t="shared" ca="1" si="0"/>
        <v>0</v>
      </c>
      <c r="L12" s="149">
        <f t="shared" ca="1" si="0"/>
        <v>0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0"/>
        <v>0</v>
      </c>
      <c r="I13" s="149">
        <f t="shared" ca="1" si="0"/>
        <v>0</v>
      </c>
      <c r="J13" s="149">
        <f t="shared" ca="1" si="0"/>
        <v>0</v>
      </c>
      <c r="K13" s="149">
        <f t="shared" ca="1" si="0"/>
        <v>0</v>
      </c>
      <c r="L13" s="149">
        <f t="shared" ca="1" si="0"/>
        <v>0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0"/>
        <v>0</v>
      </c>
      <c r="I14" s="149">
        <f t="shared" ca="1" si="0"/>
        <v>0</v>
      </c>
      <c r="J14" s="149">
        <f t="shared" ca="1" si="0"/>
        <v>0</v>
      </c>
      <c r="K14" s="149">
        <f t="shared" ca="1" si="0"/>
        <v>0</v>
      </c>
      <c r="L14" s="149">
        <f t="shared" ca="1" si="0"/>
        <v>0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0"/>
        <v>0</v>
      </c>
      <c r="I15" s="149">
        <f t="shared" ca="1" si="0"/>
        <v>0</v>
      </c>
      <c r="J15" s="149">
        <f t="shared" ca="1" si="0"/>
        <v>0</v>
      </c>
      <c r="K15" s="149">
        <f t="shared" ca="1" si="0"/>
        <v>0</v>
      </c>
      <c r="L15" s="149">
        <f t="shared" ca="1" si="0"/>
        <v>0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0"/>
        <v>0</v>
      </c>
      <c r="I16" s="149">
        <f t="shared" ca="1" si="0"/>
        <v>0</v>
      </c>
      <c r="J16" s="149">
        <f t="shared" ca="1" si="0"/>
        <v>0</v>
      </c>
      <c r="K16" s="149">
        <f t="shared" ca="1" si="0"/>
        <v>0</v>
      </c>
      <c r="L16" s="149">
        <f t="shared" ca="1" si="0"/>
        <v>0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0"/>
        <v>0</v>
      </c>
      <c r="I17" s="149">
        <f t="shared" ca="1" si="0"/>
        <v>0</v>
      </c>
      <c r="J17" s="149">
        <f t="shared" ca="1" si="0"/>
        <v>0</v>
      </c>
      <c r="K17" s="149">
        <f t="shared" ca="1" si="0"/>
        <v>0</v>
      </c>
      <c r="L17" s="149">
        <f t="shared" ca="1" si="0"/>
        <v>0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0"/>
        <v>0</v>
      </c>
      <c r="I18" s="149">
        <f t="shared" ca="1" si="0"/>
        <v>0</v>
      </c>
      <c r="J18" s="149">
        <f t="shared" ca="1" si="0"/>
        <v>0</v>
      </c>
      <c r="K18" s="149">
        <f t="shared" ca="1" si="0"/>
        <v>0</v>
      </c>
      <c r="L18" s="149">
        <f t="shared" ca="1" si="0"/>
        <v>0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1">G19-5*(G19-$M19)/($M$1-G$1)</f>
        <v>0</v>
      </c>
      <c r="I19" s="149">
        <f t="shared" ca="1" si="1"/>
        <v>0</v>
      </c>
      <c r="J19" s="149">
        <f t="shared" ca="1" si="1"/>
        <v>0</v>
      </c>
      <c r="K19" s="149">
        <f t="shared" ca="1" si="1"/>
        <v>0</v>
      </c>
      <c r="L19" s="149">
        <f t="shared" ca="1" si="1"/>
        <v>0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1"/>
        <v>0</v>
      </c>
      <c r="I20" s="149">
        <f t="shared" ca="1" si="1"/>
        <v>0</v>
      </c>
      <c r="J20" s="149">
        <f t="shared" ca="1" si="1"/>
        <v>0</v>
      </c>
      <c r="K20" s="149">
        <f t="shared" ca="1" si="1"/>
        <v>0</v>
      </c>
      <c r="L20" s="149">
        <f t="shared" ca="1" si="1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1"/>
        <v>0</v>
      </c>
      <c r="I21" s="149">
        <f t="shared" ca="1" si="1"/>
        <v>0</v>
      </c>
      <c r="J21" s="149">
        <f t="shared" ca="1" si="1"/>
        <v>0</v>
      </c>
      <c r="K21" s="149">
        <f t="shared" ca="1" si="1"/>
        <v>0</v>
      </c>
      <c r="L21" s="149">
        <f t="shared" ca="1" si="1"/>
        <v>0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1"/>
        <v>0</v>
      </c>
      <c r="I22" s="149">
        <f t="shared" ca="1" si="1"/>
        <v>0</v>
      </c>
      <c r="J22" s="149">
        <f t="shared" ca="1" si="1"/>
        <v>0</v>
      </c>
      <c r="K22" s="149">
        <f t="shared" ca="1" si="1"/>
        <v>0</v>
      </c>
      <c r="L22" s="149">
        <f t="shared" ca="1" si="1"/>
        <v>0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1"/>
        <v>0</v>
      </c>
      <c r="I23" s="149">
        <f t="shared" ca="1" si="1"/>
        <v>0</v>
      </c>
      <c r="J23" s="149">
        <f t="shared" ca="1" si="1"/>
        <v>0</v>
      </c>
      <c r="K23" s="149">
        <f t="shared" ca="1" si="1"/>
        <v>0</v>
      </c>
      <c r="L23" s="149">
        <f t="shared" ca="1" si="1"/>
        <v>0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1"/>
        <v>0</v>
      </c>
      <c r="I24" s="149">
        <f t="shared" ca="1" si="1"/>
        <v>0</v>
      </c>
      <c r="J24" s="149">
        <f t="shared" ca="1" si="1"/>
        <v>0</v>
      </c>
      <c r="K24" s="149">
        <f t="shared" ca="1" si="1"/>
        <v>0</v>
      </c>
      <c r="L24" s="149">
        <f t="shared" ca="1" si="1"/>
        <v>0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1"/>
        <v>0</v>
      </c>
      <c r="I25" s="149">
        <f t="shared" ca="1" si="1"/>
        <v>0</v>
      </c>
      <c r="J25" s="149">
        <f t="shared" ca="1" si="1"/>
        <v>0</v>
      </c>
      <c r="K25" s="149">
        <f t="shared" ca="1" si="1"/>
        <v>0</v>
      </c>
      <c r="L25" s="149">
        <f t="shared" ca="1" si="1"/>
        <v>0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1"/>
        <v>0</v>
      </c>
      <c r="I26" s="149">
        <f t="shared" ca="1" si="1"/>
        <v>0</v>
      </c>
      <c r="J26" s="149">
        <f t="shared" ca="1" si="1"/>
        <v>0</v>
      </c>
      <c r="K26" s="149">
        <f t="shared" ca="1" si="1"/>
        <v>0</v>
      </c>
      <c r="L26" s="149">
        <f t="shared" ca="1" si="1"/>
        <v>0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1"/>
        <v>0</v>
      </c>
      <c r="I27" s="149">
        <f t="shared" ca="1" si="1"/>
        <v>0</v>
      </c>
      <c r="J27" s="149">
        <f t="shared" ca="1" si="1"/>
        <v>0</v>
      </c>
      <c r="K27" s="149">
        <f t="shared" ca="1" si="1"/>
        <v>0</v>
      </c>
      <c r="L27" s="149">
        <f t="shared" ca="1" si="1"/>
        <v>0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1"/>
        <v>0</v>
      </c>
      <c r="I28" s="149">
        <f t="shared" ca="1" si="1"/>
        <v>0</v>
      </c>
      <c r="J28" s="149">
        <f t="shared" ca="1" si="1"/>
        <v>0</v>
      </c>
      <c r="K28" s="149">
        <f t="shared" ca="1" si="1"/>
        <v>0</v>
      </c>
      <c r="L28" s="149">
        <f t="shared" ca="1" si="1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1"/>
        <v>0</v>
      </c>
      <c r="I29" s="149">
        <f t="shared" ca="1" si="1"/>
        <v>0</v>
      </c>
      <c r="J29" s="149">
        <f t="shared" ca="1" si="1"/>
        <v>0</v>
      </c>
      <c r="K29" s="149">
        <f t="shared" ca="1" si="1"/>
        <v>0</v>
      </c>
      <c r="L29" s="149">
        <f t="shared" ca="1" si="1"/>
        <v>0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2.4990029098710041E-4</v>
      </c>
      <c r="D30" s="151">
        <f ca="1">MAX(0,IFERROR(VLOOKUP(MID(CELL("filename",$A$1),FIND("]",CELL("filename",$A$1))+1,255)&amp;$A30,eurostat_source[],4+D$1-1990,FALSE),0))</f>
        <v>3.6200244389675095E-4</v>
      </c>
      <c r="E30" s="151">
        <f ca="1">MAX(0,IFERROR(VLOOKUP(MID(CELL("filename",$A$1),FIND("]",CELL("filename",$A$1))+1,255)&amp;$A30,eurostat_source[],4+E$1-1990,FALSE),0))</f>
        <v>3.6912818440112114E-4</v>
      </c>
      <c r="F30" s="151">
        <f ca="1">MAX(0,IFERROR(VLOOKUP(MID(CELL("filename",$A$1),FIND("]",CELL("filename",$A$1))+1,255)&amp;$A30,eurostat_source[],4+F$1-1990,FALSE),0))</f>
        <v>3.8613504437062763E-4</v>
      </c>
      <c r="G30" s="148">
        <f ca="1">INDEX(OFFSET(_summary!$S$25,0,MATCH(MID(CELL("filename",$A$1),FIND("]",CELL("filename",$A$1))+1,255),_summary!$T$24:$AG$24,0),140,1),MATCH($A30,_summary!$T$25:$T$53,0))</f>
        <v>4.0484405211394214E-4</v>
      </c>
      <c r="H30" s="149">
        <f t="shared" ca="1" si="1"/>
        <v>4.0484405211394214E-4</v>
      </c>
      <c r="I30" s="149">
        <f t="shared" ca="1" si="1"/>
        <v>4.0484405211394214E-4</v>
      </c>
      <c r="J30" s="149">
        <f t="shared" ca="1" si="1"/>
        <v>4.0484405211394214E-4</v>
      </c>
      <c r="K30" s="149">
        <f t="shared" ca="1" si="1"/>
        <v>4.0484405211394214E-4</v>
      </c>
      <c r="L30" s="149">
        <f t="shared" ca="1" si="1"/>
        <v>4.0484405211394214E-4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4.0484405211394214E-4</v>
      </c>
    </row>
    <row r="31" spans="1:13" x14ac:dyDescent="0.3">
      <c r="A31" t="s">
        <v>12</v>
      </c>
      <c r="B31">
        <f t="shared" ref="B31:B94" si="2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1"/>
        <v>0</v>
      </c>
      <c r="I31" s="149">
        <f t="shared" ca="1" si="1"/>
        <v>0</v>
      </c>
      <c r="J31" s="149">
        <f t="shared" ca="1" si="1"/>
        <v>0</v>
      </c>
      <c r="K31" s="149">
        <f t="shared" ca="1" si="1"/>
        <v>0</v>
      </c>
      <c r="L31" s="149">
        <f t="shared" ca="1" si="1"/>
        <v>0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</v>
      </c>
    </row>
    <row r="32" spans="1:13" x14ac:dyDescent="0.3">
      <c r="A32" t="s">
        <v>1</v>
      </c>
      <c r="B32">
        <f t="shared" si="2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1.7267704052767145E-6</v>
      </c>
      <c r="E32" s="151">
        <f ca="1">MAX(0,IFERROR(VLOOKUP(MID(CELL("filename",$A$1),FIND("]",CELL("filename",$A$1))+1,255)&amp;$A32,eurostat_source[],4+E$1-1990,FALSE),0))</f>
        <v>1.8994474458043859E-6</v>
      </c>
      <c r="F32" s="151">
        <f ca="1">MAX(0,IFERROR(VLOOKUP(MID(CELL("filename",$A$1),FIND("]",CELL("filename",$A$1))+1,255)&amp;$A32,eurostat_source[],4+F$1-1990,FALSE),0))</f>
        <v>2.0893921903848245E-6</v>
      </c>
      <c r="G32" s="148">
        <f ca="1">INDEX(OFFSET(_summary!$S$25,0,MATCH(MID(CELL("filename",$A$1),FIND("]",CELL("filename",$A$1))+1,255),_summary!$T$24:$AG$24,0),140,1),MATCH($A32,_summary!$T$25:$T$53,0))</f>
        <v>2.2983314094233068E-6</v>
      </c>
      <c r="H32" s="149">
        <f t="shared" ca="1" si="1"/>
        <v>2.2983314094233068E-6</v>
      </c>
      <c r="I32" s="149">
        <f t="shared" ca="1" si="1"/>
        <v>2.2983314094233068E-6</v>
      </c>
      <c r="J32" s="149">
        <f t="shared" ca="1" si="1"/>
        <v>2.2983314094233068E-6</v>
      </c>
      <c r="K32" s="149">
        <f t="shared" ca="1" si="1"/>
        <v>2.2983314094233068E-6</v>
      </c>
      <c r="L32" s="149">
        <f t="shared" ca="1" si="1"/>
        <v>2.2983314094233068E-6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2.2983314094233068E-6</v>
      </c>
    </row>
    <row r="33" spans="1:13" x14ac:dyDescent="0.3">
      <c r="A33" t="s">
        <v>19</v>
      </c>
      <c r="B33">
        <f t="shared" si="2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1"/>
        <v>0</v>
      </c>
      <c r="I33" s="149">
        <f t="shared" ca="1" si="1"/>
        <v>0</v>
      </c>
      <c r="J33" s="149">
        <f t="shared" ca="1" si="1"/>
        <v>0</v>
      </c>
      <c r="K33" s="149">
        <f t="shared" ca="1" si="1"/>
        <v>0</v>
      </c>
      <c r="L33" s="149">
        <f t="shared" ca="1" si="1"/>
        <v>0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</v>
      </c>
    </row>
    <row r="34" spans="1:13" x14ac:dyDescent="0.3">
      <c r="A34" t="s">
        <v>22</v>
      </c>
      <c r="B34">
        <f t="shared" si="2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1"/>
        <v>0</v>
      </c>
      <c r="I34" s="149">
        <f t="shared" ca="1" si="1"/>
        <v>0</v>
      </c>
      <c r="J34" s="149">
        <f t="shared" ca="1" si="1"/>
        <v>0</v>
      </c>
      <c r="K34" s="149">
        <f t="shared" ca="1" si="1"/>
        <v>0</v>
      </c>
      <c r="L34" s="149">
        <f t="shared" ca="1" si="1"/>
        <v>0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</v>
      </c>
    </row>
    <row r="35" spans="1:13" x14ac:dyDescent="0.3">
      <c r="A35" t="s">
        <v>28</v>
      </c>
      <c r="B35">
        <f t="shared" si="2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3">G35-5*(G35-$M35)/($M$1-G$1)</f>
        <v>0</v>
      </c>
      <c r="I35" s="149">
        <f t="shared" ca="1" si="3"/>
        <v>0</v>
      </c>
      <c r="J35" s="149">
        <f t="shared" ca="1" si="3"/>
        <v>0</v>
      </c>
      <c r="K35" s="149">
        <f t="shared" ca="1" si="3"/>
        <v>0</v>
      </c>
      <c r="L35" s="149">
        <f t="shared" ca="1" si="3"/>
        <v>0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2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3"/>
        <v>0</v>
      </c>
      <c r="I36" s="149">
        <f t="shared" ca="1" si="3"/>
        <v>0</v>
      </c>
      <c r="J36" s="149">
        <f t="shared" ca="1" si="3"/>
        <v>0</v>
      </c>
      <c r="K36" s="149">
        <f t="shared" ca="1" si="3"/>
        <v>0</v>
      </c>
      <c r="L36" s="149">
        <f t="shared" ca="1" si="3"/>
        <v>0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2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3"/>
        <v>0</v>
      </c>
      <c r="I37" s="149">
        <f t="shared" ca="1" si="3"/>
        <v>0</v>
      </c>
      <c r="J37" s="149">
        <f t="shared" ca="1" si="3"/>
        <v>0</v>
      </c>
      <c r="K37" s="149">
        <f t="shared" ca="1" si="3"/>
        <v>0</v>
      </c>
      <c r="L37" s="149">
        <f t="shared" ca="1" si="3"/>
        <v>0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3">
      <c r="A38" t="s">
        <v>25</v>
      </c>
      <c r="B38">
        <f t="shared" si="2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3"/>
        <v>0</v>
      </c>
      <c r="I38" s="149">
        <f t="shared" ca="1" si="3"/>
        <v>0</v>
      </c>
      <c r="J38" s="149">
        <f t="shared" ca="1" si="3"/>
        <v>0</v>
      </c>
      <c r="K38" s="149">
        <f t="shared" ca="1" si="3"/>
        <v>0</v>
      </c>
      <c r="L38" s="149">
        <f t="shared" ca="1" si="3"/>
        <v>0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</v>
      </c>
    </row>
    <row r="39" spans="1:13" x14ac:dyDescent="0.3">
      <c r="A39" t="s">
        <v>11</v>
      </c>
      <c r="B39">
        <f t="shared" si="2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3"/>
        <v>0</v>
      </c>
      <c r="I39" s="149">
        <f t="shared" ca="1" si="3"/>
        <v>0</v>
      </c>
      <c r="J39" s="149">
        <f t="shared" ca="1" si="3"/>
        <v>0</v>
      </c>
      <c r="K39" s="149">
        <f t="shared" ca="1" si="3"/>
        <v>0</v>
      </c>
      <c r="L39" s="149">
        <f t="shared" ca="1" si="3"/>
        <v>0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</v>
      </c>
    </row>
    <row r="40" spans="1:13" x14ac:dyDescent="0.3">
      <c r="A40" t="s">
        <v>3</v>
      </c>
      <c r="B40">
        <f t="shared" si="2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3"/>
        <v>0</v>
      </c>
      <c r="I40" s="149">
        <f t="shared" ca="1" si="3"/>
        <v>0</v>
      </c>
      <c r="J40" s="149">
        <f t="shared" ca="1" si="3"/>
        <v>0</v>
      </c>
      <c r="K40" s="149">
        <f t="shared" ca="1" si="3"/>
        <v>0</v>
      </c>
      <c r="L40" s="149">
        <f t="shared" ca="1" si="3"/>
        <v>0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</v>
      </c>
    </row>
    <row r="41" spans="1:13" x14ac:dyDescent="0.3">
      <c r="A41" t="s">
        <v>2</v>
      </c>
      <c r="B41">
        <f t="shared" si="2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>
        <f ca="1">INDEX(OFFSET(_summary!$S$25,0,MATCH(MID(CELL("filename",$A$1),FIND("]",CELL("filename",$A$1))+1,255),_summary!$T$24:$AG$24,0),140,1),MATCH($A41,_summary!$T$25:$T$53,0))</f>
        <v>0</v>
      </c>
      <c r="H41" s="149">
        <f t="shared" ca="1" si="3"/>
        <v>0</v>
      </c>
      <c r="I41" s="149">
        <f t="shared" ca="1" si="3"/>
        <v>0</v>
      </c>
      <c r="J41" s="149">
        <f t="shared" ca="1" si="3"/>
        <v>0</v>
      </c>
      <c r="K41" s="149">
        <f t="shared" ca="1" si="3"/>
        <v>0</v>
      </c>
      <c r="L41" s="149">
        <f t="shared" ca="1" si="3"/>
        <v>0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</v>
      </c>
    </row>
    <row r="42" spans="1:13" x14ac:dyDescent="0.3">
      <c r="A42" t="s">
        <v>16</v>
      </c>
      <c r="B42">
        <f t="shared" si="2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3"/>
        <v>0</v>
      </c>
      <c r="I42" s="149">
        <f t="shared" ca="1" si="3"/>
        <v>0</v>
      </c>
      <c r="J42" s="149">
        <f t="shared" ca="1" si="3"/>
        <v>0</v>
      </c>
      <c r="K42" s="149">
        <f t="shared" ca="1" si="3"/>
        <v>0</v>
      </c>
      <c r="L42" s="149">
        <f t="shared" ca="1" si="3"/>
        <v>0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</v>
      </c>
    </row>
    <row r="43" spans="1:13" x14ac:dyDescent="0.3">
      <c r="A43" t="s">
        <v>15</v>
      </c>
      <c r="B43">
        <f t="shared" si="2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3"/>
        <v>0</v>
      </c>
      <c r="I43" s="149">
        <f t="shared" ca="1" si="3"/>
        <v>0</v>
      </c>
      <c r="J43" s="149">
        <f t="shared" ca="1" si="3"/>
        <v>0</v>
      </c>
      <c r="K43" s="149">
        <f t="shared" ca="1" si="3"/>
        <v>0</v>
      </c>
      <c r="L43" s="149">
        <f t="shared" ca="1" si="3"/>
        <v>0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2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3"/>
        <v>0</v>
      </c>
      <c r="I44" s="149">
        <f t="shared" ca="1" si="3"/>
        <v>0</v>
      </c>
      <c r="J44" s="149">
        <f t="shared" ca="1" si="3"/>
        <v>0</v>
      </c>
      <c r="K44" s="149">
        <f t="shared" ca="1" si="3"/>
        <v>0</v>
      </c>
      <c r="L44" s="149">
        <f t="shared" ca="1" si="3"/>
        <v>0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</v>
      </c>
    </row>
    <row r="45" spans="1:13" x14ac:dyDescent="0.3">
      <c r="A45" t="s">
        <v>5</v>
      </c>
      <c r="B45">
        <f t="shared" si="2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3"/>
        <v>0</v>
      </c>
      <c r="I45" s="149">
        <f t="shared" ca="1" si="3"/>
        <v>0</v>
      </c>
      <c r="J45" s="149">
        <f t="shared" ca="1" si="3"/>
        <v>0</v>
      </c>
      <c r="K45" s="149">
        <f t="shared" ca="1" si="3"/>
        <v>0</v>
      </c>
      <c r="L45" s="149">
        <f t="shared" ca="1" si="3"/>
        <v>0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</v>
      </c>
    </row>
    <row r="46" spans="1:13" x14ac:dyDescent="0.3">
      <c r="A46" t="s">
        <v>23</v>
      </c>
      <c r="B46">
        <f t="shared" si="2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3"/>
        <v>0</v>
      </c>
      <c r="I46" s="149">
        <f t="shared" ca="1" si="3"/>
        <v>0</v>
      </c>
      <c r="J46" s="149">
        <f t="shared" ca="1" si="3"/>
        <v>0</v>
      </c>
      <c r="K46" s="149">
        <f t="shared" ca="1" si="3"/>
        <v>0</v>
      </c>
      <c r="L46" s="149">
        <f t="shared" ca="1" si="3"/>
        <v>0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</v>
      </c>
    </row>
    <row r="47" spans="1:13" x14ac:dyDescent="0.3">
      <c r="A47" t="s">
        <v>24</v>
      </c>
      <c r="B47">
        <f t="shared" si="2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3"/>
        <v>0</v>
      </c>
      <c r="I47" s="149">
        <f t="shared" ca="1" si="3"/>
        <v>0</v>
      </c>
      <c r="J47" s="149">
        <f t="shared" ca="1" si="3"/>
        <v>0</v>
      </c>
      <c r="K47" s="149">
        <f t="shared" ca="1" si="3"/>
        <v>0</v>
      </c>
      <c r="L47" s="149">
        <f t="shared" ca="1" si="3"/>
        <v>0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</v>
      </c>
    </row>
    <row r="48" spans="1:13" x14ac:dyDescent="0.3">
      <c r="A48" t="s">
        <v>27</v>
      </c>
      <c r="B48">
        <f t="shared" si="2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3"/>
        <v>0</v>
      </c>
      <c r="I48" s="149">
        <f t="shared" ca="1" si="3"/>
        <v>0</v>
      </c>
      <c r="J48" s="149">
        <f t="shared" ca="1" si="3"/>
        <v>0</v>
      </c>
      <c r="K48" s="149">
        <f t="shared" ca="1" si="3"/>
        <v>0</v>
      </c>
      <c r="L48" s="149">
        <f t="shared" ca="1" si="3"/>
        <v>0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</v>
      </c>
    </row>
    <row r="49" spans="1:13" x14ac:dyDescent="0.3">
      <c r="A49" t="s">
        <v>29</v>
      </c>
      <c r="B49">
        <f t="shared" si="2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3"/>
        <v>0</v>
      </c>
      <c r="I49" s="149">
        <f t="shared" ca="1" si="3"/>
        <v>0</v>
      </c>
      <c r="J49" s="149">
        <f t="shared" ca="1" si="3"/>
        <v>0</v>
      </c>
      <c r="K49" s="149">
        <f t="shared" ca="1" si="3"/>
        <v>0</v>
      </c>
      <c r="L49" s="149">
        <f t="shared" ca="1" si="3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2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3"/>
        <v>0</v>
      </c>
      <c r="I50" s="149">
        <f t="shared" ca="1" si="3"/>
        <v>0</v>
      </c>
      <c r="J50" s="149">
        <f t="shared" ca="1" si="3"/>
        <v>0</v>
      </c>
      <c r="K50" s="149">
        <f t="shared" ca="1" si="3"/>
        <v>0</v>
      </c>
      <c r="L50" s="149">
        <f t="shared" ca="1" si="3"/>
        <v>0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</v>
      </c>
    </row>
    <row r="51" spans="1:13" x14ac:dyDescent="0.3">
      <c r="A51" t="s">
        <v>6</v>
      </c>
      <c r="B51">
        <f t="shared" si="2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4">G51-5*(G51-$M51)/($M$1-G$1)</f>
        <v>0</v>
      </c>
      <c r="I51" s="149">
        <f t="shared" ca="1" si="4"/>
        <v>0</v>
      </c>
      <c r="J51" s="149">
        <f t="shared" ca="1" si="4"/>
        <v>0</v>
      </c>
      <c r="K51" s="149">
        <f t="shared" ca="1" si="4"/>
        <v>0</v>
      </c>
      <c r="L51" s="149">
        <f t="shared" ca="1" si="4"/>
        <v>0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</v>
      </c>
    </row>
    <row r="52" spans="1:13" x14ac:dyDescent="0.3">
      <c r="A52" t="s">
        <v>21</v>
      </c>
      <c r="B52">
        <f t="shared" si="2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4"/>
        <v>0</v>
      </c>
      <c r="I52" s="149">
        <f t="shared" ca="1" si="4"/>
        <v>0</v>
      </c>
      <c r="J52" s="149">
        <f t="shared" ca="1" si="4"/>
        <v>0</v>
      </c>
      <c r="K52" s="149">
        <f t="shared" ca="1" si="4"/>
        <v>0</v>
      </c>
      <c r="L52" s="149">
        <f t="shared" ca="1" si="4"/>
        <v>0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2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4"/>
        <v>0</v>
      </c>
      <c r="I53" s="149">
        <f t="shared" ca="1" si="4"/>
        <v>0</v>
      </c>
      <c r="J53" s="149">
        <f t="shared" ca="1" si="4"/>
        <v>0</v>
      </c>
      <c r="K53" s="149">
        <f t="shared" ca="1" si="4"/>
        <v>0</v>
      </c>
      <c r="L53" s="149">
        <f t="shared" ca="1" si="4"/>
        <v>0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</v>
      </c>
    </row>
    <row r="54" spans="1:13" x14ac:dyDescent="0.3">
      <c r="A54" t="s">
        <v>20</v>
      </c>
      <c r="B54">
        <f t="shared" si="2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4"/>
        <v>0</v>
      </c>
      <c r="I54" s="149">
        <f t="shared" ca="1" si="4"/>
        <v>0</v>
      </c>
      <c r="J54" s="149">
        <f t="shared" ca="1" si="4"/>
        <v>0</v>
      </c>
      <c r="K54" s="149">
        <f t="shared" ca="1" si="4"/>
        <v>0</v>
      </c>
      <c r="L54" s="149">
        <f t="shared" ca="1" si="4"/>
        <v>0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2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4"/>
        <v>0</v>
      </c>
      <c r="I55" s="149">
        <f t="shared" ca="1" si="4"/>
        <v>0</v>
      </c>
      <c r="J55" s="149">
        <f t="shared" ca="1" si="4"/>
        <v>0</v>
      </c>
      <c r="K55" s="149">
        <f t="shared" ca="1" si="4"/>
        <v>0</v>
      </c>
      <c r="L55" s="149">
        <f t="shared" ca="1" si="4"/>
        <v>0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3">
      <c r="A56" t="s">
        <v>7</v>
      </c>
      <c r="B56">
        <f t="shared" si="2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4"/>
        <v>0</v>
      </c>
      <c r="I56" s="149">
        <f t="shared" ca="1" si="4"/>
        <v>0</v>
      </c>
      <c r="J56" s="149">
        <f t="shared" ca="1" si="4"/>
        <v>0</v>
      </c>
      <c r="K56" s="149">
        <f t="shared" ca="1" si="4"/>
        <v>0</v>
      </c>
      <c r="L56" s="149">
        <f t="shared" ca="1" si="4"/>
        <v>0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</v>
      </c>
    </row>
    <row r="57" spans="1:13" x14ac:dyDescent="0.3">
      <c r="A57" t="s">
        <v>9</v>
      </c>
      <c r="B57">
        <f t="shared" si="2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4"/>
        <v>0</v>
      </c>
      <c r="I57" s="149">
        <f t="shared" ca="1" si="4"/>
        <v>0</v>
      </c>
      <c r="J57" s="149">
        <f t="shared" ca="1" si="4"/>
        <v>0</v>
      </c>
      <c r="K57" s="149">
        <f t="shared" ca="1" si="4"/>
        <v>0</v>
      </c>
      <c r="L57" s="149">
        <f t="shared" ca="1" si="4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2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4"/>
        <v>0</v>
      </c>
      <c r="I58" s="149">
        <f t="shared" ca="1" si="4"/>
        <v>0</v>
      </c>
      <c r="J58" s="149">
        <f t="shared" ca="1" si="4"/>
        <v>0</v>
      </c>
      <c r="K58" s="149">
        <f t="shared" ca="1" si="4"/>
        <v>0</v>
      </c>
      <c r="L58" s="149">
        <f t="shared" ca="1" si="4"/>
        <v>0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</v>
      </c>
    </row>
    <row r="59" spans="1:13" x14ac:dyDescent="0.3">
      <c r="A59" t="s">
        <v>4</v>
      </c>
      <c r="B59">
        <f t="shared" si="2"/>
        <v>2</v>
      </c>
      <c r="C59" s="151">
        <f ca="1">MAX(0,IFERROR(VLOOKUP(MID(CELL("filename",$A$1),FIND("]",CELL("filename",$A$1))+1,255)&amp;$A59,eurostat_source[],4+C$1-1990,FALSE),0))</f>
        <v>2.4990029098710041E-4</v>
      </c>
      <c r="D59" s="151">
        <f ca="1">MAX(0,IFERROR(VLOOKUP(MID(CELL("filename",$A$1),FIND("]",CELL("filename",$A$1))+1,255)&amp;$A59,eurostat_source[],4+D$1-1990,FALSE),0))</f>
        <v>3.6200244389675095E-4</v>
      </c>
      <c r="E59" s="151">
        <f ca="1">MAX(0,IFERROR(VLOOKUP(MID(CELL("filename",$A$1),FIND("]",CELL("filename",$A$1))+1,255)&amp;$A59,eurostat_source[],4+E$1-1990,FALSE),0))</f>
        <v>3.6912818440112114E-4</v>
      </c>
      <c r="F59" s="151">
        <f ca="1">MAX(0,IFERROR(VLOOKUP(MID(CELL("filename",$A$1),FIND("]",CELL("filename",$A$1))+1,255)&amp;$A59,eurostat_source[],4+F$1-1990,FALSE),0))</f>
        <v>3.8613504437062763E-4</v>
      </c>
      <c r="G59" s="148">
        <f ca="1">INDEX(OFFSET(_summary!$S$25,0,MATCH(MID(CELL("filename",$A$1),FIND("]",CELL("filename",$A$1))+1,255),_summary!$T$24:$AG$24,0),140,1),MATCH($A59,_summary!$T$25:$T$53,0))</f>
        <v>4.0484405211394214E-4</v>
      </c>
      <c r="H59" s="149">
        <f t="shared" ca="1" si="4"/>
        <v>4.0484405211394214E-4</v>
      </c>
      <c r="I59" s="149">
        <f t="shared" ca="1" si="4"/>
        <v>4.0484405211394214E-4</v>
      </c>
      <c r="J59" s="149">
        <f t="shared" ca="1" si="4"/>
        <v>4.0484405211394214E-4</v>
      </c>
      <c r="K59" s="149">
        <f t="shared" ca="1" si="4"/>
        <v>4.0484405211394214E-4</v>
      </c>
      <c r="L59" s="149">
        <f t="shared" ca="1" si="4"/>
        <v>4.0484405211394214E-4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4.0484405211394214E-4</v>
      </c>
    </row>
    <row r="60" spans="1:13" x14ac:dyDescent="0.3">
      <c r="A60" t="s">
        <v>12</v>
      </c>
      <c r="B60">
        <f t="shared" si="2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4"/>
        <v>0</v>
      </c>
      <c r="I60" s="149">
        <f t="shared" ca="1" si="4"/>
        <v>0</v>
      </c>
      <c r="J60" s="149">
        <f t="shared" ca="1" si="4"/>
        <v>0</v>
      </c>
      <c r="K60" s="149">
        <f t="shared" ca="1" si="4"/>
        <v>0</v>
      </c>
      <c r="L60" s="149">
        <f t="shared" ca="1" si="4"/>
        <v>0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</v>
      </c>
    </row>
    <row r="61" spans="1:13" x14ac:dyDescent="0.3">
      <c r="A61" t="s">
        <v>1</v>
      </c>
      <c r="B61">
        <f t="shared" si="2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1.7267704052767145E-6</v>
      </c>
      <c r="E61" s="151">
        <f ca="1">MAX(0,IFERROR(VLOOKUP(MID(CELL("filename",$A$1),FIND("]",CELL("filename",$A$1))+1,255)&amp;$A61,eurostat_source[],4+E$1-1990,FALSE),0))</f>
        <v>1.8994474458043859E-6</v>
      </c>
      <c r="F61" s="151">
        <f ca="1">MAX(0,IFERROR(VLOOKUP(MID(CELL("filename",$A$1),FIND("]",CELL("filename",$A$1))+1,255)&amp;$A61,eurostat_source[],4+F$1-1990,FALSE),0))</f>
        <v>2.0893921903848245E-6</v>
      </c>
      <c r="G61" s="148">
        <f ca="1">INDEX(OFFSET(_summary!$S$25,0,MATCH(MID(CELL("filename",$A$1),FIND("]",CELL("filename",$A$1))+1,255),_summary!$T$24:$AG$24,0),140,1),MATCH($A61,_summary!$T$25:$T$53,0))</f>
        <v>2.2983314094233068E-6</v>
      </c>
      <c r="H61" s="149">
        <f t="shared" ca="1" si="4"/>
        <v>2.2983314094233068E-6</v>
      </c>
      <c r="I61" s="149">
        <f t="shared" ca="1" si="4"/>
        <v>2.2983314094233068E-6</v>
      </c>
      <c r="J61" s="149">
        <f t="shared" ca="1" si="4"/>
        <v>2.2983314094233068E-6</v>
      </c>
      <c r="K61" s="149">
        <f t="shared" ca="1" si="4"/>
        <v>2.2983314094233068E-6</v>
      </c>
      <c r="L61" s="149">
        <f t="shared" ca="1" si="4"/>
        <v>2.2983314094233068E-6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2.2983314094233068E-6</v>
      </c>
    </row>
    <row r="62" spans="1:13" x14ac:dyDescent="0.3">
      <c r="A62" t="s">
        <v>19</v>
      </c>
      <c r="B62">
        <f t="shared" si="2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4"/>
        <v>0</v>
      </c>
      <c r="I62" s="149">
        <f t="shared" ca="1" si="4"/>
        <v>0</v>
      </c>
      <c r="J62" s="149">
        <f t="shared" ca="1" si="4"/>
        <v>0</v>
      </c>
      <c r="K62" s="149">
        <f t="shared" ca="1" si="4"/>
        <v>0</v>
      </c>
      <c r="L62" s="149">
        <f t="shared" ca="1" si="4"/>
        <v>0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</v>
      </c>
    </row>
    <row r="63" spans="1:13" x14ac:dyDescent="0.3">
      <c r="A63" t="s">
        <v>22</v>
      </c>
      <c r="B63">
        <f t="shared" si="2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4"/>
        <v>0</v>
      </c>
      <c r="I63" s="149">
        <f t="shared" ca="1" si="4"/>
        <v>0</v>
      </c>
      <c r="J63" s="149">
        <f t="shared" ca="1" si="4"/>
        <v>0</v>
      </c>
      <c r="K63" s="149">
        <f t="shared" ca="1" si="4"/>
        <v>0</v>
      </c>
      <c r="L63" s="149">
        <f t="shared" ca="1" si="4"/>
        <v>0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</v>
      </c>
    </row>
    <row r="64" spans="1:13" x14ac:dyDescent="0.3">
      <c r="A64" t="s">
        <v>28</v>
      </c>
      <c r="B64">
        <f t="shared" si="2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4"/>
        <v>0</v>
      </c>
      <c r="I64" s="149">
        <f t="shared" ca="1" si="4"/>
        <v>0</v>
      </c>
      <c r="J64" s="149">
        <f t="shared" ca="1" si="4"/>
        <v>0</v>
      </c>
      <c r="K64" s="149">
        <f t="shared" ca="1" si="4"/>
        <v>0</v>
      </c>
      <c r="L64" s="149">
        <f t="shared" ca="1" si="4"/>
        <v>0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2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4"/>
        <v>0</v>
      </c>
      <c r="I65" s="149">
        <f t="shared" ca="1" si="4"/>
        <v>0</v>
      </c>
      <c r="J65" s="149">
        <f t="shared" ca="1" si="4"/>
        <v>0</v>
      </c>
      <c r="K65" s="149">
        <f t="shared" ca="1" si="4"/>
        <v>0</v>
      </c>
      <c r="L65" s="149">
        <f t="shared" ca="1" si="4"/>
        <v>0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2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4"/>
        <v>0</v>
      </c>
      <c r="I66" s="149">
        <f t="shared" ca="1" si="4"/>
        <v>0</v>
      </c>
      <c r="J66" s="149">
        <f t="shared" ca="1" si="4"/>
        <v>0</v>
      </c>
      <c r="K66" s="149">
        <f t="shared" ca="1" si="4"/>
        <v>0</v>
      </c>
      <c r="L66" s="149">
        <f t="shared" ca="1" si="4"/>
        <v>0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3">
      <c r="A67" t="s">
        <v>25</v>
      </c>
      <c r="B67">
        <f t="shared" si="2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5">G67-5*(G67-$M67)/($M$1-G$1)</f>
        <v>0</v>
      </c>
      <c r="I67" s="149">
        <f t="shared" ca="1" si="5"/>
        <v>0</v>
      </c>
      <c r="J67" s="149">
        <f t="shared" ca="1" si="5"/>
        <v>0</v>
      </c>
      <c r="K67" s="149">
        <f t="shared" ca="1" si="5"/>
        <v>0</v>
      </c>
      <c r="L67" s="149">
        <f t="shared" ca="1" si="5"/>
        <v>0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</v>
      </c>
    </row>
    <row r="68" spans="1:13" x14ac:dyDescent="0.3">
      <c r="A68" t="s">
        <v>11</v>
      </c>
      <c r="B68">
        <f t="shared" si="2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5"/>
        <v>0</v>
      </c>
      <c r="I68" s="149">
        <f t="shared" ca="1" si="5"/>
        <v>0</v>
      </c>
      <c r="J68" s="149">
        <f t="shared" ca="1" si="5"/>
        <v>0</v>
      </c>
      <c r="K68" s="149">
        <f t="shared" ca="1" si="5"/>
        <v>0</v>
      </c>
      <c r="L68" s="149">
        <f t="shared" ca="1" si="5"/>
        <v>0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</v>
      </c>
    </row>
    <row r="69" spans="1:13" x14ac:dyDescent="0.3">
      <c r="A69" t="s">
        <v>3</v>
      </c>
      <c r="B69">
        <f t="shared" si="2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5"/>
        <v>0</v>
      </c>
      <c r="I69" s="149">
        <f t="shared" ca="1" si="5"/>
        <v>0</v>
      </c>
      <c r="J69" s="149">
        <f t="shared" ca="1" si="5"/>
        <v>0</v>
      </c>
      <c r="K69" s="149">
        <f t="shared" ca="1" si="5"/>
        <v>0</v>
      </c>
      <c r="L69" s="149">
        <f t="shared" ca="1" si="5"/>
        <v>0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</v>
      </c>
    </row>
    <row r="70" spans="1:13" x14ac:dyDescent="0.3">
      <c r="A70" t="s">
        <v>2</v>
      </c>
      <c r="B70">
        <f t="shared" si="2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>
        <f ca="1">INDEX(OFFSET(_summary!$S$25,0,MATCH(MID(CELL("filename",$A$1),FIND("]",CELL("filename",$A$1))+1,255),_summary!$T$24:$AG$24,0),140,1),MATCH($A70,_summary!$T$25:$T$53,0))</f>
        <v>0</v>
      </c>
      <c r="H70" s="149">
        <f t="shared" ca="1" si="5"/>
        <v>0</v>
      </c>
      <c r="I70" s="149">
        <f t="shared" ca="1" si="5"/>
        <v>0</v>
      </c>
      <c r="J70" s="149">
        <f t="shared" ca="1" si="5"/>
        <v>0</v>
      </c>
      <c r="K70" s="149">
        <f t="shared" ca="1" si="5"/>
        <v>0</v>
      </c>
      <c r="L70" s="149">
        <f t="shared" ca="1" si="5"/>
        <v>0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</v>
      </c>
    </row>
    <row r="71" spans="1:13" x14ac:dyDescent="0.3">
      <c r="A71" t="s">
        <v>16</v>
      </c>
      <c r="B71">
        <f t="shared" si="2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5"/>
        <v>0</v>
      </c>
      <c r="I71" s="149">
        <f t="shared" ca="1" si="5"/>
        <v>0</v>
      </c>
      <c r="J71" s="149">
        <f t="shared" ca="1" si="5"/>
        <v>0</v>
      </c>
      <c r="K71" s="149">
        <f t="shared" ca="1" si="5"/>
        <v>0</v>
      </c>
      <c r="L71" s="149">
        <f t="shared" ca="1" si="5"/>
        <v>0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</v>
      </c>
    </row>
    <row r="72" spans="1:13" x14ac:dyDescent="0.3">
      <c r="A72" t="s">
        <v>15</v>
      </c>
      <c r="B72">
        <f t="shared" si="2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5"/>
        <v>0</v>
      </c>
      <c r="I72" s="149">
        <f t="shared" ca="1" si="5"/>
        <v>0</v>
      </c>
      <c r="J72" s="149">
        <f t="shared" ca="1" si="5"/>
        <v>0</v>
      </c>
      <c r="K72" s="149">
        <f t="shared" ca="1" si="5"/>
        <v>0</v>
      </c>
      <c r="L72" s="149">
        <f t="shared" ca="1" si="5"/>
        <v>0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2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5"/>
        <v>0</v>
      </c>
      <c r="I73" s="149">
        <f t="shared" ca="1" si="5"/>
        <v>0</v>
      </c>
      <c r="J73" s="149">
        <f t="shared" ca="1" si="5"/>
        <v>0</v>
      </c>
      <c r="K73" s="149">
        <f t="shared" ca="1" si="5"/>
        <v>0</v>
      </c>
      <c r="L73" s="149">
        <f t="shared" ca="1" si="5"/>
        <v>0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</v>
      </c>
    </row>
    <row r="74" spans="1:13" x14ac:dyDescent="0.3">
      <c r="A74" t="s">
        <v>5</v>
      </c>
      <c r="B74">
        <f t="shared" si="2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5"/>
        <v>0</v>
      </c>
      <c r="I74" s="149">
        <f t="shared" ca="1" si="5"/>
        <v>0</v>
      </c>
      <c r="J74" s="149">
        <f t="shared" ca="1" si="5"/>
        <v>0</v>
      </c>
      <c r="K74" s="149">
        <f t="shared" ca="1" si="5"/>
        <v>0</v>
      </c>
      <c r="L74" s="149">
        <f t="shared" ca="1" si="5"/>
        <v>0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</v>
      </c>
    </row>
    <row r="75" spans="1:13" x14ac:dyDescent="0.3">
      <c r="A75" t="s">
        <v>23</v>
      </c>
      <c r="B75">
        <f t="shared" si="2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5"/>
        <v>0</v>
      </c>
      <c r="I75" s="149">
        <f t="shared" ca="1" si="5"/>
        <v>0</v>
      </c>
      <c r="J75" s="149">
        <f t="shared" ca="1" si="5"/>
        <v>0</v>
      </c>
      <c r="K75" s="149">
        <f t="shared" ca="1" si="5"/>
        <v>0</v>
      </c>
      <c r="L75" s="149">
        <f t="shared" ca="1" si="5"/>
        <v>0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</v>
      </c>
    </row>
    <row r="76" spans="1:13" x14ac:dyDescent="0.3">
      <c r="A76" t="s">
        <v>24</v>
      </c>
      <c r="B76">
        <f t="shared" si="2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5"/>
        <v>0</v>
      </c>
      <c r="I76" s="149">
        <f t="shared" ca="1" si="5"/>
        <v>0</v>
      </c>
      <c r="J76" s="149">
        <f t="shared" ca="1" si="5"/>
        <v>0</v>
      </c>
      <c r="K76" s="149">
        <f t="shared" ca="1" si="5"/>
        <v>0</v>
      </c>
      <c r="L76" s="149">
        <f t="shared" ca="1" si="5"/>
        <v>0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</v>
      </c>
    </row>
    <row r="77" spans="1:13" x14ac:dyDescent="0.3">
      <c r="A77" t="s">
        <v>27</v>
      </c>
      <c r="B77">
        <f t="shared" si="2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5"/>
        <v>0</v>
      </c>
      <c r="I77" s="149">
        <f t="shared" ca="1" si="5"/>
        <v>0</v>
      </c>
      <c r="J77" s="149">
        <f t="shared" ca="1" si="5"/>
        <v>0</v>
      </c>
      <c r="K77" s="149">
        <f t="shared" ca="1" si="5"/>
        <v>0</v>
      </c>
      <c r="L77" s="149">
        <f t="shared" ca="1" si="5"/>
        <v>0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</v>
      </c>
    </row>
    <row r="78" spans="1:13" x14ac:dyDescent="0.3">
      <c r="A78" t="s">
        <v>29</v>
      </c>
      <c r="B78">
        <f t="shared" si="2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5"/>
        <v>0</v>
      </c>
      <c r="I78" s="149">
        <f t="shared" ca="1" si="5"/>
        <v>0</v>
      </c>
      <c r="J78" s="149">
        <f t="shared" ca="1" si="5"/>
        <v>0</v>
      </c>
      <c r="K78" s="149">
        <f t="shared" ca="1" si="5"/>
        <v>0</v>
      </c>
      <c r="L78" s="149">
        <f t="shared" ca="1" si="5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2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5"/>
        <v>0</v>
      </c>
      <c r="I79" s="149">
        <f t="shared" ca="1" si="5"/>
        <v>0</v>
      </c>
      <c r="J79" s="149">
        <f t="shared" ca="1" si="5"/>
        <v>0</v>
      </c>
      <c r="K79" s="149">
        <f t="shared" ca="1" si="5"/>
        <v>0</v>
      </c>
      <c r="L79" s="149">
        <f t="shared" ca="1" si="5"/>
        <v>0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</v>
      </c>
    </row>
    <row r="80" spans="1:13" x14ac:dyDescent="0.3">
      <c r="A80" t="s">
        <v>6</v>
      </c>
      <c r="B80">
        <f t="shared" si="2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5"/>
        <v>0</v>
      </c>
      <c r="I80" s="149">
        <f t="shared" ca="1" si="5"/>
        <v>0</v>
      </c>
      <c r="J80" s="149">
        <f t="shared" ca="1" si="5"/>
        <v>0</v>
      </c>
      <c r="K80" s="149">
        <f t="shared" ca="1" si="5"/>
        <v>0</v>
      </c>
      <c r="L80" s="149">
        <f t="shared" ca="1" si="5"/>
        <v>0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</v>
      </c>
    </row>
    <row r="81" spans="1:13" x14ac:dyDescent="0.3">
      <c r="A81" t="s">
        <v>21</v>
      </c>
      <c r="B81">
        <f t="shared" si="2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5"/>
        <v>0</v>
      </c>
      <c r="I81" s="149">
        <f t="shared" ca="1" si="5"/>
        <v>0</v>
      </c>
      <c r="J81" s="149">
        <f t="shared" ca="1" si="5"/>
        <v>0</v>
      </c>
      <c r="K81" s="149">
        <f t="shared" ca="1" si="5"/>
        <v>0</v>
      </c>
      <c r="L81" s="149">
        <f t="shared" ca="1" si="5"/>
        <v>0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2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5"/>
        <v>0</v>
      </c>
      <c r="I82" s="149">
        <f t="shared" ca="1" si="5"/>
        <v>0</v>
      </c>
      <c r="J82" s="149">
        <f t="shared" ca="1" si="5"/>
        <v>0</v>
      </c>
      <c r="K82" s="149">
        <f t="shared" ca="1" si="5"/>
        <v>0</v>
      </c>
      <c r="L82" s="149">
        <f t="shared" ca="1" si="5"/>
        <v>0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</v>
      </c>
    </row>
    <row r="83" spans="1:13" x14ac:dyDescent="0.3">
      <c r="A83" t="s">
        <v>20</v>
      </c>
      <c r="B83">
        <f t="shared" si="2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6">G83-5*(G83-$M83)/($M$1-G$1)</f>
        <v>0</v>
      </c>
      <c r="I83" s="149">
        <f t="shared" ca="1" si="6"/>
        <v>0</v>
      </c>
      <c r="J83" s="149">
        <f t="shared" ca="1" si="6"/>
        <v>0</v>
      </c>
      <c r="K83" s="149">
        <f t="shared" ca="1" si="6"/>
        <v>0</v>
      </c>
      <c r="L83" s="149">
        <f t="shared" ca="1" si="6"/>
        <v>0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2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6"/>
        <v>0</v>
      </c>
      <c r="I84" s="149">
        <f t="shared" ca="1" si="6"/>
        <v>0</v>
      </c>
      <c r="J84" s="149">
        <f t="shared" ca="1" si="6"/>
        <v>0</v>
      </c>
      <c r="K84" s="149">
        <f t="shared" ca="1" si="6"/>
        <v>0</v>
      </c>
      <c r="L84" s="149">
        <f t="shared" ca="1" si="6"/>
        <v>0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3">
      <c r="A85" t="s">
        <v>7</v>
      </c>
      <c r="B85">
        <f t="shared" si="2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6"/>
        <v>0</v>
      </c>
      <c r="I85" s="149">
        <f t="shared" ca="1" si="6"/>
        <v>0</v>
      </c>
      <c r="J85" s="149">
        <f t="shared" ca="1" si="6"/>
        <v>0</v>
      </c>
      <c r="K85" s="149">
        <f t="shared" ca="1" si="6"/>
        <v>0</v>
      </c>
      <c r="L85" s="149">
        <f t="shared" ca="1" si="6"/>
        <v>0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</v>
      </c>
    </row>
    <row r="86" spans="1:13" x14ac:dyDescent="0.3">
      <c r="A86" t="s">
        <v>9</v>
      </c>
      <c r="B86">
        <f t="shared" si="2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6"/>
        <v>0</v>
      </c>
      <c r="I86" s="149">
        <f t="shared" ca="1" si="6"/>
        <v>0</v>
      </c>
      <c r="J86" s="149">
        <f t="shared" ca="1" si="6"/>
        <v>0</v>
      </c>
      <c r="K86" s="149">
        <f t="shared" ca="1" si="6"/>
        <v>0</v>
      </c>
      <c r="L86" s="149">
        <f t="shared" ca="1" si="6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2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6"/>
        <v>0</v>
      </c>
      <c r="I87" s="149">
        <f t="shared" ca="1" si="6"/>
        <v>0</v>
      </c>
      <c r="J87" s="149">
        <f t="shared" ca="1" si="6"/>
        <v>0</v>
      </c>
      <c r="K87" s="149">
        <f t="shared" ca="1" si="6"/>
        <v>0</v>
      </c>
      <c r="L87" s="149">
        <f t="shared" ca="1" si="6"/>
        <v>0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</v>
      </c>
    </row>
    <row r="88" spans="1:13" x14ac:dyDescent="0.3">
      <c r="A88" t="s">
        <v>4</v>
      </c>
      <c r="B88">
        <f t="shared" si="2"/>
        <v>3</v>
      </c>
      <c r="C88" s="151">
        <f ca="1">MAX(0,IFERROR(VLOOKUP(MID(CELL("filename",$A$1),FIND("]",CELL("filename",$A$1))+1,255)&amp;$A88,eurostat_source[],4+C$1-1990,FALSE),0))</f>
        <v>2.4990029098710041E-4</v>
      </c>
      <c r="D88" s="151">
        <f ca="1">MAX(0,IFERROR(VLOOKUP(MID(CELL("filename",$A$1),FIND("]",CELL("filename",$A$1))+1,255)&amp;$A88,eurostat_source[],4+D$1-1990,FALSE),0))</f>
        <v>3.6200244389675095E-4</v>
      </c>
      <c r="E88" s="151">
        <f ca="1">MAX(0,IFERROR(VLOOKUP(MID(CELL("filename",$A$1),FIND("]",CELL("filename",$A$1))+1,255)&amp;$A88,eurostat_source[],4+E$1-1990,FALSE),0))</f>
        <v>3.6912818440112114E-4</v>
      </c>
      <c r="F88" s="151">
        <f ca="1">MAX(0,IFERROR(VLOOKUP(MID(CELL("filename",$A$1),FIND("]",CELL("filename",$A$1))+1,255)&amp;$A88,eurostat_source[],4+F$1-1990,FALSE),0))</f>
        <v>3.8613504437062763E-4</v>
      </c>
      <c r="G88" s="148">
        <f ca="1">INDEX(OFFSET(_summary!$S$25,0,MATCH(MID(CELL("filename",$A$1),FIND("]",CELL("filename",$A$1))+1,255),_summary!$T$24:$AG$24,0),140,1),MATCH($A88,_summary!$T$25:$T$53,0))</f>
        <v>4.0484405211394214E-4</v>
      </c>
      <c r="H88" s="149">
        <f t="shared" ca="1" si="6"/>
        <v>4.0484405211394214E-4</v>
      </c>
      <c r="I88" s="149">
        <f t="shared" ca="1" si="6"/>
        <v>4.0484405211394214E-4</v>
      </c>
      <c r="J88" s="149">
        <f t="shared" ca="1" si="6"/>
        <v>4.0484405211394214E-4</v>
      </c>
      <c r="K88" s="149">
        <f t="shared" ca="1" si="6"/>
        <v>4.0484405211394214E-4</v>
      </c>
      <c r="L88" s="149">
        <f t="shared" ca="1" si="6"/>
        <v>4.0484405211394214E-4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4.0484405211394214E-4</v>
      </c>
    </row>
    <row r="89" spans="1:13" x14ac:dyDescent="0.3">
      <c r="A89" t="s">
        <v>12</v>
      </c>
      <c r="B89">
        <f t="shared" si="2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6"/>
        <v>0</v>
      </c>
      <c r="I89" s="149">
        <f t="shared" ca="1" si="6"/>
        <v>0</v>
      </c>
      <c r="J89" s="149">
        <f t="shared" ca="1" si="6"/>
        <v>0</v>
      </c>
      <c r="K89" s="149">
        <f t="shared" ca="1" si="6"/>
        <v>0</v>
      </c>
      <c r="L89" s="149">
        <f t="shared" ca="1" si="6"/>
        <v>0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</v>
      </c>
    </row>
    <row r="90" spans="1:13" x14ac:dyDescent="0.3">
      <c r="A90" t="s">
        <v>1</v>
      </c>
      <c r="B90">
        <f t="shared" si="2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1.7267704052767145E-6</v>
      </c>
      <c r="E90" s="151">
        <f ca="1">MAX(0,IFERROR(VLOOKUP(MID(CELL("filename",$A$1),FIND("]",CELL("filename",$A$1))+1,255)&amp;$A90,eurostat_source[],4+E$1-1990,FALSE),0))</f>
        <v>1.8994474458043859E-6</v>
      </c>
      <c r="F90" s="151">
        <f ca="1">MAX(0,IFERROR(VLOOKUP(MID(CELL("filename",$A$1),FIND("]",CELL("filename",$A$1))+1,255)&amp;$A90,eurostat_source[],4+F$1-1990,FALSE),0))</f>
        <v>2.0893921903848245E-6</v>
      </c>
      <c r="G90" s="148">
        <f ca="1">INDEX(OFFSET(_summary!$S$25,0,MATCH(MID(CELL("filename",$A$1),FIND("]",CELL("filename",$A$1))+1,255),_summary!$T$24:$AG$24,0),140,1),MATCH($A90,_summary!$T$25:$T$53,0))</f>
        <v>2.2983314094233068E-6</v>
      </c>
      <c r="H90" s="149">
        <f t="shared" ca="1" si="6"/>
        <v>2.2983314094233068E-6</v>
      </c>
      <c r="I90" s="149">
        <f t="shared" ca="1" si="6"/>
        <v>2.2983314094233068E-6</v>
      </c>
      <c r="J90" s="149">
        <f t="shared" ca="1" si="6"/>
        <v>2.2983314094233068E-6</v>
      </c>
      <c r="K90" s="149">
        <f t="shared" ca="1" si="6"/>
        <v>2.2983314094233068E-6</v>
      </c>
      <c r="L90" s="149">
        <f t="shared" ca="1" si="6"/>
        <v>2.2983314094233068E-6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2.2983314094233068E-6</v>
      </c>
    </row>
    <row r="91" spans="1:13" x14ac:dyDescent="0.3">
      <c r="A91" t="s">
        <v>19</v>
      </c>
      <c r="B91">
        <f t="shared" si="2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6"/>
        <v>0</v>
      </c>
      <c r="I91" s="149">
        <f t="shared" ca="1" si="6"/>
        <v>0</v>
      </c>
      <c r="J91" s="149">
        <f t="shared" ca="1" si="6"/>
        <v>0</v>
      </c>
      <c r="K91" s="149">
        <f t="shared" ca="1" si="6"/>
        <v>0</v>
      </c>
      <c r="L91" s="149">
        <f t="shared" ca="1" si="6"/>
        <v>0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</v>
      </c>
    </row>
    <row r="92" spans="1:13" x14ac:dyDescent="0.3">
      <c r="A92" t="s">
        <v>22</v>
      </c>
      <c r="B92">
        <f t="shared" si="2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6"/>
        <v>0</v>
      </c>
      <c r="I92" s="149">
        <f t="shared" ca="1" si="6"/>
        <v>0</v>
      </c>
      <c r="J92" s="149">
        <f t="shared" ca="1" si="6"/>
        <v>0</v>
      </c>
      <c r="K92" s="149">
        <f t="shared" ca="1" si="6"/>
        <v>0</v>
      </c>
      <c r="L92" s="149">
        <f t="shared" ca="1" si="6"/>
        <v>0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</v>
      </c>
    </row>
    <row r="93" spans="1:13" x14ac:dyDescent="0.3">
      <c r="A93" t="s">
        <v>28</v>
      </c>
      <c r="B93">
        <f t="shared" si="2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6"/>
        <v>0</v>
      </c>
      <c r="I93" s="149">
        <f t="shared" ca="1" si="6"/>
        <v>0</v>
      </c>
      <c r="J93" s="149">
        <f t="shared" ca="1" si="6"/>
        <v>0</v>
      </c>
      <c r="K93" s="149">
        <f t="shared" ca="1" si="6"/>
        <v>0</v>
      </c>
      <c r="L93" s="149">
        <f t="shared" ca="1" si="6"/>
        <v>0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2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6"/>
        <v>0</v>
      </c>
      <c r="I94" s="149">
        <f t="shared" ca="1" si="6"/>
        <v>0</v>
      </c>
      <c r="J94" s="149">
        <f t="shared" ca="1" si="6"/>
        <v>0</v>
      </c>
      <c r="K94" s="149">
        <f t="shared" ca="1" si="6"/>
        <v>0</v>
      </c>
      <c r="L94" s="149">
        <f t="shared" ca="1" si="6"/>
        <v>0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7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6"/>
        <v>0</v>
      </c>
      <c r="I95" s="149">
        <f t="shared" ca="1" si="6"/>
        <v>0</v>
      </c>
      <c r="J95" s="149">
        <f t="shared" ca="1" si="6"/>
        <v>0</v>
      </c>
      <c r="K95" s="149">
        <f t="shared" ca="1" si="6"/>
        <v>0</v>
      </c>
      <c r="L95" s="149">
        <f t="shared" ca="1" si="6"/>
        <v>0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3">
      <c r="A96" t="s">
        <v>25</v>
      </c>
      <c r="B96">
        <f t="shared" si="7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6"/>
        <v>0</v>
      </c>
      <c r="I96" s="149">
        <f t="shared" ca="1" si="6"/>
        <v>0</v>
      </c>
      <c r="J96" s="149">
        <f t="shared" ca="1" si="6"/>
        <v>0</v>
      </c>
      <c r="K96" s="149">
        <f t="shared" ca="1" si="6"/>
        <v>0</v>
      </c>
      <c r="L96" s="149">
        <f t="shared" ca="1" si="6"/>
        <v>0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</v>
      </c>
    </row>
    <row r="97" spans="1:13" x14ac:dyDescent="0.3">
      <c r="A97" t="s">
        <v>11</v>
      </c>
      <c r="B97">
        <f t="shared" si="7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6"/>
        <v>0</v>
      </c>
      <c r="I97" s="149">
        <f t="shared" ca="1" si="6"/>
        <v>0</v>
      </c>
      <c r="J97" s="149">
        <f t="shared" ca="1" si="6"/>
        <v>0</v>
      </c>
      <c r="K97" s="149">
        <f t="shared" ca="1" si="6"/>
        <v>0</v>
      </c>
      <c r="L97" s="149">
        <f t="shared" ca="1" si="6"/>
        <v>0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</v>
      </c>
    </row>
    <row r="98" spans="1:13" x14ac:dyDescent="0.3">
      <c r="A98" t="s">
        <v>3</v>
      </c>
      <c r="B98">
        <f t="shared" si="7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6"/>
        <v>0</v>
      </c>
      <c r="I98" s="149">
        <f t="shared" ca="1" si="6"/>
        <v>0</v>
      </c>
      <c r="J98" s="149">
        <f t="shared" ca="1" si="6"/>
        <v>0</v>
      </c>
      <c r="K98" s="149">
        <f t="shared" ca="1" si="6"/>
        <v>0</v>
      </c>
      <c r="L98" s="149">
        <f t="shared" ca="1" si="6"/>
        <v>0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</v>
      </c>
    </row>
    <row r="99" spans="1:13" x14ac:dyDescent="0.3">
      <c r="A99" t="s">
        <v>2</v>
      </c>
      <c r="B99">
        <f t="shared" si="7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>
        <f ca="1">INDEX(OFFSET(_summary!$S$25,0,MATCH(MID(CELL("filename",$A$1),FIND("]",CELL("filename",$A$1))+1,255),_summary!$T$24:$AG$24,0),140,1),MATCH($A99,_summary!$T$25:$T$53,0))</f>
        <v>0</v>
      </c>
      <c r="H99" s="149">
        <f t="shared" ref="H99:L114" ca="1" si="8">G99-5*(G99-$M99)/($M$1-G$1)</f>
        <v>0</v>
      </c>
      <c r="I99" s="149">
        <f t="shared" ca="1" si="8"/>
        <v>0</v>
      </c>
      <c r="J99" s="149">
        <f t="shared" ca="1" si="8"/>
        <v>0</v>
      </c>
      <c r="K99" s="149">
        <f t="shared" ca="1" si="8"/>
        <v>0</v>
      </c>
      <c r="L99" s="149">
        <f t="shared" ca="1" si="8"/>
        <v>0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</v>
      </c>
    </row>
    <row r="100" spans="1:13" x14ac:dyDescent="0.3">
      <c r="A100" t="s">
        <v>16</v>
      </c>
      <c r="B100">
        <f t="shared" si="7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8"/>
        <v>0</v>
      </c>
      <c r="I100" s="149">
        <f t="shared" ca="1" si="8"/>
        <v>0</v>
      </c>
      <c r="J100" s="149">
        <f t="shared" ca="1" si="8"/>
        <v>0</v>
      </c>
      <c r="K100" s="149">
        <f t="shared" ca="1" si="8"/>
        <v>0</v>
      </c>
      <c r="L100" s="149">
        <f t="shared" ca="1" si="8"/>
        <v>0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</v>
      </c>
    </row>
    <row r="101" spans="1:13" x14ac:dyDescent="0.3">
      <c r="A101" t="s">
        <v>15</v>
      </c>
      <c r="B101">
        <f t="shared" si="7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8"/>
        <v>0</v>
      </c>
      <c r="I101" s="149">
        <f t="shared" ca="1" si="8"/>
        <v>0</v>
      </c>
      <c r="J101" s="149">
        <f t="shared" ca="1" si="8"/>
        <v>0</v>
      </c>
      <c r="K101" s="149">
        <f t="shared" ca="1" si="8"/>
        <v>0</v>
      </c>
      <c r="L101" s="149">
        <f t="shared" ca="1" si="8"/>
        <v>0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7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8"/>
        <v>0</v>
      </c>
      <c r="I102" s="149">
        <f t="shared" ca="1" si="8"/>
        <v>0</v>
      </c>
      <c r="J102" s="149">
        <f t="shared" ca="1" si="8"/>
        <v>0</v>
      </c>
      <c r="K102" s="149">
        <f t="shared" ca="1" si="8"/>
        <v>0</v>
      </c>
      <c r="L102" s="149">
        <f t="shared" ca="1" si="8"/>
        <v>0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</v>
      </c>
    </row>
    <row r="103" spans="1:13" x14ac:dyDescent="0.3">
      <c r="A103" t="s">
        <v>5</v>
      </c>
      <c r="B103">
        <f t="shared" si="7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8"/>
        <v>0</v>
      </c>
      <c r="I103" s="149">
        <f t="shared" ca="1" si="8"/>
        <v>0</v>
      </c>
      <c r="J103" s="149">
        <f t="shared" ca="1" si="8"/>
        <v>0</v>
      </c>
      <c r="K103" s="149">
        <f t="shared" ca="1" si="8"/>
        <v>0</v>
      </c>
      <c r="L103" s="149">
        <f t="shared" ca="1" si="8"/>
        <v>0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</v>
      </c>
    </row>
    <row r="104" spans="1:13" x14ac:dyDescent="0.3">
      <c r="A104" t="s">
        <v>23</v>
      </c>
      <c r="B104">
        <f t="shared" si="7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8"/>
        <v>0</v>
      </c>
      <c r="I104" s="149">
        <f t="shared" ca="1" si="8"/>
        <v>0</v>
      </c>
      <c r="J104" s="149">
        <f t="shared" ca="1" si="8"/>
        <v>0</v>
      </c>
      <c r="K104" s="149">
        <f t="shared" ca="1" si="8"/>
        <v>0</v>
      </c>
      <c r="L104" s="149">
        <f t="shared" ca="1" si="8"/>
        <v>0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</v>
      </c>
    </row>
    <row r="105" spans="1:13" x14ac:dyDescent="0.3">
      <c r="A105" t="s">
        <v>24</v>
      </c>
      <c r="B105">
        <f t="shared" si="7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8"/>
        <v>0</v>
      </c>
      <c r="I105" s="149">
        <f t="shared" ca="1" si="8"/>
        <v>0</v>
      </c>
      <c r="J105" s="149">
        <f t="shared" ca="1" si="8"/>
        <v>0</v>
      </c>
      <c r="K105" s="149">
        <f t="shared" ca="1" si="8"/>
        <v>0</v>
      </c>
      <c r="L105" s="149">
        <f t="shared" ca="1" si="8"/>
        <v>0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</v>
      </c>
    </row>
    <row r="106" spans="1:13" x14ac:dyDescent="0.3">
      <c r="A106" t="s">
        <v>27</v>
      </c>
      <c r="B106">
        <f t="shared" si="7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8"/>
        <v>0</v>
      </c>
      <c r="I106" s="149">
        <f t="shared" ca="1" si="8"/>
        <v>0</v>
      </c>
      <c r="J106" s="149">
        <f t="shared" ca="1" si="8"/>
        <v>0</v>
      </c>
      <c r="K106" s="149">
        <f t="shared" ca="1" si="8"/>
        <v>0</v>
      </c>
      <c r="L106" s="149">
        <f t="shared" ca="1" si="8"/>
        <v>0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</v>
      </c>
    </row>
    <row r="107" spans="1:13" x14ac:dyDescent="0.3">
      <c r="A107" t="s">
        <v>29</v>
      </c>
      <c r="B107">
        <f t="shared" si="7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8"/>
        <v>0</v>
      </c>
      <c r="I107" s="149">
        <f t="shared" ca="1" si="8"/>
        <v>0</v>
      </c>
      <c r="J107" s="149">
        <f t="shared" ca="1" si="8"/>
        <v>0</v>
      </c>
      <c r="K107" s="149">
        <f t="shared" ca="1" si="8"/>
        <v>0</v>
      </c>
      <c r="L107" s="149">
        <f t="shared" ca="1" si="8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7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8"/>
        <v>0</v>
      </c>
      <c r="I108" s="149">
        <f t="shared" ca="1" si="8"/>
        <v>0</v>
      </c>
      <c r="J108" s="149">
        <f t="shared" ca="1" si="8"/>
        <v>0</v>
      </c>
      <c r="K108" s="149">
        <f t="shared" ca="1" si="8"/>
        <v>0</v>
      </c>
      <c r="L108" s="149">
        <f t="shared" ca="1" si="8"/>
        <v>0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</v>
      </c>
    </row>
    <row r="109" spans="1:13" x14ac:dyDescent="0.3">
      <c r="A109" t="s">
        <v>6</v>
      </c>
      <c r="B109">
        <f t="shared" si="7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8"/>
        <v>0</v>
      </c>
      <c r="I109" s="149">
        <f t="shared" ca="1" si="8"/>
        <v>0</v>
      </c>
      <c r="J109" s="149">
        <f t="shared" ca="1" si="8"/>
        <v>0</v>
      </c>
      <c r="K109" s="149">
        <f t="shared" ca="1" si="8"/>
        <v>0</v>
      </c>
      <c r="L109" s="149">
        <f t="shared" ca="1" si="8"/>
        <v>0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</v>
      </c>
    </row>
    <row r="110" spans="1:13" x14ac:dyDescent="0.3">
      <c r="A110" t="s">
        <v>21</v>
      </c>
      <c r="B110">
        <f t="shared" si="7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8"/>
        <v>0</v>
      </c>
      <c r="I110" s="149">
        <f t="shared" ca="1" si="8"/>
        <v>0</v>
      </c>
      <c r="J110" s="149">
        <f t="shared" ca="1" si="8"/>
        <v>0</v>
      </c>
      <c r="K110" s="149">
        <f t="shared" ca="1" si="8"/>
        <v>0</v>
      </c>
      <c r="L110" s="149">
        <f t="shared" ca="1" si="8"/>
        <v>0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7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8"/>
        <v>0</v>
      </c>
      <c r="I111" s="149">
        <f t="shared" ca="1" si="8"/>
        <v>0</v>
      </c>
      <c r="J111" s="149">
        <f t="shared" ca="1" si="8"/>
        <v>0</v>
      </c>
      <c r="K111" s="149">
        <f t="shared" ca="1" si="8"/>
        <v>0</v>
      </c>
      <c r="L111" s="149">
        <f t="shared" ca="1" si="8"/>
        <v>0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</v>
      </c>
    </row>
    <row r="112" spans="1:13" x14ac:dyDescent="0.3">
      <c r="A112" t="s">
        <v>20</v>
      </c>
      <c r="B112">
        <f t="shared" si="7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8"/>
        <v>0</v>
      </c>
      <c r="I112" s="149">
        <f t="shared" ca="1" si="8"/>
        <v>0</v>
      </c>
      <c r="J112" s="149">
        <f t="shared" ca="1" si="8"/>
        <v>0</v>
      </c>
      <c r="K112" s="149">
        <f t="shared" ca="1" si="8"/>
        <v>0</v>
      </c>
      <c r="L112" s="149">
        <f t="shared" ca="1" si="8"/>
        <v>0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7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8"/>
        <v>0</v>
      </c>
      <c r="I113" s="149">
        <f t="shared" ca="1" si="8"/>
        <v>0</v>
      </c>
      <c r="J113" s="149">
        <f t="shared" ca="1" si="8"/>
        <v>0</v>
      </c>
      <c r="K113" s="149">
        <f t="shared" ca="1" si="8"/>
        <v>0</v>
      </c>
      <c r="L113" s="149">
        <f t="shared" ca="1" si="8"/>
        <v>0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3">
      <c r="A114" t="s">
        <v>7</v>
      </c>
      <c r="B114">
        <f t="shared" si="7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8"/>
        <v>0</v>
      </c>
      <c r="I114" s="149">
        <f t="shared" ca="1" si="8"/>
        <v>0</v>
      </c>
      <c r="J114" s="149">
        <f t="shared" ca="1" si="8"/>
        <v>0</v>
      </c>
      <c r="K114" s="149">
        <f t="shared" ca="1" si="8"/>
        <v>0</v>
      </c>
      <c r="L114" s="149">
        <f t="shared" ca="1" si="8"/>
        <v>0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</v>
      </c>
    </row>
    <row r="115" spans="1:13" x14ac:dyDescent="0.3">
      <c r="A115" t="s">
        <v>9</v>
      </c>
      <c r="B115">
        <f t="shared" si="7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9">G115-5*(G115-$M115)/($M$1-G$1)</f>
        <v>0</v>
      </c>
      <c r="I115" s="149">
        <f t="shared" ca="1" si="9"/>
        <v>0</v>
      </c>
      <c r="J115" s="149">
        <f t="shared" ca="1" si="9"/>
        <v>0</v>
      </c>
      <c r="K115" s="149">
        <f t="shared" ca="1" si="9"/>
        <v>0</v>
      </c>
      <c r="L115" s="149">
        <f t="shared" ca="1" si="9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7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9"/>
        <v>0</v>
      </c>
      <c r="I116" s="149">
        <f t="shared" ca="1" si="9"/>
        <v>0</v>
      </c>
      <c r="J116" s="149">
        <f t="shared" ca="1" si="9"/>
        <v>0</v>
      </c>
      <c r="K116" s="149">
        <f t="shared" ca="1" si="9"/>
        <v>0</v>
      </c>
      <c r="L116" s="149">
        <f t="shared" ca="1" si="9"/>
        <v>0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</v>
      </c>
    </row>
    <row r="117" spans="1:13" x14ac:dyDescent="0.3">
      <c r="A117" t="s">
        <v>4</v>
      </c>
      <c r="B117">
        <f t="shared" si="7"/>
        <v>4</v>
      </c>
      <c r="C117" s="151">
        <f ca="1">MAX(0,IFERROR(VLOOKUP(MID(CELL("filename",$A$1),FIND("]",CELL("filename",$A$1))+1,255)&amp;$A117,eurostat_source[],4+C$1-1990,FALSE),0))</f>
        <v>2.4990029098710041E-4</v>
      </c>
      <c r="D117" s="151">
        <f ca="1">MAX(0,IFERROR(VLOOKUP(MID(CELL("filename",$A$1),FIND("]",CELL("filename",$A$1))+1,255)&amp;$A117,eurostat_source[],4+D$1-1990,FALSE),0))</f>
        <v>3.6200244389675095E-4</v>
      </c>
      <c r="E117" s="151">
        <f ca="1">MAX(0,IFERROR(VLOOKUP(MID(CELL("filename",$A$1),FIND("]",CELL("filename",$A$1))+1,255)&amp;$A117,eurostat_source[],4+E$1-1990,FALSE),0))</f>
        <v>3.6912818440112114E-4</v>
      </c>
      <c r="F117" s="151">
        <f ca="1">MAX(0,IFERROR(VLOOKUP(MID(CELL("filename",$A$1),FIND("]",CELL("filename",$A$1))+1,255)&amp;$A117,eurostat_source[],4+F$1-1990,FALSE),0))</f>
        <v>3.8613504437062763E-4</v>
      </c>
      <c r="G117" s="148">
        <f ca="1">INDEX(OFFSET(_summary!$S$25,0,MATCH(MID(CELL("filename",$A$1),FIND("]",CELL("filename",$A$1))+1,255),_summary!$T$24:$AG$24,0),140,1),MATCH($A117,_summary!$T$25:$T$53,0))</f>
        <v>4.0484405211394214E-4</v>
      </c>
      <c r="H117" s="149">
        <f t="shared" ca="1" si="9"/>
        <v>4.0484405211394214E-4</v>
      </c>
      <c r="I117" s="149">
        <f t="shared" ca="1" si="9"/>
        <v>4.0484405211394214E-4</v>
      </c>
      <c r="J117" s="149">
        <f t="shared" ca="1" si="9"/>
        <v>4.0484405211394214E-4</v>
      </c>
      <c r="K117" s="149">
        <f t="shared" ca="1" si="9"/>
        <v>4.0484405211394214E-4</v>
      </c>
      <c r="L117" s="149">
        <f t="shared" ca="1" si="9"/>
        <v>4.0484405211394214E-4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4.0484405211394214E-4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_eurostat_input new</vt:lpstr>
      <vt:lpstr>_EUROSTAT w JRCuseSPLIT  %</vt:lpstr>
      <vt:lpstr>_EUROSTAT w JRCuseSPLIT  total</vt:lpstr>
      <vt:lpstr>_CH_NRG_Bal_T17a</vt:lpstr>
      <vt:lpstr>_gas_1-pager</vt:lpstr>
      <vt:lpstr>gas-ff-natural</vt:lpstr>
      <vt:lpstr>liquid-ff-heatingoil</vt:lpstr>
      <vt:lpstr>solid-ff-coal</vt:lpstr>
      <vt:lpstr>electricity</vt:lpstr>
      <vt:lpstr>electricity-heatpumps</vt:lpstr>
      <vt:lpstr>_el_1-pager</vt:lpstr>
      <vt:lpstr>solid-bio</vt:lpstr>
      <vt:lpstr>liquid-bio</vt:lpstr>
      <vt:lpstr>gas-bio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_eurostat_input!Print_Area</vt:lpstr>
      <vt:lpstr>'_eurostat_input new'!Print_Area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2019-11-27T13:40:01Z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